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ork\HDTG\hdtg\src\main\resources\templates\report\"/>
    </mc:Choice>
  </mc:AlternateContent>
  <xr:revisionPtr revIDLastSave="0" documentId="13_ncr:1_{237CAA67-8246-49D5-803F-D53698D04FCF}" xr6:coauthVersionLast="47" xr6:coauthVersionMax="47" xr10:uidLastSave="{00000000-0000-0000-0000-000000000000}"/>
  <bookViews>
    <workbookView xWindow="-103" yWindow="-103" windowWidth="22149" windowHeight="13320" firstSheet="1" activeTab="1" xr2:uid="{00000000-000D-0000-FFFF-FFFF00000000}"/>
  </bookViews>
  <sheets>
    <sheet name="TH" sheetId="4" state="hidden" r:id="rId1"/>
    <sheet name="PO" sheetId="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calcPr calcId="191029"/>
  <customWorkbookViews>
    <customWorkbookView name="Bộ lọc 2" guid="{3521EF52-B0B3-41B0-B27D-421EEFB1D6E5}" maximized="1" windowWidth="0" windowHeight="0" activeSheetId="0"/>
    <customWorkbookView name="Bộ lọc 1" guid="{2198CCD1-7396-465A-9B2E-EC81B53CA67E}" maximized="1" windowWidth="0" windowHeight="0" activeSheetId="0"/>
    <customWorkbookView name="Bộ lọc 4" guid="{6B9D052C-4C18-4A11-A26A-AC83423722DC}" maximized="1" windowWidth="0" windowHeight="0" activeSheetId="0"/>
    <customWorkbookView name="Nguyệt" guid="{297F1A7D-40F9-4E27-98B6-9AA92128B730}" maximized="1" windowWidth="0" windowHeight="0" activeSheetId="0"/>
    <customWorkbookView name="Bộ lọc 3" guid="{23E1DBA1-7D22-44B5-B240-C8F88F618143}" maximized="1" windowWidth="0" windowHeight="0" activeSheetId="0"/>
    <customWorkbookView name="Bộ lọc 6" guid="{84F5D796-3701-4798-BE90-C793A2EF990E}" maximized="1" windowWidth="0" windowHeight="0" activeSheetId="0"/>
    <customWorkbookView name="Bộ lọc 5" guid="{F34417C6-3E35-4FE9-9987-6AA07D7AEF59}" maximized="1" windowWidth="0" windowHeight="0" activeSheetId="0"/>
    <customWorkbookView name="Bộ lọc 8" guid="{F05BC502-DB04-43A3-927E-D0F06F274B6E}" maximized="1" windowWidth="0" windowHeight="0" activeSheetId="0"/>
    <customWorkbookView name="Bộ lọc 7" guid="{D7D3F414-2E86-47E2-9B3E-BCDC68C4E053}" maximized="1" windowWidth="0" windowHeight="0" activeSheetId="0"/>
    <customWorkbookView name="Bộ lọc 9" guid="{F986E280-39CC-4753-A30B-126687B3F4A8}" maximized="1" windowWidth="0" windowHeight="0" activeSheetId="0"/>
  </customWorkbookViews>
</workbook>
</file>

<file path=xl/calcChain.xml><?xml version="1.0" encoding="utf-8"?>
<calcChain xmlns="http://schemas.openxmlformats.org/spreadsheetml/2006/main">
  <c r="C124" i="4" l="1"/>
  <c r="C127" i="4" s="1"/>
  <c r="P107" i="4"/>
  <c r="D107" i="4" s="1"/>
  <c r="P106" i="4"/>
  <c r="D106" i="4" s="1"/>
  <c r="P105" i="4"/>
  <c r="D105" i="4" s="1"/>
  <c r="P104" i="4"/>
  <c r="D104" i="4" s="1"/>
  <c r="P103" i="4"/>
  <c r="D103" i="4" s="1"/>
  <c r="P102" i="4"/>
  <c r="D102" i="4" s="1"/>
  <c r="P99" i="4"/>
  <c r="D99" i="4" s="1"/>
  <c r="P98" i="4"/>
  <c r="D98" i="4" s="1"/>
  <c r="P97" i="4"/>
  <c r="D97" i="4" s="1"/>
  <c r="P96" i="4"/>
  <c r="D96" i="4" s="1"/>
  <c r="P95" i="4"/>
  <c r="D95" i="4" s="1"/>
  <c r="P94" i="4"/>
  <c r="D94" i="4" s="1"/>
  <c r="P91" i="4"/>
  <c r="D91" i="4" s="1"/>
  <c r="P90" i="4"/>
  <c r="D90" i="4" s="1"/>
  <c r="P89" i="4"/>
  <c r="D89" i="4" s="1"/>
  <c r="P88" i="4"/>
  <c r="D88" i="4" s="1"/>
  <c r="P87" i="4"/>
  <c r="D87" i="4" s="1"/>
  <c r="P86" i="4"/>
  <c r="D86" i="4" s="1"/>
  <c r="P83" i="4"/>
  <c r="D83" i="4" s="1"/>
  <c r="P82" i="4"/>
  <c r="D82" i="4" s="1"/>
  <c r="P81" i="4"/>
  <c r="D81" i="4" s="1"/>
  <c r="P80" i="4"/>
  <c r="D80" i="4" s="1"/>
  <c r="P79" i="4"/>
  <c r="D79" i="4" s="1"/>
  <c r="P78" i="4"/>
  <c r="D78" i="4" s="1"/>
  <c r="P75" i="4"/>
  <c r="D75" i="4" s="1"/>
  <c r="C75" i="4" s="1"/>
  <c r="P74" i="4"/>
  <c r="D74" i="4" s="1"/>
  <c r="P73" i="4"/>
  <c r="D73" i="4" s="1"/>
  <c r="AX73" i="4" s="1"/>
  <c r="AV66" i="4"/>
  <c r="AV67" i="4" s="1"/>
  <c r="AU66" i="4"/>
  <c r="AU67" i="4" s="1"/>
  <c r="AT66" i="4"/>
  <c r="AT67" i="4" s="1"/>
  <c r="AS66" i="4"/>
  <c r="AS67" i="4" s="1"/>
  <c r="AQ66" i="4"/>
  <c r="AP66" i="4"/>
  <c r="AP67" i="4" s="1"/>
  <c r="AO66" i="4"/>
  <c r="AO67" i="4" s="1"/>
  <c r="AN66" i="4"/>
  <c r="AN67" i="4" s="1"/>
  <c r="AM66" i="4"/>
  <c r="AM67" i="4" s="1"/>
  <c r="AE66" i="4"/>
  <c r="AE67" i="4" s="1"/>
  <c r="AD66" i="4"/>
  <c r="AD67" i="4" s="1"/>
  <c r="AC66" i="4"/>
  <c r="AC67" i="4" s="1"/>
  <c r="AB66" i="4"/>
  <c r="AB63" i="4" s="1"/>
  <c r="AA66" i="4"/>
  <c r="AA67" i="4" s="1"/>
  <c r="Z66" i="4"/>
  <c r="Z67" i="4" s="1"/>
  <c r="Y66" i="4"/>
  <c r="Y67" i="4" s="1"/>
  <c r="X66" i="4"/>
  <c r="X67" i="4" s="1"/>
  <c r="W66" i="4"/>
  <c r="W67" i="4" s="1"/>
  <c r="V66" i="4"/>
  <c r="V67" i="4" s="1"/>
  <c r="U66" i="4"/>
  <c r="U67" i="4" s="1"/>
  <c r="T66" i="4"/>
  <c r="T67" i="4" s="1"/>
  <c r="S66" i="4"/>
  <c r="S67" i="4" s="1"/>
  <c r="R66" i="4"/>
  <c r="R67" i="4" s="1"/>
  <c r="Q66" i="4"/>
  <c r="Q67" i="4" s="1"/>
  <c r="P66" i="4"/>
  <c r="P67" i="4" s="1"/>
  <c r="O66" i="4"/>
  <c r="O67" i="4" s="1"/>
  <c r="N66" i="4"/>
  <c r="N67" i="4" s="1"/>
  <c r="M66" i="4"/>
  <c r="M67" i="4" s="1"/>
  <c r="L66" i="4"/>
  <c r="K66" i="4"/>
  <c r="K67" i="4" s="1"/>
  <c r="J66" i="4"/>
  <c r="J67" i="4" s="1"/>
  <c r="I66" i="4"/>
  <c r="I67" i="4" s="1"/>
  <c r="H66" i="4"/>
  <c r="H67" i="4" s="1"/>
  <c r="G66" i="4"/>
  <c r="G67" i="4" s="1"/>
  <c r="F66" i="4"/>
  <c r="F67" i="4" s="1"/>
  <c r="E66" i="4"/>
  <c r="E67" i="4" s="1"/>
  <c r="D67" i="4" s="1"/>
  <c r="D66" i="4"/>
  <c r="AS65" i="4"/>
  <c r="T65" i="4"/>
  <c r="S65" i="4"/>
  <c r="E65" i="4"/>
  <c r="D65" i="4" s="1"/>
  <c r="AV64" i="4"/>
  <c r="AV65" i="4" s="1"/>
  <c r="AU64" i="4"/>
  <c r="AU65" i="4" s="1"/>
  <c r="AT64" i="4"/>
  <c r="AT65" i="4" s="1"/>
  <c r="AS64" i="4"/>
  <c r="AQ64" i="4"/>
  <c r="AQ65" i="4" s="1"/>
  <c r="AP64" i="4"/>
  <c r="AO64" i="4"/>
  <c r="AN64" i="4"/>
  <c r="AN63" i="4" s="1"/>
  <c r="AM64" i="4"/>
  <c r="AM65" i="4" s="1"/>
  <c r="AE64" i="4"/>
  <c r="AE65" i="4" s="1"/>
  <c r="AD64" i="4"/>
  <c r="AD65" i="4" s="1"/>
  <c r="AC64" i="4"/>
  <c r="AC65" i="4" s="1"/>
  <c r="AB64" i="4"/>
  <c r="AB65" i="4" s="1"/>
  <c r="AA64" i="4"/>
  <c r="AA63" i="4" s="1"/>
  <c r="Z64" i="4"/>
  <c r="Y64" i="4"/>
  <c r="Y63" i="4" s="1"/>
  <c r="X64" i="4"/>
  <c r="X65" i="4" s="1"/>
  <c r="W64" i="4"/>
  <c r="W65" i="4" s="1"/>
  <c r="V64" i="4"/>
  <c r="V65" i="4" s="1"/>
  <c r="U64" i="4"/>
  <c r="U65" i="4" s="1"/>
  <c r="T64" i="4"/>
  <c r="S64" i="4"/>
  <c r="R64" i="4"/>
  <c r="R65" i="4" s="1"/>
  <c r="Q64" i="4"/>
  <c r="Q63" i="4" s="1"/>
  <c r="P64" i="4"/>
  <c r="P65" i="4" s="1"/>
  <c r="O64" i="4"/>
  <c r="O65" i="4" s="1"/>
  <c r="N64" i="4"/>
  <c r="N65" i="4" s="1"/>
  <c r="M64" i="4"/>
  <c r="M65" i="4" s="1"/>
  <c r="L64" i="4"/>
  <c r="L65" i="4" s="1"/>
  <c r="K64" i="4"/>
  <c r="K65" i="4" s="1"/>
  <c r="J64" i="4"/>
  <c r="I64" i="4"/>
  <c r="I63" i="4" s="1"/>
  <c r="H64" i="4"/>
  <c r="H65" i="4" s="1"/>
  <c r="G64" i="4"/>
  <c r="G65" i="4" s="1"/>
  <c r="F64" i="4"/>
  <c r="F65" i="4" s="1"/>
  <c r="E64" i="4"/>
  <c r="D64" i="4" s="1"/>
  <c r="AU63" i="4"/>
  <c r="AT63" i="4"/>
  <c r="AS63" i="4"/>
  <c r="AE63" i="4"/>
  <c r="AC63" i="4"/>
  <c r="W63" i="4"/>
  <c r="U63" i="4"/>
  <c r="T63" i="4"/>
  <c r="S63" i="4"/>
  <c r="P63" i="4"/>
  <c r="M63" i="4"/>
  <c r="K63" i="4"/>
  <c r="G63" i="4"/>
  <c r="AQ61" i="4"/>
  <c r="AA61" i="4"/>
  <c r="Z61" i="4"/>
  <c r="X61" i="4"/>
  <c r="P61" i="4"/>
  <c r="AV60" i="4"/>
  <c r="AV61" i="4" s="1"/>
  <c r="AU60" i="4"/>
  <c r="AU61" i="4" s="1"/>
  <c r="AT60" i="4"/>
  <c r="AT61" i="4" s="1"/>
  <c r="AS60" i="4"/>
  <c r="AS61" i="4" s="1"/>
  <c r="AQ60" i="4"/>
  <c r="AP60" i="4"/>
  <c r="AP61" i="4" s="1"/>
  <c r="AO60" i="4"/>
  <c r="AO61" i="4" s="1"/>
  <c r="AN60" i="4"/>
  <c r="AN61" i="4" s="1"/>
  <c r="AM60" i="4"/>
  <c r="AM61" i="4" s="1"/>
  <c r="AE60" i="4"/>
  <c r="AE61" i="4" s="1"/>
  <c r="AD60" i="4"/>
  <c r="AD61" i="4" s="1"/>
  <c r="AC60" i="4"/>
  <c r="AC61" i="4" s="1"/>
  <c r="AB60" i="4"/>
  <c r="AB61" i="4" s="1"/>
  <c r="AA60" i="4"/>
  <c r="Z60" i="4"/>
  <c r="Y60" i="4"/>
  <c r="Y61" i="4" s="1"/>
  <c r="X60" i="4"/>
  <c r="W60" i="4"/>
  <c r="W61" i="4" s="1"/>
  <c r="V60" i="4"/>
  <c r="V61" i="4" s="1"/>
  <c r="U60" i="4"/>
  <c r="U61" i="4" s="1"/>
  <c r="T60" i="4"/>
  <c r="T61" i="4" s="1"/>
  <c r="S60" i="4"/>
  <c r="S61" i="4" s="1"/>
  <c r="R60" i="4"/>
  <c r="R61" i="4" s="1"/>
  <c r="Q60" i="4"/>
  <c r="Q61" i="4" s="1"/>
  <c r="P60" i="4"/>
  <c r="O60" i="4"/>
  <c r="O61" i="4" s="1"/>
  <c r="N60" i="4"/>
  <c r="N61" i="4" s="1"/>
  <c r="M60" i="4"/>
  <c r="M57" i="4" s="1"/>
  <c r="L60" i="4"/>
  <c r="L61" i="4" s="1"/>
  <c r="K60" i="4"/>
  <c r="K61" i="4" s="1"/>
  <c r="J60" i="4"/>
  <c r="J61" i="4" s="1"/>
  <c r="I60" i="4"/>
  <c r="I61" i="4" s="1"/>
  <c r="H60" i="4"/>
  <c r="H61" i="4" s="1"/>
  <c r="G60" i="4"/>
  <c r="G61" i="4" s="1"/>
  <c r="F60" i="4"/>
  <c r="F61" i="4" s="1"/>
  <c r="E60" i="4"/>
  <c r="D60" i="4" s="1"/>
  <c r="AS59" i="4"/>
  <c r="AP59" i="4"/>
  <c r="AC59" i="4"/>
  <c r="Z59" i="4"/>
  <c r="V59" i="4"/>
  <c r="R59" i="4"/>
  <c r="F59" i="4"/>
  <c r="AV58" i="4"/>
  <c r="AU58" i="4"/>
  <c r="AT58" i="4"/>
  <c r="AT59" i="4" s="1"/>
  <c r="AS58" i="4"/>
  <c r="AQ58" i="4"/>
  <c r="AQ59" i="4" s="1"/>
  <c r="AP58" i="4"/>
  <c r="AO58" i="4"/>
  <c r="AO57" i="4" s="1"/>
  <c r="AN58" i="4"/>
  <c r="AM58" i="4"/>
  <c r="AE58" i="4"/>
  <c r="AD58" i="4"/>
  <c r="AD59" i="4" s="1"/>
  <c r="AC58" i="4"/>
  <c r="AB58" i="4"/>
  <c r="AB59" i="4" s="1"/>
  <c r="AA58" i="4"/>
  <c r="Z58" i="4"/>
  <c r="Z57" i="4" s="1"/>
  <c r="Y58" i="4"/>
  <c r="Y59" i="4" s="1"/>
  <c r="X58" i="4"/>
  <c r="X59" i="4" s="1"/>
  <c r="W58" i="4"/>
  <c r="W59" i="4" s="1"/>
  <c r="V58" i="4"/>
  <c r="U58" i="4"/>
  <c r="U59" i="4" s="1"/>
  <c r="T58" i="4"/>
  <c r="T59" i="4" s="1"/>
  <c r="S58" i="4"/>
  <c r="R58" i="4"/>
  <c r="R57" i="4" s="1"/>
  <c r="Q58" i="4"/>
  <c r="P58" i="4"/>
  <c r="P59" i="4" s="1"/>
  <c r="O58" i="4"/>
  <c r="O59" i="4" s="1"/>
  <c r="N58" i="4"/>
  <c r="N59" i="4" s="1"/>
  <c r="M58" i="4"/>
  <c r="M59" i="4" s="1"/>
  <c r="L58" i="4"/>
  <c r="L57" i="4" s="1"/>
  <c r="K58" i="4"/>
  <c r="J58" i="4"/>
  <c r="J57" i="4" s="1"/>
  <c r="I58" i="4"/>
  <c r="H58" i="4"/>
  <c r="G58" i="4"/>
  <c r="F58" i="4"/>
  <c r="E58" i="4"/>
  <c r="E59" i="4" s="1"/>
  <c r="D59" i="4" s="1"/>
  <c r="D58" i="4"/>
  <c r="AS57" i="4"/>
  <c r="AC57" i="4"/>
  <c r="T57" i="4"/>
  <c r="P57" i="4"/>
  <c r="N57" i="4"/>
  <c r="AQ55" i="4"/>
  <c r="AO55" i="4"/>
  <c r="AC55" i="4"/>
  <c r="Z55" i="4"/>
  <c r="S55" i="4"/>
  <c r="R55" i="4"/>
  <c r="J55" i="4"/>
  <c r="AV54" i="4"/>
  <c r="AV55" i="4" s="1"/>
  <c r="AU54" i="4"/>
  <c r="AU55" i="4" s="1"/>
  <c r="AT54" i="4"/>
  <c r="AS54" i="4"/>
  <c r="AS55" i="4" s="1"/>
  <c r="AQ54" i="4"/>
  <c r="AP54" i="4"/>
  <c r="AP55" i="4" s="1"/>
  <c r="AO54" i="4"/>
  <c r="AN54" i="4"/>
  <c r="AN55" i="4" s="1"/>
  <c r="AM54" i="4"/>
  <c r="AM55" i="4" s="1"/>
  <c r="AE54" i="4"/>
  <c r="AE55" i="4" s="1"/>
  <c r="AD54" i="4"/>
  <c r="AD51" i="4" s="1"/>
  <c r="AC54" i="4"/>
  <c r="AB54" i="4"/>
  <c r="AB55" i="4" s="1"/>
  <c r="AA54" i="4"/>
  <c r="AA55" i="4" s="1"/>
  <c r="Z54" i="4"/>
  <c r="Y54" i="4"/>
  <c r="Y55" i="4" s="1"/>
  <c r="X54" i="4"/>
  <c r="X55" i="4" s="1"/>
  <c r="W54" i="4"/>
  <c r="W55" i="4" s="1"/>
  <c r="V54" i="4"/>
  <c r="U54" i="4"/>
  <c r="U55" i="4" s="1"/>
  <c r="T54" i="4"/>
  <c r="T55" i="4" s="1"/>
  <c r="S54" i="4"/>
  <c r="R54" i="4"/>
  <c r="Q54" i="4"/>
  <c r="Q55" i="4" s="1"/>
  <c r="P54" i="4"/>
  <c r="P55" i="4" s="1"/>
  <c r="O54" i="4"/>
  <c r="O55" i="4" s="1"/>
  <c r="N54" i="4"/>
  <c r="N55" i="4" s="1"/>
  <c r="M54" i="4"/>
  <c r="M55" i="4" s="1"/>
  <c r="L54" i="4"/>
  <c r="L55" i="4" s="1"/>
  <c r="K54" i="4"/>
  <c r="K55" i="4" s="1"/>
  <c r="J54" i="4"/>
  <c r="I54" i="4"/>
  <c r="I55" i="4" s="1"/>
  <c r="H54" i="4"/>
  <c r="H55" i="4" s="1"/>
  <c r="G54" i="4"/>
  <c r="G55" i="4" s="1"/>
  <c r="F54" i="4"/>
  <c r="E54" i="4"/>
  <c r="E55" i="4" s="1"/>
  <c r="D55" i="4" s="1"/>
  <c r="D54" i="4"/>
  <c r="AS53" i="4"/>
  <c r="AM53" i="4"/>
  <c r="AD53" i="4"/>
  <c r="W53" i="4"/>
  <c r="V53" i="4"/>
  <c r="U53" i="4"/>
  <c r="N53" i="4"/>
  <c r="K53" i="4"/>
  <c r="E53" i="4"/>
  <c r="D53" i="4" s="1"/>
  <c r="AV52" i="4"/>
  <c r="AU52" i="4"/>
  <c r="AU53" i="4" s="1"/>
  <c r="AT52" i="4"/>
  <c r="AT53" i="4" s="1"/>
  <c r="AS52" i="4"/>
  <c r="AQ52" i="4"/>
  <c r="AQ51" i="4" s="1"/>
  <c r="AP52" i="4"/>
  <c r="AP51" i="4" s="1"/>
  <c r="AO52" i="4"/>
  <c r="AO53" i="4" s="1"/>
  <c r="AN52" i="4"/>
  <c r="AN53" i="4" s="1"/>
  <c r="AM52" i="4"/>
  <c r="AE52" i="4"/>
  <c r="AE53" i="4" s="1"/>
  <c r="AD52" i="4"/>
  <c r="AC52" i="4"/>
  <c r="AC53" i="4" s="1"/>
  <c r="AB52" i="4"/>
  <c r="AB51" i="4" s="1"/>
  <c r="AA52" i="4"/>
  <c r="AA51" i="4" s="1"/>
  <c r="Z52" i="4"/>
  <c r="Z53" i="4" s="1"/>
  <c r="Y52" i="4"/>
  <c r="Y53" i="4" s="1"/>
  <c r="X52" i="4"/>
  <c r="X53" i="4" s="1"/>
  <c r="W52" i="4"/>
  <c r="W51" i="4" s="1"/>
  <c r="V52" i="4"/>
  <c r="U52" i="4"/>
  <c r="U51" i="4" s="1"/>
  <c r="T52" i="4"/>
  <c r="T51" i="4" s="1"/>
  <c r="S52" i="4"/>
  <c r="S51" i="4" s="1"/>
  <c r="R52" i="4"/>
  <c r="R53" i="4" s="1"/>
  <c r="Q52" i="4"/>
  <c r="Q53" i="4" s="1"/>
  <c r="P52" i="4"/>
  <c r="O52" i="4"/>
  <c r="O53" i="4" s="1"/>
  <c r="N52" i="4"/>
  <c r="M52" i="4"/>
  <c r="M53" i="4" s="1"/>
  <c r="L52" i="4"/>
  <c r="L51" i="4" s="1"/>
  <c r="K52" i="4"/>
  <c r="K51" i="4" s="1"/>
  <c r="J52" i="4"/>
  <c r="J53" i="4" s="1"/>
  <c r="I52" i="4"/>
  <c r="I53" i="4" s="1"/>
  <c r="H52" i="4"/>
  <c r="G52" i="4"/>
  <c r="G53" i="4" s="1"/>
  <c r="F52" i="4"/>
  <c r="F53" i="4" s="1"/>
  <c r="E52" i="4"/>
  <c r="D52" i="4" s="1"/>
  <c r="AU51" i="4"/>
  <c r="AS51" i="4"/>
  <c r="AO51" i="4"/>
  <c r="AN51" i="4"/>
  <c r="AC51" i="4"/>
  <c r="X51" i="4"/>
  <c r="Q51" i="4"/>
  <c r="M51" i="4"/>
  <c r="G51" i="4"/>
  <c r="AU49" i="4"/>
  <c r="AO49" i="4"/>
  <c r="T49" i="4"/>
  <c r="G49" i="4"/>
  <c r="E49" i="4"/>
  <c r="D49" i="4" s="1"/>
  <c r="AV48" i="4"/>
  <c r="AV49" i="4" s="1"/>
  <c r="AU48" i="4"/>
  <c r="AT48" i="4"/>
  <c r="AT49" i="4" s="1"/>
  <c r="AS48" i="4"/>
  <c r="AS49" i="4" s="1"/>
  <c r="AQ48" i="4"/>
  <c r="AQ49" i="4" s="1"/>
  <c r="AP48" i="4"/>
  <c r="AO48" i="4"/>
  <c r="AN48" i="4"/>
  <c r="AN49" i="4" s="1"/>
  <c r="AM48" i="4"/>
  <c r="AM49" i="4" s="1"/>
  <c r="AE48" i="4"/>
  <c r="AD48" i="4"/>
  <c r="AD49" i="4" s="1"/>
  <c r="AC48" i="4"/>
  <c r="AC49" i="4" s="1"/>
  <c r="AB48" i="4"/>
  <c r="AB49" i="4" s="1"/>
  <c r="AA48" i="4"/>
  <c r="Z48" i="4"/>
  <c r="Z49" i="4" s="1"/>
  <c r="Y48" i="4"/>
  <c r="Y49" i="4" s="1"/>
  <c r="X48" i="4"/>
  <c r="X49" i="4" s="1"/>
  <c r="W48" i="4"/>
  <c r="W49" i="4" s="1"/>
  <c r="V48" i="4"/>
  <c r="V49" i="4" s="1"/>
  <c r="U48" i="4"/>
  <c r="U49" i="4" s="1"/>
  <c r="T48" i="4"/>
  <c r="S48" i="4"/>
  <c r="S45" i="4" s="1"/>
  <c r="R48" i="4"/>
  <c r="R49" i="4" s="1"/>
  <c r="Q48" i="4"/>
  <c r="Q49" i="4" s="1"/>
  <c r="P48" i="4"/>
  <c r="P49" i="4" s="1"/>
  <c r="O48" i="4"/>
  <c r="O49" i="4" s="1"/>
  <c r="N48" i="4"/>
  <c r="N49" i="4" s="1"/>
  <c r="M48" i="4"/>
  <c r="M49" i="4" s="1"/>
  <c r="L48" i="4"/>
  <c r="L49" i="4" s="1"/>
  <c r="K48" i="4"/>
  <c r="K49" i="4" s="1"/>
  <c r="J48" i="4"/>
  <c r="J49" i="4" s="1"/>
  <c r="I48" i="4"/>
  <c r="I49" i="4" s="1"/>
  <c r="H48" i="4"/>
  <c r="H49" i="4" s="1"/>
  <c r="G48" i="4"/>
  <c r="F48" i="4"/>
  <c r="F49" i="4" s="1"/>
  <c r="E48" i="4"/>
  <c r="D48" i="4" s="1"/>
  <c r="D6" i="4" s="1"/>
  <c r="AV47" i="4"/>
  <c r="AQ47" i="4"/>
  <c r="X47" i="4"/>
  <c r="T47" i="4"/>
  <c r="H47" i="4"/>
  <c r="AV46" i="4"/>
  <c r="AU46" i="4"/>
  <c r="AU47" i="4" s="1"/>
  <c r="AT46" i="4"/>
  <c r="AS46" i="4"/>
  <c r="AQ46" i="4"/>
  <c r="AP46" i="4"/>
  <c r="AP47" i="4" s="1"/>
  <c r="AO46" i="4"/>
  <c r="AO47" i="4" s="1"/>
  <c r="AN46" i="4"/>
  <c r="AN47" i="4" s="1"/>
  <c r="AM46" i="4"/>
  <c r="AM47" i="4" s="1"/>
  <c r="AE46" i="4"/>
  <c r="AE47" i="4" s="1"/>
  <c r="AD46" i="4"/>
  <c r="AC46" i="4"/>
  <c r="AB46" i="4"/>
  <c r="AB47" i="4" s="1"/>
  <c r="AA46" i="4"/>
  <c r="AA47" i="4" s="1"/>
  <c r="Z46" i="4"/>
  <c r="Z47" i="4" s="1"/>
  <c r="Y46" i="4"/>
  <c r="Y47" i="4" s="1"/>
  <c r="X46" i="4"/>
  <c r="W46" i="4"/>
  <c r="W45" i="4" s="1"/>
  <c r="V46" i="4"/>
  <c r="U46" i="4"/>
  <c r="U45" i="4" s="1"/>
  <c r="T46" i="4"/>
  <c r="S46" i="4"/>
  <c r="S47" i="4" s="1"/>
  <c r="R46" i="4"/>
  <c r="R47" i="4" s="1"/>
  <c r="Q46" i="4"/>
  <c r="Q47" i="4" s="1"/>
  <c r="P46" i="4"/>
  <c r="P47" i="4" s="1"/>
  <c r="O46" i="4"/>
  <c r="O47" i="4" s="1"/>
  <c r="N46" i="4"/>
  <c r="N47" i="4" s="1"/>
  <c r="M46" i="4"/>
  <c r="L46" i="4"/>
  <c r="L47" i="4" s="1"/>
  <c r="K46" i="4"/>
  <c r="K47" i="4" s="1"/>
  <c r="J46" i="4"/>
  <c r="J47" i="4" s="1"/>
  <c r="I46" i="4"/>
  <c r="H46" i="4"/>
  <c r="G46" i="4"/>
  <c r="G47" i="4" s="1"/>
  <c r="F46" i="4"/>
  <c r="E46" i="4"/>
  <c r="AN45" i="4"/>
  <c r="AM45" i="4"/>
  <c r="X45" i="4"/>
  <c r="Q45" i="4"/>
  <c r="P45" i="4"/>
  <c r="K45" i="4"/>
  <c r="AV43" i="4"/>
  <c r="AT43" i="4"/>
  <c r="AD43" i="4"/>
  <c r="AC43" i="4"/>
  <c r="AA43" i="4"/>
  <c r="V43" i="4"/>
  <c r="P43" i="4"/>
  <c r="H43" i="4"/>
  <c r="F43" i="4"/>
  <c r="AV42" i="4"/>
  <c r="AU42" i="4"/>
  <c r="AU43" i="4" s="1"/>
  <c r="AT42" i="4"/>
  <c r="AS42" i="4"/>
  <c r="AS43" i="4" s="1"/>
  <c r="AQ42" i="4"/>
  <c r="AQ43" i="4" s="1"/>
  <c r="AP42" i="4"/>
  <c r="AP43" i="4" s="1"/>
  <c r="AO42" i="4"/>
  <c r="AO43" i="4" s="1"/>
  <c r="AN42" i="4"/>
  <c r="AN43" i="4" s="1"/>
  <c r="AM42" i="4"/>
  <c r="AM43" i="4" s="1"/>
  <c r="AE42" i="4"/>
  <c r="AE43" i="4" s="1"/>
  <c r="AD42" i="4"/>
  <c r="AC42" i="4"/>
  <c r="AB42" i="4"/>
  <c r="AB43" i="4" s="1"/>
  <c r="AA42" i="4"/>
  <c r="Z42" i="4"/>
  <c r="Z43" i="4" s="1"/>
  <c r="Y42" i="4"/>
  <c r="Y43" i="4" s="1"/>
  <c r="X42" i="4"/>
  <c r="X43" i="4" s="1"/>
  <c r="W42" i="4"/>
  <c r="W43" i="4" s="1"/>
  <c r="V42" i="4"/>
  <c r="U42" i="4"/>
  <c r="U43" i="4" s="1"/>
  <c r="T42" i="4"/>
  <c r="T43" i="4" s="1"/>
  <c r="S42" i="4"/>
  <c r="S43" i="4" s="1"/>
  <c r="R42" i="4"/>
  <c r="R43" i="4" s="1"/>
  <c r="Q42" i="4"/>
  <c r="Q43" i="4" s="1"/>
  <c r="P42" i="4"/>
  <c r="O42" i="4"/>
  <c r="O39" i="4" s="1"/>
  <c r="N42" i="4"/>
  <c r="N43" i="4" s="1"/>
  <c r="M42" i="4"/>
  <c r="M43" i="4" s="1"/>
  <c r="L42" i="4"/>
  <c r="L43" i="4" s="1"/>
  <c r="K42" i="4"/>
  <c r="K43" i="4" s="1"/>
  <c r="J42" i="4"/>
  <c r="J43" i="4" s="1"/>
  <c r="I42" i="4"/>
  <c r="I43" i="4" s="1"/>
  <c r="H42" i="4"/>
  <c r="G42" i="4"/>
  <c r="G43" i="4" s="1"/>
  <c r="F42" i="4"/>
  <c r="E42" i="4"/>
  <c r="E43" i="4" s="1"/>
  <c r="D43" i="4" s="1"/>
  <c r="D42" i="4"/>
  <c r="AU41" i="4"/>
  <c r="AM41" i="4"/>
  <c r="AE41" i="4"/>
  <c r="X41" i="4"/>
  <c r="O41" i="4"/>
  <c r="G41" i="4"/>
  <c r="AV40" i="4"/>
  <c r="AV41" i="4" s="1"/>
  <c r="AU40" i="4"/>
  <c r="AT40" i="4"/>
  <c r="AT41" i="4" s="1"/>
  <c r="AS40" i="4"/>
  <c r="AS39" i="4" s="1"/>
  <c r="AQ40" i="4"/>
  <c r="AQ41" i="4" s="1"/>
  <c r="AP40" i="4"/>
  <c r="AP41" i="4" s="1"/>
  <c r="AO40" i="4"/>
  <c r="AN40" i="4"/>
  <c r="AM40" i="4"/>
  <c r="AE40" i="4"/>
  <c r="AD40" i="4"/>
  <c r="AD41" i="4" s="1"/>
  <c r="AC40" i="4"/>
  <c r="AC39" i="4" s="1"/>
  <c r="AB40" i="4"/>
  <c r="AB41" i="4" s="1"/>
  <c r="AA40" i="4"/>
  <c r="AA41" i="4" s="1"/>
  <c r="Z40" i="4"/>
  <c r="Y40" i="4"/>
  <c r="X40" i="4"/>
  <c r="W40" i="4"/>
  <c r="W41" i="4" s="1"/>
  <c r="V40" i="4"/>
  <c r="V41" i="4" s="1"/>
  <c r="U40" i="4"/>
  <c r="U39" i="4" s="1"/>
  <c r="T40" i="4"/>
  <c r="T41" i="4" s="1"/>
  <c r="S40" i="4"/>
  <c r="S41" i="4" s="1"/>
  <c r="R40" i="4"/>
  <c r="R41" i="4" s="1"/>
  <c r="Q40" i="4"/>
  <c r="P40" i="4"/>
  <c r="P39" i="4" s="1"/>
  <c r="O40" i="4"/>
  <c r="N40" i="4"/>
  <c r="N39" i="4" s="1"/>
  <c r="M40" i="4"/>
  <c r="M39" i="4" s="1"/>
  <c r="L40" i="4"/>
  <c r="L39" i="4" s="1"/>
  <c r="K40" i="4"/>
  <c r="K41" i="4" s="1"/>
  <c r="J40" i="4"/>
  <c r="J41" i="4" s="1"/>
  <c r="I40" i="4"/>
  <c r="H40" i="4"/>
  <c r="H41" i="4" s="1"/>
  <c r="G40" i="4"/>
  <c r="F40" i="4"/>
  <c r="F39" i="4" s="1"/>
  <c r="E40" i="4"/>
  <c r="D40" i="4" s="1"/>
  <c r="AV39" i="4"/>
  <c r="AQ39" i="4"/>
  <c r="AM39" i="4"/>
  <c r="AD39" i="4"/>
  <c r="AA39" i="4"/>
  <c r="X39" i="4"/>
  <c r="V39" i="4"/>
  <c r="R39" i="4"/>
  <c r="K39" i="4"/>
  <c r="AJ36" i="4"/>
  <c r="AI36" i="4"/>
  <c r="AH36" i="4"/>
  <c r="AG36" i="4"/>
  <c r="AF36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F27" i="4"/>
  <c r="AE27" i="4"/>
  <c r="AC27" i="4"/>
  <c r="AB27" i="4"/>
  <c r="AA27" i="4"/>
  <c r="Z27" i="4"/>
  <c r="Y27" i="4"/>
  <c r="X27" i="4"/>
  <c r="V27" i="4"/>
  <c r="U27" i="4"/>
  <c r="T27" i="4"/>
  <c r="S27" i="4"/>
  <c r="R27" i="4"/>
  <c r="Q27" i="4"/>
  <c r="P27" i="4"/>
  <c r="O27" i="4"/>
  <c r="N27" i="4"/>
  <c r="L27" i="4"/>
  <c r="K27" i="4"/>
  <c r="J27" i="4"/>
  <c r="I27" i="4"/>
  <c r="H27" i="4"/>
  <c r="G27" i="4"/>
  <c r="F27" i="4"/>
  <c r="E27" i="4"/>
  <c r="D27" i="4"/>
  <c r="C27" i="4"/>
  <c r="AU27" i="4" s="1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F26" i="4"/>
  <c r="AE26" i="4"/>
  <c r="AC26" i="4"/>
  <c r="AB26" i="4"/>
  <c r="AA26" i="4"/>
  <c r="Z26" i="4"/>
  <c r="Y26" i="4"/>
  <c r="X26" i="4"/>
  <c r="V26" i="4"/>
  <c r="U26" i="4"/>
  <c r="T26" i="4"/>
  <c r="S26" i="4"/>
  <c r="R26" i="4"/>
  <c r="Q26" i="4"/>
  <c r="P26" i="4"/>
  <c r="O26" i="4"/>
  <c r="N26" i="4"/>
  <c r="L26" i="4"/>
  <c r="K26" i="4"/>
  <c r="J26" i="4"/>
  <c r="I26" i="4"/>
  <c r="H26" i="4"/>
  <c r="G26" i="4"/>
  <c r="F26" i="4"/>
  <c r="E26" i="4"/>
  <c r="D26" i="4"/>
  <c r="C26" i="4"/>
  <c r="AU26" i="4" s="1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F25" i="4"/>
  <c r="AE25" i="4"/>
  <c r="AC25" i="4"/>
  <c r="AB25" i="4"/>
  <c r="AA25" i="4"/>
  <c r="Z25" i="4"/>
  <c r="Y25" i="4"/>
  <c r="X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U25" i="4" s="1"/>
  <c r="AY6" i="4" s="1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F24" i="4"/>
  <c r="AE24" i="4"/>
  <c r="AC24" i="4"/>
  <c r="AB24" i="4"/>
  <c r="AA24" i="4"/>
  <c r="Z24" i="4"/>
  <c r="Y24" i="4"/>
  <c r="X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T23" i="4"/>
  <c r="AS23" i="4"/>
  <c r="AR23" i="4"/>
  <c r="AQ23" i="4"/>
  <c r="AP23" i="4"/>
  <c r="AO23" i="4"/>
  <c r="AO30" i="4" s="1"/>
  <c r="AO31" i="4" s="1"/>
  <c r="AN23" i="4"/>
  <c r="AM23" i="4"/>
  <c r="AL23" i="4"/>
  <c r="AK23" i="4"/>
  <c r="AJ23" i="4"/>
  <c r="AI23" i="4"/>
  <c r="AH23" i="4"/>
  <c r="AF23" i="4"/>
  <c r="AE23" i="4"/>
  <c r="AC23" i="4"/>
  <c r="AB23" i="4"/>
  <c r="AA23" i="4"/>
  <c r="Z23" i="4"/>
  <c r="Y23" i="4"/>
  <c r="X23" i="4"/>
  <c r="V23" i="4"/>
  <c r="V30" i="4" s="1"/>
  <c r="V31" i="4" s="1"/>
  <c r="U23" i="4"/>
  <c r="T23" i="4"/>
  <c r="S23" i="4"/>
  <c r="R23" i="4"/>
  <c r="Q23" i="4"/>
  <c r="P23" i="4"/>
  <c r="O23" i="4"/>
  <c r="N23" i="4"/>
  <c r="N30" i="4" s="1"/>
  <c r="N31" i="4" s="1"/>
  <c r="M23" i="4"/>
  <c r="L23" i="4"/>
  <c r="K23" i="4"/>
  <c r="J23" i="4"/>
  <c r="I23" i="4"/>
  <c r="H23" i="4"/>
  <c r="G23" i="4"/>
  <c r="F23" i="4"/>
  <c r="E23" i="4"/>
  <c r="D23" i="4"/>
  <c r="C23" i="4"/>
  <c r="AU23" i="4" s="1"/>
  <c r="AT21" i="4"/>
  <c r="AS21" i="4"/>
  <c r="AR21" i="4"/>
  <c r="AR30" i="4" s="1"/>
  <c r="AR31" i="4" s="1"/>
  <c r="AQ21" i="4"/>
  <c r="AQ30" i="4" s="1"/>
  <c r="AQ31" i="4" s="1"/>
  <c r="AP21" i="4"/>
  <c r="AO21" i="4"/>
  <c r="AN21" i="4"/>
  <c r="AM21" i="4"/>
  <c r="AL21" i="4"/>
  <c r="AK21" i="4"/>
  <c r="AJ21" i="4"/>
  <c r="AJ30" i="4" s="1"/>
  <c r="AJ31" i="4" s="1"/>
  <c r="AI21" i="4"/>
  <c r="AI30" i="4" s="1"/>
  <c r="AI31" i="4" s="1"/>
  <c r="AH21" i="4"/>
  <c r="AF21" i="4"/>
  <c r="AF30" i="4" s="1"/>
  <c r="AF31" i="4" s="1"/>
  <c r="AE21" i="4"/>
  <c r="AE22" i="4" s="1"/>
  <c r="AC21" i="4"/>
  <c r="AB21" i="4"/>
  <c r="AA21" i="4"/>
  <c r="AA22" i="4" s="1"/>
  <c r="Z21" i="4"/>
  <c r="Z30" i="4" s="1"/>
  <c r="Z31" i="4" s="1"/>
  <c r="Y21" i="4"/>
  <c r="X21" i="4"/>
  <c r="V21" i="4"/>
  <c r="U21" i="4"/>
  <c r="U30" i="4" s="1"/>
  <c r="U31" i="4" s="1"/>
  <c r="T21" i="4"/>
  <c r="S21" i="4"/>
  <c r="R21" i="4"/>
  <c r="R22" i="4" s="1"/>
  <c r="Q21" i="4"/>
  <c r="Q30" i="4" s="1"/>
  <c r="Q31" i="4" s="1"/>
  <c r="P21" i="4"/>
  <c r="P30" i="4" s="1"/>
  <c r="P31" i="4" s="1"/>
  <c r="O21" i="4"/>
  <c r="O30" i="4" s="1"/>
  <c r="O31" i="4" s="1"/>
  <c r="N21" i="4"/>
  <c r="L21" i="4"/>
  <c r="L30" i="4" s="1"/>
  <c r="L31" i="4" s="1"/>
  <c r="K21" i="4"/>
  <c r="J21" i="4"/>
  <c r="I21" i="4"/>
  <c r="H21" i="4"/>
  <c r="H28" i="4" s="1"/>
  <c r="G21" i="4"/>
  <c r="G30" i="4" s="1"/>
  <c r="G31" i="4" s="1"/>
  <c r="F21" i="4"/>
  <c r="F30" i="4" s="1"/>
  <c r="F31" i="4" s="1"/>
  <c r="E21" i="4"/>
  <c r="E28" i="4" s="1"/>
  <c r="D21" i="4"/>
  <c r="D30" i="4" s="1"/>
  <c r="D31" i="4" s="1"/>
  <c r="C21" i="4"/>
  <c r="AT20" i="4"/>
  <c r="AS20" i="4"/>
  <c r="AS22" i="4" s="1"/>
  <c r="AR20" i="4"/>
  <c r="AQ20" i="4"/>
  <c r="AP20" i="4"/>
  <c r="AO20" i="4"/>
  <c r="AN20" i="4"/>
  <c r="AN22" i="4" s="1"/>
  <c r="AM20" i="4"/>
  <c r="AL20" i="4"/>
  <c r="AK20" i="4"/>
  <c r="AK22" i="4" s="1"/>
  <c r="AJ20" i="4"/>
  <c r="AI20" i="4"/>
  <c r="AH20" i="4"/>
  <c r="AF20" i="4"/>
  <c r="AE20" i="4"/>
  <c r="AC20" i="4"/>
  <c r="AB20" i="4"/>
  <c r="AA20" i="4"/>
  <c r="Z20" i="4"/>
  <c r="Z22" i="4" s="1"/>
  <c r="Y20" i="4"/>
  <c r="X20" i="4"/>
  <c r="X22" i="4" s="1"/>
  <c r="V20" i="4"/>
  <c r="U20" i="4"/>
  <c r="T20" i="4"/>
  <c r="S20" i="4"/>
  <c r="R20" i="4"/>
  <c r="Q20" i="4"/>
  <c r="P20" i="4"/>
  <c r="O20" i="4"/>
  <c r="N20" i="4"/>
  <c r="L20" i="4"/>
  <c r="L22" i="4" s="1"/>
  <c r="K20" i="4"/>
  <c r="J20" i="4"/>
  <c r="I20" i="4"/>
  <c r="I22" i="4" s="1"/>
  <c r="H20" i="4"/>
  <c r="G20" i="4"/>
  <c r="F20" i="4"/>
  <c r="F22" i="4" s="1"/>
  <c r="E20" i="4"/>
  <c r="D20" i="4"/>
  <c r="D22" i="4" s="1"/>
  <c r="C20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F15" i="4"/>
  <c r="AE15" i="4"/>
  <c r="AC15" i="4"/>
  <c r="AB15" i="4"/>
  <c r="AA15" i="4"/>
  <c r="Z15" i="4"/>
  <c r="Y15" i="4"/>
  <c r="X15" i="4"/>
  <c r="V15" i="4"/>
  <c r="U15" i="4"/>
  <c r="T15" i="4"/>
  <c r="S15" i="4"/>
  <c r="R15" i="4"/>
  <c r="Q15" i="4"/>
  <c r="P15" i="4"/>
  <c r="O15" i="4"/>
  <c r="N15" i="4"/>
  <c r="L15" i="4"/>
  <c r="K15" i="4"/>
  <c r="J15" i="4"/>
  <c r="I15" i="4"/>
  <c r="H15" i="4"/>
  <c r="G15" i="4"/>
  <c r="F15" i="4"/>
  <c r="E15" i="4"/>
  <c r="D15" i="4"/>
  <c r="C15" i="4"/>
  <c r="AU15" i="4" s="1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F14" i="4"/>
  <c r="AE14" i="4"/>
  <c r="AC14" i="4"/>
  <c r="AB14" i="4"/>
  <c r="AA14" i="4"/>
  <c r="Z14" i="4"/>
  <c r="Y14" i="4"/>
  <c r="X14" i="4"/>
  <c r="V14" i="4"/>
  <c r="U14" i="4"/>
  <c r="T14" i="4"/>
  <c r="S14" i="4"/>
  <c r="R14" i="4"/>
  <c r="Q14" i="4"/>
  <c r="P14" i="4"/>
  <c r="O14" i="4"/>
  <c r="N14" i="4"/>
  <c r="L14" i="4"/>
  <c r="K14" i="4"/>
  <c r="J14" i="4"/>
  <c r="I14" i="4"/>
  <c r="H14" i="4"/>
  <c r="G14" i="4"/>
  <c r="F14" i="4"/>
  <c r="E14" i="4"/>
  <c r="D14" i="4"/>
  <c r="C14" i="4"/>
  <c r="AU14" i="4" s="1"/>
  <c r="AY5" i="4" s="1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F13" i="4"/>
  <c r="AE13" i="4"/>
  <c r="AC13" i="4"/>
  <c r="AB13" i="4"/>
  <c r="AA13" i="4"/>
  <c r="Z13" i="4"/>
  <c r="Y13" i="4"/>
  <c r="X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F12" i="4"/>
  <c r="AE12" i="4"/>
  <c r="AC12" i="4"/>
  <c r="AB12" i="4"/>
  <c r="AA12" i="4"/>
  <c r="Z12" i="4"/>
  <c r="Y12" i="4"/>
  <c r="X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U12" i="4" s="1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F11" i="4"/>
  <c r="AE11" i="4"/>
  <c r="AC11" i="4"/>
  <c r="AB11" i="4"/>
  <c r="AA11" i="4"/>
  <c r="Z11" i="4"/>
  <c r="Y11" i="4"/>
  <c r="X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U11" i="4" s="1"/>
  <c r="AW5" i="4" s="1"/>
  <c r="G10" i="4"/>
  <c r="AT9" i="4"/>
  <c r="AT16" i="4" s="1"/>
  <c r="AS9" i="4"/>
  <c r="AS16" i="4" s="1"/>
  <c r="AR9" i="4"/>
  <c r="AQ9" i="4"/>
  <c r="AP9" i="4"/>
  <c r="AP16" i="4" s="1"/>
  <c r="AO9" i="4"/>
  <c r="AO18" i="4" s="1"/>
  <c r="AO19" i="4" s="1"/>
  <c r="AN9" i="4"/>
  <c r="AN18" i="4" s="1"/>
  <c r="AN19" i="4" s="1"/>
  <c r="AM9" i="4"/>
  <c r="AM16" i="4" s="1"/>
  <c r="AL9" i="4"/>
  <c r="AL16" i="4" s="1"/>
  <c r="AK9" i="4"/>
  <c r="AK16" i="4" s="1"/>
  <c r="AJ9" i="4"/>
  <c r="AI9" i="4"/>
  <c r="AH9" i="4"/>
  <c r="AF9" i="4"/>
  <c r="AF18" i="4" s="1"/>
  <c r="AF19" i="4" s="1"/>
  <c r="AE9" i="4"/>
  <c r="AE18" i="4" s="1"/>
  <c r="AE19" i="4" s="1"/>
  <c r="AC9" i="4"/>
  <c r="AC18" i="4" s="1"/>
  <c r="AC19" i="4" s="1"/>
  <c r="AB9" i="4"/>
  <c r="AB16" i="4" s="1"/>
  <c r="AA9" i="4"/>
  <c r="AA16" i="4" s="1"/>
  <c r="Z9" i="4"/>
  <c r="Y9" i="4"/>
  <c r="X9" i="4"/>
  <c r="V9" i="4"/>
  <c r="V18" i="4" s="1"/>
  <c r="V19" i="4" s="1"/>
  <c r="U9" i="4"/>
  <c r="U18" i="4" s="1"/>
  <c r="U19" i="4" s="1"/>
  <c r="T9" i="4"/>
  <c r="T18" i="4" s="1"/>
  <c r="T19" i="4" s="1"/>
  <c r="S9" i="4"/>
  <c r="S18" i="4" s="1"/>
  <c r="S19" i="4" s="1"/>
  <c r="R9" i="4"/>
  <c r="R16" i="4" s="1"/>
  <c r="Q9" i="4"/>
  <c r="Q18" i="4" s="1"/>
  <c r="Q19" i="4" s="1"/>
  <c r="P9" i="4"/>
  <c r="O9" i="4"/>
  <c r="N9" i="4"/>
  <c r="N16" i="4" s="1"/>
  <c r="L9" i="4"/>
  <c r="L18" i="4" s="1"/>
  <c r="L19" i="4" s="1"/>
  <c r="K9" i="4"/>
  <c r="K18" i="4" s="1"/>
  <c r="K19" i="4" s="1"/>
  <c r="J9" i="4"/>
  <c r="J18" i="4" s="1"/>
  <c r="J19" i="4" s="1"/>
  <c r="I9" i="4"/>
  <c r="I18" i="4" s="1"/>
  <c r="I19" i="4" s="1"/>
  <c r="H9" i="4"/>
  <c r="G9" i="4"/>
  <c r="F9" i="4"/>
  <c r="E9" i="4"/>
  <c r="D9" i="4"/>
  <c r="D16" i="4" s="1"/>
  <c r="C9" i="4"/>
  <c r="C18" i="4" s="1"/>
  <c r="AT8" i="4"/>
  <c r="AS8" i="4"/>
  <c r="AR8" i="4"/>
  <c r="AQ8" i="4"/>
  <c r="AP8" i="4"/>
  <c r="AP10" i="4" s="1"/>
  <c r="AO8" i="4"/>
  <c r="AN8" i="4"/>
  <c r="AM8" i="4"/>
  <c r="AM10" i="4" s="1"/>
  <c r="AL8" i="4"/>
  <c r="AK8" i="4"/>
  <c r="AJ8" i="4"/>
  <c r="AI8" i="4"/>
  <c r="AH8" i="4"/>
  <c r="AH10" i="4" s="1"/>
  <c r="AF8" i="4"/>
  <c r="AE8" i="4"/>
  <c r="AC8" i="4"/>
  <c r="AC10" i="4" s="1"/>
  <c r="AB8" i="4"/>
  <c r="AA8" i="4"/>
  <c r="Z8" i="4"/>
  <c r="Y8" i="4"/>
  <c r="X8" i="4"/>
  <c r="V8" i="4"/>
  <c r="U8" i="4"/>
  <c r="T8" i="4"/>
  <c r="S8" i="4"/>
  <c r="R8" i="4"/>
  <c r="Q8" i="4"/>
  <c r="P8" i="4"/>
  <c r="O8" i="4"/>
  <c r="N8" i="4"/>
  <c r="L8" i="4"/>
  <c r="K8" i="4"/>
  <c r="J8" i="4"/>
  <c r="I8" i="4"/>
  <c r="H8" i="4"/>
  <c r="H10" i="4" s="1"/>
  <c r="G8" i="4"/>
  <c r="F8" i="4"/>
  <c r="F10" i="4" s="1"/>
  <c r="E8" i="4"/>
  <c r="D8" i="4"/>
  <c r="C8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F7" i="4"/>
  <c r="AE7" i="4"/>
  <c r="AC7" i="4"/>
  <c r="AB7" i="4"/>
  <c r="AA7" i="4"/>
  <c r="Z7" i="4"/>
  <c r="Y7" i="4"/>
  <c r="X7" i="4"/>
  <c r="V7" i="4"/>
  <c r="U7" i="4"/>
  <c r="T7" i="4"/>
  <c r="S7" i="4"/>
  <c r="R7" i="4"/>
  <c r="Q7" i="4"/>
  <c r="P7" i="4"/>
  <c r="O7" i="4"/>
  <c r="N7" i="4"/>
  <c r="L7" i="4"/>
  <c r="K7" i="4"/>
  <c r="J7" i="4"/>
  <c r="I7" i="4"/>
  <c r="H7" i="4"/>
  <c r="G7" i="4"/>
  <c r="F7" i="4"/>
  <c r="E7" i="4"/>
  <c r="D7" i="4"/>
  <c r="C7" i="4"/>
  <c r="AW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F6" i="4"/>
  <c r="AE6" i="4"/>
  <c r="AC6" i="4"/>
  <c r="AB6" i="4"/>
  <c r="AA6" i="4"/>
  <c r="Z6" i="4"/>
  <c r="Y6" i="4"/>
  <c r="X6" i="4"/>
  <c r="V6" i="4"/>
  <c r="U6" i="4"/>
  <c r="T6" i="4"/>
  <c r="S6" i="4"/>
  <c r="R6" i="4"/>
  <c r="Q6" i="4"/>
  <c r="P6" i="4"/>
  <c r="O6" i="4"/>
  <c r="N6" i="4"/>
  <c r="L6" i="4"/>
  <c r="K6" i="4"/>
  <c r="J6" i="4"/>
  <c r="I6" i="4"/>
  <c r="H6" i="4"/>
  <c r="G6" i="4"/>
  <c r="F6" i="4"/>
  <c r="E6" i="4"/>
  <c r="C6" i="4"/>
  <c r="B6" i="4" s="1"/>
  <c r="AT5" i="4"/>
  <c r="AS5" i="4"/>
  <c r="AR5" i="4"/>
  <c r="AQ5" i="4"/>
  <c r="AP5" i="4"/>
  <c r="AO5" i="4"/>
  <c r="AL5" i="4"/>
  <c r="AK5" i="4"/>
  <c r="AJ5" i="4"/>
  <c r="AI5" i="4"/>
  <c r="AH5" i="4"/>
  <c r="AF5" i="4"/>
  <c r="AE5" i="4"/>
  <c r="AC5" i="4"/>
  <c r="AB5" i="4"/>
  <c r="AA5" i="4"/>
  <c r="Z5" i="4"/>
  <c r="Y5" i="4"/>
  <c r="U5" i="4"/>
  <c r="T5" i="4"/>
  <c r="S5" i="4"/>
  <c r="R5" i="4"/>
  <c r="Q5" i="4"/>
  <c r="P5" i="4"/>
  <c r="O5" i="4"/>
  <c r="L5" i="4"/>
  <c r="K5" i="4"/>
  <c r="J5" i="4"/>
  <c r="I5" i="4"/>
  <c r="H5" i="4"/>
  <c r="G5" i="4"/>
  <c r="E5" i="4"/>
  <c r="C5" i="4"/>
  <c r="B5" i="4" s="1"/>
  <c r="AR4" i="4"/>
  <c r="AL4" i="4"/>
  <c r="AK4" i="4"/>
  <c r="AJ4" i="4"/>
  <c r="AI4" i="4"/>
  <c r="AH4" i="4"/>
  <c r="AF4" i="4"/>
  <c r="C4" i="4"/>
  <c r="AH22" i="4" l="1"/>
  <c r="AP22" i="4"/>
  <c r="Q22" i="4"/>
  <c r="G39" i="4"/>
  <c r="L41" i="4"/>
  <c r="T53" i="4"/>
  <c r="AQ57" i="4"/>
  <c r="Q65" i="4"/>
  <c r="AU8" i="4"/>
  <c r="BA5" i="4" s="1"/>
  <c r="D10" i="4"/>
  <c r="D18" i="4"/>
  <c r="D19" i="4" s="1"/>
  <c r="T16" i="4"/>
  <c r="AC16" i="4"/>
  <c r="Y22" i="4"/>
  <c r="H39" i="4"/>
  <c r="S39" i="4"/>
  <c r="AE39" i="4"/>
  <c r="M41" i="4"/>
  <c r="G45" i="4"/>
  <c r="Z45" i="4"/>
  <c r="U47" i="4"/>
  <c r="AP53" i="4"/>
  <c r="O57" i="4"/>
  <c r="AM63" i="4"/>
  <c r="C73" i="4"/>
  <c r="N18" i="4"/>
  <c r="N19" i="4" s="1"/>
  <c r="AO16" i="4"/>
  <c r="E18" i="4"/>
  <c r="E19" i="4" s="1"/>
  <c r="AE16" i="4"/>
  <c r="AN16" i="4"/>
  <c r="K16" i="4"/>
  <c r="J39" i="4"/>
  <c r="T39" i="4"/>
  <c r="N41" i="4"/>
  <c r="O43" i="4"/>
  <c r="J45" i="4"/>
  <c r="I45" i="4"/>
  <c r="W47" i="4"/>
  <c r="O51" i="4"/>
  <c r="AQ53" i="4"/>
  <c r="AT57" i="4"/>
  <c r="K57" i="4"/>
  <c r="K4" i="4" s="1"/>
  <c r="S57" i="4"/>
  <c r="AA57" i="4"/>
  <c r="AP57" i="4"/>
  <c r="M61" i="4"/>
  <c r="F63" i="4"/>
  <c r="E10" i="4"/>
  <c r="O18" i="4"/>
  <c r="O19" i="4" s="1"/>
  <c r="X18" i="4"/>
  <c r="X19" i="4" s="1"/>
  <c r="F18" i="4"/>
  <c r="F19" i="4" s="1"/>
  <c r="AF16" i="4"/>
  <c r="U16" i="4"/>
  <c r="E30" i="4"/>
  <c r="E31" i="4" s="1"/>
  <c r="K36" i="4"/>
  <c r="L59" i="4"/>
  <c r="F16" i="4"/>
  <c r="O10" i="4"/>
  <c r="X10" i="4"/>
  <c r="AH18" i="4"/>
  <c r="AH19" i="4" s="1"/>
  <c r="AP18" i="4"/>
  <c r="AP19" i="4" s="1"/>
  <c r="I10" i="4"/>
  <c r="J22" i="4"/>
  <c r="S22" i="4"/>
  <c r="AL22" i="4"/>
  <c r="AT22" i="4"/>
  <c r="X30" i="4"/>
  <c r="X31" i="4" s="1"/>
  <c r="F28" i="4"/>
  <c r="W39" i="4"/>
  <c r="AT39" i="4"/>
  <c r="E41" i="4"/>
  <c r="D41" i="4" s="1"/>
  <c r="P41" i="4"/>
  <c r="O45" i="4"/>
  <c r="AO45" i="4"/>
  <c r="I47" i="4"/>
  <c r="AE45" i="4"/>
  <c r="U36" i="4"/>
  <c r="L53" i="4"/>
  <c r="AA53" i="4"/>
  <c r="U57" i="4"/>
  <c r="U4" i="4" s="1"/>
  <c r="H63" i="4"/>
  <c r="R63" i="4"/>
  <c r="P16" i="4"/>
  <c r="Y16" i="4"/>
  <c r="AI10" i="4"/>
  <c r="AQ10" i="4"/>
  <c r="L10" i="4"/>
  <c r="AA18" i="4"/>
  <c r="AA19" i="4" s="1"/>
  <c r="AU20" i="4"/>
  <c r="BA6" i="4" s="1"/>
  <c r="E22" i="4"/>
  <c r="Y30" i="4"/>
  <c r="Y31" i="4" s="1"/>
  <c r="Z28" i="4"/>
  <c r="AU39" i="4"/>
  <c r="F41" i="4"/>
  <c r="U41" i="4"/>
  <c r="AU45" i="4"/>
  <c r="S49" i="4"/>
  <c r="AB53" i="4"/>
  <c r="E57" i="4"/>
  <c r="D57" i="4" s="1"/>
  <c r="AB57" i="4"/>
  <c r="AO59" i="4"/>
  <c r="X63" i="4"/>
  <c r="AV63" i="4"/>
  <c r="I65" i="4"/>
  <c r="AX75" i="4"/>
  <c r="AE30" i="4"/>
  <c r="AE31" i="4" s="1"/>
  <c r="AN30" i="4"/>
  <c r="AN31" i="4" s="1"/>
  <c r="O22" i="4"/>
  <c r="AQ22" i="4"/>
  <c r="AR28" i="4"/>
  <c r="Y51" i="4"/>
  <c r="F57" i="4"/>
  <c r="N28" i="4"/>
  <c r="V28" i="4"/>
  <c r="AF28" i="4"/>
  <c r="AO28" i="4"/>
  <c r="P22" i="4"/>
  <c r="AR22" i="4"/>
  <c r="AB39" i="4"/>
  <c r="AB36" i="4" s="1"/>
  <c r="V45" i="4"/>
  <c r="AD45" i="4"/>
  <c r="AD36" i="4" s="1"/>
  <c r="E51" i="4"/>
  <c r="D51" i="4" s="1"/>
  <c r="AM51" i="4"/>
  <c r="AD57" i="4"/>
  <c r="E61" i="4"/>
  <c r="D61" i="4" s="1"/>
  <c r="N63" i="4"/>
  <c r="AD63" i="4"/>
  <c r="C125" i="4"/>
  <c r="AX74" i="4"/>
  <c r="C74" i="4"/>
  <c r="AW4" i="4"/>
  <c r="BC5" i="4"/>
  <c r="BD5" i="4" s="1"/>
  <c r="AY4" i="4"/>
  <c r="AZ6" i="4"/>
  <c r="BC6" i="4"/>
  <c r="BD6" i="4" s="1"/>
  <c r="BE6" i="4"/>
  <c r="BA4" i="4"/>
  <c r="C19" i="4"/>
  <c r="AU19" i="4" s="1"/>
  <c r="AU18" i="4"/>
  <c r="H16" i="4"/>
  <c r="Q16" i="4"/>
  <c r="Z16" i="4"/>
  <c r="AJ16" i="4"/>
  <c r="AR16" i="4"/>
  <c r="Q10" i="4"/>
  <c r="Z10" i="4"/>
  <c r="AK10" i="4"/>
  <c r="AS10" i="4"/>
  <c r="I16" i="4"/>
  <c r="S16" i="4"/>
  <c r="AJ18" i="4"/>
  <c r="AJ19" i="4" s="1"/>
  <c r="AS18" i="4"/>
  <c r="AS19" i="4" s="1"/>
  <c r="C30" i="4"/>
  <c r="C22" i="4"/>
  <c r="C28" i="4"/>
  <c r="AU28" i="4" s="1"/>
  <c r="AU6" i="4" s="1"/>
  <c r="K30" i="4"/>
  <c r="K31" i="4" s="1"/>
  <c r="K22" i="4"/>
  <c r="K28" i="4"/>
  <c r="T30" i="4"/>
  <c r="T31" i="4" s="1"/>
  <c r="T28" i="4"/>
  <c r="AC30" i="4"/>
  <c r="AC31" i="4" s="1"/>
  <c r="AC28" i="4"/>
  <c r="AM30" i="4"/>
  <c r="AM31" i="4" s="1"/>
  <c r="AM28" i="4"/>
  <c r="AU21" i="4"/>
  <c r="AU22" i="4" s="1"/>
  <c r="X28" i="4"/>
  <c r="S36" i="4"/>
  <c r="F47" i="4"/>
  <c r="F45" i="4"/>
  <c r="AT47" i="4"/>
  <c r="AT45" i="4"/>
  <c r="H59" i="4"/>
  <c r="H57" i="4"/>
  <c r="AM59" i="4"/>
  <c r="AM57" i="4"/>
  <c r="AV59" i="4"/>
  <c r="AV57" i="4"/>
  <c r="C82" i="4"/>
  <c r="AX82" i="4"/>
  <c r="AZ82" i="4" s="1"/>
  <c r="BA82" i="4" s="1"/>
  <c r="C94" i="4"/>
  <c r="AX94" i="4"/>
  <c r="AZ94" i="4" s="1"/>
  <c r="BA94" i="4" s="1"/>
  <c r="C104" i="4"/>
  <c r="AX104" i="4"/>
  <c r="AZ104" i="4" s="1"/>
  <c r="BA104" i="4" s="1"/>
  <c r="R10" i="4"/>
  <c r="AA10" i="4"/>
  <c r="AL10" i="4"/>
  <c r="AT10" i="4"/>
  <c r="J16" i="4"/>
  <c r="Z18" i="4"/>
  <c r="Z19" i="4" s="1"/>
  <c r="AK18" i="4"/>
  <c r="AK19" i="4" s="1"/>
  <c r="AT18" i="4"/>
  <c r="AT19" i="4" s="1"/>
  <c r="AC22" i="4"/>
  <c r="Y28" i="4"/>
  <c r="I59" i="4"/>
  <c r="I57" i="4"/>
  <c r="Q59" i="4"/>
  <c r="Q57" i="4"/>
  <c r="AN59" i="4"/>
  <c r="AN57" i="4"/>
  <c r="AX83" i="4"/>
  <c r="AZ83" i="4" s="1"/>
  <c r="BA83" i="4" s="1"/>
  <c r="C83" i="4"/>
  <c r="AX95" i="4"/>
  <c r="AZ95" i="4" s="1"/>
  <c r="BA95" i="4" s="1"/>
  <c r="C95" i="4"/>
  <c r="AX105" i="4"/>
  <c r="AZ105" i="4" s="1"/>
  <c r="BA105" i="4" s="1"/>
  <c r="C105" i="4"/>
  <c r="S10" i="4"/>
  <c r="AL18" i="4"/>
  <c r="AL19" i="4" s="1"/>
  <c r="I39" i="4"/>
  <c r="I41" i="4"/>
  <c r="Q39" i="4"/>
  <c r="Q41" i="4"/>
  <c r="Y39" i="4"/>
  <c r="Y41" i="4"/>
  <c r="AN39" i="4"/>
  <c r="AN41" i="4"/>
  <c r="AZ75" i="4"/>
  <c r="BC76" i="4"/>
  <c r="AX86" i="4"/>
  <c r="AZ86" i="4" s="1"/>
  <c r="BA86" i="4" s="1"/>
  <c r="C86" i="4"/>
  <c r="AX96" i="4"/>
  <c r="AZ96" i="4" s="1"/>
  <c r="BA96" i="4" s="1"/>
  <c r="C96" i="4"/>
  <c r="AX106" i="4"/>
  <c r="AZ106" i="4" s="1"/>
  <c r="BA106" i="4" s="1"/>
  <c r="C106" i="4"/>
  <c r="AM5" i="4"/>
  <c r="AU9" i="4"/>
  <c r="AU10" i="4" s="1"/>
  <c r="J10" i="4"/>
  <c r="T10" i="4"/>
  <c r="AE10" i="4"/>
  <c r="AN10" i="4"/>
  <c r="C16" i="4"/>
  <c r="AU16" i="4" s="1"/>
  <c r="AU5" i="4" s="1"/>
  <c r="AZ5" i="4" s="1"/>
  <c r="L16" i="4"/>
  <c r="V16" i="4"/>
  <c r="AH16" i="4"/>
  <c r="AQ16" i="4"/>
  <c r="H18" i="4"/>
  <c r="H19" i="4" s="1"/>
  <c r="R18" i="4"/>
  <c r="R19" i="4" s="1"/>
  <c r="AB18" i="4"/>
  <c r="AB19" i="4" s="1"/>
  <c r="AM18" i="4"/>
  <c r="AM19" i="4" s="1"/>
  <c r="G22" i="4"/>
  <c r="AI22" i="4"/>
  <c r="G28" i="4"/>
  <c r="AH28" i="4"/>
  <c r="AH30" i="4"/>
  <c r="AH31" i="4" s="1"/>
  <c r="Z39" i="4"/>
  <c r="Z41" i="4"/>
  <c r="AO39" i="4"/>
  <c r="AO41" i="4"/>
  <c r="N45" i="4"/>
  <c r="V47" i="4"/>
  <c r="AA49" i="4"/>
  <c r="AA45" i="4"/>
  <c r="AA4" i="4" s="1"/>
  <c r="AP49" i="4"/>
  <c r="AP45" i="4"/>
  <c r="AN5" i="4"/>
  <c r="C10" i="4"/>
  <c r="K10" i="4"/>
  <c r="U10" i="4"/>
  <c r="AF10" i="4"/>
  <c r="AO10" i="4"/>
  <c r="X16" i="4"/>
  <c r="AI16" i="4"/>
  <c r="H22" i="4"/>
  <c r="T22" i="4"/>
  <c r="AJ22" i="4"/>
  <c r="AI28" i="4"/>
  <c r="H53" i="4"/>
  <c r="H51" i="4"/>
  <c r="P53" i="4"/>
  <c r="P51" i="4"/>
  <c r="AV53" i="4"/>
  <c r="AV51" i="4"/>
  <c r="X57" i="4"/>
  <c r="X4" i="4" s="1"/>
  <c r="L67" i="4"/>
  <c r="L63" i="4"/>
  <c r="AQ67" i="4"/>
  <c r="AQ63" i="4"/>
  <c r="V5" i="4"/>
  <c r="V10" i="4"/>
  <c r="E16" i="4"/>
  <c r="O16" i="4"/>
  <c r="H30" i="4"/>
  <c r="H31" i="4" s="1"/>
  <c r="O28" i="4"/>
  <c r="AJ28" i="4"/>
  <c r="F55" i="4"/>
  <c r="F51" i="4"/>
  <c r="V51" i="4"/>
  <c r="V55" i="4"/>
  <c r="AT55" i="4"/>
  <c r="AT51" i="4"/>
  <c r="Y57" i="4"/>
  <c r="J63" i="4"/>
  <c r="J65" i="4"/>
  <c r="Z63" i="4"/>
  <c r="Z65" i="4"/>
  <c r="AO63" i="4"/>
  <c r="AO65" i="4"/>
  <c r="AB67" i="4"/>
  <c r="AZ73" i="4"/>
  <c r="BC77" i="4"/>
  <c r="N5" i="4"/>
  <c r="J4" i="4"/>
  <c r="S4" i="4"/>
  <c r="F5" i="4"/>
  <c r="X5" i="4"/>
  <c r="I30" i="4"/>
  <c r="I31" i="4" s="1"/>
  <c r="I28" i="4"/>
  <c r="R30" i="4"/>
  <c r="R31" i="4" s="1"/>
  <c r="R28" i="4"/>
  <c r="AA30" i="4"/>
  <c r="AA31" i="4" s="1"/>
  <c r="AA28" i="4"/>
  <c r="AK30" i="4"/>
  <c r="AK31" i="4" s="1"/>
  <c r="AK28" i="4"/>
  <c r="AS30" i="4"/>
  <c r="AS31" i="4" s="1"/>
  <c r="AS28" i="4"/>
  <c r="P28" i="4"/>
  <c r="AP28" i="4"/>
  <c r="AP30" i="4"/>
  <c r="AP31" i="4" s="1"/>
  <c r="AD47" i="4"/>
  <c r="N51" i="4"/>
  <c r="AD55" i="4"/>
  <c r="AP65" i="4"/>
  <c r="AP63" i="4"/>
  <c r="AA65" i="4"/>
  <c r="G18" i="4"/>
  <c r="G19" i="4" s="1"/>
  <c r="P18" i="4"/>
  <c r="P19" i="4" s="1"/>
  <c r="Y18" i="4"/>
  <c r="Y19" i="4" s="1"/>
  <c r="AI18" i="4"/>
  <c r="AI19" i="4" s="1"/>
  <c r="AQ18" i="4"/>
  <c r="AQ19" i="4" s="1"/>
  <c r="P10" i="4"/>
  <c r="Y10" i="4"/>
  <c r="AJ10" i="4"/>
  <c r="AR10" i="4"/>
  <c r="G16" i="4"/>
  <c r="AR18" i="4"/>
  <c r="AR19" i="4" s="1"/>
  <c r="J30" i="4"/>
  <c r="J31" i="4" s="1"/>
  <c r="J28" i="4"/>
  <c r="S30" i="4"/>
  <c r="S31" i="4" s="1"/>
  <c r="S28" i="4"/>
  <c r="AB30" i="4"/>
  <c r="AB31" i="4" s="1"/>
  <c r="AB28" i="4"/>
  <c r="AL30" i="4"/>
  <c r="AL31" i="4" s="1"/>
  <c r="AL28" i="4"/>
  <c r="AT30" i="4"/>
  <c r="AT31" i="4" s="1"/>
  <c r="AT28" i="4"/>
  <c r="AM22" i="4"/>
  <c r="Q28" i="4"/>
  <c r="AQ28" i="4"/>
  <c r="E45" i="4"/>
  <c r="D45" i="4" s="1"/>
  <c r="D46" i="4"/>
  <c r="D5" i="4" s="1"/>
  <c r="BE5" i="4" s="1"/>
  <c r="E47" i="4"/>
  <c r="D47" i="4" s="1"/>
  <c r="M45" i="4"/>
  <c r="M36" i="4" s="1"/>
  <c r="M47" i="4"/>
  <c r="AC45" i="4"/>
  <c r="AC47" i="4"/>
  <c r="AS45" i="4"/>
  <c r="AS47" i="4"/>
  <c r="G59" i="4"/>
  <c r="G57" i="4"/>
  <c r="W57" i="4"/>
  <c r="W36" i="4" s="1"/>
  <c r="AE59" i="4"/>
  <c r="AE57" i="4"/>
  <c r="AU59" i="4"/>
  <c r="AU57" i="4"/>
  <c r="AU36" i="4" s="1"/>
  <c r="E39" i="4"/>
  <c r="Y45" i="4"/>
  <c r="AE49" i="4"/>
  <c r="Z51" i="4"/>
  <c r="AA59" i="4"/>
  <c r="V63" i="4"/>
  <c r="AX87" i="4"/>
  <c r="AZ87" i="4" s="1"/>
  <c r="BA87" i="4" s="1"/>
  <c r="C87" i="4"/>
  <c r="AX97" i="4"/>
  <c r="AZ97" i="4" s="1"/>
  <c r="BA97" i="4" s="1"/>
  <c r="C97" i="4"/>
  <c r="AX107" i="4"/>
  <c r="AZ107" i="4" s="1"/>
  <c r="BA107" i="4" s="1"/>
  <c r="C107" i="4"/>
  <c r="AN65" i="4"/>
  <c r="AX78" i="4"/>
  <c r="C78" i="4"/>
  <c r="C88" i="4"/>
  <c r="AX88" i="4"/>
  <c r="AZ88" i="4" s="1"/>
  <c r="BA88" i="4" s="1"/>
  <c r="C98" i="4"/>
  <c r="AX98" i="4"/>
  <c r="AZ98" i="4" s="1"/>
  <c r="BA98" i="4" s="1"/>
  <c r="R51" i="4"/>
  <c r="R36" i="4" s="1"/>
  <c r="S59" i="4"/>
  <c r="AX79" i="4"/>
  <c r="C79" i="4"/>
  <c r="AX89" i="4"/>
  <c r="AZ89" i="4" s="1"/>
  <c r="BA89" i="4" s="1"/>
  <c r="C89" i="4"/>
  <c r="AX99" i="4"/>
  <c r="AZ99" i="4" s="1"/>
  <c r="BA99" i="4" s="1"/>
  <c r="C99" i="4"/>
  <c r="U22" i="4"/>
  <c r="AF22" i="4"/>
  <c r="AO22" i="4"/>
  <c r="D28" i="4"/>
  <c r="L28" i="4"/>
  <c r="U28" i="4"/>
  <c r="AE28" i="4"/>
  <c r="AN28" i="4"/>
  <c r="AS41" i="4"/>
  <c r="H45" i="4"/>
  <c r="R45" i="4"/>
  <c r="AV45" i="4"/>
  <c r="I51" i="4"/>
  <c r="AE51" i="4"/>
  <c r="S53" i="4"/>
  <c r="V57" i="4"/>
  <c r="J59" i="4"/>
  <c r="E63" i="4"/>
  <c r="D63" i="4" s="1"/>
  <c r="O63" i="4"/>
  <c r="Y65" i="4"/>
  <c r="AX80" i="4"/>
  <c r="AZ80" i="4" s="1"/>
  <c r="BA80" i="4" s="1"/>
  <c r="C80" i="4"/>
  <c r="AX90" i="4"/>
  <c r="AZ90" i="4" s="1"/>
  <c r="BA90" i="4" s="1"/>
  <c r="C90" i="4"/>
  <c r="AX102" i="4"/>
  <c r="AZ102" i="4" s="1"/>
  <c r="BA102" i="4" s="1"/>
  <c r="C102" i="4"/>
  <c r="V22" i="4"/>
  <c r="AP39" i="4"/>
  <c r="AC41" i="4"/>
  <c r="L45" i="4"/>
  <c r="L4" i="4" s="1"/>
  <c r="T45" i="4"/>
  <c r="T4" i="4" s="1"/>
  <c r="AB45" i="4"/>
  <c r="AQ45" i="4"/>
  <c r="J51" i="4"/>
  <c r="J36" i="4" s="1"/>
  <c r="K59" i="4"/>
  <c r="AX81" i="4"/>
  <c r="C81" i="4"/>
  <c r="AX91" i="4"/>
  <c r="AZ91" i="4" s="1"/>
  <c r="BA91" i="4" s="1"/>
  <c r="C91" i="4"/>
  <c r="AX103" i="4"/>
  <c r="AZ103" i="4" s="1"/>
  <c r="BA103" i="4" s="1"/>
  <c r="C103" i="4"/>
  <c r="C126" i="4"/>
  <c r="L36" i="4" l="1"/>
  <c r="O4" i="4"/>
  <c r="AT36" i="4"/>
  <c r="AQ4" i="4"/>
  <c r="AB4" i="4"/>
  <c r="V36" i="4"/>
  <c r="AE36" i="4"/>
  <c r="AE4" i="4"/>
  <c r="N36" i="4"/>
  <c r="N4" i="4"/>
  <c r="Q36" i="4"/>
  <c r="Q4" i="4"/>
  <c r="AP36" i="4"/>
  <c r="AP4" i="4"/>
  <c r="AV36" i="4"/>
  <c r="P36" i="4"/>
  <c r="P4" i="4"/>
  <c r="R4" i="4"/>
  <c r="AO36" i="4"/>
  <c r="AO4" i="4"/>
  <c r="BA75" i="4"/>
  <c r="BB76" i="4"/>
  <c r="I36" i="4"/>
  <c r="I4" i="4"/>
  <c r="T36" i="4"/>
  <c r="AT4" i="4"/>
  <c r="BB6" i="4"/>
  <c r="AX6" i="4"/>
  <c r="AV6" i="4"/>
  <c r="O36" i="4"/>
  <c r="AX5" i="4"/>
  <c r="X36" i="4"/>
  <c r="Y36" i="4"/>
  <c r="Y4" i="4"/>
  <c r="AM4" i="4"/>
  <c r="AM36" i="4"/>
  <c r="E36" i="4"/>
  <c r="D39" i="4"/>
  <c r="E4" i="4"/>
  <c r="AS36" i="4"/>
  <c r="AS4" i="4"/>
  <c r="BC75" i="4"/>
  <c r="AZ81" i="4"/>
  <c r="AZ79" i="4"/>
  <c r="BC74" i="4"/>
  <c r="BC78" i="4"/>
  <c r="AZ78" i="4"/>
  <c r="AC4" i="4"/>
  <c r="AC36" i="4"/>
  <c r="AA36" i="4"/>
  <c r="H36" i="4"/>
  <c r="H4" i="4"/>
  <c r="BA73" i="4"/>
  <c r="BB77" i="4"/>
  <c r="AQ36" i="4"/>
  <c r="Z36" i="4"/>
  <c r="Z4" i="4"/>
  <c r="AV5" i="4"/>
  <c r="BB5" i="4"/>
  <c r="AU4" i="4"/>
  <c r="AZ4" i="4" s="1"/>
  <c r="AN36" i="4"/>
  <c r="AN4" i="4"/>
  <c r="F4" i="4"/>
  <c r="F36" i="4"/>
  <c r="C31" i="4"/>
  <c r="AU31" i="4" s="1"/>
  <c r="AU30" i="4"/>
  <c r="V4" i="4"/>
  <c r="G4" i="4"/>
  <c r="G36" i="4"/>
  <c r="AZ74" i="4"/>
  <c r="BC73" i="4"/>
  <c r="AX4" i="4" l="1"/>
  <c r="D37" i="4"/>
  <c r="D4" i="4"/>
  <c r="BB75" i="4"/>
  <c r="BA81" i="4"/>
  <c r="BB78" i="4"/>
  <c r="BA78" i="4"/>
  <c r="BA74" i="4"/>
  <c r="BB73" i="4"/>
  <c r="BB4" i="4"/>
  <c r="AV4" i="4"/>
  <c r="BA79" i="4"/>
  <c r="BB74" i="4"/>
  <c r="B4" i="4" l="1"/>
  <c r="BC4" i="4" s="1"/>
  <c r="BD4" i="4" s="1"/>
  <c r="BE4" i="4" l="1"/>
</calcChain>
</file>

<file path=xl/sharedStrings.xml><?xml version="1.0" encoding="utf-8"?>
<sst xmlns="http://schemas.openxmlformats.org/spreadsheetml/2006/main" count="1612" uniqueCount="261">
  <si>
    <t>Ngày</t>
  </si>
  <si>
    <t>TỔNG KẾT THÁNG 04</t>
  </si>
  <si>
    <t>CNC1</t>
  </si>
  <si>
    <t>CNC2</t>
  </si>
  <si>
    <t>CNC3</t>
  </si>
  <si>
    <t>CNC4</t>
  </si>
  <si>
    <t>CNC5</t>
  </si>
  <si>
    <t>CNC6</t>
  </si>
  <si>
    <t>CNC7</t>
  </si>
  <si>
    <t>CNC8</t>
  </si>
  <si>
    <t>CNC9</t>
  </si>
  <si>
    <t>CNC10</t>
  </si>
  <si>
    <t>CNC12</t>
  </si>
  <si>
    <t>CNC13</t>
  </si>
  <si>
    <t>CNC14</t>
  </si>
  <si>
    <t>CNC15</t>
  </si>
  <si>
    <t>CNC16</t>
  </si>
  <si>
    <t>CNC17</t>
  </si>
  <si>
    <t>CNC18</t>
  </si>
  <si>
    <t>CNC19</t>
  </si>
  <si>
    <t>CNC20</t>
  </si>
  <si>
    <t>CNC21</t>
  </si>
  <si>
    <t>CNC22</t>
  </si>
  <si>
    <t>CNC23</t>
  </si>
  <si>
    <t>CNC24</t>
  </si>
  <si>
    <t>CNC25</t>
  </si>
  <si>
    <t>CNC26</t>
  </si>
  <si>
    <t>CNC27</t>
  </si>
  <si>
    <t>CNC28</t>
  </si>
  <si>
    <t>CNC29</t>
  </si>
  <si>
    <t>CNC30</t>
  </si>
  <si>
    <t>CNC31</t>
  </si>
  <si>
    <t>CNC32</t>
  </si>
  <si>
    <t>CNC33</t>
  </si>
  <si>
    <t>CNC34</t>
  </si>
  <si>
    <t>TIỆN 1</t>
  </si>
  <si>
    <t>TIỆN 2</t>
  </si>
  <si>
    <t>TIỆN 3</t>
  </si>
  <si>
    <t>TIỆN 4</t>
  </si>
  <si>
    <t>TIỆN 5</t>
  </si>
  <si>
    <t>TIỆN 6</t>
  </si>
  <si>
    <t>WC1</t>
  </si>
  <si>
    <t>WC2</t>
  </si>
  <si>
    <t>EDM1</t>
  </si>
  <si>
    <t>EDM2</t>
  </si>
  <si>
    <t>NV ĐỨNG MÁY</t>
  </si>
  <si>
    <t>A/B</t>
  </si>
  <si>
    <t>TƯ
HIẾU</t>
  </si>
  <si>
    <t>C NAM
T HIẾU</t>
  </si>
  <si>
    <t>TRƯỜNG
CƯỜNG</t>
  </si>
  <si>
    <t>DŨNG
LƯỢNG</t>
  </si>
  <si>
    <t>TRUNG
HÙNG</t>
  </si>
  <si>
    <t>LUÂN
THỦY</t>
  </si>
  <si>
    <t>CHƯƠNG
THƯƠNG</t>
  </si>
  <si>
    <t>LÂM
H NAM</t>
  </si>
  <si>
    <t>VŨ
DUY</t>
  </si>
  <si>
    <t>BÌNH
HẢI</t>
  </si>
  <si>
    <t>VŨ
CÔNG</t>
  </si>
  <si>
    <t>NAM
DƯƠNG</t>
  </si>
  <si>
    <t>THÀNH
TRƯỜNG</t>
  </si>
  <si>
    <t>THÀNH
DƯƠNG</t>
  </si>
  <si>
    <t>LAN
CHÍNH</t>
  </si>
  <si>
    <t>ÁNH
LIÊN</t>
  </si>
  <si>
    <t>HỘI
LIÊN</t>
  </si>
  <si>
    <t>HỘI
MẠNH</t>
  </si>
  <si>
    <t>PHÚC
NHẬT</t>
  </si>
  <si>
    <t>PHÚC
THANH</t>
  </si>
  <si>
    <t>TRƯỜNG EDM
VÂN</t>
  </si>
  <si>
    <t>TRƯỜNG EDM
GIANG</t>
  </si>
  <si>
    <t>Tổng TG OK</t>
  </si>
  <si>
    <t>% OK</t>
  </si>
  <si>
    <t>Tổng
NG vàng</t>
  </si>
  <si>
    <t>% NG vàng</t>
  </si>
  <si>
    <t>Tổng NG đỏ</t>
  </si>
  <si>
    <t>% NG đỏ</t>
  </si>
  <si>
    <t>TG đi làm</t>
  </si>
  <si>
    <t>% OK/đi làm</t>
  </si>
  <si>
    <t>% vận hành máy/đi làm</t>
  </si>
  <si>
    <t>TỔNG</t>
  </si>
  <si>
    <t>CA HƯNG (ca A)</t>
  </si>
  <si>
    <t>CA THÚY (ca B)</t>
  </si>
  <si>
    <t>HIỆU XUẤT MONG MUỐN</t>
  </si>
  <si>
    <t>Ca A</t>
  </si>
  <si>
    <t>TG chạy ra hàng</t>
  </si>
  <si>
    <t>%</t>
  </si>
  <si>
    <t>TG sửa hàng</t>
  </si>
  <si>
    <t>TG chạy lại hàng</t>
  </si>
  <si>
    <t>TG NG đỏ tại máy</t>
  </si>
  <si>
    <t>TG NG đỏ tại QC &amp; khách</t>
  </si>
  <si>
    <t>TG làm ngày lễ, ngày nghỉ</t>
  </si>
  <si>
    <t>TG tính phụ cấp</t>
  </si>
  <si>
    <t>Dự kiến phụ cấp</t>
  </si>
  <si>
    <t>TG tính thưởng hiệu xuất</t>
  </si>
  <si>
    <t>Hiệu xuất (%)</t>
  </si>
  <si>
    <t>Ca B</t>
  </si>
  <si>
    <t xml:space="preserve">MÁY </t>
  </si>
  <si>
    <t>.</t>
  </si>
  <si>
    <t>HIỆU SUẤT MONG MUỐN</t>
  </si>
  <si>
    <t>STT</t>
  </si>
  <si>
    <t>CNC11</t>
  </si>
  <si>
    <t>Tuần 49</t>
  </si>
  <si>
    <t>Tổng</t>
  </si>
  <si>
    <t>Tuần 49 (01-04/12)</t>
  </si>
  <si>
    <t>Ca</t>
  </si>
  <si>
    <t>Tổ trưởng</t>
  </si>
  <si>
    <t>Mr Hưng</t>
  </si>
  <si>
    <t>Tổng h</t>
  </si>
  <si>
    <t>Mrs Thúy</t>
  </si>
  <si>
    <t>Tuần 50</t>
  </si>
  <si>
    <t>Tuần 50 (05-11/12)</t>
  </si>
  <si>
    <t>Tuần 51</t>
  </si>
  <si>
    <t>Tuần 51 (12-18/12)</t>
  </si>
  <si>
    <t>Tuần 52</t>
  </si>
  <si>
    <t>Tuần 52 (19-25/12)</t>
  </si>
  <si>
    <t>Tuần 53</t>
  </si>
  <si>
    <t>Tuần 53 (26-31/12)</t>
  </si>
  <si>
    <t>TG tính
 phụ cấp</t>
  </si>
  <si>
    <t>Mức tính</t>
  </si>
  <si>
    <t>Tổng tiền</t>
  </si>
  <si>
    <t>Trừ 20% dự phòng NG</t>
  </si>
  <si>
    <t>Thưởng giờ trực tháng 12</t>
  </si>
  <si>
    <t>Tổng giờ</t>
  </si>
  <si>
    <t>Tên KTQL</t>
  </si>
  <si>
    <t>Hiệu xuất</t>
  </si>
  <si>
    <t>TUẦN</t>
  </si>
  <si>
    <t>NGANG 1</t>
  </si>
  <si>
    <t>NGANG 2</t>
  </si>
  <si>
    <t>Kiêm</t>
  </si>
  <si>
    <t>Tú</t>
  </si>
  <si>
    <t>Hậu</t>
  </si>
  <si>
    <t>Được</t>
  </si>
  <si>
    <t>Tám</t>
  </si>
  <si>
    <t>Tên Trực KTQL</t>
  </si>
  <si>
    <t>Dũng</t>
  </si>
  <si>
    <t>Đứng máy đạt &gt;150h/tháng</t>
  </si>
  <si>
    <t>10K/h</t>
  </si>
  <si>
    <t>Đứng máy đạt &gt;250h/tháng</t>
  </si>
  <si>
    <t>20K từ giờ 251</t>
  </si>
  <si>
    <t>Đạt bằng hiệu suẩt mong muốn</t>
  </si>
  <si>
    <t>500k/tháng</t>
  </si>
  <si>
    <t>Đạt &gt;HSMM 5%</t>
  </si>
  <si>
    <t>1000k/tháng</t>
  </si>
  <si>
    <t>Tổ trưởng đạt &gt;1500h/tháng</t>
  </si>
  <si>
    <t>1k/h</t>
  </si>
  <si>
    <t>Tổ trưởng đạt &gt;2500h/tháng</t>
  </si>
  <si>
    <t>1,5K/h</t>
  </si>
  <si>
    <t xml:space="preserve"> </t>
  </si>
  <si>
    <t>Tổ trưởng đạt &gt;3000h/tháng</t>
  </si>
  <si>
    <t>2K/h</t>
  </si>
  <si>
    <t>Tổ trưởng đạt &gt;4000h/tháng</t>
  </si>
  <si>
    <t>2,5K/h</t>
  </si>
  <si>
    <t>Trưởng ca (QLKT) đạt &gt;50%/ca</t>
  </si>
  <si>
    <t>1,5k/h</t>
  </si>
  <si>
    <t>Trưởng ca (QLKT) đạt &gt;80%/ca</t>
  </si>
  <si>
    <t>2k/h</t>
  </si>
  <si>
    <t>Trưởng ca (QLKT) đạt &gt;95%/ca</t>
  </si>
  <si>
    <t>2,k/h</t>
  </si>
  <si>
    <t>Từ tháng 12 tổng 36 máy, trực 12h</t>
  </si>
  <si>
    <t>Chỉ số</t>
  </si>
  <si>
    <t>Số h</t>
  </si>
  <si>
    <t>Định mức phụ cấp</t>
  </si>
  <si>
    <t>Tổng h/ca</t>
  </si>
  <si>
    <t>3k/h</t>
  </si>
  <si>
    <t>&gt;50% hiệu suất</t>
  </si>
  <si>
    <t>&gt;80% hiệu suất</t>
  </si>
  <si>
    <t>&gt;95% hiệu suất</t>
  </si>
  <si>
    <t>2,5k/h</t>
  </si>
  <si>
    <t>Thông tin chung</t>
  </si>
  <si>
    <t>Quy trình công nghệ</t>
  </si>
  <si>
    <t>Thông tin phôi</t>
  </si>
  <si>
    <t>Kỹ Thuật *</t>
  </si>
  <si>
    <t>AC *</t>
  </si>
  <si>
    <t>Mã Khách *</t>
  </si>
  <si>
    <t>SỐ LSX *</t>
  </si>
  <si>
    <t>Mã quản lý *</t>
  </si>
  <si>
    <t>TÊN BV *</t>
  </si>
  <si>
    <t>Mã bản vẽ /
  Tên chi tiết *</t>
  </si>
  <si>
    <t>Mức độ (K/TB/D) *</t>
  </si>
  <si>
    <t>Vật liệu *</t>
  </si>
  <si>
    <t>Số 
 lượng *</t>
  </si>
  <si>
    <t>Ngày nhận PO *</t>
  </si>
  <si>
    <t>Ngày yêu cầu giao hàng *</t>
  </si>
  <si>
    <t>SETUP</t>
  </si>
  <si>
    <t>Tiện Op1</t>
  </si>
  <si>
    <t>Tiện OP2</t>
  </si>
  <si>
    <t>Tiện OP3</t>
  </si>
  <si>
    <t>Tiện Op4</t>
  </si>
  <si>
    <t>Tiện OP5</t>
  </si>
  <si>
    <t>Tiện OP6</t>
  </si>
  <si>
    <t>Tiện OP7</t>
  </si>
  <si>
    <t>Tiện OP8</t>
  </si>
  <si>
    <t>Tiện OP9</t>
  </si>
  <si>
    <t>Tiện Op10</t>
  </si>
  <si>
    <t>Phay OP1</t>
  </si>
  <si>
    <t>Phay OP2</t>
  </si>
  <si>
    <t>Phay OP3</t>
  </si>
  <si>
    <t>Phay OP4</t>
  </si>
  <si>
    <t>Phay OP5</t>
  </si>
  <si>
    <t>Phay OP6</t>
  </si>
  <si>
    <t>Phay OP7</t>
  </si>
  <si>
    <t>Phay OP8</t>
  </si>
  <si>
    <t>Phay OP9</t>
  </si>
  <si>
    <t>Phay OP10</t>
  </si>
  <si>
    <t>Mài+ cơ+Đánh bóng</t>
  </si>
  <si>
    <t>WC</t>
  </si>
  <si>
    <t>EDM</t>
  </si>
  <si>
    <t>Điện cực</t>
  </si>
  <si>
    <t>XLBM *</t>
  </si>
  <si>
    <t xml:space="preserve">DÀY </t>
  </si>
  <si>
    <t>RỘNG *</t>
  </si>
  <si>
    <t>DÀI *</t>
  </si>
  <si>
    <t>Dài
Phôi góc</t>
  </si>
  <si>
    <t>Cán nóng/Cán nguội</t>
  </si>
  <si>
    <t>Tên kỹ thuật *</t>
  </si>
  <si>
    <t>Giá phôi dự toán
(KD đièn)</t>
  </si>
  <si>
    <t>Lưu ý phôi</t>
  </si>
  <si>
    <t>Nhập mã cán bộ có trong hệ thống</t>
  </si>
  <si>
    <t>Nhập mã khách hàng có trong hệ thống</t>
  </si>
  <si>
    <t>Nhập ký tự không có khoảng cách</t>
  </si>
  <si>
    <t>Nhập số</t>
  </si>
  <si>
    <t>Nhập kiểu dd/mm/yyyy</t>
  </si>
  <si>
    <t>Nhập chữ</t>
  </si>
  <si>
    <t>T</t>
  </si>
  <si>
    <t>A2017</t>
  </si>
  <si>
    <t>AS</t>
  </si>
  <si>
    <t>ghép phôi 5 pcs</t>
  </si>
  <si>
    <t>A5052</t>
  </si>
  <si>
    <t>15 mặt đẹp</t>
  </si>
  <si>
    <t>#N/A</t>
  </si>
  <si>
    <t>anhlt</t>
  </si>
  <si>
    <t>Nơi sản xuất</t>
  </si>
  <si>
    <t>Chọn F1 hoặc F2</t>
  </si>
  <si>
    <t>Mã Đơn Hàng PO*</t>
  </si>
  <si>
    <t>CMC</t>
  </si>
  <si>
    <t>CMC-1</t>
  </si>
  <si>
    <t>CMC-1-New</t>
  </si>
  <si>
    <t>ntthi</t>
  </si>
  <si>
    <t>CMC2210190001</t>
  </si>
  <si>
    <t>CMC2210190002</t>
  </si>
  <si>
    <t>221019-0001</t>
  </si>
  <si>
    <t>221019-0002</t>
  </si>
  <si>
    <t>Ten_chi_tiet221019-0001</t>
  </si>
  <si>
    <t>Ten_chi_tiet221019-0002</t>
  </si>
  <si>
    <t>Mài</t>
  </si>
  <si>
    <t>Cơ</t>
  </si>
  <si>
    <t>Cán nóng</t>
  </si>
  <si>
    <t>Cán nguội</t>
  </si>
  <si>
    <t>F1</t>
  </si>
  <si>
    <t>F2</t>
  </si>
  <si>
    <t>10/06/2022</t>
  </si>
  <si>
    <t>19/10/2022</t>
  </si>
  <si>
    <t>20/11/2022</t>
  </si>
  <si>
    <t>bắt buộc nhập</t>
  </si>
  <si>
    <t>Gia công nhựa</t>
  </si>
  <si>
    <t>Cán bộ kế hoạch</t>
  </si>
  <si>
    <t>Nhập mã phân xưởng có trong hệ thống</t>
  </si>
  <si>
    <t>F3</t>
  </si>
  <si>
    <t>Hàng lẻ/loạt</t>
  </si>
  <si>
    <t>1: Nhập mã trên hệ thống</t>
  </si>
  <si>
    <t>SERIES</t>
  </si>
  <si>
    <t>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</si>
</sst>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"/>
    <numFmt numFmtId="166" formatCode="#,##0.00\ [$đ-42A]"/>
    <numFmt numFmtId="167" formatCode="#,##0.0"/>
    <numFmt numFmtId="168" formatCode="dddd&quot;,  &quot;dd&quot;/&quot;mm&quot;/&quot;yyyy"/>
    <numFmt numFmtId="169" formatCode="#,##0\ [$đ-42A]"/>
    <numFmt numFmtId="170" formatCode="[$-1010000]d/m/yyyy;@"/>
    <numFmt numFmtId="171" formatCode="[$-1010000]d/m/yy;@"/>
  </numFmts>
  <fonts count="39" x14ac:knownFonts="1">
    <font>
      <sz val="10"/>
      <color rgb="FF000000"/>
      <name val="Calibri"/>
      <scheme val="minor"/>
    </font>
    <font>
      <sz val="11"/>
      <color rgb="FF000000"/>
      <name val="Inconsolata"/>
    </font>
    <font>
      <sz val="11"/>
      <color theme="1"/>
      <name val="Calibri"/>
      <family val="2"/>
    </font>
    <font>
      <b/>
      <sz val="18"/>
      <color theme="1"/>
      <name val="Arial"/>
      <family val="2"/>
    </font>
    <font>
      <sz val="10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7"/>
      <color theme="1"/>
      <name val="Calibri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Calibri"/>
      <family val="2"/>
    </font>
    <font>
      <b/>
      <sz val="15"/>
      <color theme="1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5"/>
      <color theme="1"/>
      <name val="Calibri"/>
      <family val="2"/>
    </font>
    <font>
      <b/>
      <sz val="16"/>
      <color rgb="FFFFFF00"/>
      <name val="Calibri"/>
      <family val="2"/>
    </font>
    <font>
      <b/>
      <sz val="14"/>
      <color rgb="FFEFEFEF"/>
      <name val="Arial"/>
      <family val="2"/>
    </font>
    <font>
      <b/>
      <sz val="18"/>
      <color rgb="FFFF0000"/>
      <name val="Calibri"/>
      <family val="2"/>
    </font>
    <font>
      <b/>
      <sz val="18"/>
      <color rgb="FFEFEFEF"/>
      <name val="Calibri"/>
      <family val="2"/>
    </font>
    <font>
      <sz val="16"/>
      <color rgb="FFF4CCCC"/>
      <name val="Calibri"/>
      <family val="2"/>
    </font>
    <font>
      <b/>
      <sz val="14"/>
      <color rgb="FFFFFFFF"/>
      <name val="Arial"/>
      <family val="2"/>
    </font>
    <font>
      <b/>
      <sz val="36"/>
      <color theme="1"/>
      <name val="Arial"/>
      <family val="2"/>
    </font>
    <font>
      <b/>
      <sz val="24"/>
      <color theme="1"/>
      <name val="Arial"/>
      <family val="2"/>
    </font>
    <font>
      <sz val="16"/>
      <color rgb="FFFFFFFF"/>
      <name val="Calibri"/>
      <family val="2"/>
    </font>
    <font>
      <b/>
      <sz val="20"/>
      <color theme="1"/>
      <name val="Calibri"/>
      <family val="2"/>
    </font>
    <font>
      <b/>
      <sz val="20"/>
      <color theme="1"/>
      <name val="Arial"/>
      <family val="2"/>
    </font>
    <font>
      <b/>
      <sz val="17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7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sz val="16"/>
      <color rgb="FF000000"/>
      <name val="Calibri"/>
      <family val="2"/>
    </font>
    <font>
      <sz val="18"/>
      <color rgb="FF000000"/>
      <name val="Calibri"/>
      <family val="2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ED7D31"/>
        <bgColor rgb="FFED7D31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B4C6E7"/>
        <bgColor rgb="FFB4C6E7"/>
      </patternFill>
    </fill>
    <fill>
      <patternFill patternType="solid">
        <fgColor rgb="FFFF00FF"/>
        <bgColor rgb="FFFF00FF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0" borderId="0" xfId="0" applyFont="1"/>
    <xf numFmtId="1" fontId="2" fillId="0" borderId="2" xfId="0" applyNumberFormat="1" applyFont="1" applyBorder="1"/>
    <xf numFmtId="0" fontId="2" fillId="0" borderId="2" xfId="0" applyFont="1" applyBorder="1"/>
    <xf numFmtId="0" fontId="2" fillId="3" borderId="2" xfId="0" applyFont="1" applyFill="1" applyBorder="1"/>
    <xf numFmtId="0" fontId="2" fillId="3" borderId="0" xfId="0" applyFont="1" applyFill="1"/>
    <xf numFmtId="1" fontId="2" fillId="4" borderId="2" xfId="0" applyNumberFormat="1" applyFont="1" applyFill="1" applyBorder="1"/>
    <xf numFmtId="1" fontId="5" fillId="4" borderId="2" xfId="0" applyNumberFormat="1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2" fillId="4" borderId="2" xfId="0" applyFont="1" applyFill="1" applyBorder="1"/>
    <xf numFmtId="0" fontId="7" fillId="5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1" fontId="5" fillId="0" borderId="2" xfId="0" applyNumberFormat="1" applyFont="1" applyBorder="1"/>
    <xf numFmtId="4" fontId="11" fillId="4" borderId="2" xfId="0" applyNumberFormat="1" applyFont="1" applyFill="1" applyBorder="1" applyAlignment="1">
      <alignment horizontal="right"/>
    </xf>
    <xf numFmtId="4" fontId="12" fillId="4" borderId="2" xfId="0" applyNumberFormat="1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right"/>
    </xf>
    <xf numFmtId="2" fontId="13" fillId="0" borderId="2" xfId="0" applyNumberFormat="1" applyFont="1" applyBorder="1" applyAlignment="1">
      <alignment horizontal="right"/>
    </xf>
    <xf numFmtId="1" fontId="14" fillId="0" borderId="2" xfId="0" applyNumberFormat="1" applyFont="1" applyBorder="1" applyAlignment="1">
      <alignment horizontal="center"/>
    </xf>
    <xf numFmtId="4" fontId="13" fillId="0" borderId="2" xfId="0" applyNumberFormat="1" applyFont="1" applyBorder="1" applyAlignment="1">
      <alignment horizontal="right"/>
    </xf>
    <xf numFmtId="3" fontId="13" fillId="3" borderId="2" xfId="0" applyNumberFormat="1" applyFont="1" applyFill="1" applyBorder="1" applyAlignment="1">
      <alignment horizontal="right"/>
    </xf>
    <xf numFmtId="4" fontId="13" fillId="3" borderId="2" xfId="0" applyNumberFormat="1" applyFont="1" applyFill="1" applyBorder="1" applyAlignment="1">
      <alignment horizontal="right"/>
    </xf>
    <xf numFmtId="1" fontId="2" fillId="0" borderId="0" xfId="0" applyNumberFormat="1" applyFont="1"/>
    <xf numFmtId="1" fontId="6" fillId="0" borderId="2" xfId="0" applyNumberFormat="1" applyFont="1" applyBorder="1"/>
    <xf numFmtId="4" fontId="11" fillId="0" borderId="2" xfId="0" applyNumberFormat="1" applyFont="1" applyBorder="1" applyAlignment="1">
      <alignment horizontal="right"/>
    </xf>
    <xf numFmtId="4" fontId="12" fillId="0" borderId="2" xfId="0" applyNumberFormat="1" applyFont="1" applyBorder="1" applyAlignment="1">
      <alignment horizontal="center"/>
    </xf>
    <xf numFmtId="1" fontId="5" fillId="7" borderId="2" xfId="0" applyNumberFormat="1" applyFont="1" applyFill="1" applyBorder="1" applyAlignment="1">
      <alignment horizontal="center" wrapText="1"/>
    </xf>
    <xf numFmtId="1" fontId="2" fillId="7" borderId="2" xfId="0" applyNumberFormat="1" applyFont="1" applyFill="1" applyBorder="1"/>
    <xf numFmtId="9" fontId="8" fillId="7" borderId="2" xfId="0" applyNumberFormat="1" applyFont="1" applyFill="1" applyBorder="1" applyAlignment="1">
      <alignment horizontal="center"/>
    </xf>
    <xf numFmtId="9" fontId="2" fillId="0" borderId="2" xfId="0" applyNumberFormat="1" applyFont="1" applyBorder="1"/>
    <xf numFmtId="9" fontId="2" fillId="0" borderId="0" xfId="0" applyNumberFormat="1" applyFont="1"/>
    <xf numFmtId="1" fontId="6" fillId="3" borderId="2" xfId="0" applyNumberFormat="1" applyFont="1" applyFill="1" applyBorder="1" applyAlignment="1">
      <alignment wrapText="1"/>
    </xf>
    <xf numFmtId="1" fontId="8" fillId="3" borderId="2" xfId="0" applyNumberFormat="1" applyFont="1" applyFill="1" applyBorder="1" applyAlignment="1">
      <alignment horizontal="center"/>
    </xf>
    <xf numFmtId="1" fontId="15" fillId="3" borderId="2" xfId="0" applyNumberFormat="1" applyFont="1" applyFill="1" applyBorder="1" applyAlignment="1">
      <alignment horizontal="right"/>
    </xf>
    <xf numFmtId="1" fontId="2" fillId="3" borderId="0" xfId="0" applyNumberFormat="1" applyFont="1" applyFill="1"/>
    <xf numFmtId="1" fontId="5" fillId="3" borderId="2" xfId="0" applyNumberFormat="1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wrapText="1"/>
    </xf>
    <xf numFmtId="1" fontId="8" fillId="2" borderId="2" xfId="0" applyNumberFormat="1" applyFont="1" applyFill="1" applyBorder="1" applyAlignment="1">
      <alignment horizontal="center"/>
    </xf>
    <xf numFmtId="2" fontId="16" fillId="2" borderId="2" xfId="0" applyNumberFormat="1" applyFont="1" applyFill="1" applyBorder="1" applyAlignment="1">
      <alignment horizontal="center"/>
    </xf>
    <xf numFmtId="2" fontId="8" fillId="2" borderId="2" xfId="0" applyNumberFormat="1" applyFont="1" applyFill="1" applyBorder="1" applyAlignment="1">
      <alignment horizontal="center"/>
    </xf>
    <xf numFmtId="164" fontId="16" fillId="2" borderId="2" xfId="0" applyNumberFormat="1" applyFont="1" applyFill="1" applyBorder="1" applyAlignment="1">
      <alignment horizontal="center"/>
    </xf>
    <xf numFmtId="1" fontId="17" fillId="6" borderId="2" xfId="0" applyNumberFormat="1" applyFont="1" applyFill="1" applyBorder="1" applyAlignment="1">
      <alignment wrapText="1"/>
    </xf>
    <xf numFmtId="1" fontId="18" fillId="6" borderId="2" xfId="0" applyNumberFormat="1" applyFont="1" applyFill="1" applyBorder="1" applyAlignment="1">
      <alignment horizontal="center"/>
    </xf>
    <xf numFmtId="2" fontId="19" fillId="6" borderId="2" xfId="0" applyNumberFormat="1" applyFont="1" applyFill="1" applyBorder="1" applyAlignment="1">
      <alignment horizontal="center"/>
    </xf>
    <xf numFmtId="2" fontId="18" fillId="6" borderId="2" xfId="0" applyNumberFormat="1" applyFont="1" applyFill="1" applyBorder="1" applyAlignment="1">
      <alignment horizontal="center"/>
    </xf>
    <xf numFmtId="164" fontId="18" fillId="6" borderId="2" xfId="0" applyNumberFormat="1" applyFont="1" applyFill="1" applyBorder="1" applyAlignment="1">
      <alignment horizontal="center"/>
    </xf>
    <xf numFmtId="1" fontId="2" fillId="6" borderId="2" xfId="0" applyNumberFormat="1" applyFont="1" applyFill="1" applyBorder="1"/>
    <xf numFmtId="1" fontId="2" fillId="6" borderId="2" xfId="0" applyNumberFormat="1" applyFont="1" applyFill="1" applyBorder="1" applyAlignment="1">
      <alignment horizontal="right"/>
    </xf>
    <xf numFmtId="1" fontId="6" fillId="4" borderId="2" xfId="0" applyNumberFormat="1" applyFont="1" applyFill="1" applyBorder="1" applyAlignment="1">
      <alignment wrapText="1"/>
    </xf>
    <xf numFmtId="1" fontId="9" fillId="4" borderId="2" xfId="0" applyNumberFormat="1" applyFont="1" applyFill="1" applyBorder="1" applyAlignment="1">
      <alignment horizontal="right"/>
    </xf>
    <xf numFmtId="165" fontId="9" fillId="4" borderId="2" xfId="0" applyNumberFormat="1" applyFont="1" applyFill="1" applyBorder="1" applyAlignment="1">
      <alignment horizontal="right"/>
    </xf>
    <xf numFmtId="165" fontId="20" fillId="4" borderId="2" xfId="0" applyNumberFormat="1" applyFont="1" applyFill="1" applyBorder="1" applyAlignment="1">
      <alignment horizontal="right"/>
    </xf>
    <xf numFmtId="1" fontId="6" fillId="9" borderId="2" xfId="0" applyNumberFormat="1" applyFont="1" applyFill="1" applyBorder="1" applyAlignment="1">
      <alignment wrapText="1"/>
    </xf>
    <xf numFmtId="165" fontId="8" fillId="9" borderId="2" xfId="0" applyNumberFormat="1" applyFont="1" applyFill="1" applyBorder="1" applyAlignment="1">
      <alignment horizontal="center"/>
    </xf>
    <xf numFmtId="1" fontId="6" fillId="8" borderId="2" xfId="0" applyNumberFormat="1" applyFont="1" applyFill="1" applyBorder="1" applyAlignment="1">
      <alignment wrapText="1"/>
    </xf>
    <xf numFmtId="165" fontId="8" fillId="8" borderId="2" xfId="0" applyNumberFormat="1" applyFont="1" applyFill="1" applyBorder="1" applyAlignment="1">
      <alignment horizontal="center"/>
    </xf>
    <xf numFmtId="1" fontId="6" fillId="10" borderId="2" xfId="0" applyNumberFormat="1" applyFont="1" applyFill="1" applyBorder="1" applyAlignment="1">
      <alignment wrapText="1"/>
    </xf>
    <xf numFmtId="1" fontId="8" fillId="11" borderId="2" xfId="0" applyNumberFormat="1" applyFont="1" applyFill="1" applyBorder="1" applyAlignment="1">
      <alignment horizontal="center"/>
    </xf>
    <xf numFmtId="1" fontId="8" fillId="10" borderId="2" xfId="0" applyNumberFormat="1" applyFont="1" applyFill="1" applyBorder="1" applyAlignment="1">
      <alignment horizontal="center"/>
    </xf>
    <xf numFmtId="1" fontId="15" fillId="10" borderId="2" xfId="0" applyNumberFormat="1" applyFont="1" applyFill="1" applyBorder="1" applyAlignment="1">
      <alignment horizontal="right"/>
    </xf>
    <xf numFmtId="1" fontId="16" fillId="2" borderId="2" xfId="0" applyNumberFormat="1" applyFont="1" applyFill="1" applyBorder="1" applyAlignment="1">
      <alignment horizontal="center"/>
    </xf>
    <xf numFmtId="1" fontId="21" fillId="6" borderId="2" xfId="0" applyNumberFormat="1" applyFont="1" applyFill="1" applyBorder="1" applyAlignment="1">
      <alignment wrapText="1"/>
    </xf>
    <xf numFmtId="1" fontId="19" fillId="6" borderId="2" xfId="0" applyNumberFormat="1" applyFont="1" applyFill="1" applyBorder="1" applyAlignment="1">
      <alignment horizontal="center"/>
    </xf>
    <xf numFmtId="1" fontId="20" fillId="4" borderId="2" xfId="0" applyNumberFormat="1" applyFont="1" applyFill="1" applyBorder="1" applyAlignment="1">
      <alignment horizontal="right"/>
    </xf>
    <xf numFmtId="3" fontId="2" fillId="0" borderId="2" xfId="0" applyNumberFormat="1" applyFont="1" applyBorder="1"/>
    <xf numFmtId="166" fontId="2" fillId="0" borderId="0" xfId="0" applyNumberFormat="1" applyFont="1"/>
    <xf numFmtId="0" fontId="13" fillId="0" borderId="0" xfId="0" applyFont="1"/>
    <xf numFmtId="0" fontId="13" fillId="0" borderId="2" xfId="0" applyFont="1" applyBorder="1"/>
    <xf numFmtId="0" fontId="14" fillId="0" borderId="2" xfId="0" applyFont="1" applyBorder="1" applyAlignment="1">
      <alignment horizontal="center" wrapText="1"/>
    </xf>
    <xf numFmtId="9" fontId="14" fillId="0" borderId="2" xfId="0" applyNumberFormat="1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1" fontId="3" fillId="4" borderId="2" xfId="0" applyNumberFormat="1" applyFont="1" applyFill="1" applyBorder="1" applyAlignment="1">
      <alignment horizontal="center" wrapText="1"/>
    </xf>
    <xf numFmtId="0" fontId="14" fillId="7" borderId="2" xfId="0" applyFont="1" applyFill="1" applyBorder="1"/>
    <xf numFmtId="1" fontId="14" fillId="2" borderId="2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0" fontId="3" fillId="2" borderId="2" xfId="0" applyFont="1" applyFill="1" applyBorder="1" applyAlignment="1">
      <alignment horizontal="center" wrapText="1"/>
    </xf>
    <xf numFmtId="0" fontId="2" fillId="2" borderId="2" xfId="0" applyFont="1" applyFill="1" applyBorder="1"/>
    <xf numFmtId="4" fontId="9" fillId="7" borderId="2" xfId="0" applyNumberFormat="1" applyFont="1" applyFill="1" applyBorder="1" applyAlignment="1">
      <alignment horizontal="right"/>
    </xf>
    <xf numFmtId="4" fontId="3" fillId="4" borderId="2" xfId="0" applyNumberFormat="1" applyFont="1" applyFill="1" applyBorder="1" applyAlignment="1">
      <alignment horizontal="center" wrapText="1"/>
    </xf>
    <xf numFmtId="4" fontId="9" fillId="0" borderId="2" xfId="0" applyNumberFormat="1" applyFont="1" applyBorder="1" applyAlignment="1">
      <alignment horizontal="right"/>
    </xf>
    <xf numFmtId="167" fontId="9" fillId="0" borderId="2" xfId="0" applyNumberFormat="1" applyFont="1" applyBorder="1" applyAlignment="1">
      <alignment horizontal="right"/>
    </xf>
    <xf numFmtId="4" fontId="9" fillId="13" borderId="2" xfId="0" applyNumberFormat="1" applyFont="1" applyFill="1" applyBorder="1" applyAlignment="1">
      <alignment horizontal="right"/>
    </xf>
    <xf numFmtId="2" fontId="3" fillId="4" borderId="2" xfId="0" applyNumberFormat="1" applyFont="1" applyFill="1" applyBorder="1" applyAlignment="1">
      <alignment horizontal="center" wrapText="1"/>
    </xf>
    <xf numFmtId="2" fontId="9" fillId="13" borderId="2" xfId="0" applyNumberFormat="1" applyFont="1" applyFill="1" applyBorder="1" applyAlignment="1">
      <alignment horizontal="right"/>
    </xf>
    <xf numFmtId="2" fontId="2" fillId="3" borderId="0" xfId="0" applyNumberFormat="1" applyFont="1" applyFill="1"/>
    <xf numFmtId="1" fontId="14" fillId="4" borderId="2" xfId="0" applyNumberFormat="1" applyFont="1" applyFill="1" applyBorder="1" applyAlignment="1">
      <alignment horizontal="center"/>
    </xf>
    <xf numFmtId="4" fontId="24" fillId="13" borderId="2" xfId="0" applyNumberFormat="1" applyFont="1" applyFill="1" applyBorder="1" applyAlignment="1">
      <alignment horizontal="right"/>
    </xf>
    <xf numFmtId="1" fontId="3" fillId="2" borderId="2" xfId="0" applyNumberFormat="1" applyFont="1" applyFill="1" applyBorder="1" applyAlignment="1">
      <alignment horizontal="center"/>
    </xf>
    <xf numFmtId="0" fontId="27" fillId="7" borderId="2" xfId="0" applyFont="1" applyFill="1" applyBorder="1"/>
    <xf numFmtId="0" fontId="8" fillId="7" borderId="2" xfId="0" applyFont="1" applyFill="1" applyBorder="1"/>
    <xf numFmtId="3" fontId="3" fillId="4" borderId="2" xfId="0" applyNumberFormat="1" applyFont="1" applyFill="1" applyBorder="1" applyAlignment="1">
      <alignment horizontal="right"/>
    </xf>
    <xf numFmtId="167" fontId="26" fillId="4" borderId="2" xfId="0" applyNumberFormat="1" applyFont="1" applyFill="1" applyBorder="1" applyAlignment="1">
      <alignment horizontal="center"/>
    </xf>
    <xf numFmtId="167" fontId="14" fillId="4" borderId="2" xfId="0" applyNumberFormat="1" applyFont="1" applyFill="1" applyBorder="1" applyAlignment="1">
      <alignment horizontal="center"/>
    </xf>
    <xf numFmtId="167" fontId="9" fillId="3" borderId="2" xfId="0" applyNumberFormat="1" applyFont="1" applyFill="1" applyBorder="1" applyAlignment="1">
      <alignment horizontal="right"/>
    </xf>
    <xf numFmtId="167" fontId="9" fillId="15" borderId="2" xfId="0" applyNumberFormat="1" applyFont="1" applyFill="1" applyBorder="1" applyAlignment="1">
      <alignment horizontal="right"/>
    </xf>
    <xf numFmtId="167" fontId="2" fillId="3" borderId="0" xfId="0" applyNumberFormat="1" applyFont="1" applyFill="1"/>
    <xf numFmtId="3" fontId="11" fillId="3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167" fontId="3" fillId="4" borderId="0" xfId="0" applyNumberFormat="1" applyFont="1" applyFill="1" applyAlignment="1">
      <alignment horizontal="center"/>
    </xf>
    <xf numFmtId="3" fontId="2" fillId="3" borderId="0" xfId="0" applyNumberFormat="1" applyFont="1" applyFill="1"/>
    <xf numFmtId="0" fontId="5" fillId="7" borderId="2" xfId="0" applyFont="1" applyFill="1" applyBorder="1"/>
    <xf numFmtId="3" fontId="8" fillId="7" borderId="2" xfId="0" applyNumberFormat="1" applyFont="1" applyFill="1" applyBorder="1"/>
    <xf numFmtId="3" fontId="7" fillId="7" borderId="2" xfId="0" applyNumberFormat="1" applyFont="1" applyFill="1" applyBorder="1"/>
    <xf numFmtId="0" fontId="13" fillId="0" borderId="2" xfId="0" applyFont="1" applyBorder="1" applyAlignment="1">
      <alignment horizontal="right"/>
    </xf>
    <xf numFmtId="0" fontId="13" fillId="0" borderId="2" xfId="0" applyFont="1" applyBorder="1" applyAlignment="1">
      <alignment horizontal="center"/>
    </xf>
    <xf numFmtId="1" fontId="28" fillId="0" borderId="0" xfId="0" applyNumberFormat="1" applyFont="1"/>
    <xf numFmtId="1" fontId="2" fillId="3" borderId="2" xfId="0" applyNumberFormat="1" applyFont="1" applyFill="1" applyBorder="1"/>
    <xf numFmtId="0" fontId="14" fillId="4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right"/>
    </xf>
    <xf numFmtId="0" fontId="13" fillId="4" borderId="2" xfId="0" applyFont="1" applyFill="1" applyBorder="1"/>
    <xf numFmtId="0" fontId="13" fillId="4" borderId="2" xfId="0" applyFont="1" applyFill="1" applyBorder="1" applyAlignment="1">
      <alignment horizontal="right"/>
    </xf>
    <xf numFmtId="1" fontId="13" fillId="4" borderId="2" xfId="0" applyNumberFormat="1" applyFont="1" applyFill="1" applyBorder="1" applyAlignment="1">
      <alignment horizontal="center"/>
    </xf>
    <xf numFmtId="0" fontId="29" fillId="0" borderId="0" xfId="0" applyFont="1" applyAlignment="1">
      <alignment horizontal="center" vertical="center" wrapText="1"/>
    </xf>
    <xf numFmtId="3" fontId="29" fillId="0" borderId="0" xfId="0" applyNumberFormat="1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164" fontId="31" fillId="0" borderId="0" xfId="0" applyNumberFormat="1" applyFont="1" applyAlignment="1">
      <alignment horizontal="center" vertical="center" wrapText="1"/>
    </xf>
    <xf numFmtId="0" fontId="31" fillId="15" borderId="2" xfId="0" applyFont="1" applyFill="1" applyBorder="1" applyAlignment="1">
      <alignment horizontal="center" vertical="center" wrapText="1"/>
    </xf>
    <xf numFmtId="3" fontId="31" fillId="4" borderId="9" xfId="0" applyNumberFormat="1" applyFont="1" applyFill="1" applyBorder="1" applyAlignment="1">
      <alignment horizontal="center" vertical="center" wrapText="1"/>
    </xf>
    <xf numFmtId="168" fontId="29" fillId="4" borderId="10" xfId="0" applyNumberFormat="1" applyFont="1" applyFill="1" applyBorder="1" applyAlignment="1">
      <alignment horizontal="center" vertical="center" wrapText="1"/>
    </xf>
    <xf numFmtId="0" fontId="29" fillId="4" borderId="10" xfId="0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horizontal="center" vertical="center" wrapText="1"/>
    </xf>
    <xf numFmtId="3" fontId="29" fillId="4" borderId="10" xfId="0" applyNumberFormat="1" applyFont="1" applyFill="1" applyBorder="1" applyAlignment="1">
      <alignment horizontal="center" vertical="center" wrapText="1"/>
    </xf>
    <xf numFmtId="3" fontId="29" fillId="4" borderId="2" xfId="0" applyNumberFormat="1" applyFont="1" applyFill="1" applyBorder="1" applyAlignment="1">
      <alignment horizontal="center" vertical="center" wrapText="1"/>
    </xf>
    <xf numFmtId="0" fontId="29" fillId="4" borderId="4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169" fontId="29" fillId="4" borderId="2" xfId="0" applyNumberFormat="1" applyFont="1" applyFill="1" applyBorder="1" applyAlignment="1">
      <alignment horizontal="left" vertical="center" wrapText="1"/>
    </xf>
    <xf numFmtId="0" fontId="31" fillId="4" borderId="2" xfId="0" applyFont="1" applyFill="1" applyBorder="1" applyAlignment="1">
      <alignment horizontal="left" vertical="center" wrapText="1"/>
    </xf>
    <xf numFmtId="171" fontId="31" fillId="15" borderId="3" xfId="0" applyNumberFormat="1" applyFont="1" applyFill="1" applyBorder="1" applyAlignment="1">
      <alignment horizontal="center" vertical="center" wrapText="1"/>
    </xf>
    <xf numFmtId="171" fontId="31" fillId="17" borderId="11" xfId="0" applyNumberFormat="1" applyFont="1" applyFill="1" applyBorder="1" applyAlignment="1">
      <alignment horizontal="left" vertical="center" wrapText="1"/>
    </xf>
    <xf numFmtId="170" fontId="31" fillId="15" borderId="3" xfId="0" applyNumberFormat="1" applyFont="1" applyFill="1" applyBorder="1" applyAlignment="1">
      <alignment horizontal="center" vertical="center" wrapText="1"/>
    </xf>
    <xf numFmtId="170" fontId="31" fillId="17" borderId="11" xfId="0" applyNumberFormat="1" applyFont="1" applyFill="1" applyBorder="1" applyAlignment="1">
      <alignment horizontal="left" vertical="center" wrapText="1"/>
    </xf>
    <xf numFmtId="171" fontId="0" fillId="0" borderId="0" xfId="0" applyNumberFormat="1" applyAlignment="1">
      <alignment wrapText="1"/>
    </xf>
    <xf numFmtId="170" fontId="0" fillId="0" borderId="0" xfId="0" applyNumberFormat="1" applyAlignment="1">
      <alignment wrapText="1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wrapText="1"/>
    </xf>
    <xf numFmtId="0" fontId="0" fillId="0" borderId="0" xfId="0" applyAlignment="1">
      <alignment wrapText="1"/>
    </xf>
    <xf numFmtId="0" fontId="31" fillId="17" borderId="11" xfId="0" applyFont="1" applyFill="1" applyBorder="1" applyAlignment="1">
      <alignment horizontal="left" vertical="center" wrapText="1"/>
    </xf>
    <xf numFmtId="0" fontId="37" fillId="0" borderId="12" xfId="0" applyFont="1" applyBorder="1" applyAlignment="1">
      <alignment horizontal="left" vertical="center" wrapText="1"/>
    </xf>
    <xf numFmtId="0" fontId="32" fillId="0" borderId="12" xfId="0" applyFont="1" applyBorder="1" applyAlignment="1">
      <alignment horizontal="left" vertical="center" wrapText="1"/>
    </xf>
    <xf numFmtId="0" fontId="33" fillId="0" borderId="12" xfId="0" applyFont="1" applyBorder="1" applyAlignment="1">
      <alignment horizontal="center" vertical="top" wrapText="1"/>
    </xf>
    <xf numFmtId="0" fontId="34" fillId="0" borderId="12" xfId="0" applyFont="1" applyBorder="1" applyAlignment="1">
      <alignment horizontal="center" vertical="top" wrapText="1"/>
    </xf>
    <xf numFmtId="0" fontId="32" fillId="0" borderId="12" xfId="0" applyFont="1" applyBorder="1" applyAlignment="1">
      <alignment vertical="top" wrapText="1"/>
    </xf>
    <xf numFmtId="0" fontId="33" fillId="0" borderId="12" xfId="0" applyFont="1" applyBorder="1" applyAlignment="1">
      <alignment vertical="top" wrapText="1"/>
    </xf>
    <xf numFmtId="0" fontId="33" fillId="3" borderId="12" xfId="0" applyFont="1" applyFill="1" applyBorder="1" applyAlignment="1">
      <alignment wrapText="1"/>
    </xf>
    <xf numFmtId="0" fontId="33" fillId="0" borderId="12" xfId="0" applyFont="1" applyBorder="1" applyAlignment="1">
      <alignment horizontal="right" vertical="top" wrapText="1"/>
    </xf>
    <xf numFmtId="0" fontId="13" fillId="0" borderId="12" xfId="0" applyFont="1" applyBorder="1" applyAlignment="1">
      <alignment vertical="top" wrapText="1"/>
    </xf>
    <xf numFmtId="3" fontId="13" fillId="0" borderId="12" xfId="0" applyNumberFormat="1" applyFont="1" applyBorder="1" applyAlignment="1">
      <alignment vertical="top" wrapText="1"/>
    </xf>
    <xf numFmtId="0" fontId="32" fillId="0" borderId="12" xfId="0" applyFont="1" applyBorder="1" applyAlignment="1">
      <alignment horizontal="right" vertical="top" wrapText="1"/>
    </xf>
    <xf numFmtId="0" fontId="1" fillId="3" borderId="12" xfId="0" applyFont="1" applyFill="1" applyBorder="1" applyAlignment="1">
      <alignment wrapText="1"/>
    </xf>
    <xf numFmtId="0" fontId="33" fillId="0" borderId="12" xfId="0" applyFont="1" applyBorder="1" applyAlignment="1">
      <alignment horizontal="left" vertical="center" wrapText="1"/>
    </xf>
    <xf numFmtId="0" fontId="35" fillId="0" borderId="12" xfId="0" applyFont="1" applyBorder="1" applyAlignment="1">
      <alignment wrapText="1"/>
    </xf>
    <xf numFmtId="0" fontId="36" fillId="0" borderId="12" xfId="0" applyFont="1" applyBorder="1" applyAlignment="1">
      <alignment horizontal="right" wrapText="1"/>
    </xf>
    <xf numFmtId="3" fontId="33" fillId="0" borderId="12" xfId="0" applyNumberFormat="1" applyFont="1" applyBorder="1" applyAlignment="1">
      <alignment horizontal="center" wrapText="1"/>
    </xf>
    <xf numFmtId="0" fontId="33" fillId="0" borderId="12" xfId="0" applyFont="1" applyBorder="1" applyAlignment="1">
      <alignment horizontal="left" wrapText="1"/>
    </xf>
    <xf numFmtId="1" fontId="13" fillId="0" borderId="12" xfId="0" applyNumberFormat="1" applyFont="1" applyBorder="1" applyAlignment="1">
      <alignment wrapText="1"/>
    </xf>
    <xf numFmtId="0" fontId="33" fillId="0" borderId="12" xfId="0" quotePrefix="1" applyFont="1" applyBorder="1" applyAlignment="1">
      <alignment horizontal="right" wrapText="1"/>
    </xf>
    <xf numFmtId="0" fontId="23" fillId="2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1" xfId="0" applyFont="1" applyBorder="1"/>
    <xf numFmtId="4" fontId="23" fillId="2" borderId="4" xfId="0" applyNumberFormat="1" applyFont="1" applyFill="1" applyBorder="1" applyAlignment="1">
      <alignment horizontal="center"/>
    </xf>
    <xf numFmtId="3" fontId="3" fillId="4" borderId="3" xfId="0" applyNumberFormat="1" applyFont="1" applyFill="1" applyBorder="1" applyAlignment="1">
      <alignment horizontal="center" wrapText="1"/>
    </xf>
    <xf numFmtId="0" fontId="4" fillId="0" borderId="7" xfId="0" applyFont="1" applyBorder="1"/>
    <xf numFmtId="4" fontId="3" fillId="4" borderId="3" xfId="0" applyNumberFormat="1" applyFont="1" applyFill="1" applyBorder="1" applyAlignment="1">
      <alignment horizontal="center" wrapText="1"/>
    </xf>
    <xf numFmtId="0" fontId="14" fillId="2" borderId="3" xfId="0" applyFont="1" applyFill="1" applyBorder="1" applyAlignment="1">
      <alignment horizontal="center"/>
    </xf>
    <xf numFmtId="0" fontId="26" fillId="2" borderId="3" xfId="0" applyFont="1" applyFill="1" applyBorder="1" applyAlignment="1">
      <alignment horizontal="center"/>
    </xf>
    <xf numFmtId="0" fontId="13" fillId="3" borderId="4" xfId="0" applyFont="1" applyFill="1" applyBorder="1"/>
    <xf numFmtId="0" fontId="3" fillId="0" borderId="4" xfId="0" applyFont="1" applyBorder="1" applyAlignment="1">
      <alignment horizontal="center"/>
    </xf>
    <xf numFmtId="0" fontId="6" fillId="8" borderId="3" xfId="0" applyFont="1" applyFill="1" applyBorder="1" applyAlignment="1">
      <alignment horizontal="center" wrapText="1"/>
    </xf>
    <xf numFmtId="0" fontId="4" fillId="0" borderId="6" xfId="0" applyFont="1" applyBorder="1"/>
    <xf numFmtId="0" fontId="6" fillId="12" borderId="3" xfId="0" applyFont="1" applyFill="1" applyBorder="1" applyAlignment="1">
      <alignment horizontal="center" wrapText="1"/>
    </xf>
    <xf numFmtId="0" fontId="22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5" fillId="14" borderId="0" xfId="0" applyFont="1" applyFill="1" applyAlignment="1">
      <alignment horizontal="center" wrapText="1"/>
    </xf>
    <xf numFmtId="0" fontId="0" fillId="0" borderId="0" xfId="0"/>
    <xf numFmtId="0" fontId="31" fillId="4" borderId="3" xfId="0" applyFont="1" applyFill="1" applyBorder="1" applyAlignment="1">
      <alignment horizontal="center" vertical="center" wrapText="1"/>
    </xf>
    <xf numFmtId="0" fontId="31" fillId="4" borderId="7" xfId="0" applyFont="1" applyFill="1" applyBorder="1" applyAlignment="1">
      <alignment horizontal="center" vertical="center" wrapText="1"/>
    </xf>
    <xf numFmtId="0" fontId="31" fillId="15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1" fillId="4" borderId="4" xfId="0" applyFont="1" applyFill="1" applyBorder="1" applyAlignment="1">
      <alignment horizontal="center" vertical="center" wrapText="1"/>
    </xf>
    <xf numFmtId="0" fontId="31" fillId="16" borderId="4" xfId="0" applyFont="1" applyFill="1" applyBorder="1" applyAlignment="1">
      <alignment horizontal="center" vertical="center" wrapText="1"/>
    </xf>
    <xf numFmtId="0" fontId="31" fillId="16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4CCCC"/>
      </font>
      <fill>
        <patternFill patternType="solid">
          <fgColor rgb="FFF4CCCC"/>
          <bgColor rgb="FFF4CCCC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sharedStrings" Target="sharedStrings.xml"/><Relationship Id="rId8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38101</xdr:rowOff>
    </xdr:from>
    <xdr:ext cx="2771775" cy="318160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6FA8B7FC-468E-4CFF-9013-63FD00E015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38101"/>
          <a:ext cx="2771775" cy="31816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0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10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12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13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14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15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16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17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18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19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2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eck%20l&#7883;ch%20s&#7917;%20m&#225;y,%20nh&#226;n%20vi&#234;n%20v&#7853;n%20h&#224;nh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22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23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24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25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26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27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29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30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32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33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03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34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I&#7878;N%2001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I&#7878;N%2002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I&#7878;N%2003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I&#7878;N%2004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TI&#7878;N%2005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I&#7878;N%2006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C01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C02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EDM0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04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EDM02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11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222222222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3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0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0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07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08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NC0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0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10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12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13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14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15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16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17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18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19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20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ịch sử máy, nhân viên vậ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22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23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24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25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26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27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29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30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32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33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03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34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ỆN 01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ỆN 0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ỆN 03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ỆN 04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ỆN 05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ỆN 06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C01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C02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M0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04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M02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11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22222222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31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05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06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07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08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C09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BH1000"/>
  <sheetViews>
    <sheetView workbookViewId="0"/>
  </sheetViews>
  <sheetFormatPr defaultColWidth="14.4140625" defaultRowHeight="15.75" customHeight="1" x14ac:dyDescent="0.35"/>
  <cols>
    <col min="1" max="2" width="0.4140625" customWidth="1"/>
    <col min="3" max="3" width="23.1640625" customWidth="1"/>
    <col min="4" max="4" width="22.6640625" customWidth="1"/>
    <col min="5" max="5" width="13.83203125" customWidth="1"/>
    <col min="6" max="8" width="11.6640625" customWidth="1"/>
    <col min="9" max="9" width="12.6640625" customWidth="1"/>
    <col min="10" max="10" width="14.1640625" customWidth="1"/>
    <col min="11" max="17" width="11.6640625" customWidth="1"/>
    <col min="18" max="18" width="13.58203125" customWidth="1"/>
    <col min="19" max="19" width="11.6640625" customWidth="1"/>
    <col min="20" max="20" width="14.1640625" customWidth="1"/>
    <col min="21" max="22" width="11.6640625" customWidth="1"/>
    <col min="24" max="25" width="11.6640625" customWidth="1"/>
    <col min="26" max="26" width="15" customWidth="1"/>
    <col min="27" max="29" width="11.6640625" customWidth="1"/>
    <col min="30" max="30" width="14.83203125" customWidth="1"/>
    <col min="31" max="39" width="14.1640625" customWidth="1"/>
    <col min="40" max="40" width="11.6640625" customWidth="1"/>
    <col min="41" max="46" width="15.83203125" customWidth="1"/>
    <col min="47" max="47" width="9.83203125" customWidth="1"/>
    <col min="48" max="50" width="12.4140625" customWidth="1"/>
    <col min="51" max="52" width="17.1640625" customWidth="1"/>
    <col min="53" max="54" width="12.4140625" customWidth="1"/>
    <col min="55" max="55" width="15.83203125" customWidth="1"/>
    <col min="56" max="60" width="9.83203125" customWidth="1"/>
  </cols>
  <sheetData>
    <row r="1" spans="1:60" ht="31.5" customHeight="1" x14ac:dyDescent="0.55000000000000004">
      <c r="A1" s="1"/>
      <c r="B1" s="2"/>
      <c r="C1" s="173" t="s">
        <v>1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5"/>
      <c r="AR1" s="3"/>
      <c r="AS1" s="4"/>
      <c r="AT1" s="3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5"/>
      <c r="BG1" s="5"/>
      <c r="BH1" s="5"/>
    </row>
    <row r="2" spans="1:60" ht="16.5" customHeight="1" x14ac:dyDescent="0.5">
      <c r="A2" s="2"/>
      <c r="B2" s="6"/>
      <c r="C2" s="7" t="s">
        <v>2</v>
      </c>
      <c r="D2" s="7" t="s">
        <v>3</v>
      </c>
      <c r="E2" s="7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/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1"/>
      <c r="BG2" s="1"/>
      <c r="BH2" s="1"/>
    </row>
    <row r="3" spans="1:60" ht="48" customHeight="1" x14ac:dyDescent="0.6">
      <c r="A3" s="2" t="s">
        <v>45</v>
      </c>
      <c r="B3" s="6" t="s">
        <v>46</v>
      </c>
      <c r="C3" s="9" t="s">
        <v>47</v>
      </c>
      <c r="D3" s="9" t="s">
        <v>47</v>
      </c>
      <c r="E3" s="9" t="s">
        <v>48</v>
      </c>
      <c r="F3" s="10" t="s">
        <v>49</v>
      </c>
      <c r="G3" s="10" t="s">
        <v>50</v>
      </c>
      <c r="H3" s="10" t="s">
        <v>51</v>
      </c>
      <c r="I3" s="10" t="s">
        <v>52</v>
      </c>
      <c r="J3" s="10" t="s">
        <v>52</v>
      </c>
      <c r="K3" s="10" t="s">
        <v>48</v>
      </c>
      <c r="L3" s="10" t="s">
        <v>49</v>
      </c>
      <c r="M3" s="10"/>
      <c r="N3" s="10" t="s">
        <v>53</v>
      </c>
      <c r="O3" s="10" t="s">
        <v>53</v>
      </c>
      <c r="P3" s="10" t="s">
        <v>54</v>
      </c>
      <c r="Q3" s="10" t="s">
        <v>55</v>
      </c>
      <c r="R3" s="10" t="s">
        <v>56</v>
      </c>
      <c r="S3" s="10" t="s">
        <v>56</v>
      </c>
      <c r="T3" s="10" t="s">
        <v>54</v>
      </c>
      <c r="U3" s="10" t="s">
        <v>57</v>
      </c>
      <c r="V3" s="10" t="s">
        <v>55</v>
      </c>
      <c r="W3" s="10"/>
      <c r="X3" s="10" t="s">
        <v>58</v>
      </c>
      <c r="Y3" s="10" t="s">
        <v>58</v>
      </c>
      <c r="Z3" s="10" t="s">
        <v>59</v>
      </c>
      <c r="AA3" s="10" t="s">
        <v>60</v>
      </c>
      <c r="AB3" s="10" t="s">
        <v>61</v>
      </c>
      <c r="AC3" s="10" t="s">
        <v>61</v>
      </c>
      <c r="AD3" s="11"/>
      <c r="AE3" s="10" t="s">
        <v>62</v>
      </c>
      <c r="AF3" s="10" t="s">
        <v>62</v>
      </c>
      <c r="AG3" s="10"/>
      <c r="AH3" s="10" t="s">
        <v>63</v>
      </c>
      <c r="AI3" s="10" t="s">
        <v>64</v>
      </c>
      <c r="AJ3" s="10" t="s">
        <v>64</v>
      </c>
      <c r="AK3" s="10" t="s">
        <v>65</v>
      </c>
      <c r="AL3" s="10" t="s">
        <v>66</v>
      </c>
      <c r="AM3" s="10" t="s">
        <v>65</v>
      </c>
      <c r="AN3" s="10" t="s">
        <v>66</v>
      </c>
      <c r="AO3" s="10" t="s">
        <v>66</v>
      </c>
      <c r="AP3" s="10" t="s">
        <v>65</v>
      </c>
      <c r="AQ3" s="10" t="s">
        <v>67</v>
      </c>
      <c r="AR3" s="10" t="s">
        <v>67</v>
      </c>
      <c r="AS3" s="10" t="s">
        <v>68</v>
      </c>
      <c r="AT3" s="10" t="s">
        <v>68</v>
      </c>
      <c r="AU3" s="12" t="s">
        <v>69</v>
      </c>
      <c r="AV3" s="12" t="s">
        <v>70</v>
      </c>
      <c r="AW3" s="13" t="s">
        <v>71</v>
      </c>
      <c r="AX3" s="14" t="s">
        <v>72</v>
      </c>
      <c r="AY3" s="15" t="s">
        <v>73</v>
      </c>
      <c r="AZ3" s="15" t="s">
        <v>74</v>
      </c>
      <c r="BA3" s="16" t="s">
        <v>75</v>
      </c>
      <c r="BB3" s="16" t="s">
        <v>76</v>
      </c>
      <c r="BC3" s="17" t="s">
        <v>77</v>
      </c>
      <c r="BD3" s="16" t="s">
        <v>76</v>
      </c>
      <c r="BE3" s="17" t="s">
        <v>77</v>
      </c>
      <c r="BF3" s="1"/>
      <c r="BG3" s="1"/>
      <c r="BH3" s="1"/>
    </row>
    <row r="4" spans="1:60" ht="21" customHeight="1" x14ac:dyDescent="0.6">
      <c r="A4" s="18" t="s">
        <v>78</v>
      </c>
      <c r="B4" s="19" t="e">
        <f t="shared" ref="B4:B6" si="0">SUM(C4:AT4)</f>
        <v>#REF!</v>
      </c>
      <c r="C4" s="20">
        <f t="shared" ref="C4:L4" si="1">C39+C45+C51+C57+C63</f>
        <v>0</v>
      </c>
      <c r="D4" s="20" t="e">
        <f t="shared" si="1"/>
        <v>#REF!</v>
      </c>
      <c r="E4" s="20" t="e">
        <f t="shared" si="1"/>
        <v>#REF!</v>
      </c>
      <c r="F4" s="20" t="e">
        <f t="shared" si="1"/>
        <v>#REF!</v>
      </c>
      <c r="G4" s="20" t="e">
        <f t="shared" si="1"/>
        <v>#REF!</v>
      </c>
      <c r="H4" s="20" t="e">
        <f t="shared" si="1"/>
        <v>#REF!</v>
      </c>
      <c r="I4" s="20" t="e">
        <f t="shared" si="1"/>
        <v>#REF!</v>
      </c>
      <c r="J4" s="20" t="e">
        <f t="shared" si="1"/>
        <v>#REF!</v>
      </c>
      <c r="K4" s="20" t="e">
        <f t="shared" si="1"/>
        <v>#REF!</v>
      </c>
      <c r="L4" s="20" t="e">
        <f t="shared" si="1"/>
        <v>#REF!</v>
      </c>
      <c r="M4" s="20"/>
      <c r="N4" s="20" t="e">
        <f t="shared" ref="N4:V4" si="2">N39+N45+N51+N57+N63</f>
        <v>#REF!</v>
      </c>
      <c r="O4" s="20" t="e">
        <f t="shared" si="2"/>
        <v>#REF!</v>
      </c>
      <c r="P4" s="20" t="e">
        <f t="shared" si="2"/>
        <v>#REF!</v>
      </c>
      <c r="Q4" s="20" t="e">
        <f t="shared" si="2"/>
        <v>#REF!</v>
      </c>
      <c r="R4" s="20" t="e">
        <f t="shared" si="2"/>
        <v>#REF!</v>
      </c>
      <c r="S4" s="20" t="e">
        <f t="shared" si="2"/>
        <v>#REF!</v>
      </c>
      <c r="T4" s="20" t="e">
        <f t="shared" si="2"/>
        <v>#REF!</v>
      </c>
      <c r="U4" s="20" t="e">
        <f t="shared" si="2"/>
        <v>#REF!</v>
      </c>
      <c r="V4" s="20" t="e">
        <f t="shared" si="2"/>
        <v>#REF!</v>
      </c>
      <c r="W4" s="20"/>
      <c r="X4" s="20" t="e">
        <f t="shared" ref="X4:AC4" si="3">X39+X45+X51+X57+X63</f>
        <v>#REF!</v>
      </c>
      <c r="Y4" s="20" t="e">
        <f t="shared" si="3"/>
        <v>#REF!</v>
      </c>
      <c r="Z4" s="20" t="e">
        <f t="shared" si="3"/>
        <v>#REF!</v>
      </c>
      <c r="AA4" s="20" t="e">
        <f t="shared" si="3"/>
        <v>#REF!</v>
      </c>
      <c r="AB4" s="20" t="e">
        <f t="shared" si="3"/>
        <v>#REF!</v>
      </c>
      <c r="AC4" s="20" t="e">
        <f t="shared" si="3"/>
        <v>#REF!</v>
      </c>
      <c r="AD4" s="20"/>
      <c r="AE4" s="20" t="e">
        <f t="shared" ref="AE4:AF4" si="4">AE39+AE45+AE51+AE57+AE63</f>
        <v>#REF!</v>
      </c>
      <c r="AF4" s="20">
        <f t="shared" si="4"/>
        <v>0</v>
      </c>
      <c r="AG4" s="20"/>
      <c r="AH4" s="20">
        <f t="shared" ref="AH4:AT4" si="5">AH39+AH45+AH51+AH57+AH63</f>
        <v>0</v>
      </c>
      <c r="AI4" s="20">
        <f t="shared" si="5"/>
        <v>0</v>
      </c>
      <c r="AJ4" s="20">
        <f t="shared" si="5"/>
        <v>0</v>
      </c>
      <c r="AK4" s="20">
        <f t="shared" si="5"/>
        <v>0</v>
      </c>
      <c r="AL4" s="20">
        <f t="shared" si="5"/>
        <v>0</v>
      </c>
      <c r="AM4" s="20" t="e">
        <f t="shared" si="5"/>
        <v>#REF!</v>
      </c>
      <c r="AN4" s="20" t="e">
        <f t="shared" si="5"/>
        <v>#REF!</v>
      </c>
      <c r="AO4" s="20" t="e">
        <f t="shared" si="5"/>
        <v>#REF!</v>
      </c>
      <c r="AP4" s="20" t="e">
        <f t="shared" si="5"/>
        <v>#REF!</v>
      </c>
      <c r="AQ4" s="20" t="e">
        <f t="shared" si="5"/>
        <v>#REF!</v>
      </c>
      <c r="AR4" s="20">
        <f t="shared" si="5"/>
        <v>0</v>
      </c>
      <c r="AS4" s="20" t="e">
        <f t="shared" si="5"/>
        <v>#REF!</v>
      </c>
      <c r="AT4" s="20" t="e">
        <f t="shared" si="5"/>
        <v>#REF!</v>
      </c>
      <c r="AU4" s="21" t="e">
        <f>SUM(AU5:AU6)</f>
        <v>#REF!</v>
      </c>
      <c r="AV4" s="22" t="e">
        <f>AU4/$D$4%</f>
        <v>#REF!</v>
      </c>
      <c r="AW4" s="23" t="e">
        <f>SUM(AW5:AW6)</f>
        <v>#REF!</v>
      </c>
      <c r="AX4" s="24" t="e">
        <f t="shared" ref="AX4:AX6" si="6">AW4/AU4%</f>
        <v>#REF!</v>
      </c>
      <c r="AY4" s="23" t="e">
        <f>SUM(AY5:AY6)</f>
        <v>#REF!</v>
      </c>
      <c r="AZ4" s="24" t="e">
        <f t="shared" ref="AZ4:AZ6" si="7">AY4/AU4%</f>
        <v>#REF!</v>
      </c>
      <c r="BA4" s="25">
        <f>SUM(BA5:BA6)</f>
        <v>22391</v>
      </c>
      <c r="BB4" s="26" t="e">
        <f t="shared" ref="BB4:BB6" si="8">AU4/BA4%</f>
        <v>#REF!</v>
      </c>
      <c r="BC4" s="26" t="e">
        <f t="shared" ref="BC4:BC6" si="9">B4/BA4%</f>
        <v>#REF!</v>
      </c>
      <c r="BD4" s="26" t="e">
        <f t="shared" ref="BD4:BD6" si="10">AW4/BC4%</f>
        <v>#REF!</v>
      </c>
      <c r="BE4" s="26" t="e">
        <f t="shared" ref="BE4:BE6" si="11">D4/BC4%</f>
        <v>#REF!</v>
      </c>
      <c r="BF4" s="27"/>
      <c r="BG4" s="27"/>
      <c r="BH4" s="27"/>
    </row>
    <row r="5" spans="1:60" ht="21" customHeight="1" x14ac:dyDescent="0.6">
      <c r="A5" s="28" t="s">
        <v>79</v>
      </c>
      <c r="B5" s="29" t="e">
        <f t="shared" si="0"/>
        <v>#VALUE!</v>
      </c>
      <c r="C5" s="30" t="e">
        <f t="shared" ref="C5:L5" si="12">C40+C46+C52+C58+C64</f>
        <v>#VALUE!</v>
      </c>
      <c r="D5" s="30" t="e">
        <f t="shared" si="12"/>
        <v>#REF!</v>
      </c>
      <c r="E5" s="30" t="e">
        <f t="shared" si="12"/>
        <v>#REF!</v>
      </c>
      <c r="F5" s="30" t="e">
        <f t="shared" si="12"/>
        <v>#REF!</v>
      </c>
      <c r="G5" s="30" t="e">
        <f t="shared" si="12"/>
        <v>#REF!</v>
      </c>
      <c r="H5" s="30" t="e">
        <f t="shared" si="12"/>
        <v>#REF!</v>
      </c>
      <c r="I5" s="30" t="e">
        <f t="shared" si="12"/>
        <v>#REF!</v>
      </c>
      <c r="J5" s="30" t="e">
        <f t="shared" si="12"/>
        <v>#REF!</v>
      </c>
      <c r="K5" s="30" t="e">
        <f t="shared" si="12"/>
        <v>#REF!</v>
      </c>
      <c r="L5" s="30" t="e">
        <f t="shared" si="12"/>
        <v>#REF!</v>
      </c>
      <c r="M5" s="30"/>
      <c r="N5" s="30" t="e">
        <f t="shared" ref="N5:V5" si="13">N40+N46+N52+N58+N64</f>
        <v>#REF!</v>
      </c>
      <c r="O5" s="30" t="e">
        <f t="shared" si="13"/>
        <v>#REF!</v>
      </c>
      <c r="P5" s="30" t="e">
        <f t="shared" si="13"/>
        <v>#REF!</v>
      </c>
      <c r="Q5" s="30" t="e">
        <f t="shared" si="13"/>
        <v>#REF!</v>
      </c>
      <c r="R5" s="30" t="e">
        <f t="shared" si="13"/>
        <v>#REF!</v>
      </c>
      <c r="S5" s="30" t="e">
        <f t="shared" si="13"/>
        <v>#REF!</v>
      </c>
      <c r="T5" s="30" t="e">
        <f t="shared" si="13"/>
        <v>#REF!</v>
      </c>
      <c r="U5" s="30" t="e">
        <f t="shared" si="13"/>
        <v>#REF!</v>
      </c>
      <c r="V5" s="30" t="e">
        <f t="shared" si="13"/>
        <v>#REF!</v>
      </c>
      <c r="W5" s="30"/>
      <c r="X5" s="30" t="e">
        <f t="shared" ref="X5:AC5" si="14">X40+X46+X52+X58+X64</f>
        <v>#REF!</v>
      </c>
      <c r="Y5" s="30" t="e">
        <f t="shared" si="14"/>
        <v>#REF!</v>
      </c>
      <c r="Z5" s="30" t="e">
        <f t="shared" si="14"/>
        <v>#REF!</v>
      </c>
      <c r="AA5" s="30" t="e">
        <f t="shared" si="14"/>
        <v>#REF!</v>
      </c>
      <c r="AB5" s="30" t="e">
        <f t="shared" si="14"/>
        <v>#REF!</v>
      </c>
      <c r="AC5" s="30" t="e">
        <f t="shared" si="14"/>
        <v>#REF!</v>
      </c>
      <c r="AD5" s="30"/>
      <c r="AE5" s="30" t="e">
        <f t="shared" ref="AE5:AF5" si="15">AE40+AE46+AE52+AE58+AE64</f>
        <v>#REF!</v>
      </c>
      <c r="AF5" s="30">
        <f t="shared" si="15"/>
        <v>0</v>
      </c>
      <c r="AG5" s="30"/>
      <c r="AH5" s="30">
        <f t="shared" ref="AH5:AT5" si="16">AH40+AH46+AH52+AH58+AH64</f>
        <v>0</v>
      </c>
      <c r="AI5" s="30">
        <f t="shared" si="16"/>
        <v>0</v>
      </c>
      <c r="AJ5" s="30">
        <f t="shared" si="16"/>
        <v>0</v>
      </c>
      <c r="AK5" s="30">
        <f t="shared" si="16"/>
        <v>0</v>
      </c>
      <c r="AL5" s="30">
        <f t="shared" si="16"/>
        <v>0</v>
      </c>
      <c r="AM5" s="30" t="e">
        <f t="shared" si="16"/>
        <v>#REF!</v>
      </c>
      <c r="AN5" s="30" t="e">
        <f t="shared" si="16"/>
        <v>#REF!</v>
      </c>
      <c r="AO5" s="30" t="e">
        <f t="shared" si="16"/>
        <v>#REF!</v>
      </c>
      <c r="AP5" s="30" t="e">
        <f t="shared" si="16"/>
        <v>#REF!</v>
      </c>
      <c r="AQ5" s="30" t="e">
        <f t="shared" si="16"/>
        <v>#REF!</v>
      </c>
      <c r="AR5" s="30">
        <f t="shared" si="16"/>
        <v>0</v>
      </c>
      <c r="AS5" s="30" t="e">
        <f t="shared" si="16"/>
        <v>#REF!</v>
      </c>
      <c r="AT5" s="30" t="e">
        <f t="shared" si="16"/>
        <v>#REF!</v>
      </c>
      <c r="AU5" s="21" t="e">
        <f>AU16</f>
        <v>#REF!</v>
      </c>
      <c r="AV5" s="22" t="e">
        <f>AU5/$D$5%</f>
        <v>#REF!</v>
      </c>
      <c r="AW5" s="23" t="e">
        <f>AU11+AU12</f>
        <v>#REF!</v>
      </c>
      <c r="AX5" s="24" t="e">
        <f t="shared" si="6"/>
        <v>#REF!</v>
      </c>
      <c r="AY5" s="23" t="e">
        <f>AU13+AU14</f>
        <v>#REF!</v>
      </c>
      <c r="AZ5" s="24" t="e">
        <f t="shared" si="7"/>
        <v>#REF!</v>
      </c>
      <c r="BA5" s="25">
        <f>AU8</f>
        <v>10726</v>
      </c>
      <c r="BB5" s="26" t="e">
        <f t="shared" si="8"/>
        <v>#REF!</v>
      </c>
      <c r="BC5" s="26" t="e">
        <f t="shared" si="9"/>
        <v>#VALUE!</v>
      </c>
      <c r="BD5" s="26" t="e">
        <f t="shared" si="10"/>
        <v>#REF!</v>
      </c>
      <c r="BE5" s="26" t="e">
        <f t="shared" si="11"/>
        <v>#REF!</v>
      </c>
      <c r="BF5" s="27"/>
      <c r="BG5" s="27"/>
      <c r="BH5" s="27"/>
    </row>
    <row r="6" spans="1:60" ht="21" customHeight="1" x14ac:dyDescent="0.6">
      <c r="A6" s="18" t="s">
        <v>80</v>
      </c>
      <c r="B6" s="29" t="e">
        <f t="shared" si="0"/>
        <v>#VALUE!</v>
      </c>
      <c r="C6" s="30" t="e">
        <f t="shared" ref="C6:L6" si="17">C60+C66+C54+C48+C42</f>
        <v>#VALUE!</v>
      </c>
      <c r="D6" s="30" t="e">
        <f t="shared" si="17"/>
        <v>#REF!</v>
      </c>
      <c r="E6" s="30" t="e">
        <f t="shared" si="17"/>
        <v>#REF!</v>
      </c>
      <c r="F6" s="30" t="e">
        <f t="shared" si="17"/>
        <v>#REF!</v>
      </c>
      <c r="G6" s="30" t="e">
        <f t="shared" si="17"/>
        <v>#REF!</v>
      </c>
      <c r="H6" s="30" t="e">
        <f t="shared" si="17"/>
        <v>#REF!</v>
      </c>
      <c r="I6" s="30" t="e">
        <f t="shared" si="17"/>
        <v>#REF!</v>
      </c>
      <c r="J6" s="30" t="e">
        <f t="shared" si="17"/>
        <v>#REF!</v>
      </c>
      <c r="K6" s="30" t="e">
        <f t="shared" si="17"/>
        <v>#REF!</v>
      </c>
      <c r="L6" s="30" t="e">
        <f t="shared" si="17"/>
        <v>#REF!</v>
      </c>
      <c r="M6" s="30"/>
      <c r="N6" s="30" t="e">
        <f t="shared" ref="N6:V6" si="18">N60+N66+N54+N48+N42</f>
        <v>#REF!</v>
      </c>
      <c r="O6" s="30" t="e">
        <f t="shared" si="18"/>
        <v>#REF!</v>
      </c>
      <c r="P6" s="30" t="e">
        <f t="shared" si="18"/>
        <v>#REF!</v>
      </c>
      <c r="Q6" s="30" t="e">
        <f t="shared" si="18"/>
        <v>#REF!</v>
      </c>
      <c r="R6" s="30" t="e">
        <f t="shared" si="18"/>
        <v>#REF!</v>
      </c>
      <c r="S6" s="30" t="e">
        <f t="shared" si="18"/>
        <v>#REF!</v>
      </c>
      <c r="T6" s="30" t="e">
        <f t="shared" si="18"/>
        <v>#REF!</v>
      </c>
      <c r="U6" s="30" t="e">
        <f t="shared" si="18"/>
        <v>#REF!</v>
      </c>
      <c r="V6" s="30" t="e">
        <f t="shared" si="18"/>
        <v>#REF!</v>
      </c>
      <c r="W6" s="30"/>
      <c r="X6" s="30" t="e">
        <f t="shared" ref="X6:AC6" si="19">X60+X66+X54+X48+X42</f>
        <v>#REF!</v>
      </c>
      <c r="Y6" s="30" t="e">
        <f t="shared" si="19"/>
        <v>#REF!</v>
      </c>
      <c r="Z6" s="30" t="e">
        <f t="shared" si="19"/>
        <v>#REF!</v>
      </c>
      <c r="AA6" s="30" t="e">
        <f t="shared" si="19"/>
        <v>#REF!</v>
      </c>
      <c r="AB6" s="30" t="e">
        <f t="shared" si="19"/>
        <v>#REF!</v>
      </c>
      <c r="AC6" s="30" t="e">
        <f t="shared" si="19"/>
        <v>#REF!</v>
      </c>
      <c r="AD6" s="30"/>
      <c r="AE6" s="30" t="e">
        <f t="shared" ref="AE6:AF6" si="20">AE60+AE66+AE54+AE48+AE42</f>
        <v>#REF!</v>
      </c>
      <c r="AF6" s="30">
        <f t="shared" si="20"/>
        <v>0</v>
      </c>
      <c r="AG6" s="30"/>
      <c r="AH6" s="30">
        <f t="shared" ref="AH6:AT6" si="21">AH60+AH66+AH54+AH48+AH42</f>
        <v>0</v>
      </c>
      <c r="AI6" s="30">
        <f t="shared" si="21"/>
        <v>0</v>
      </c>
      <c r="AJ6" s="30">
        <f t="shared" si="21"/>
        <v>0</v>
      </c>
      <c r="AK6" s="30">
        <f t="shared" si="21"/>
        <v>0</v>
      </c>
      <c r="AL6" s="30">
        <f t="shared" si="21"/>
        <v>0</v>
      </c>
      <c r="AM6" s="30" t="e">
        <f t="shared" si="21"/>
        <v>#REF!</v>
      </c>
      <c r="AN6" s="30" t="e">
        <f t="shared" si="21"/>
        <v>#REF!</v>
      </c>
      <c r="AO6" s="30" t="e">
        <f t="shared" si="21"/>
        <v>#REF!</v>
      </c>
      <c r="AP6" s="30" t="e">
        <f t="shared" si="21"/>
        <v>#REF!</v>
      </c>
      <c r="AQ6" s="30" t="e">
        <f t="shared" si="21"/>
        <v>#REF!</v>
      </c>
      <c r="AR6" s="30">
        <f t="shared" si="21"/>
        <v>0</v>
      </c>
      <c r="AS6" s="30" t="e">
        <f t="shared" si="21"/>
        <v>#REF!</v>
      </c>
      <c r="AT6" s="30" t="e">
        <f t="shared" si="21"/>
        <v>#REF!</v>
      </c>
      <c r="AU6" s="21" t="e">
        <f>AU28</f>
        <v>#REF!</v>
      </c>
      <c r="AV6" s="22" t="e">
        <f>AU6/$D$6%</f>
        <v>#REF!</v>
      </c>
      <c r="AW6" s="23" t="e">
        <f>AU23+AU24</f>
        <v>#REF!</v>
      </c>
      <c r="AX6" s="24" t="e">
        <f t="shared" si="6"/>
        <v>#REF!</v>
      </c>
      <c r="AY6" s="23" t="e">
        <f>AU25+AU26</f>
        <v>#REF!</v>
      </c>
      <c r="AZ6" s="24" t="e">
        <f t="shared" si="7"/>
        <v>#REF!</v>
      </c>
      <c r="BA6" s="25">
        <f>AU20</f>
        <v>11665</v>
      </c>
      <c r="BB6" s="26" t="e">
        <f t="shared" si="8"/>
        <v>#REF!</v>
      </c>
      <c r="BC6" s="26" t="e">
        <f t="shared" si="9"/>
        <v>#VALUE!</v>
      </c>
      <c r="BD6" s="26" t="e">
        <f t="shared" si="10"/>
        <v>#REF!</v>
      </c>
      <c r="BE6" s="26" t="e">
        <f t="shared" si="11"/>
        <v>#REF!</v>
      </c>
      <c r="BF6" s="27"/>
      <c r="BG6" s="27"/>
      <c r="BH6" s="27"/>
    </row>
    <row r="7" spans="1:60" ht="31.5" customHeight="1" x14ac:dyDescent="0.55000000000000004">
      <c r="A7" s="31" t="s">
        <v>81</v>
      </c>
      <c r="B7" s="32"/>
      <c r="C7" s="33" t="e">
        <f>[1]CNC01!$N$8</f>
        <v>#REF!</v>
      </c>
      <c r="D7" s="33" t="e">
        <f>'[2]Check lịch sử máy, nhân viên vậ'!$N$8</f>
        <v>#REF!</v>
      </c>
      <c r="E7" s="33" t="e">
        <f>[3]CNC03!$N$8</f>
        <v>#REF!</v>
      </c>
      <c r="F7" s="33" t="e">
        <f>[4]CNC04!$N$8</f>
        <v>#REF!</v>
      </c>
      <c r="G7" s="33" t="e">
        <f>[5]CNC05!$N$8</f>
        <v>#REF!</v>
      </c>
      <c r="H7" s="33" t="e">
        <f>[6]CNC06!$N$8</f>
        <v>#REF!</v>
      </c>
      <c r="I7" s="33" t="e">
        <f>[7]CNC07!$N$8</f>
        <v>#REF!</v>
      </c>
      <c r="J7" s="33" t="e">
        <f>[8]CNC08!$N$8</f>
        <v>#REF!</v>
      </c>
      <c r="K7" s="33" t="e">
        <f>[9]CNC09!$N$8</f>
        <v>#REF!</v>
      </c>
      <c r="L7" s="33" t="e">
        <f>[10]CNC10!$N$8</f>
        <v>#REF!</v>
      </c>
      <c r="M7" s="33"/>
      <c r="N7" s="33" t="e">
        <f>[11]CNC12!$N$8</f>
        <v>#REF!</v>
      </c>
      <c r="O7" s="33" t="e">
        <f>[12]CNC13!$N$8</f>
        <v>#REF!</v>
      </c>
      <c r="P7" s="33" t="e">
        <f>[13]CNC14!$N$8</f>
        <v>#REF!</v>
      </c>
      <c r="Q7" s="33" t="e">
        <f>[14]CNC15!$N$8</f>
        <v>#REF!</v>
      </c>
      <c r="R7" s="33" t="e">
        <f>[15]CNC16!$N$8</f>
        <v>#REF!</v>
      </c>
      <c r="S7" s="33" t="e">
        <f>[16]CNC17!$H$8</f>
        <v>#REF!</v>
      </c>
      <c r="T7" s="33" t="e">
        <f>[17]CNC18!$N$8</f>
        <v>#REF!</v>
      </c>
      <c r="U7" s="33" t="e">
        <f>[18]CNC19!$M$8</f>
        <v>#REF!</v>
      </c>
      <c r="V7" s="33" t="e">
        <f>[19]CNC20!$N$8</f>
        <v>#REF!</v>
      </c>
      <c r="W7" s="33"/>
      <c r="X7" s="33" t="e">
        <f>[20]CNC22!$N$8</f>
        <v>#REF!</v>
      </c>
      <c r="Y7" s="33" t="e">
        <f>[21]CNC23!$N$8</f>
        <v>#REF!</v>
      </c>
      <c r="Z7" s="33" t="e">
        <f>[22]CNC24!$N$8</f>
        <v>#REF!</v>
      </c>
      <c r="AA7" s="33" t="e">
        <f>[23]CNC25!$N$8</f>
        <v>#REF!</v>
      </c>
      <c r="AB7" s="33" t="e">
        <f>[24]CNC26!$N$8</f>
        <v>#REF!</v>
      </c>
      <c r="AC7" s="33" t="e">
        <f>[25]CNC27!$N$8</f>
        <v>#REF!</v>
      </c>
      <c r="AD7" s="33"/>
      <c r="AE7" s="33" t="e">
        <f>[26]CNC29!$N$8</f>
        <v>#REF!</v>
      </c>
      <c r="AF7" s="33" t="e">
        <f>[27]CNC30!$N$8</f>
        <v>#REF!</v>
      </c>
      <c r="AG7" s="33"/>
      <c r="AH7" s="33" t="e">
        <f>[28]CNC32!$N$8</f>
        <v>#REF!</v>
      </c>
      <c r="AI7" s="33" t="e">
        <f>[29]CNC33!$N$8</f>
        <v>#REF!</v>
      </c>
      <c r="AJ7" s="33" t="e">
        <f>[30]CNC34!$N$8</f>
        <v>#REF!</v>
      </c>
      <c r="AK7" s="33" t="e">
        <f>'[31]TIỆN 01'!$M$8</f>
        <v>#REF!</v>
      </c>
      <c r="AL7" s="33" t="e">
        <f>'[32]TIỆN 02'!$M$8</f>
        <v>#REF!</v>
      </c>
      <c r="AM7" s="33" t="e">
        <f>'[33]TIỆN 03'!$N$8</f>
        <v>#REF!</v>
      </c>
      <c r="AN7" s="33" t="e">
        <f>'[34]TIỆN 04'!$M$8</f>
        <v>#REF!</v>
      </c>
      <c r="AO7" s="33" t="e">
        <f>'[35]TIỆN 05'!$M$8</f>
        <v>#REF!</v>
      </c>
      <c r="AP7" s="33" t="e">
        <f>'[36]TIỆN 06'!$M$8</f>
        <v>#REF!</v>
      </c>
      <c r="AQ7" s="33" t="e">
        <f>[37]WC01!$N$8</f>
        <v>#REF!</v>
      </c>
      <c r="AR7" s="33" t="e">
        <f>[38]WC02!$N$8</f>
        <v>#REF!</v>
      </c>
      <c r="AS7" s="33" t="e">
        <f>[39]EDM01!$N$8</f>
        <v>#REF!</v>
      </c>
      <c r="AT7" s="33" t="e">
        <f>[40]EDM02!$N$8</f>
        <v>#REF!</v>
      </c>
      <c r="AU7" s="34"/>
      <c r="AV7" s="35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ht="21" customHeight="1" x14ac:dyDescent="0.55000000000000004">
      <c r="A8" s="174" t="s">
        <v>82</v>
      </c>
      <c r="B8" s="36" t="s">
        <v>75</v>
      </c>
      <c r="C8" s="37">
        <f t="shared" ref="C8:D8" si="22">26*8+65</f>
        <v>273</v>
      </c>
      <c r="D8" s="37">
        <f t="shared" si="22"/>
        <v>273</v>
      </c>
      <c r="E8" s="37">
        <f>24*8+60</f>
        <v>252</v>
      </c>
      <c r="F8" s="37">
        <f>25*8+66</f>
        <v>266</v>
      </c>
      <c r="G8" s="37">
        <f>26*8+86</f>
        <v>294</v>
      </c>
      <c r="H8" s="37">
        <f>21*8+18</f>
        <v>186</v>
      </c>
      <c r="I8" s="37">
        <f t="shared" ref="I8:J8" si="23">25*8+85</f>
        <v>285</v>
      </c>
      <c r="J8" s="37">
        <f t="shared" si="23"/>
        <v>285</v>
      </c>
      <c r="K8" s="37">
        <f>24*8+60</f>
        <v>252</v>
      </c>
      <c r="L8" s="37">
        <f>25*8+66</f>
        <v>266</v>
      </c>
      <c r="M8" s="37"/>
      <c r="N8" s="37">
        <f t="shared" ref="N8:O8" si="24">25*8+78</f>
        <v>278</v>
      </c>
      <c r="O8" s="37">
        <f t="shared" si="24"/>
        <v>278</v>
      </c>
      <c r="P8" s="37">
        <f>25*8+69</f>
        <v>269</v>
      </c>
      <c r="Q8" s="37">
        <f>19*8+65</f>
        <v>217</v>
      </c>
      <c r="R8" s="37">
        <f t="shared" ref="R8:S8" si="25">25*8+73</f>
        <v>273</v>
      </c>
      <c r="S8" s="37">
        <f t="shared" si="25"/>
        <v>273</v>
      </c>
      <c r="T8" s="37">
        <f>25*8+69</f>
        <v>269</v>
      </c>
      <c r="U8" s="37">
        <f t="shared" ref="U8:V8" si="26">19*8+65</f>
        <v>217</v>
      </c>
      <c r="V8" s="37">
        <f t="shared" si="26"/>
        <v>217</v>
      </c>
      <c r="W8" s="37"/>
      <c r="X8" s="37">
        <f t="shared" ref="X8:Y8" si="27">25*8+74</f>
        <v>274</v>
      </c>
      <c r="Y8" s="37">
        <f t="shared" si="27"/>
        <v>274</v>
      </c>
      <c r="Z8" s="37">
        <f t="shared" ref="Z8:AA8" si="28">25*8+68</f>
        <v>268</v>
      </c>
      <c r="AA8" s="37">
        <f t="shared" si="28"/>
        <v>268</v>
      </c>
      <c r="AB8" s="37">
        <f t="shared" ref="AB8:AC8" si="29">18*8+76</f>
        <v>220</v>
      </c>
      <c r="AC8" s="37">
        <f t="shared" si="29"/>
        <v>220</v>
      </c>
      <c r="AD8" s="37"/>
      <c r="AE8" s="37">
        <f t="shared" ref="AE8:AF8" si="30">27*8+78</f>
        <v>294</v>
      </c>
      <c r="AF8" s="37">
        <f t="shared" si="30"/>
        <v>294</v>
      </c>
      <c r="AG8" s="37"/>
      <c r="AH8" s="37">
        <f t="shared" ref="AH8:AJ8" si="31">20*8+45</f>
        <v>205</v>
      </c>
      <c r="AI8" s="37">
        <f t="shared" si="31"/>
        <v>205</v>
      </c>
      <c r="AJ8" s="37">
        <f t="shared" si="31"/>
        <v>205</v>
      </c>
      <c r="AK8" s="37">
        <f t="shared" ref="AK8:AP8" si="32">26*8+92</f>
        <v>300</v>
      </c>
      <c r="AL8" s="37">
        <f t="shared" si="32"/>
        <v>300</v>
      </c>
      <c r="AM8" s="37">
        <f t="shared" si="32"/>
        <v>300</v>
      </c>
      <c r="AN8" s="37">
        <f t="shared" si="32"/>
        <v>300</v>
      </c>
      <c r="AO8" s="37">
        <f t="shared" si="32"/>
        <v>300</v>
      </c>
      <c r="AP8" s="37">
        <f t="shared" si="32"/>
        <v>300</v>
      </c>
      <c r="AQ8" s="37">
        <f t="shared" ref="AQ8:AT8" si="33">27*8+103</f>
        <v>319</v>
      </c>
      <c r="AR8" s="37">
        <f t="shared" si="33"/>
        <v>319</v>
      </c>
      <c r="AS8" s="37">
        <f t="shared" si="33"/>
        <v>319</v>
      </c>
      <c r="AT8" s="37">
        <f t="shared" si="33"/>
        <v>319</v>
      </c>
      <c r="AU8" s="38">
        <f t="shared" ref="AU8:AU9" si="34">SUM(C8:AT8)</f>
        <v>10726</v>
      </c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</row>
    <row r="9" spans="1:60" ht="21" customHeight="1" x14ac:dyDescent="0.55000000000000004">
      <c r="A9" s="175"/>
      <c r="B9" s="36" t="s">
        <v>83</v>
      </c>
      <c r="C9" s="37" t="e">
        <f>[1]CNC01!$C$8</f>
        <v>#REF!</v>
      </c>
      <c r="D9" s="37" t="e">
        <f>'[2]Check lịch sử máy, nhân viên vậ'!$C$8</f>
        <v>#REF!</v>
      </c>
      <c r="E9" s="37" t="e">
        <f>[3]CNC03!$C$8</f>
        <v>#REF!</v>
      </c>
      <c r="F9" s="37" t="e">
        <f>[4]CNC04!$C$8</f>
        <v>#REF!</v>
      </c>
      <c r="G9" s="37" t="e">
        <f>[5]CNC05!$C$8</f>
        <v>#REF!</v>
      </c>
      <c r="H9" s="37" t="e">
        <f>[6]CNC06!$C$8</f>
        <v>#REF!</v>
      </c>
      <c r="I9" s="37" t="e">
        <f>[7]CNC07!$C$8</f>
        <v>#REF!</v>
      </c>
      <c r="J9" s="37" t="e">
        <f>[8]CNC08!$C$8</f>
        <v>#REF!</v>
      </c>
      <c r="K9" s="37" t="e">
        <f>[9]CNC09!$C$8</f>
        <v>#REF!</v>
      </c>
      <c r="L9" s="37" t="e">
        <f>[10]CNC10!$C$8</f>
        <v>#REF!</v>
      </c>
      <c r="M9" s="37"/>
      <c r="N9" s="37" t="e">
        <f>[11]CNC12!$C$8</f>
        <v>#REF!</v>
      </c>
      <c r="O9" s="37" t="e">
        <f>[12]CNC13!$C$8</f>
        <v>#REF!</v>
      </c>
      <c r="P9" s="37" t="e">
        <f>[13]CNC14!$C$8</f>
        <v>#REF!</v>
      </c>
      <c r="Q9" s="37" t="e">
        <f>[14]CNC15!$C$8</f>
        <v>#REF!</v>
      </c>
      <c r="R9" s="37" t="e">
        <f>[15]CNC16!$C$8</f>
        <v>#REF!</v>
      </c>
      <c r="S9" s="37" t="e">
        <f>#REF!</f>
        <v>#REF!</v>
      </c>
      <c r="T9" s="37" t="e">
        <f>[17]CNC18!$C$8</f>
        <v>#REF!</v>
      </c>
      <c r="U9" s="37" t="e">
        <f>[18]CNC19!$C$8</f>
        <v>#REF!</v>
      </c>
      <c r="V9" s="37" t="e">
        <f>[19]CNC20!$C$8</f>
        <v>#REF!</v>
      </c>
      <c r="W9" s="37"/>
      <c r="X9" s="37" t="e">
        <f>[20]CNC22!$C$8</f>
        <v>#REF!</v>
      </c>
      <c r="Y9" s="37" t="e">
        <f>[21]CNC23!$C$8</f>
        <v>#REF!</v>
      </c>
      <c r="Z9" s="37" t="e">
        <f>[22]CNC24!$C$8</f>
        <v>#REF!</v>
      </c>
      <c r="AA9" s="37" t="e">
        <f>[23]CNC25!$C$8</f>
        <v>#REF!</v>
      </c>
      <c r="AB9" s="37" t="e">
        <f>[24]CNC26!$C$8</f>
        <v>#REF!</v>
      </c>
      <c r="AC9" s="37" t="e">
        <f>[25]CNC27!$C$8</f>
        <v>#REF!</v>
      </c>
      <c r="AD9" s="37"/>
      <c r="AE9" s="37" t="e">
        <f>[26]CNC29!$C$8</f>
        <v>#REF!</v>
      </c>
      <c r="AF9" s="37" t="e">
        <f>[27]CNC30!$C$8</f>
        <v>#REF!</v>
      </c>
      <c r="AG9" s="37"/>
      <c r="AH9" s="37" t="e">
        <f>[28]CNC32!$C$8</f>
        <v>#REF!</v>
      </c>
      <c r="AI9" s="37" t="e">
        <f>[29]CNC33!$C$8</f>
        <v>#REF!</v>
      </c>
      <c r="AJ9" s="37" t="e">
        <f>[30]CNC34!$C$8</f>
        <v>#REF!</v>
      </c>
      <c r="AK9" s="37" t="e">
        <f>'[31]TIỆN 01'!$C$8</f>
        <v>#REF!</v>
      </c>
      <c r="AL9" s="37" t="e">
        <f>'[32]TIỆN 02'!$C$8</f>
        <v>#REF!</v>
      </c>
      <c r="AM9" s="37" t="e">
        <f>'[33]TIỆN 03'!$C$8</f>
        <v>#REF!</v>
      </c>
      <c r="AN9" s="37" t="e">
        <f>'[34]TIỆN 04'!$C$8</f>
        <v>#REF!</v>
      </c>
      <c r="AO9" s="37" t="e">
        <f>'[35]TIỆN 05'!$C$8</f>
        <v>#REF!</v>
      </c>
      <c r="AP9" s="37" t="e">
        <f>'[36]TIỆN 06'!$C$8</f>
        <v>#REF!</v>
      </c>
      <c r="AQ9" s="37" t="e">
        <f>[37]WC01!$C$8</f>
        <v>#REF!</v>
      </c>
      <c r="AR9" s="37" t="e">
        <f>[38]WC02!$C$8</f>
        <v>#REF!</v>
      </c>
      <c r="AS9" s="37" t="e">
        <f>[39]EDM01!$C$8</f>
        <v>#REF!</v>
      </c>
      <c r="AT9" s="37" t="e">
        <f>[40]EDM02!$C$8</f>
        <v>#REF!</v>
      </c>
      <c r="AU9" s="38" t="e">
        <f t="shared" si="34"/>
        <v>#REF!</v>
      </c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</row>
    <row r="10" spans="1:60" ht="21" customHeight="1" x14ac:dyDescent="0.55000000000000004">
      <c r="A10" s="175"/>
      <c r="B10" s="36" t="s">
        <v>84</v>
      </c>
      <c r="C10" s="37" t="e">
        <f t="shared" ref="C10:L10" si="35">C9/C8%</f>
        <v>#REF!</v>
      </c>
      <c r="D10" s="37" t="e">
        <f t="shared" si="35"/>
        <v>#REF!</v>
      </c>
      <c r="E10" s="37" t="e">
        <f t="shared" si="35"/>
        <v>#REF!</v>
      </c>
      <c r="F10" s="37" t="e">
        <f t="shared" si="35"/>
        <v>#REF!</v>
      </c>
      <c r="G10" s="37" t="e">
        <f t="shared" si="35"/>
        <v>#REF!</v>
      </c>
      <c r="H10" s="37" t="e">
        <f t="shared" si="35"/>
        <v>#REF!</v>
      </c>
      <c r="I10" s="37" t="e">
        <f t="shared" si="35"/>
        <v>#REF!</v>
      </c>
      <c r="J10" s="37" t="e">
        <f t="shared" si="35"/>
        <v>#REF!</v>
      </c>
      <c r="K10" s="37" t="e">
        <f t="shared" si="35"/>
        <v>#REF!</v>
      </c>
      <c r="L10" s="37" t="e">
        <f t="shared" si="35"/>
        <v>#REF!</v>
      </c>
      <c r="M10" s="37"/>
      <c r="N10" s="37">
        <v>0</v>
      </c>
      <c r="O10" s="37" t="e">
        <f t="shared" ref="O10:V10" si="36">O9/O8%</f>
        <v>#REF!</v>
      </c>
      <c r="P10" s="37" t="e">
        <f t="shared" si="36"/>
        <v>#REF!</v>
      </c>
      <c r="Q10" s="37" t="e">
        <f t="shared" si="36"/>
        <v>#REF!</v>
      </c>
      <c r="R10" s="37" t="e">
        <f t="shared" si="36"/>
        <v>#REF!</v>
      </c>
      <c r="S10" s="37" t="e">
        <f t="shared" si="36"/>
        <v>#REF!</v>
      </c>
      <c r="T10" s="37" t="e">
        <f t="shared" si="36"/>
        <v>#REF!</v>
      </c>
      <c r="U10" s="37" t="e">
        <f t="shared" si="36"/>
        <v>#REF!</v>
      </c>
      <c r="V10" s="37" t="e">
        <f t="shared" si="36"/>
        <v>#REF!</v>
      </c>
      <c r="W10" s="37"/>
      <c r="X10" s="37" t="e">
        <f t="shared" ref="X10:AA10" si="37">X9/X8%</f>
        <v>#REF!</v>
      </c>
      <c r="Y10" s="37" t="e">
        <f t="shared" si="37"/>
        <v>#REF!</v>
      </c>
      <c r="Z10" s="37" t="e">
        <f t="shared" si="37"/>
        <v>#REF!</v>
      </c>
      <c r="AA10" s="37" t="e">
        <f t="shared" si="37"/>
        <v>#REF!</v>
      </c>
      <c r="AB10" s="37">
        <v>0</v>
      </c>
      <c r="AC10" s="37" t="e">
        <f>AC9/AC8%</f>
        <v>#REF!</v>
      </c>
      <c r="AD10" s="37"/>
      <c r="AE10" s="37" t="e">
        <f t="shared" ref="AE10:AF10" si="38">AE9/AE8%</f>
        <v>#REF!</v>
      </c>
      <c r="AF10" s="37" t="e">
        <f t="shared" si="38"/>
        <v>#REF!</v>
      </c>
      <c r="AG10" s="37"/>
      <c r="AH10" s="37" t="e">
        <f t="shared" ref="AH10:AU10" si="39">AH9/AH8%</f>
        <v>#REF!</v>
      </c>
      <c r="AI10" s="37" t="e">
        <f t="shared" si="39"/>
        <v>#REF!</v>
      </c>
      <c r="AJ10" s="37" t="e">
        <f t="shared" si="39"/>
        <v>#REF!</v>
      </c>
      <c r="AK10" s="37" t="e">
        <f t="shared" si="39"/>
        <v>#REF!</v>
      </c>
      <c r="AL10" s="37" t="e">
        <f t="shared" si="39"/>
        <v>#REF!</v>
      </c>
      <c r="AM10" s="37" t="e">
        <f t="shared" si="39"/>
        <v>#REF!</v>
      </c>
      <c r="AN10" s="37" t="e">
        <f t="shared" si="39"/>
        <v>#REF!</v>
      </c>
      <c r="AO10" s="37" t="e">
        <f t="shared" si="39"/>
        <v>#REF!</v>
      </c>
      <c r="AP10" s="37" t="e">
        <f t="shared" si="39"/>
        <v>#REF!</v>
      </c>
      <c r="AQ10" s="37" t="e">
        <f t="shared" si="39"/>
        <v>#REF!</v>
      </c>
      <c r="AR10" s="37" t="e">
        <f t="shared" si="39"/>
        <v>#REF!</v>
      </c>
      <c r="AS10" s="37" t="e">
        <f t="shared" si="39"/>
        <v>#REF!</v>
      </c>
      <c r="AT10" s="37" t="e">
        <f t="shared" si="39"/>
        <v>#REF!</v>
      </c>
      <c r="AU10" s="40" t="e">
        <f t="shared" si="39"/>
        <v>#REF!</v>
      </c>
      <c r="AV10" s="39"/>
      <c r="AW10" s="39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ht="21" customHeight="1" x14ac:dyDescent="0.55000000000000004">
      <c r="A11" s="175"/>
      <c r="B11" s="41" t="s">
        <v>85</v>
      </c>
      <c r="C11" s="42" t="e">
        <f>[1]CNC01!$H$8</f>
        <v>#REF!</v>
      </c>
      <c r="D11" s="43" t="e">
        <f>'[2]Check lịch sử máy, nhân viên vậ'!$H$8</f>
        <v>#REF!</v>
      </c>
      <c r="E11" s="43" t="e">
        <f>[3]CNC03!$H$8</f>
        <v>#REF!</v>
      </c>
      <c r="F11" s="43" t="e">
        <f>[4]CNC04!$H$8</f>
        <v>#REF!</v>
      </c>
      <c r="G11" s="43" t="e">
        <f>[5]CNC05!$H$8</f>
        <v>#REF!</v>
      </c>
      <c r="H11" s="43" t="e">
        <f>[6]CNC06!$H$8</f>
        <v>#REF!</v>
      </c>
      <c r="I11" s="43" t="e">
        <f>[7]CNC07!$H$8</f>
        <v>#REF!</v>
      </c>
      <c r="J11" s="43" t="e">
        <f>[8]CNC08!$H$8</f>
        <v>#REF!</v>
      </c>
      <c r="K11" s="43" t="e">
        <f>[9]CNC09!$H$8</f>
        <v>#REF!</v>
      </c>
      <c r="L11" s="43" t="e">
        <f>[10]CNC10!$H$8</f>
        <v>#REF!</v>
      </c>
      <c r="M11" s="43" t="e">
        <f>[41]CNC11!$H$8</f>
        <v>#REF!</v>
      </c>
      <c r="N11" s="43" t="e">
        <f>[11]CNC12!$H$8</f>
        <v>#REF!</v>
      </c>
      <c r="O11" s="43" t="e">
        <f>[12]CNC13!$H$8</f>
        <v>#REF!</v>
      </c>
      <c r="P11" s="43" t="e">
        <f>[13]CNC14!$H$8</f>
        <v>#REF!</v>
      </c>
      <c r="Q11" s="43" t="e">
        <f>[14]CNC15!$H$8</f>
        <v>#REF!</v>
      </c>
      <c r="R11" s="43" t="e">
        <f>[15]CNC16!$H$8</f>
        <v>#REF!</v>
      </c>
      <c r="S11" s="43" t="e">
        <f>[16]CNC17!$D$8</f>
        <v>#REF!</v>
      </c>
      <c r="T11" s="44" t="e">
        <f>[17]CNC18!$H$8</f>
        <v>#REF!</v>
      </c>
      <c r="U11" s="43" t="e">
        <f>[18]CNC19!$G$8</f>
        <v>#REF!</v>
      </c>
      <c r="V11" s="43" t="e">
        <f>[19]CNC20!$H$8</f>
        <v>#REF!</v>
      </c>
      <c r="W11" s="43"/>
      <c r="X11" s="43" t="e">
        <f>[20]CNC22!$H$8</f>
        <v>#REF!</v>
      </c>
      <c r="Y11" s="43" t="e">
        <f>[21]CNC23!$H$8</f>
        <v>#REF!</v>
      </c>
      <c r="Z11" s="43" t="e">
        <f>[22]CNC24!$H$8</f>
        <v>#REF!</v>
      </c>
      <c r="AA11" s="43" t="e">
        <f>[23]CNC25!$H$8</f>
        <v>#REF!</v>
      </c>
      <c r="AB11" s="43" t="e">
        <f>[24]CNC26!$H$8</f>
        <v>#REF!</v>
      </c>
      <c r="AC11" s="43" t="e">
        <f>[25]CNC27!$H$8</f>
        <v>#REF!</v>
      </c>
      <c r="AD11" s="43"/>
      <c r="AE11" s="43" t="e">
        <f>[26]CNC29!$H$8</f>
        <v>#REF!</v>
      </c>
      <c r="AF11" s="43" t="e">
        <f>[27]CNC30!$H$8</f>
        <v>#REF!</v>
      </c>
      <c r="AG11" s="43"/>
      <c r="AH11" s="43" t="e">
        <f>[28]CNC32!$H$8</f>
        <v>#REF!</v>
      </c>
      <c r="AI11" s="43" t="e">
        <f>[29]CNC33!$H$8</f>
        <v>#REF!</v>
      </c>
      <c r="AJ11" s="43" t="e">
        <f>[30]CNC34!$H$8</f>
        <v>#REF!</v>
      </c>
      <c r="AK11" s="44" t="e">
        <f>'[31]TIỆN 01'!$G$8</f>
        <v>#REF!</v>
      </c>
      <c r="AL11" s="43" t="e">
        <f>'[32]TIỆN 02'!$G$8</f>
        <v>#REF!</v>
      </c>
      <c r="AM11" s="43" t="e">
        <f>'[33]TIỆN 03'!$H$8</f>
        <v>#REF!</v>
      </c>
      <c r="AN11" s="45" t="e">
        <f>'[34]TIỆN 04'!$G$8</f>
        <v>#REF!</v>
      </c>
      <c r="AO11" s="43" t="e">
        <f>'[35]TIỆN 05'!$G$8</f>
        <v>#REF!</v>
      </c>
      <c r="AP11" s="43" t="e">
        <f>'[36]TIỆN 06'!$G$8</f>
        <v>#REF!</v>
      </c>
      <c r="AQ11" s="43" t="e">
        <f>[37]WC01!$H$8</f>
        <v>#REF!</v>
      </c>
      <c r="AR11" s="43" t="e">
        <f>[38]WC02!$H$8</f>
        <v>#REF!</v>
      </c>
      <c r="AS11" s="43" t="e">
        <f>[39]EDM01!$H$8</f>
        <v>#REF!</v>
      </c>
      <c r="AT11" s="44" t="e">
        <f>[40]EDM02!$H$8</f>
        <v>#REF!</v>
      </c>
      <c r="AU11" s="38" t="e">
        <f t="shared" ref="AU11:AU16" si="40">SUM(C11:AT11)</f>
        <v>#REF!</v>
      </c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</row>
    <row r="12" spans="1:60" ht="21" customHeight="1" x14ac:dyDescent="0.55000000000000004">
      <c r="A12" s="175"/>
      <c r="B12" s="41" t="s">
        <v>86</v>
      </c>
      <c r="C12" s="42" t="e">
        <f>[1]CNC01!$D$8</f>
        <v>#REF!</v>
      </c>
      <c r="D12" s="43" t="e">
        <f>'[2]Check lịch sử máy, nhân viên vậ'!$D$8</f>
        <v>#REF!</v>
      </c>
      <c r="E12" s="43" t="e">
        <f>[3]CNC03!$D$8</f>
        <v>#REF!</v>
      </c>
      <c r="F12" s="43" t="e">
        <f>[4]CNC04!$D$8</f>
        <v>#REF!</v>
      </c>
      <c r="G12" s="43" t="e">
        <f>[5]CNC05!$D$8</f>
        <v>#REF!</v>
      </c>
      <c r="H12" s="43" t="e">
        <f>[6]CNC06!$D$8</f>
        <v>#REF!</v>
      </c>
      <c r="I12" s="43" t="e">
        <f>[7]CNC07!$D$8</f>
        <v>#REF!</v>
      </c>
      <c r="J12" s="43" t="e">
        <f>[8]CNC08!$D$8</f>
        <v>#REF!</v>
      </c>
      <c r="K12" s="43" t="e">
        <f>[9]CNC09!$D$8</f>
        <v>#REF!</v>
      </c>
      <c r="L12" s="43" t="e">
        <f>[10]CNC10!$D$8</f>
        <v>#REF!</v>
      </c>
      <c r="M12" s="43" t="e">
        <f>[41]CNC11!$D$8</f>
        <v>#REF!</v>
      </c>
      <c r="N12" s="43" t="e">
        <f>[11]CNC12!$D$8</f>
        <v>#REF!</v>
      </c>
      <c r="O12" s="43" t="e">
        <f>[12]CNC13!$D$8</f>
        <v>#REF!</v>
      </c>
      <c r="P12" s="43" t="e">
        <f>[13]CNC14!$D$8</f>
        <v>#REF!</v>
      </c>
      <c r="Q12" s="43" t="e">
        <f>[14]CNC15!$D$8</f>
        <v>#REF!</v>
      </c>
      <c r="R12" s="43" t="e">
        <f>[15]CNC16!$D$8</f>
        <v>#REF!</v>
      </c>
      <c r="S12" s="43" t="e">
        <f>[16]CNC17!$B$8</f>
        <v>#REF!</v>
      </c>
      <c r="T12" s="43" t="e">
        <f>[17]CNC18!$D$8</f>
        <v>#REF!</v>
      </c>
      <c r="U12" s="43" t="e">
        <f>[18]CNC19!$D$8</f>
        <v>#REF!</v>
      </c>
      <c r="V12" s="43" t="e">
        <f>[19]CNC20!$D$8</f>
        <v>#REF!</v>
      </c>
      <c r="W12" s="43"/>
      <c r="X12" s="43" t="e">
        <f>[20]CNC22!$D$8</f>
        <v>#REF!</v>
      </c>
      <c r="Y12" s="43" t="e">
        <f>[21]CNC23!$D$8</f>
        <v>#REF!</v>
      </c>
      <c r="Z12" s="43" t="e">
        <f>[22]CNC24!$D$8</f>
        <v>#REF!</v>
      </c>
      <c r="AA12" s="43" t="e">
        <f>[23]CNC25!$D$8</f>
        <v>#REF!</v>
      </c>
      <c r="AB12" s="43" t="e">
        <f>[24]CNC26!$D$8</f>
        <v>#REF!</v>
      </c>
      <c r="AC12" s="43" t="e">
        <f>[25]CNC27!$D$8</f>
        <v>#REF!</v>
      </c>
      <c r="AD12" s="43"/>
      <c r="AE12" s="43" t="e">
        <f>[26]CNC29!$D$8</f>
        <v>#REF!</v>
      </c>
      <c r="AF12" s="43" t="e">
        <f>[27]CNC30!$D$8</f>
        <v>#REF!</v>
      </c>
      <c r="AG12" s="43"/>
      <c r="AH12" s="43" t="e">
        <f>[28]CNC32!$D$8</f>
        <v>#REF!</v>
      </c>
      <c r="AI12" s="43" t="e">
        <f>[29]CNC33!$D$8</f>
        <v>#REF!</v>
      </c>
      <c r="AJ12" s="43" t="e">
        <f>[30]CNC34!$D$8</f>
        <v>#REF!</v>
      </c>
      <c r="AK12" s="43" t="e">
        <f>'[31]TIỆN 01'!$D$8</f>
        <v>#REF!</v>
      </c>
      <c r="AL12" s="43" t="e">
        <f>'[32]TIỆN 02'!$D$8</f>
        <v>#REF!</v>
      </c>
      <c r="AM12" s="43" t="e">
        <f>'[33]TIỆN 03'!$D$8</f>
        <v>#REF!</v>
      </c>
      <c r="AN12" s="45" t="e">
        <f>'[34]TIỆN 04'!$D$8</f>
        <v>#REF!</v>
      </c>
      <c r="AO12" s="43" t="e">
        <f>'[35]TIỆN 05'!$D$8</f>
        <v>#REF!</v>
      </c>
      <c r="AP12" s="43" t="e">
        <f>'[36]TIỆN 06'!$D$8</f>
        <v>#REF!</v>
      </c>
      <c r="AQ12" s="43" t="e">
        <f>[37]WC01!$D$8</f>
        <v>#REF!</v>
      </c>
      <c r="AR12" s="43" t="e">
        <f>[38]WC02!$D$8</f>
        <v>#REF!</v>
      </c>
      <c r="AS12" s="43" t="e">
        <f>[39]EDM01!$D$8</f>
        <v>#REF!</v>
      </c>
      <c r="AT12" s="43" t="e">
        <f>[40]EDM02!$D$8</f>
        <v>#REF!</v>
      </c>
      <c r="AU12" s="38" t="e">
        <f t="shared" si="40"/>
        <v>#REF!</v>
      </c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</row>
    <row r="13" spans="1:60" ht="32.25" customHeight="1" x14ac:dyDescent="0.6">
      <c r="A13" s="175"/>
      <c r="B13" s="46" t="s">
        <v>87</v>
      </c>
      <c r="C13" s="47" t="e">
        <f>[1]CNC01!$E$8</f>
        <v>#REF!</v>
      </c>
      <c r="D13" s="48" t="e">
        <f>'[2]Check lịch sử máy, nhân viên vậ'!$E$8</f>
        <v>#REF!</v>
      </c>
      <c r="E13" s="49" t="e">
        <f>[3]CNC03!$E$8</f>
        <v>#REF!</v>
      </c>
      <c r="F13" s="49" t="e">
        <f>[4]CNC04!$E$8</f>
        <v>#REF!</v>
      </c>
      <c r="G13" s="48" t="e">
        <f>[5]CNC05!$E$8</f>
        <v>#REF!</v>
      </c>
      <c r="H13" s="49" t="e">
        <f>[6]CNC06!$E$8</f>
        <v>#REF!</v>
      </c>
      <c r="I13" s="48" t="e">
        <f>[7]CNC07!$E$8</f>
        <v>#REF!</v>
      </c>
      <c r="J13" s="49" t="e">
        <f>[8]CNC08!$E$8</f>
        <v>#REF!</v>
      </c>
      <c r="K13" s="48" t="e">
        <f>[9]CNC09!$E$8</f>
        <v>#REF!</v>
      </c>
      <c r="L13" s="49" t="e">
        <f>[10]CNC10!$E$8</f>
        <v>#REF!</v>
      </c>
      <c r="M13" s="49" t="e">
        <f>[41]CNC11!$E$8</f>
        <v>#REF!</v>
      </c>
      <c r="N13" s="48" t="e">
        <f>[11]CNC12!$E$8</f>
        <v>#REF!</v>
      </c>
      <c r="O13" s="49" t="e">
        <f>[12]CNC13!$E$8</f>
        <v>#REF!</v>
      </c>
      <c r="P13" s="48" t="e">
        <f>[13]CNC14!$E$8</f>
        <v>#REF!</v>
      </c>
      <c r="Q13" s="48" t="e">
        <f>[14]CNC15!$E$8</f>
        <v>#REF!</v>
      </c>
      <c r="R13" s="48" t="e">
        <f>[15]CNC16!$E$8</f>
        <v>#REF!</v>
      </c>
      <c r="S13" s="49" t="e">
        <f>#REF!</f>
        <v>#REF!</v>
      </c>
      <c r="T13" s="48" t="e">
        <f>[17]CNC18!$E$8</f>
        <v>#REF!</v>
      </c>
      <c r="U13" s="49" t="e">
        <f>[18]CNC19!$E$8</f>
        <v>#REF!</v>
      </c>
      <c r="V13" s="49" t="e">
        <f>[19]CNC20!$E$8</f>
        <v>#REF!</v>
      </c>
      <c r="W13" s="48"/>
      <c r="X13" s="48" t="e">
        <f>[20]CNC22!$E$8</f>
        <v>#REF!</v>
      </c>
      <c r="Y13" s="48" t="e">
        <f>[21]CNC23!$E$8</f>
        <v>#REF!</v>
      </c>
      <c r="Z13" s="49" t="e">
        <f>[22]CNC24!$E$8</f>
        <v>#REF!</v>
      </c>
      <c r="AA13" s="49" t="e">
        <f>[23]CNC25!$E$8</f>
        <v>#REF!</v>
      </c>
      <c r="AB13" s="49" t="e">
        <f>[24]CNC26!$E$8</f>
        <v>#REF!</v>
      </c>
      <c r="AC13" s="49" t="e">
        <f>[25]CNC27!$E$8</f>
        <v>#REF!</v>
      </c>
      <c r="AD13" s="48"/>
      <c r="AE13" s="49" t="e">
        <f>[26]CNC29!$E$8</f>
        <v>#REF!</v>
      </c>
      <c r="AF13" s="49" t="e">
        <f>[27]CNC30!$E$8</f>
        <v>#REF!</v>
      </c>
      <c r="AG13" s="48"/>
      <c r="AH13" s="49" t="e">
        <f>[28]CNC32!$E$8</f>
        <v>#REF!</v>
      </c>
      <c r="AI13" s="49" t="e">
        <f>[29]CNC33!$E$8</f>
        <v>#REF!</v>
      </c>
      <c r="AJ13" s="48" t="e">
        <f>[30]CNC34!$E$8</f>
        <v>#REF!</v>
      </c>
      <c r="AK13" s="49" t="e">
        <f>'[31]TIỆN 01'!$E$8</f>
        <v>#REF!</v>
      </c>
      <c r="AL13" s="49" t="e">
        <f>'[32]TIỆN 02'!$E$8</f>
        <v>#REF!</v>
      </c>
      <c r="AM13" s="49" t="e">
        <f>'[33]TIỆN 03'!$E$8</f>
        <v>#REF!</v>
      </c>
      <c r="AN13" s="50" t="e">
        <f>'[34]TIỆN 04'!$E$8</f>
        <v>#REF!</v>
      </c>
      <c r="AO13" s="49" t="e">
        <f>'[35]TIỆN 05'!$E$8</f>
        <v>#REF!</v>
      </c>
      <c r="AP13" s="49" t="e">
        <f>'[36]TIỆN 06'!$E$8</f>
        <v>#REF!</v>
      </c>
      <c r="AQ13" s="49" t="e">
        <f>[37]WC01!$E$8</f>
        <v>#REF!</v>
      </c>
      <c r="AR13" s="49" t="e">
        <f>[38]WC02!$E$8</f>
        <v>#REF!</v>
      </c>
      <c r="AS13" s="49" t="e">
        <f>[39]EDM01!$E$8</f>
        <v>#REF!</v>
      </c>
      <c r="AT13" s="49" t="e">
        <f>[40]EDM02!$E$8</f>
        <v>#REF!</v>
      </c>
      <c r="AU13" s="38" t="e">
        <f t="shared" si="40"/>
        <v>#REF!</v>
      </c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</row>
    <row r="14" spans="1:60" ht="36" customHeight="1" x14ac:dyDescent="0.5">
      <c r="A14" s="175"/>
      <c r="B14" s="46" t="s">
        <v>88</v>
      </c>
      <c r="C14" s="51" t="e">
        <f>[1]CNC01!$F$8</f>
        <v>#REF!</v>
      </c>
      <c r="D14" s="52" t="e">
        <f>'[2]Check lịch sử máy, nhân viên vậ'!$F$8</f>
        <v>#REF!</v>
      </c>
      <c r="E14" s="51" t="e">
        <f>[3]CNC03!$F$8</f>
        <v>#REF!</v>
      </c>
      <c r="F14" s="51" t="e">
        <f>[4]CNC04!$F$8</f>
        <v>#REF!</v>
      </c>
      <c r="G14" s="51" t="e">
        <f>[5]CNC05!$F$8</f>
        <v>#REF!</v>
      </c>
      <c r="H14" s="51" t="e">
        <f>[6]CNC06!$F$8</f>
        <v>#REF!</v>
      </c>
      <c r="I14" s="51" t="e">
        <f>[7]CNC07!$F$8</f>
        <v>#REF!</v>
      </c>
      <c r="J14" s="51" t="e">
        <f>[8]CNC08!$F$8</f>
        <v>#REF!</v>
      </c>
      <c r="K14" s="51" t="e">
        <f>[9]CNC09!$F$8</f>
        <v>#REF!</v>
      </c>
      <c r="L14" s="51" t="e">
        <f>[10]CNC10!$F$8</f>
        <v>#REF!</v>
      </c>
      <c r="M14" s="51"/>
      <c r="N14" s="51" t="e">
        <f>[11]CNC12!$F$8</f>
        <v>#REF!</v>
      </c>
      <c r="O14" s="51" t="e">
        <f>[12]CNC13!$F$8</f>
        <v>#REF!</v>
      </c>
      <c r="P14" s="51" t="e">
        <f>[13]CNC14!$F$8</f>
        <v>#REF!</v>
      </c>
      <c r="Q14" s="51" t="e">
        <f>[14]CNC15!$F$8</f>
        <v>#REF!</v>
      </c>
      <c r="R14" s="51" t="e">
        <f>[15]CNC16!$F$8</f>
        <v>#REF!</v>
      </c>
      <c r="S14" s="51" t="e">
        <f>[16]CNC17!$C$8</f>
        <v>#REF!</v>
      </c>
      <c r="T14" s="51" t="e">
        <f>[17]CNC18!$F$8</f>
        <v>#REF!</v>
      </c>
      <c r="U14" s="51" t="e">
        <f>[18]CNC19!$F$8</f>
        <v>#REF!</v>
      </c>
      <c r="V14" s="51" t="e">
        <f>[19]CNC20!$F$8</f>
        <v>#REF!</v>
      </c>
      <c r="W14" s="51"/>
      <c r="X14" s="51" t="e">
        <f>[20]CNC22!$F$8</f>
        <v>#REF!</v>
      </c>
      <c r="Y14" s="51" t="e">
        <f>[21]CNC23!$F$8</f>
        <v>#REF!</v>
      </c>
      <c r="Z14" s="51" t="e">
        <f>[22]CNC24!$F$8</f>
        <v>#REF!</v>
      </c>
      <c r="AA14" s="51" t="e">
        <f>[23]CNC25!$F$8</f>
        <v>#REF!</v>
      </c>
      <c r="AB14" s="51" t="e">
        <f>[24]CNC26!$F$8</f>
        <v>#REF!</v>
      </c>
      <c r="AC14" s="51" t="e">
        <f>[25]CNC27!$F$8</f>
        <v>#REF!</v>
      </c>
      <c r="AD14" s="51"/>
      <c r="AE14" s="51" t="e">
        <f>[26]CNC29!$F$8</f>
        <v>#REF!</v>
      </c>
      <c r="AF14" s="51" t="e">
        <f>[27]CNC30!$F$8</f>
        <v>#REF!</v>
      </c>
      <c r="AG14" s="51"/>
      <c r="AH14" s="51" t="e">
        <f>[28]CNC32!$F$8</f>
        <v>#REF!</v>
      </c>
      <c r="AI14" s="51" t="e">
        <f>[29]CNC33!$F$8</f>
        <v>#REF!</v>
      </c>
      <c r="AJ14" s="51" t="e">
        <f>[30]CNC34!$F$8</f>
        <v>#REF!</v>
      </c>
      <c r="AK14" s="51" t="e">
        <f>'[31]TIỆN 01'!$F$8</f>
        <v>#REF!</v>
      </c>
      <c r="AL14" s="51" t="e">
        <f>'[32]TIỆN 02'!$F$8</f>
        <v>#REF!</v>
      </c>
      <c r="AM14" s="51" t="e">
        <f>'[33]TIỆN 03'!$F$8</f>
        <v>#REF!</v>
      </c>
      <c r="AN14" s="51" t="e">
        <f>'[34]TIỆN 04'!$F$8</f>
        <v>#REF!</v>
      </c>
      <c r="AO14" s="51" t="e">
        <f>'[35]TIỆN 05'!$F$8</f>
        <v>#REF!</v>
      </c>
      <c r="AP14" s="51" t="e">
        <f>'[36]TIỆN 06'!$F$8</f>
        <v>#REF!</v>
      </c>
      <c r="AQ14" s="51" t="e">
        <f>[37]WC01!$F$8</f>
        <v>#REF!</v>
      </c>
      <c r="AR14" s="51" t="e">
        <f>[38]WC02!$F$8</f>
        <v>#REF!</v>
      </c>
      <c r="AS14" s="51" t="e">
        <f>[39]EDM01!$F$8</f>
        <v>#REF!</v>
      </c>
      <c r="AT14" s="51" t="e">
        <f>[40]EDM02!$F$8</f>
        <v>#REF!</v>
      </c>
      <c r="AU14" s="38" t="e">
        <f t="shared" si="40"/>
        <v>#REF!</v>
      </c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</row>
    <row r="15" spans="1:60" ht="36" customHeight="1" x14ac:dyDescent="0.55000000000000004">
      <c r="A15" s="175"/>
      <c r="B15" s="53" t="s">
        <v>89</v>
      </c>
      <c r="C15" s="54" t="e">
        <f>[1]CNC01!$I$8+[1]CNC01!$J$8</f>
        <v>#REF!</v>
      </c>
      <c r="D15" s="55" t="e">
        <f>'[2]Check lịch sử máy, nhân viên vậ'!$I$8+'[2]Check lịch sử máy, nhân viên vậ'!$J$8</f>
        <v>#REF!</v>
      </c>
      <c r="E15" s="56" t="e">
        <f>[3]CNC03!$I$8+[3]CNC03!$J$8</f>
        <v>#REF!</v>
      </c>
      <c r="F15" s="55" t="e">
        <f>[4]CNC04!$I$8+[4]CNC04!$J$8</f>
        <v>#REF!</v>
      </c>
      <c r="G15" s="55" t="e">
        <f>[5]CNC05!$I$8+[5]CNC05!$J$8</f>
        <v>#REF!</v>
      </c>
      <c r="H15" s="55" t="e">
        <f>[6]CNC06!$I$8+[6]CNC06!$J$8</f>
        <v>#REF!</v>
      </c>
      <c r="I15" s="56" t="e">
        <f>[7]CNC07!$I$8+[7]CNC07!$J$8</f>
        <v>#REF!</v>
      </c>
      <c r="J15" s="56" t="e">
        <f>[8]CNC08!$I$8+[8]CNC08!$J$8</f>
        <v>#REF!</v>
      </c>
      <c r="K15" s="56" t="e">
        <f>[9]CNC09!$I$8+[9]CNC09!$J$8</f>
        <v>#REF!</v>
      </c>
      <c r="L15" s="55" t="e">
        <f>[10]CNC10!$I$8+[10]CNC10!$J$8</f>
        <v>#REF!</v>
      </c>
      <c r="M15" s="55"/>
      <c r="N15" s="55" t="e">
        <f>[11]CNC12!$I$8+[11]CNC12!$J$8</f>
        <v>#REF!</v>
      </c>
      <c r="O15" s="55" t="e">
        <f>[12]CNC13!$I$8+[12]CNC13!$J$8</f>
        <v>#REF!</v>
      </c>
      <c r="P15" s="55" t="e">
        <f>[13]CNC14!$I$8+[13]CNC14!$J$8</f>
        <v>#REF!</v>
      </c>
      <c r="Q15" s="55" t="e">
        <f>[14]CNC15!$I$8+[14]CNC15!$J$8</f>
        <v>#REF!</v>
      </c>
      <c r="R15" s="55" t="e">
        <f>[15]CNC16!$I$8+[15]CNC16!$J$8</f>
        <v>#REF!</v>
      </c>
      <c r="S15" s="55" t="e">
        <f>[16]CNC17!$F$8+#REF!</f>
        <v>#REF!</v>
      </c>
      <c r="T15" s="56" t="e">
        <f>[17]CNC18!$I$8+[17]CNC18!$J$8</f>
        <v>#REF!</v>
      </c>
      <c r="U15" s="56" t="e">
        <f>[18]CNC19!$H$8+[18]CNC19!$I$8</f>
        <v>#REF!</v>
      </c>
      <c r="V15" s="55" t="e">
        <f>[19]CNC20!$I$8+[19]CNC20!$J$8</f>
        <v>#REF!</v>
      </c>
      <c r="W15" s="56"/>
      <c r="X15" s="56" t="e">
        <f>[20]CNC22!$I$8+[20]CNC22!$J$8</f>
        <v>#REF!</v>
      </c>
      <c r="Y15" s="55" t="e">
        <f>[21]CNC23!$I$8+[21]CNC23!$J$8</f>
        <v>#REF!</v>
      </c>
      <c r="Z15" s="55" t="e">
        <f>[22]CNC24!$I$8+[22]CNC24!$J$8</f>
        <v>#REF!</v>
      </c>
      <c r="AA15" s="55" t="e">
        <f>[23]CNC25!$I$8+[23]CNC25!$J$8</f>
        <v>#REF!</v>
      </c>
      <c r="AB15" s="56" t="e">
        <f>[24]CNC26!$I$8+[24]CNC26!$J$8</f>
        <v>#REF!</v>
      </c>
      <c r="AC15" s="56" t="e">
        <f>[25]CNC27!$I$8+[25]CNC27!$J$8</f>
        <v>#REF!</v>
      </c>
      <c r="AD15" s="56"/>
      <c r="AE15" s="56" t="e">
        <f>[26]CNC29!$I$8+[26]CNC29!$J$8</f>
        <v>#REF!</v>
      </c>
      <c r="AF15" s="56" t="e">
        <f>[27]CNC30!$I$8+[27]CNC30!$J$8</f>
        <v>#REF!</v>
      </c>
      <c r="AG15" s="56"/>
      <c r="AH15" s="56" t="e">
        <f>[28]CNC32!$I$8+[28]CNC32!$J$8</f>
        <v>#REF!</v>
      </c>
      <c r="AI15" s="56" t="e">
        <f>[29]CNC33!$I$8+[29]CNC33!$J$8</f>
        <v>#REF!</v>
      </c>
      <c r="AJ15" s="56" t="e">
        <f>[30]CNC34!$I$8+[30]CNC34!$J$8</f>
        <v>#REF!</v>
      </c>
      <c r="AK15" s="55" t="e">
        <f>'[31]TIỆN 01'!$H$8+'[31]TIỆN 01'!$I$8</f>
        <v>#REF!</v>
      </c>
      <c r="AL15" s="55" t="e">
        <f>'[32]TIỆN 02'!$H$8+'[32]TIỆN 02'!$I$8</f>
        <v>#REF!</v>
      </c>
      <c r="AM15" s="55" t="e">
        <f>'[33]TIỆN 03'!$I$8+'[33]TIỆN 03'!$J$8</f>
        <v>#REF!</v>
      </c>
      <c r="AN15" s="55" t="e">
        <f>'[34]TIỆN 04'!$H$8+'[34]TIỆN 04'!$I$8</f>
        <v>#REF!</v>
      </c>
      <c r="AO15" s="55" t="e">
        <f>'[35]TIỆN 05'!$H$8+'[35]TIỆN 05'!$I$8</f>
        <v>#REF!</v>
      </c>
      <c r="AP15" s="55" t="e">
        <f>'[36]TIỆN 06'!$H$8+'[36]TIỆN 06'!$I$8</f>
        <v>#REF!</v>
      </c>
      <c r="AQ15" s="55" t="e">
        <f>[37]WC01!$I$8+[37]WC01!$J$8</f>
        <v>#REF!</v>
      </c>
      <c r="AR15" s="56" t="e">
        <f>[38]WC02!$I$8+[38]WC02!$J$8</f>
        <v>#REF!</v>
      </c>
      <c r="AS15" s="56" t="e">
        <f>[39]EDM01!$I$8+[39]EDM01!$J$8</f>
        <v>#REF!</v>
      </c>
      <c r="AT15" s="55" t="e">
        <f>[40]EDM02!$I$8+[40]EDM02!$J$8</f>
        <v>#REF!</v>
      </c>
      <c r="AU15" s="38" t="e">
        <f t="shared" si="40"/>
        <v>#REF!</v>
      </c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</row>
    <row r="16" spans="1:60" ht="21" customHeight="1" x14ac:dyDescent="0.55000000000000004">
      <c r="A16" s="175"/>
      <c r="B16" s="57" t="s">
        <v>90</v>
      </c>
      <c r="C16" s="58" t="e">
        <f t="shared" ref="C16:L16" si="41">C9-C11-C12-C13-C14</f>
        <v>#REF!</v>
      </c>
      <c r="D16" s="58" t="e">
        <f t="shared" si="41"/>
        <v>#REF!</v>
      </c>
      <c r="E16" s="58" t="e">
        <f t="shared" si="41"/>
        <v>#REF!</v>
      </c>
      <c r="F16" s="58" t="e">
        <f t="shared" si="41"/>
        <v>#REF!</v>
      </c>
      <c r="G16" s="58" t="e">
        <f t="shared" si="41"/>
        <v>#REF!</v>
      </c>
      <c r="H16" s="58" t="e">
        <f t="shared" si="41"/>
        <v>#REF!</v>
      </c>
      <c r="I16" s="58" t="e">
        <f t="shared" si="41"/>
        <v>#REF!</v>
      </c>
      <c r="J16" s="58" t="e">
        <f t="shared" si="41"/>
        <v>#REF!</v>
      </c>
      <c r="K16" s="58" t="e">
        <f t="shared" si="41"/>
        <v>#REF!</v>
      </c>
      <c r="L16" s="58" t="e">
        <f t="shared" si="41"/>
        <v>#REF!</v>
      </c>
      <c r="M16" s="58"/>
      <c r="N16" s="58" t="e">
        <f t="shared" ref="N16:V16" si="42">N9-N11-N12-N13-N14</f>
        <v>#REF!</v>
      </c>
      <c r="O16" s="58" t="e">
        <f t="shared" si="42"/>
        <v>#REF!</v>
      </c>
      <c r="P16" s="58" t="e">
        <f t="shared" si="42"/>
        <v>#REF!</v>
      </c>
      <c r="Q16" s="58" t="e">
        <f t="shared" si="42"/>
        <v>#REF!</v>
      </c>
      <c r="R16" s="58" t="e">
        <f t="shared" si="42"/>
        <v>#REF!</v>
      </c>
      <c r="S16" s="58" t="e">
        <f t="shared" si="42"/>
        <v>#REF!</v>
      </c>
      <c r="T16" s="58" t="e">
        <f t="shared" si="42"/>
        <v>#REF!</v>
      </c>
      <c r="U16" s="58" t="e">
        <f t="shared" si="42"/>
        <v>#REF!</v>
      </c>
      <c r="V16" s="58" t="e">
        <f t="shared" si="42"/>
        <v>#REF!</v>
      </c>
      <c r="W16" s="58"/>
      <c r="X16" s="58" t="e">
        <f t="shared" ref="X16:AC16" si="43">X9-X11-X12-X13-X14</f>
        <v>#REF!</v>
      </c>
      <c r="Y16" s="58" t="e">
        <f t="shared" si="43"/>
        <v>#REF!</v>
      </c>
      <c r="Z16" s="58" t="e">
        <f t="shared" si="43"/>
        <v>#REF!</v>
      </c>
      <c r="AA16" s="58" t="e">
        <f t="shared" si="43"/>
        <v>#REF!</v>
      </c>
      <c r="AB16" s="58" t="e">
        <f t="shared" si="43"/>
        <v>#REF!</v>
      </c>
      <c r="AC16" s="58" t="e">
        <f t="shared" si="43"/>
        <v>#REF!</v>
      </c>
      <c r="AD16" s="58"/>
      <c r="AE16" s="58" t="e">
        <f t="shared" ref="AE16:AF16" si="44">AE9-AE11-AE12-AE13-AE14</f>
        <v>#REF!</v>
      </c>
      <c r="AF16" s="58" t="e">
        <f t="shared" si="44"/>
        <v>#REF!</v>
      </c>
      <c r="AG16" s="58"/>
      <c r="AH16" s="58" t="e">
        <f t="shared" ref="AH16:AT16" si="45">AH9-AH11-AH12-AH13-AH14</f>
        <v>#REF!</v>
      </c>
      <c r="AI16" s="58" t="e">
        <f t="shared" si="45"/>
        <v>#REF!</v>
      </c>
      <c r="AJ16" s="58" t="e">
        <f t="shared" si="45"/>
        <v>#REF!</v>
      </c>
      <c r="AK16" s="58" t="e">
        <f t="shared" si="45"/>
        <v>#REF!</v>
      </c>
      <c r="AL16" s="58" t="e">
        <f t="shared" si="45"/>
        <v>#REF!</v>
      </c>
      <c r="AM16" s="58" t="e">
        <f t="shared" si="45"/>
        <v>#REF!</v>
      </c>
      <c r="AN16" s="58" t="e">
        <f t="shared" si="45"/>
        <v>#REF!</v>
      </c>
      <c r="AO16" s="58" t="e">
        <f t="shared" si="45"/>
        <v>#REF!</v>
      </c>
      <c r="AP16" s="58" t="e">
        <f t="shared" si="45"/>
        <v>#REF!</v>
      </c>
      <c r="AQ16" s="58" t="e">
        <f t="shared" si="45"/>
        <v>#REF!</v>
      </c>
      <c r="AR16" s="58" t="e">
        <f t="shared" si="45"/>
        <v>#REF!</v>
      </c>
      <c r="AS16" s="58" t="e">
        <f t="shared" si="45"/>
        <v>#REF!</v>
      </c>
      <c r="AT16" s="58" t="e">
        <f t="shared" si="45"/>
        <v>#REF!</v>
      </c>
      <c r="AU16" s="38" t="e">
        <f t="shared" si="40"/>
        <v>#REF!</v>
      </c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</row>
    <row r="17" spans="1:60" ht="21" customHeight="1" x14ac:dyDescent="0.55000000000000004">
      <c r="A17" s="175"/>
      <c r="B17" s="57" t="s">
        <v>91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40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</row>
    <row r="18" spans="1:60" ht="31.5" customHeight="1" x14ac:dyDescent="0.55000000000000004">
      <c r="A18" s="175"/>
      <c r="B18" s="59" t="s">
        <v>92</v>
      </c>
      <c r="C18" s="60" t="e">
        <f t="shared" ref="C18:G18" si="46">C9-C11-C12-C13-C14-C15</f>
        <v>#REF!</v>
      </c>
      <c r="D18" s="60" t="e">
        <f t="shared" si="46"/>
        <v>#REF!</v>
      </c>
      <c r="E18" s="60" t="e">
        <f t="shared" si="46"/>
        <v>#REF!</v>
      </c>
      <c r="F18" s="60" t="e">
        <f t="shared" si="46"/>
        <v>#REF!</v>
      </c>
      <c r="G18" s="60" t="e">
        <f t="shared" si="46"/>
        <v>#REF!</v>
      </c>
      <c r="H18" s="60" t="e">
        <f t="shared" ref="H18:L18" si="47">H9-H11-H12-H13-H14-I15</f>
        <v>#REF!</v>
      </c>
      <c r="I18" s="60" t="e">
        <f t="shared" si="47"/>
        <v>#REF!</v>
      </c>
      <c r="J18" s="60" t="e">
        <f t="shared" si="47"/>
        <v>#REF!</v>
      </c>
      <c r="K18" s="60" t="e">
        <f t="shared" si="47"/>
        <v>#REF!</v>
      </c>
      <c r="L18" s="60" t="e">
        <f t="shared" si="47"/>
        <v>#REF!</v>
      </c>
      <c r="M18" s="60"/>
      <c r="N18" s="60" t="e">
        <f>N9-N11-N12-N13-N14-N15</f>
        <v>#REF!</v>
      </c>
      <c r="O18" s="60" t="e">
        <f>O9-O11-O12-O13-O14-AH15</f>
        <v>#REF!</v>
      </c>
      <c r="P18" s="60" t="e">
        <f t="shared" ref="P18:Q18" si="48">P9-P11-P12-P13-P14-R15</f>
        <v>#REF!</v>
      </c>
      <c r="Q18" s="60" t="e">
        <f t="shared" si="48"/>
        <v>#REF!</v>
      </c>
      <c r="R18" s="60" t="e">
        <f>R9-R11-R12-R13-R14-X15</f>
        <v>#REF!</v>
      </c>
      <c r="S18" s="60" t="e">
        <f>S9-S11-S12-S13-S14-AB15</f>
        <v>#REF!</v>
      </c>
      <c r="T18" s="60" t="e">
        <f t="shared" ref="T18:U18" si="49">T9-T11-T12-T13-T14-Y15</f>
        <v>#REF!</v>
      </c>
      <c r="U18" s="60" t="e">
        <f t="shared" si="49"/>
        <v>#REF!</v>
      </c>
      <c r="V18" s="60" t="e">
        <f>V9-V11-V12-V13-V14-AE15</f>
        <v>#REF!</v>
      </c>
      <c r="W18" s="60"/>
      <c r="X18" s="60" t="e">
        <f t="shared" ref="X18:AB18" si="50">X9-X11-X12-X13-X14-AG15</f>
        <v>#REF!</v>
      </c>
      <c r="Y18" s="60" t="e">
        <f t="shared" si="50"/>
        <v>#REF!</v>
      </c>
      <c r="Z18" s="60" t="e">
        <f t="shared" si="50"/>
        <v>#REF!</v>
      </c>
      <c r="AA18" s="60" t="e">
        <f t="shared" si="50"/>
        <v>#REF!</v>
      </c>
      <c r="AB18" s="60" t="e">
        <f t="shared" si="50"/>
        <v>#REF!</v>
      </c>
      <c r="AC18" s="60" t="e">
        <f>AC9-AC11-AC12-AC13-AC14-AC15</f>
        <v>#REF!</v>
      </c>
      <c r="AD18" s="60"/>
      <c r="AE18" s="60" t="e">
        <f t="shared" ref="AE18:AF18" si="51">AE9-AE11-AE12-AE13-AE14-AE15</f>
        <v>#REF!</v>
      </c>
      <c r="AF18" s="60" t="e">
        <f t="shared" si="51"/>
        <v>#REF!</v>
      </c>
      <c r="AG18" s="60"/>
      <c r="AH18" s="60" t="e">
        <f t="shared" ref="AH18:AT18" si="52">AH9-AH11-AH12-AH13-AH14-AH15</f>
        <v>#REF!</v>
      </c>
      <c r="AI18" s="60" t="e">
        <f t="shared" si="52"/>
        <v>#REF!</v>
      </c>
      <c r="AJ18" s="60" t="e">
        <f t="shared" si="52"/>
        <v>#REF!</v>
      </c>
      <c r="AK18" s="60" t="e">
        <f t="shared" si="52"/>
        <v>#REF!</v>
      </c>
      <c r="AL18" s="60" t="e">
        <f t="shared" si="52"/>
        <v>#REF!</v>
      </c>
      <c r="AM18" s="60" t="e">
        <f t="shared" si="52"/>
        <v>#REF!</v>
      </c>
      <c r="AN18" s="60" t="e">
        <f t="shared" si="52"/>
        <v>#REF!</v>
      </c>
      <c r="AO18" s="60" t="e">
        <f t="shared" si="52"/>
        <v>#REF!</v>
      </c>
      <c r="AP18" s="60" t="e">
        <f t="shared" si="52"/>
        <v>#REF!</v>
      </c>
      <c r="AQ18" s="60" t="e">
        <f t="shared" si="52"/>
        <v>#REF!</v>
      </c>
      <c r="AR18" s="60" t="e">
        <f t="shared" si="52"/>
        <v>#REF!</v>
      </c>
      <c r="AS18" s="60" t="e">
        <f t="shared" si="52"/>
        <v>#REF!</v>
      </c>
      <c r="AT18" s="60" t="e">
        <f t="shared" si="52"/>
        <v>#REF!</v>
      </c>
      <c r="AU18" s="38" t="e">
        <f>SUM(C18:AT18)</f>
        <v>#REF!</v>
      </c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</row>
    <row r="19" spans="1:60" ht="21" customHeight="1" x14ac:dyDescent="0.55000000000000004">
      <c r="A19" s="168"/>
      <c r="B19" s="61" t="s">
        <v>93</v>
      </c>
      <c r="C19" s="62" t="e">
        <f t="shared" ref="C19:L19" si="53">C18/(10.5*27)%</f>
        <v>#REF!</v>
      </c>
      <c r="D19" s="63" t="e">
        <f t="shared" si="53"/>
        <v>#REF!</v>
      </c>
      <c r="E19" s="63" t="e">
        <f t="shared" si="53"/>
        <v>#REF!</v>
      </c>
      <c r="F19" s="63" t="e">
        <f t="shared" si="53"/>
        <v>#REF!</v>
      </c>
      <c r="G19" s="63" t="e">
        <f t="shared" si="53"/>
        <v>#REF!</v>
      </c>
      <c r="H19" s="63" t="e">
        <f t="shared" si="53"/>
        <v>#REF!</v>
      </c>
      <c r="I19" s="62" t="e">
        <f t="shared" si="53"/>
        <v>#REF!</v>
      </c>
      <c r="J19" s="62" t="e">
        <f t="shared" si="53"/>
        <v>#REF!</v>
      </c>
      <c r="K19" s="62" t="e">
        <f t="shared" si="53"/>
        <v>#REF!</v>
      </c>
      <c r="L19" s="62" t="e">
        <f t="shared" si="53"/>
        <v>#REF!</v>
      </c>
      <c r="M19" s="63"/>
      <c r="N19" s="63" t="e">
        <f t="shared" ref="N19:V19" si="54">N18/(10.5*27)%</f>
        <v>#REF!</v>
      </c>
      <c r="O19" s="63" t="e">
        <f t="shared" si="54"/>
        <v>#REF!</v>
      </c>
      <c r="P19" s="63" t="e">
        <f t="shared" si="54"/>
        <v>#REF!</v>
      </c>
      <c r="Q19" s="63" t="e">
        <f t="shared" si="54"/>
        <v>#REF!</v>
      </c>
      <c r="R19" s="62" t="e">
        <f t="shared" si="54"/>
        <v>#REF!</v>
      </c>
      <c r="S19" s="63" t="e">
        <f t="shared" si="54"/>
        <v>#REF!</v>
      </c>
      <c r="T19" s="63" t="e">
        <f t="shared" si="54"/>
        <v>#REF!</v>
      </c>
      <c r="U19" s="63" t="e">
        <f t="shared" si="54"/>
        <v>#REF!</v>
      </c>
      <c r="V19" s="63" t="e">
        <f t="shared" si="54"/>
        <v>#REF!</v>
      </c>
      <c r="W19" s="63"/>
      <c r="X19" s="63" t="e">
        <f t="shared" ref="X19:AC19" si="55">X18/(10.5*27)%</f>
        <v>#REF!</v>
      </c>
      <c r="Y19" s="63" t="e">
        <f t="shared" si="55"/>
        <v>#REF!</v>
      </c>
      <c r="Z19" s="63" t="e">
        <f t="shared" si="55"/>
        <v>#REF!</v>
      </c>
      <c r="AA19" s="63" t="e">
        <f t="shared" si="55"/>
        <v>#REF!</v>
      </c>
      <c r="AB19" s="63" t="e">
        <f t="shared" si="55"/>
        <v>#REF!</v>
      </c>
      <c r="AC19" s="63" t="e">
        <f t="shared" si="55"/>
        <v>#REF!</v>
      </c>
      <c r="AD19" s="63"/>
      <c r="AE19" s="63" t="e">
        <f t="shared" ref="AE19:AF19" si="56">AE18/(10.5*27)%</f>
        <v>#REF!</v>
      </c>
      <c r="AF19" s="62" t="e">
        <f t="shared" si="56"/>
        <v>#REF!</v>
      </c>
      <c r="AG19" s="63"/>
      <c r="AH19" s="63" t="e">
        <f t="shared" ref="AH19:AT19" si="57">AH18/(10.5*27)%</f>
        <v>#REF!</v>
      </c>
      <c r="AI19" s="63" t="e">
        <f t="shared" si="57"/>
        <v>#REF!</v>
      </c>
      <c r="AJ19" s="63" t="e">
        <f t="shared" si="57"/>
        <v>#REF!</v>
      </c>
      <c r="AK19" s="63" t="e">
        <f t="shared" si="57"/>
        <v>#REF!</v>
      </c>
      <c r="AL19" s="63" t="e">
        <f t="shared" si="57"/>
        <v>#REF!</v>
      </c>
      <c r="AM19" s="63" t="e">
        <f t="shared" si="57"/>
        <v>#REF!</v>
      </c>
      <c r="AN19" s="63" t="e">
        <f t="shared" si="57"/>
        <v>#REF!</v>
      </c>
      <c r="AO19" s="63" t="e">
        <f t="shared" si="57"/>
        <v>#REF!</v>
      </c>
      <c r="AP19" s="63" t="e">
        <f t="shared" si="57"/>
        <v>#REF!</v>
      </c>
      <c r="AQ19" s="62" t="e">
        <f t="shared" si="57"/>
        <v>#REF!</v>
      </c>
      <c r="AR19" s="62" t="e">
        <f t="shared" si="57"/>
        <v>#REF!</v>
      </c>
      <c r="AS19" s="63" t="e">
        <f t="shared" si="57"/>
        <v>#REF!</v>
      </c>
      <c r="AT19" s="63" t="e">
        <f t="shared" si="57"/>
        <v>#REF!</v>
      </c>
      <c r="AU19" s="64" t="e">
        <f>AVERAGE(C19:AT19)</f>
        <v>#REF!</v>
      </c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</row>
    <row r="20" spans="1:60" ht="21" customHeight="1" x14ac:dyDescent="0.55000000000000004">
      <c r="A20" s="176" t="s">
        <v>94</v>
      </c>
      <c r="B20" s="36" t="s">
        <v>75</v>
      </c>
      <c r="C20" s="37">
        <f t="shared" ref="C20:D20" si="58">24*8+66</f>
        <v>258</v>
      </c>
      <c r="D20" s="37">
        <f t="shared" si="58"/>
        <v>258</v>
      </c>
      <c r="E20" s="37">
        <f>26*8+88</f>
        <v>296</v>
      </c>
      <c r="F20" s="37">
        <f>27*8+94</f>
        <v>310</v>
      </c>
      <c r="G20" s="37">
        <f>26*8+83</f>
        <v>291</v>
      </c>
      <c r="H20" s="37">
        <f>25*8+90</f>
        <v>290</v>
      </c>
      <c r="I20" s="37">
        <f t="shared" ref="I20:J20" si="59">26*8+107</f>
        <v>315</v>
      </c>
      <c r="J20" s="37">
        <f t="shared" si="59"/>
        <v>315</v>
      </c>
      <c r="K20" s="37">
        <f>26*8+88</f>
        <v>296</v>
      </c>
      <c r="L20" s="37">
        <f>27*8+94</f>
        <v>310</v>
      </c>
      <c r="M20" s="37"/>
      <c r="N20" s="37">
        <f t="shared" ref="N20:O20" si="60">25*8+81</f>
        <v>281</v>
      </c>
      <c r="O20" s="37">
        <f t="shared" si="60"/>
        <v>281</v>
      </c>
      <c r="P20" s="37">
        <f>24*8+91</f>
        <v>283</v>
      </c>
      <c r="Q20" s="37">
        <f>22*8+69</f>
        <v>245</v>
      </c>
      <c r="R20" s="37">
        <f t="shared" ref="R20:S20" si="61">24*8+74</f>
        <v>266</v>
      </c>
      <c r="S20" s="37">
        <f t="shared" si="61"/>
        <v>266</v>
      </c>
      <c r="T20" s="37">
        <f>24*8+91</f>
        <v>283</v>
      </c>
      <c r="U20" s="37">
        <f>18*8+47</f>
        <v>191</v>
      </c>
      <c r="V20" s="37">
        <f>22*8+69</f>
        <v>245</v>
      </c>
      <c r="W20" s="37"/>
      <c r="X20" s="37">
        <f t="shared" ref="X20:Y20" si="62">27*8+91</f>
        <v>307</v>
      </c>
      <c r="Y20" s="37">
        <f t="shared" si="62"/>
        <v>307</v>
      </c>
      <c r="Z20" s="37">
        <f>25*8+63</f>
        <v>263</v>
      </c>
      <c r="AA20" s="37">
        <f>27*8+91</f>
        <v>307</v>
      </c>
      <c r="AB20" s="37">
        <f t="shared" ref="AB20:AC20" si="63">27*8+94</f>
        <v>310</v>
      </c>
      <c r="AC20" s="37">
        <f t="shared" si="63"/>
        <v>310</v>
      </c>
      <c r="AD20" s="37"/>
      <c r="AE20" s="37">
        <f t="shared" ref="AE20:AF20" si="64">27*8+87</f>
        <v>303</v>
      </c>
      <c r="AF20" s="37">
        <f t="shared" si="64"/>
        <v>303</v>
      </c>
      <c r="AG20" s="37"/>
      <c r="AH20" s="37">
        <f>27*8+87</f>
        <v>303</v>
      </c>
      <c r="AI20" s="37">
        <f t="shared" ref="AI20:AK20" si="65">27*8+94</f>
        <v>310</v>
      </c>
      <c r="AJ20" s="37">
        <f t="shared" si="65"/>
        <v>310</v>
      </c>
      <c r="AK20" s="37">
        <f t="shared" si="65"/>
        <v>310</v>
      </c>
      <c r="AL20" s="37">
        <f>26*8+94</f>
        <v>302</v>
      </c>
      <c r="AM20" s="37">
        <f>27*8+94</f>
        <v>310</v>
      </c>
      <c r="AN20" s="37">
        <f t="shared" ref="AN20:AO20" si="66">26*8+94</f>
        <v>302</v>
      </c>
      <c r="AO20" s="37">
        <f t="shared" si="66"/>
        <v>302</v>
      </c>
      <c r="AP20" s="37">
        <f>27*8+94</f>
        <v>310</v>
      </c>
      <c r="AQ20" s="37">
        <f t="shared" ref="AQ20:AR20" si="67">26*8+95</f>
        <v>303</v>
      </c>
      <c r="AR20" s="37">
        <f t="shared" si="67"/>
        <v>303</v>
      </c>
      <c r="AS20" s="37">
        <f t="shared" ref="AS20:AT20" si="68">27*8+89</f>
        <v>305</v>
      </c>
      <c r="AT20" s="37">
        <f t="shared" si="68"/>
        <v>305</v>
      </c>
      <c r="AU20" s="38">
        <f t="shared" ref="AU20:AU21" si="69">SUM(C20:AT20)</f>
        <v>11665</v>
      </c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</row>
    <row r="21" spans="1:60" ht="21" customHeight="1" x14ac:dyDescent="0.55000000000000004">
      <c r="A21" s="175"/>
      <c r="B21" s="36" t="s">
        <v>83</v>
      </c>
      <c r="C21" s="37" t="e">
        <f>[1]CNC01!$C$9</f>
        <v>#REF!</v>
      </c>
      <c r="D21" s="37" t="e">
        <f>'[2]Check lịch sử máy, nhân viên vậ'!$C$9</f>
        <v>#REF!</v>
      </c>
      <c r="E21" s="37" t="e">
        <f>[3]CNC03!$C$9</f>
        <v>#REF!</v>
      </c>
      <c r="F21" s="37" t="e">
        <f>[4]CNC04!$C$9</f>
        <v>#REF!</v>
      </c>
      <c r="G21" s="37" t="e">
        <f>[5]CNC05!$C$9</f>
        <v>#REF!</v>
      </c>
      <c r="H21" s="37" t="e">
        <f>[6]CNC06!$C$9</f>
        <v>#REF!</v>
      </c>
      <c r="I21" s="37" t="e">
        <f>[7]CNC07!$C$9</f>
        <v>#REF!</v>
      </c>
      <c r="J21" s="37" t="e">
        <f>[8]CNC08!$C$9</f>
        <v>#REF!</v>
      </c>
      <c r="K21" s="37" t="e">
        <f>[9]CNC09!$C$9</f>
        <v>#REF!</v>
      </c>
      <c r="L21" s="37" t="e">
        <f>[10]CNC10!$C$9</f>
        <v>#REF!</v>
      </c>
      <c r="M21" s="37"/>
      <c r="N21" s="37" t="e">
        <f>[11]CNC12!$C$9</f>
        <v>#REF!</v>
      </c>
      <c r="O21" s="37" t="e">
        <f>[12]CNC13!$C$9</f>
        <v>#REF!</v>
      </c>
      <c r="P21" s="37" t="e">
        <f>[13]CNC14!$C$9</f>
        <v>#REF!</v>
      </c>
      <c r="Q21" s="37" t="e">
        <f>[14]CNC15!$C$9</f>
        <v>#REF!</v>
      </c>
      <c r="R21" s="37" t="e">
        <f>[15]CNC16!$C$9</f>
        <v>#REF!</v>
      </c>
      <c r="S21" s="37" t="e">
        <f>#REF!</f>
        <v>#REF!</v>
      </c>
      <c r="T21" s="37" t="e">
        <f>[17]CNC18!$C$9</f>
        <v>#REF!</v>
      </c>
      <c r="U21" s="37" t="e">
        <f>[18]CNC19!$C$9</f>
        <v>#REF!</v>
      </c>
      <c r="V21" s="37" t="e">
        <f>[19]CNC20!$C$9</f>
        <v>#REF!</v>
      </c>
      <c r="W21" s="37"/>
      <c r="X21" s="37" t="e">
        <f>[20]CNC22!$C$9</f>
        <v>#REF!</v>
      </c>
      <c r="Y21" s="37" t="e">
        <f>[21]CNC23!$C$9</f>
        <v>#REF!</v>
      </c>
      <c r="Z21" s="37" t="e">
        <f>[22]CNC24!$C$9</f>
        <v>#REF!</v>
      </c>
      <c r="AA21" s="37" t="e">
        <f>[23]CNC25!$C$9</f>
        <v>#REF!</v>
      </c>
      <c r="AB21" s="37" t="e">
        <f>[24]CNC26!$C$9</f>
        <v>#REF!</v>
      </c>
      <c r="AC21" s="37" t="e">
        <f>[25]CNC27!$C$9</f>
        <v>#REF!</v>
      </c>
      <c r="AD21" s="37"/>
      <c r="AE21" s="37" t="e">
        <f>[26]CNC29!$C$9</f>
        <v>#REF!</v>
      </c>
      <c r="AF21" s="37" t="e">
        <f>[27]CNC30!$C$9</f>
        <v>#REF!</v>
      </c>
      <c r="AG21" s="37"/>
      <c r="AH21" s="37" t="e">
        <f>[28]CNC32!$C$9</f>
        <v>#REF!</v>
      </c>
      <c r="AI21" s="37" t="e">
        <f>[29]CNC33!$C$9</f>
        <v>#REF!</v>
      </c>
      <c r="AJ21" s="37" t="e">
        <f>[30]CNC34!$C$9</f>
        <v>#REF!</v>
      </c>
      <c r="AK21" s="37" t="e">
        <f>'[31]TIỆN 01'!$C$9</f>
        <v>#REF!</v>
      </c>
      <c r="AL21" s="37" t="e">
        <f>'[32]TIỆN 02'!$C$9</f>
        <v>#REF!</v>
      </c>
      <c r="AM21" s="37" t="e">
        <f>'[33]TIỆN 03'!$C$9</f>
        <v>#REF!</v>
      </c>
      <c r="AN21" s="37" t="e">
        <f>'[34]TIỆN 04'!$C$9</f>
        <v>#REF!</v>
      </c>
      <c r="AO21" s="37" t="e">
        <f>'[35]TIỆN 05'!$C$9</f>
        <v>#REF!</v>
      </c>
      <c r="AP21" s="37" t="e">
        <f>'[36]TIỆN 06'!$C$9</f>
        <v>#REF!</v>
      </c>
      <c r="AQ21" s="37" t="e">
        <f>[37]WC01!$C$9</f>
        <v>#REF!</v>
      </c>
      <c r="AR21" s="37" t="e">
        <f>[38]WC02!$C$9</f>
        <v>#REF!</v>
      </c>
      <c r="AS21" s="37" t="e">
        <f>[39]EDM01!$C$9</f>
        <v>#REF!</v>
      </c>
      <c r="AT21" s="37" t="e">
        <f>[40]EDM02!$C$9</f>
        <v>#REF!</v>
      </c>
      <c r="AU21" s="38" t="e">
        <f t="shared" si="69"/>
        <v>#REF!</v>
      </c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</row>
    <row r="22" spans="1:60" ht="21" customHeight="1" x14ac:dyDescent="0.55000000000000004">
      <c r="A22" s="175"/>
      <c r="B22" s="36" t="s">
        <v>84</v>
      </c>
      <c r="C22" s="37" t="e">
        <f t="shared" ref="C22:L22" si="70">C21/C20%</f>
        <v>#REF!</v>
      </c>
      <c r="D22" s="37" t="e">
        <f t="shared" si="70"/>
        <v>#REF!</v>
      </c>
      <c r="E22" s="37" t="e">
        <f t="shared" si="70"/>
        <v>#REF!</v>
      </c>
      <c r="F22" s="37" t="e">
        <f t="shared" si="70"/>
        <v>#REF!</v>
      </c>
      <c r="G22" s="37" t="e">
        <f t="shared" si="70"/>
        <v>#REF!</v>
      </c>
      <c r="H22" s="37" t="e">
        <f t="shared" si="70"/>
        <v>#REF!</v>
      </c>
      <c r="I22" s="37" t="e">
        <f t="shared" si="70"/>
        <v>#REF!</v>
      </c>
      <c r="J22" s="37" t="e">
        <f t="shared" si="70"/>
        <v>#REF!</v>
      </c>
      <c r="K22" s="37" t="e">
        <f t="shared" si="70"/>
        <v>#REF!</v>
      </c>
      <c r="L22" s="37" t="e">
        <f t="shared" si="70"/>
        <v>#REF!</v>
      </c>
      <c r="M22" s="37"/>
      <c r="N22" s="37">
        <v>0</v>
      </c>
      <c r="O22" s="37" t="e">
        <f t="shared" ref="O22:V22" si="71">O21/O20%</f>
        <v>#REF!</v>
      </c>
      <c r="P22" s="37" t="e">
        <f t="shared" si="71"/>
        <v>#REF!</v>
      </c>
      <c r="Q22" s="37" t="e">
        <f t="shared" si="71"/>
        <v>#REF!</v>
      </c>
      <c r="R22" s="37" t="e">
        <f t="shared" si="71"/>
        <v>#REF!</v>
      </c>
      <c r="S22" s="37" t="e">
        <f t="shared" si="71"/>
        <v>#REF!</v>
      </c>
      <c r="T22" s="37" t="e">
        <f t="shared" si="71"/>
        <v>#REF!</v>
      </c>
      <c r="U22" s="37" t="e">
        <f t="shared" si="71"/>
        <v>#REF!</v>
      </c>
      <c r="V22" s="37" t="e">
        <f t="shared" si="71"/>
        <v>#REF!</v>
      </c>
      <c r="W22" s="37"/>
      <c r="X22" s="37" t="e">
        <f t="shared" ref="X22:AA22" si="72">X21/X20%</f>
        <v>#REF!</v>
      </c>
      <c r="Y22" s="37" t="e">
        <f t="shared" si="72"/>
        <v>#REF!</v>
      </c>
      <c r="Z22" s="37" t="e">
        <f t="shared" si="72"/>
        <v>#REF!</v>
      </c>
      <c r="AA22" s="37" t="e">
        <f t="shared" si="72"/>
        <v>#REF!</v>
      </c>
      <c r="AB22" s="37">
        <v>0</v>
      </c>
      <c r="AC22" s="37" t="e">
        <f>AC21/AC20%</f>
        <v>#REF!</v>
      </c>
      <c r="AD22" s="37"/>
      <c r="AE22" s="37" t="e">
        <f t="shared" ref="AE22:AF22" si="73">AE21/AE20%</f>
        <v>#REF!</v>
      </c>
      <c r="AF22" s="37" t="e">
        <f t="shared" si="73"/>
        <v>#REF!</v>
      </c>
      <c r="AG22" s="37"/>
      <c r="AH22" s="37" t="e">
        <f t="shared" ref="AH22:AU22" si="74">AH21/AH20%</f>
        <v>#REF!</v>
      </c>
      <c r="AI22" s="37" t="e">
        <f t="shared" si="74"/>
        <v>#REF!</v>
      </c>
      <c r="AJ22" s="37" t="e">
        <f t="shared" si="74"/>
        <v>#REF!</v>
      </c>
      <c r="AK22" s="37" t="e">
        <f t="shared" si="74"/>
        <v>#REF!</v>
      </c>
      <c r="AL22" s="37" t="e">
        <f t="shared" si="74"/>
        <v>#REF!</v>
      </c>
      <c r="AM22" s="37" t="e">
        <f t="shared" si="74"/>
        <v>#REF!</v>
      </c>
      <c r="AN22" s="37" t="e">
        <f t="shared" si="74"/>
        <v>#REF!</v>
      </c>
      <c r="AO22" s="37" t="e">
        <f t="shared" si="74"/>
        <v>#REF!</v>
      </c>
      <c r="AP22" s="37" t="e">
        <f t="shared" si="74"/>
        <v>#REF!</v>
      </c>
      <c r="AQ22" s="37" t="e">
        <f t="shared" si="74"/>
        <v>#REF!</v>
      </c>
      <c r="AR22" s="37" t="e">
        <f t="shared" si="74"/>
        <v>#REF!</v>
      </c>
      <c r="AS22" s="37" t="e">
        <f t="shared" si="74"/>
        <v>#REF!</v>
      </c>
      <c r="AT22" s="37" t="e">
        <f t="shared" si="74"/>
        <v>#REF!</v>
      </c>
      <c r="AU22" s="40" t="e">
        <f t="shared" si="74"/>
        <v>#REF!</v>
      </c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</row>
    <row r="23" spans="1:60" ht="21" customHeight="1" x14ac:dyDescent="0.55000000000000004">
      <c r="A23" s="175"/>
      <c r="B23" s="41" t="s">
        <v>85</v>
      </c>
      <c r="C23" s="42" t="e">
        <f>[1]CNC01!$H$9</f>
        <v>#REF!</v>
      </c>
      <c r="D23" s="43" t="e">
        <f>'[2]Check lịch sử máy, nhân viên vậ'!$H$9</f>
        <v>#REF!</v>
      </c>
      <c r="E23" s="43" t="e">
        <f>[3]CNC03!$H$9</f>
        <v>#REF!</v>
      </c>
      <c r="F23" s="43" t="e">
        <f>[4]CNC04!$H$9</f>
        <v>#REF!</v>
      </c>
      <c r="G23" s="43" t="e">
        <f>[5]CNC05!$H$9</f>
        <v>#REF!</v>
      </c>
      <c r="H23" s="43" t="e">
        <f>[6]CNC06!$H$9</f>
        <v>#REF!</v>
      </c>
      <c r="I23" s="43" t="e">
        <f>[7]CNC07!$H$9</f>
        <v>#REF!</v>
      </c>
      <c r="J23" s="43" t="e">
        <f>[8]CNC08!$H$9</f>
        <v>#REF!</v>
      </c>
      <c r="K23" s="43" t="e">
        <f>[9]CNC09!$H$9</f>
        <v>#REF!</v>
      </c>
      <c r="L23" s="43" t="e">
        <f>[10]CNC10!$H$9</f>
        <v>#REF!</v>
      </c>
      <c r="M23" s="43" t="e">
        <f>[41]CNC11!$H$9</f>
        <v>#REF!</v>
      </c>
      <c r="N23" s="43" t="e">
        <f>[11]CNC12!$H$9</f>
        <v>#REF!</v>
      </c>
      <c r="O23" s="43" t="e">
        <f>[12]CNC13!$H$9</f>
        <v>#REF!</v>
      </c>
      <c r="P23" s="43" t="e">
        <f>[13]CNC14!$H$9</f>
        <v>#REF!</v>
      </c>
      <c r="Q23" s="43" t="e">
        <f>[14]CNC15!$H$9</f>
        <v>#REF!</v>
      </c>
      <c r="R23" s="43" t="e">
        <f>[15]CNC16!$H$9</f>
        <v>#REF!</v>
      </c>
      <c r="S23" s="43" t="e">
        <f>[16]CNC17!$D$9</f>
        <v>#REF!</v>
      </c>
      <c r="T23" s="43" t="e">
        <f>[17]CNC18!$H$9</f>
        <v>#REF!</v>
      </c>
      <c r="U23" s="43" t="e">
        <f>[18]CNC19!$G$9</f>
        <v>#REF!</v>
      </c>
      <c r="V23" s="43" t="e">
        <f>[19]CNC20!$H$9</f>
        <v>#REF!</v>
      </c>
      <c r="W23" s="43"/>
      <c r="X23" s="43" t="e">
        <f>[20]CNC22!$H$9</f>
        <v>#REF!</v>
      </c>
      <c r="Y23" s="43" t="e">
        <f>[21]CNC23!$H$9</f>
        <v>#REF!</v>
      </c>
      <c r="Z23" s="43" t="e">
        <f>[22]CNC24!$H$9</f>
        <v>#REF!</v>
      </c>
      <c r="AA23" s="43" t="e">
        <f>[23]CNC25!$H$9</f>
        <v>#REF!</v>
      </c>
      <c r="AB23" s="43" t="e">
        <f>[24]CNC26!$H$9</f>
        <v>#REF!</v>
      </c>
      <c r="AC23" s="43" t="e">
        <f>[25]CNC27!$H$9</f>
        <v>#REF!</v>
      </c>
      <c r="AD23" s="43"/>
      <c r="AE23" s="43" t="e">
        <f>[26]CNC29!$H$9</f>
        <v>#REF!</v>
      </c>
      <c r="AF23" s="43" t="e">
        <f>[27]CNC30!$H$9</f>
        <v>#REF!</v>
      </c>
      <c r="AG23" s="43"/>
      <c r="AH23" s="43" t="e">
        <f>[28]CNC32!$H$9</f>
        <v>#REF!</v>
      </c>
      <c r="AI23" s="43" t="e">
        <f>[29]CNC33!$H$9</f>
        <v>#REF!</v>
      </c>
      <c r="AJ23" s="43" t="e">
        <f>[30]CNC34!$H$9</f>
        <v>#REF!</v>
      </c>
      <c r="AK23" s="43" t="e">
        <f>'[31]TIỆN 01'!$G$9</f>
        <v>#REF!</v>
      </c>
      <c r="AL23" s="43" t="e">
        <f>'[32]TIỆN 02'!$G$9</f>
        <v>#REF!</v>
      </c>
      <c r="AM23" s="43" t="e">
        <f>'[33]TIỆN 03'!$H$9</f>
        <v>#REF!</v>
      </c>
      <c r="AN23" s="43" t="e">
        <f>'[34]TIỆN 04'!$G$9</f>
        <v>#REF!</v>
      </c>
      <c r="AO23" s="43" t="e">
        <f>'[35]TIỆN 05'!$G$9</f>
        <v>#REF!</v>
      </c>
      <c r="AP23" s="43" t="e">
        <f>'[36]TIỆN 06'!$G$9</f>
        <v>#REF!</v>
      </c>
      <c r="AQ23" s="43" t="e">
        <f>[37]WC01!$H$9</f>
        <v>#REF!</v>
      </c>
      <c r="AR23" s="43" t="e">
        <f>[38]WC02!$H$9</f>
        <v>#REF!</v>
      </c>
      <c r="AS23" s="43" t="e">
        <f>[39]EDM01!$H$9</f>
        <v>#REF!</v>
      </c>
      <c r="AT23" s="43" t="e">
        <f>[40]EDM02!$H$9</f>
        <v>#REF!</v>
      </c>
      <c r="AU23" s="38" t="e">
        <f t="shared" ref="AU23:AU28" si="75">SUM(C23:AT23)</f>
        <v>#REF!</v>
      </c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</row>
    <row r="24" spans="1:60" ht="21" customHeight="1" x14ac:dyDescent="0.55000000000000004">
      <c r="A24" s="175"/>
      <c r="B24" s="41" t="s">
        <v>86</v>
      </c>
      <c r="C24" s="65" t="e">
        <f>[1]CNC01!$D$9</f>
        <v>#REF!</v>
      </c>
      <c r="D24" s="43" t="e">
        <f>'[2]Check lịch sử máy, nhân viên vậ'!$D$9</f>
        <v>#REF!</v>
      </c>
      <c r="E24" s="43" t="e">
        <f>[3]CNC03!$D$9</f>
        <v>#REF!</v>
      </c>
      <c r="F24" s="43" t="e">
        <f>[4]CNC04!$D$9</f>
        <v>#REF!</v>
      </c>
      <c r="G24" s="43" t="e">
        <f>[5]CNC05!$D$9</f>
        <v>#REF!</v>
      </c>
      <c r="H24" s="43" t="e">
        <f>[6]CNC06!$D$9</f>
        <v>#REF!</v>
      </c>
      <c r="I24" s="43" t="e">
        <f>[7]CNC07!$D$9</f>
        <v>#REF!</v>
      </c>
      <c r="J24" s="43" t="e">
        <f>[8]CNC08!$D$9</f>
        <v>#REF!</v>
      </c>
      <c r="K24" s="43" t="e">
        <f>[9]CNC09!$D$9</f>
        <v>#REF!</v>
      </c>
      <c r="L24" s="43" t="e">
        <f>[10]CNC10!$D$9</f>
        <v>#REF!</v>
      </c>
      <c r="M24" s="43" t="e">
        <f>[41]CNC11!$D$9</f>
        <v>#REF!</v>
      </c>
      <c r="N24" s="43" t="e">
        <f>[11]CNC12!$D$9</f>
        <v>#REF!</v>
      </c>
      <c r="O24" s="43" t="e">
        <f>[12]CNC13!$D$9</f>
        <v>#REF!</v>
      </c>
      <c r="P24" s="43" t="e">
        <f>[13]CNC14!$D$9</f>
        <v>#REF!</v>
      </c>
      <c r="Q24" s="43" t="e">
        <f>[14]CNC15!$D$9</f>
        <v>#REF!</v>
      </c>
      <c r="R24" s="43" t="e">
        <f>[15]CNC16!$D$9</f>
        <v>#REF!</v>
      </c>
      <c r="S24" s="43" t="e">
        <f>[16]CNC17!$B$9</f>
        <v>#REF!</v>
      </c>
      <c r="T24" s="43" t="e">
        <f>[17]CNC18!$D$9</f>
        <v>#REF!</v>
      </c>
      <c r="U24" s="43" t="e">
        <f>[18]CNC19!$D$9</f>
        <v>#REF!</v>
      </c>
      <c r="V24" s="43" t="e">
        <f>[19]CNC20!$D$9</f>
        <v>#REF!</v>
      </c>
      <c r="W24" s="43"/>
      <c r="X24" s="43" t="e">
        <f>[20]CNC22!$D$9</f>
        <v>#REF!</v>
      </c>
      <c r="Y24" s="43" t="e">
        <f>[21]CNC23!$D$9</f>
        <v>#REF!</v>
      </c>
      <c r="Z24" s="43" t="e">
        <f>[22]CNC24!$D$9</f>
        <v>#REF!</v>
      </c>
      <c r="AA24" s="43" t="e">
        <f>[23]CNC25!$D$9</f>
        <v>#REF!</v>
      </c>
      <c r="AB24" s="43" t="e">
        <f>[24]CNC26!$D$9</f>
        <v>#REF!</v>
      </c>
      <c r="AC24" s="43" t="e">
        <f>[25]CNC27!$D$9</f>
        <v>#REF!</v>
      </c>
      <c r="AD24" s="43"/>
      <c r="AE24" s="43" t="e">
        <f>[26]CNC29!$D$9</f>
        <v>#REF!</v>
      </c>
      <c r="AF24" s="43" t="e">
        <f>[27]CNC30!$D$9</f>
        <v>#REF!</v>
      </c>
      <c r="AG24" s="43"/>
      <c r="AH24" s="43" t="e">
        <f>[28]CNC32!$D$9</f>
        <v>#REF!</v>
      </c>
      <c r="AI24" s="43" t="e">
        <f>[29]CNC33!$D$9</f>
        <v>#REF!</v>
      </c>
      <c r="AJ24" s="43" t="e">
        <f>[30]CNC34!$D$9</f>
        <v>#REF!</v>
      </c>
      <c r="AK24" s="43" t="e">
        <f>'[31]TIỆN 01'!$D$9</f>
        <v>#REF!</v>
      </c>
      <c r="AL24" s="43" t="e">
        <f>'[32]TIỆN 02'!$D$9</f>
        <v>#REF!</v>
      </c>
      <c r="AM24" s="43" t="e">
        <f>'[33]TIỆN 03'!$D$9</f>
        <v>#REF!</v>
      </c>
      <c r="AN24" s="43" t="e">
        <f>'[34]TIỆN 04'!$D$9</f>
        <v>#REF!</v>
      </c>
      <c r="AO24" s="43" t="e">
        <f>'[35]TIỆN 05'!$D$9</f>
        <v>#REF!</v>
      </c>
      <c r="AP24" s="43" t="e">
        <f>'[36]TIỆN 06'!$D$9</f>
        <v>#REF!</v>
      </c>
      <c r="AQ24" s="43" t="e">
        <f>[37]WC01!$D$9</f>
        <v>#REF!</v>
      </c>
      <c r="AR24" s="43" t="e">
        <f>[38]WC02!$D$9</f>
        <v>#REF!</v>
      </c>
      <c r="AS24" s="43" t="e">
        <f>[39]EDM01!$D$9</f>
        <v>#REF!</v>
      </c>
      <c r="AT24" s="43" t="e">
        <f>[40]EDM02!$D$9</f>
        <v>#REF!</v>
      </c>
      <c r="AU24" s="38" t="e">
        <f t="shared" si="75"/>
        <v>#REF!</v>
      </c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</row>
    <row r="25" spans="1:60" ht="30" customHeight="1" x14ac:dyDescent="0.6">
      <c r="A25" s="175"/>
      <c r="B25" s="66" t="s">
        <v>87</v>
      </c>
      <c r="C25" s="67" t="e">
        <f>[1]CNC01!$E$9</f>
        <v>#REF!</v>
      </c>
      <c r="D25" s="48" t="e">
        <f>'[2]Check lịch sử máy, nhân viên vậ'!$E$9</f>
        <v>#REF!</v>
      </c>
      <c r="E25" s="48" t="e">
        <f>[3]CNC03!$E$9</f>
        <v>#REF!</v>
      </c>
      <c r="F25" s="49" t="e">
        <f>[4]CNC04!$E$9</f>
        <v>#REF!</v>
      </c>
      <c r="G25" s="48" t="e">
        <f>[5]CNC05!$E$9</f>
        <v>#REF!</v>
      </c>
      <c r="H25" s="48" t="e">
        <f>[6]CNC06!$E$9</f>
        <v>#REF!</v>
      </c>
      <c r="I25" s="49" t="e">
        <f>[7]CNC07!$E$9</f>
        <v>#REF!</v>
      </c>
      <c r="J25" s="49" t="e">
        <f>[8]CNC08!$E$9</f>
        <v>#REF!</v>
      </c>
      <c r="K25" s="48" t="e">
        <f>[9]CNC09!$E$9</f>
        <v>#REF!</v>
      </c>
      <c r="L25" s="49" t="e">
        <f>[10]CNC10!$E$9</f>
        <v>#REF!</v>
      </c>
      <c r="M25" s="49" t="e">
        <f>[41]CNC11!$E$9</f>
        <v>#REF!</v>
      </c>
      <c r="N25" s="48" t="e">
        <f>[11]CNC12!$E$9</f>
        <v>#REF!</v>
      </c>
      <c r="O25" s="49" t="e">
        <f>[12]CNC13!$E$9</f>
        <v>#REF!</v>
      </c>
      <c r="P25" s="48" t="e">
        <f>[13]CNC14!$E$9</f>
        <v>#REF!</v>
      </c>
      <c r="Q25" s="48" t="e">
        <f>[14]CNC15!$E$9</f>
        <v>#REF!</v>
      </c>
      <c r="R25" s="48" t="e">
        <f>[15]CNC16!$E$9</f>
        <v>#REF!</v>
      </c>
      <c r="S25" s="49" t="e">
        <f>#REF!</f>
        <v>#REF!</v>
      </c>
      <c r="T25" s="48" t="e">
        <f>[17]CNC18!$E$9</f>
        <v>#REF!</v>
      </c>
      <c r="U25" s="49" t="e">
        <f>[18]CNC19!$E$9</f>
        <v>#REF!</v>
      </c>
      <c r="V25" s="49" t="e">
        <f>[19]CNC20!$E$9</f>
        <v>#REF!</v>
      </c>
      <c r="W25" s="48"/>
      <c r="X25" s="48" t="e">
        <f>[20]CNC22!$E$9</f>
        <v>#REF!</v>
      </c>
      <c r="Y25" s="48" t="e">
        <f>[21]CNC23!$E$9</f>
        <v>#REF!</v>
      </c>
      <c r="Z25" s="49" t="e">
        <f>[22]CNC24!$E$9</f>
        <v>#REF!</v>
      </c>
      <c r="AA25" s="48" t="e">
        <f>[23]CNC25!$E$9</f>
        <v>#REF!</v>
      </c>
      <c r="AB25" s="49" t="e">
        <f>[24]CNC26!$E$9</f>
        <v>#REF!</v>
      </c>
      <c r="AC25" s="49" t="e">
        <f>[25]CNC27!$E$9</f>
        <v>#REF!</v>
      </c>
      <c r="AD25" s="48"/>
      <c r="AE25" s="49" t="e">
        <f>[26]CNC29!$E$9</f>
        <v>#REF!</v>
      </c>
      <c r="AF25" s="49" t="e">
        <f>[27]CNC30!$E$9</f>
        <v>#REF!</v>
      </c>
      <c r="AG25" s="48"/>
      <c r="AH25" s="49" t="e">
        <f>[28]CNC32!$E$9</f>
        <v>#REF!</v>
      </c>
      <c r="AI25" s="49" t="e">
        <f>[29]CNC33!$E$9</f>
        <v>#REF!</v>
      </c>
      <c r="AJ25" s="49" t="e">
        <f>[30]CNC34!$E$9</f>
        <v>#REF!</v>
      </c>
      <c r="AK25" s="49" t="e">
        <f>'[31]TIỆN 01'!$E$9</f>
        <v>#REF!</v>
      </c>
      <c r="AL25" s="49" t="e">
        <f>'[32]TIỆN 02'!$E$9</f>
        <v>#REF!</v>
      </c>
      <c r="AM25" s="49" t="e">
        <f>'[33]TIỆN 03'!$E$9</f>
        <v>#REF!</v>
      </c>
      <c r="AN25" s="49" t="e">
        <f>'[34]TIỆN 04'!$E$9</f>
        <v>#REF!</v>
      </c>
      <c r="AO25" s="49" t="e">
        <f>'[35]TIỆN 05'!$E$9</f>
        <v>#REF!</v>
      </c>
      <c r="AP25" s="49" t="e">
        <f>'[36]TIỆN 06'!$E$9</f>
        <v>#REF!</v>
      </c>
      <c r="AQ25" s="49" t="e">
        <f>[37]WC01!$E$9</f>
        <v>#REF!</v>
      </c>
      <c r="AR25" s="49" t="e">
        <f>[38]WC02!$E$9</f>
        <v>#REF!</v>
      </c>
      <c r="AS25" s="49" t="e">
        <f>[39]EDM01!$E$9</f>
        <v>#REF!</v>
      </c>
      <c r="AT25" s="49" t="e">
        <f>[40]EDM02!$E$9</f>
        <v>#REF!</v>
      </c>
      <c r="AU25" s="38" t="e">
        <f t="shared" si="75"/>
        <v>#REF!</v>
      </c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</row>
    <row r="26" spans="1:60" ht="34.5" customHeight="1" x14ac:dyDescent="0.5">
      <c r="A26" s="175"/>
      <c r="B26" s="66" t="s">
        <v>88</v>
      </c>
      <c r="C26" s="51" t="e">
        <f>[1]CNC01!$F$9</f>
        <v>#REF!</v>
      </c>
      <c r="D26" s="51" t="e">
        <f>'[2]Check lịch sử máy, nhân viên vậ'!$F$9</f>
        <v>#REF!</v>
      </c>
      <c r="E26" s="51" t="e">
        <f>[3]CNC03!$F$9</f>
        <v>#REF!</v>
      </c>
      <c r="F26" s="51" t="e">
        <f>[4]CNC04!$F$9</f>
        <v>#REF!</v>
      </c>
      <c r="G26" s="51" t="e">
        <f>[5]CNC05!$F$9</f>
        <v>#REF!</v>
      </c>
      <c r="H26" s="51" t="e">
        <f>[6]CNC06!$F$9</f>
        <v>#REF!</v>
      </c>
      <c r="I26" s="51" t="e">
        <f>[7]CNC07!$F$9</f>
        <v>#REF!</v>
      </c>
      <c r="J26" s="51" t="e">
        <f>[8]CNC08!$F$9</f>
        <v>#REF!</v>
      </c>
      <c r="K26" s="51" t="e">
        <f>[9]CNC09!$F$9</f>
        <v>#REF!</v>
      </c>
      <c r="L26" s="51" t="e">
        <f>[10]CNC10!$F$9</f>
        <v>#REF!</v>
      </c>
      <c r="M26" s="51"/>
      <c r="N26" s="51" t="e">
        <f>[11]CNC12!$F$9</f>
        <v>#REF!</v>
      </c>
      <c r="O26" s="51" t="e">
        <f>[12]CNC13!$F$9</f>
        <v>#REF!</v>
      </c>
      <c r="P26" s="51" t="e">
        <f>[13]CNC14!$F$9</f>
        <v>#REF!</v>
      </c>
      <c r="Q26" s="51" t="e">
        <f>[14]CNC15!$F$9</f>
        <v>#REF!</v>
      </c>
      <c r="R26" s="51" t="e">
        <f>[15]CNC16!$F$9</f>
        <v>#REF!</v>
      </c>
      <c r="S26" s="51" t="e">
        <f>[16]CNC17!$C$9</f>
        <v>#REF!</v>
      </c>
      <c r="T26" s="51" t="e">
        <f>[17]CNC18!$F$9</f>
        <v>#REF!</v>
      </c>
      <c r="U26" s="51" t="e">
        <f>[18]CNC19!$F$9</f>
        <v>#REF!</v>
      </c>
      <c r="V26" s="51" t="e">
        <f>[19]CNC20!$F$9</f>
        <v>#REF!</v>
      </c>
      <c r="W26" s="51"/>
      <c r="X26" s="51" t="e">
        <f>[20]CNC22!$F$9</f>
        <v>#REF!</v>
      </c>
      <c r="Y26" s="51" t="e">
        <f>[21]CNC23!$F$9</f>
        <v>#REF!</v>
      </c>
      <c r="Z26" s="51" t="e">
        <f>[22]CNC24!$F$9</f>
        <v>#REF!</v>
      </c>
      <c r="AA26" s="51" t="e">
        <f>[23]CNC25!$F$9</f>
        <v>#REF!</v>
      </c>
      <c r="AB26" s="51" t="e">
        <f>[24]CNC26!$F$9</f>
        <v>#REF!</v>
      </c>
      <c r="AC26" s="51" t="e">
        <f>[25]CNC27!$F$9</f>
        <v>#REF!</v>
      </c>
      <c r="AD26" s="51"/>
      <c r="AE26" s="51" t="e">
        <f>[26]CNC29!$F$9</f>
        <v>#REF!</v>
      </c>
      <c r="AF26" s="51" t="e">
        <f>[27]CNC30!$F$9</f>
        <v>#REF!</v>
      </c>
      <c r="AG26" s="51"/>
      <c r="AH26" s="51" t="e">
        <f>[28]CNC32!$F$9</f>
        <v>#REF!</v>
      </c>
      <c r="AI26" s="51" t="e">
        <f>[29]CNC33!$F$9</f>
        <v>#REF!</v>
      </c>
      <c r="AJ26" s="51" t="e">
        <f>[30]CNC34!$F$9</f>
        <v>#REF!</v>
      </c>
      <c r="AK26" s="51" t="e">
        <f>'[31]TIỆN 01'!$F$9</f>
        <v>#REF!</v>
      </c>
      <c r="AL26" s="51" t="e">
        <f>'[32]TIỆN 02'!$F$9</f>
        <v>#REF!</v>
      </c>
      <c r="AM26" s="51" t="e">
        <f>'[33]TIỆN 03'!$F$9</f>
        <v>#REF!</v>
      </c>
      <c r="AN26" s="51" t="e">
        <f>'[34]TIỆN 04'!$F$9</f>
        <v>#REF!</v>
      </c>
      <c r="AO26" s="51" t="e">
        <f>'[35]TIỆN 05'!$F$9</f>
        <v>#REF!</v>
      </c>
      <c r="AP26" s="51" t="e">
        <f>'[36]TIỆN 06'!$F$9</f>
        <v>#REF!</v>
      </c>
      <c r="AQ26" s="51" t="e">
        <f>[37]WC01!$F$9</f>
        <v>#REF!</v>
      </c>
      <c r="AR26" s="51" t="e">
        <f>[38]WC02!$F$9</f>
        <v>#REF!</v>
      </c>
      <c r="AS26" s="51" t="e">
        <f>[39]EDM01!$F$9</f>
        <v>#REF!</v>
      </c>
      <c r="AT26" s="51" t="e">
        <f>[40]EDM02!$F$9</f>
        <v>#REF!</v>
      </c>
      <c r="AU26" s="38" t="e">
        <f t="shared" si="75"/>
        <v>#REF!</v>
      </c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</row>
    <row r="27" spans="1:60" ht="37.5" customHeight="1" x14ac:dyDescent="0.55000000000000004">
      <c r="A27" s="175"/>
      <c r="B27" s="53" t="s">
        <v>89</v>
      </c>
      <c r="C27" s="68" t="e">
        <f>[1]CNC01!$I$9+[1]CNC01!$J$9</f>
        <v>#REF!</v>
      </c>
      <c r="D27" s="56" t="e">
        <f>'[2]Check lịch sử máy, nhân viên vậ'!$I$9+'[2]Check lịch sử máy, nhân viên vậ'!$J$9</f>
        <v>#REF!</v>
      </c>
      <c r="E27" s="56" t="e">
        <f>[3]CNC03!$I$9+[3]CNC03!$J$9</f>
        <v>#REF!</v>
      </c>
      <c r="F27" s="56" t="e">
        <f>[4]CNC04!$I$9+[4]CNC04!$J$9</f>
        <v>#REF!</v>
      </c>
      <c r="G27" s="55" t="e">
        <f>[5]CNC05!$I$9+[5]CNC05!$J$9</f>
        <v>#REF!</v>
      </c>
      <c r="H27" s="56" t="e">
        <f>[6]CNC06!$I$9+[6]CNC06!$J$9</f>
        <v>#REF!</v>
      </c>
      <c r="I27" s="55" t="e">
        <f>[7]CNC07!$I$9+[7]CNC07!$J$9</f>
        <v>#REF!</v>
      </c>
      <c r="J27" s="55" t="e">
        <f>[8]CNC08!$I$9+[8]CNC08!$J$9</f>
        <v>#REF!</v>
      </c>
      <c r="K27" s="55" t="e">
        <f>[9]CNC09!$I$9+[9]CNC09!$J$9</f>
        <v>#REF!</v>
      </c>
      <c r="L27" s="56" t="e">
        <f>[10]CNC10!$I$9+[10]CNC10!$J$9</f>
        <v>#REF!</v>
      </c>
      <c r="M27" s="56"/>
      <c r="N27" s="56" t="e">
        <f>[11]CNC12!$I$9+[11]CNC12!$J$9</f>
        <v>#REF!</v>
      </c>
      <c r="O27" s="56" t="e">
        <f>[12]CNC13!$I$9+[12]CNC13!$J$9</f>
        <v>#REF!</v>
      </c>
      <c r="P27" s="56" t="e">
        <f>[13]CNC14!$I$9+[13]CNC14!$J$9</f>
        <v>#REF!</v>
      </c>
      <c r="Q27" s="56" t="e">
        <f>[14]CNC15!$I$9+[14]CNC15!$J$9</f>
        <v>#REF!</v>
      </c>
      <c r="R27" s="55" t="e">
        <f>[15]CNC16!$I$9+[15]CNC16!$J$9</f>
        <v>#REF!</v>
      </c>
      <c r="S27" s="56" t="e">
        <f>[16]CNC17!$F$9+#REF!</f>
        <v>#REF!</v>
      </c>
      <c r="T27" s="55" t="e">
        <f>[17]CNC18!$I$9+[17]CNC18!$J$9</f>
        <v>#REF!</v>
      </c>
      <c r="U27" s="55" t="e">
        <f>[18]CNC19!$H$9+[18]CNC19!$I$9</f>
        <v>#REF!</v>
      </c>
      <c r="V27" s="55" t="e">
        <f>[19]CNC20!$I$9+[19]CNC20!$J$9</f>
        <v>#REF!</v>
      </c>
      <c r="W27" s="56"/>
      <c r="X27" s="55" t="e">
        <f>[20]CNC22!$I$9+[20]CNC22!$J$9</f>
        <v>#REF!</v>
      </c>
      <c r="Y27" s="55" t="e">
        <f>[21]CNC23!$I$9+[21]CNC23!$J$9</f>
        <v>#REF!</v>
      </c>
      <c r="Z27" s="55" t="e">
        <f>[22]CNC24!$I$9+[22]CNC24!$J$9</f>
        <v>#REF!</v>
      </c>
      <c r="AA27" s="55" t="e">
        <f>[23]CNC25!$I$9+[23]CNC25!$J$9</f>
        <v>#REF!</v>
      </c>
      <c r="AB27" s="56" t="e">
        <f>[24]CNC26!$I$9+[24]CNC26!$J$9</f>
        <v>#REF!</v>
      </c>
      <c r="AC27" s="56" t="e">
        <f>[25]CNC27!$I$9+[25]CNC27!$J$9</f>
        <v>#REF!</v>
      </c>
      <c r="AD27" s="56"/>
      <c r="AE27" s="56" t="e">
        <f>[26]CNC29!$I$9+[26]CNC29!$J$9</f>
        <v>#REF!</v>
      </c>
      <c r="AF27" s="56" t="e">
        <f>[27]CNC30!$I$9+[27]CNC30!$J$9</f>
        <v>#REF!</v>
      </c>
      <c r="AG27" s="56"/>
      <c r="AH27" s="56" t="e">
        <f>[28]CNC32!$I$9+[28]CNC32!$J$9</f>
        <v>#REF!</v>
      </c>
      <c r="AI27" s="56" t="e">
        <f>[29]CNC33!$I$9+[29]CNC33!$J$9</f>
        <v>#REF!</v>
      </c>
      <c r="AJ27" s="56" t="e">
        <f>[30]CNC34!$I$9+[30]CNC34!$J$9</f>
        <v>#REF!</v>
      </c>
      <c r="AK27" s="56" t="e">
        <f>'[31]TIỆN 01'!$H$9+'[31]TIỆN 01'!$I$9</f>
        <v>#REF!</v>
      </c>
      <c r="AL27" s="56" t="e">
        <f>'[32]TIỆN 02'!$H$9+'[32]TIỆN 02'!$I$9</f>
        <v>#REF!</v>
      </c>
      <c r="AM27" s="56" t="e">
        <f>'[33]TIỆN 03'!$I$9+'[33]TIỆN 03'!$J$9</f>
        <v>#REF!</v>
      </c>
      <c r="AN27" s="56" t="e">
        <f>'[34]TIỆN 04'!$H$9+'[34]TIỆN 04'!$I$9</f>
        <v>#REF!</v>
      </c>
      <c r="AO27" s="56" t="e">
        <f>'[35]TIỆN 05'!$H$9+'[35]TIỆN 05'!$I$9</f>
        <v>#REF!</v>
      </c>
      <c r="AP27" s="56" t="e">
        <f>'[36]TIỆN 06'!$H$9+'[36]TIỆN 06'!$I$9</f>
        <v>#REF!</v>
      </c>
      <c r="AQ27" s="56" t="e">
        <f>[37]WC01!$I$9+[37]WC01!$J$9</f>
        <v>#REF!</v>
      </c>
      <c r="AR27" s="56" t="e">
        <f>[38]WC02!$I$9+[38]WC02!$J$9</f>
        <v>#REF!</v>
      </c>
      <c r="AS27" s="56" t="e">
        <f>[39]EDM01!$I$9+[39]EDM01!$J$9</f>
        <v>#REF!</v>
      </c>
      <c r="AT27" s="55" t="e">
        <f>[40]EDM02!$I$9+[40]EDM02!$J$9</f>
        <v>#REF!</v>
      </c>
      <c r="AU27" s="38" t="e">
        <f t="shared" si="75"/>
        <v>#REF!</v>
      </c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</row>
    <row r="28" spans="1:60" ht="21" customHeight="1" x14ac:dyDescent="0.55000000000000004">
      <c r="A28" s="175"/>
      <c r="B28" s="57" t="s">
        <v>90</v>
      </c>
      <c r="C28" s="58" t="e">
        <f t="shared" ref="C28:L28" si="76">C21-C23-C24-C25-C26</f>
        <v>#REF!</v>
      </c>
      <c r="D28" s="58" t="e">
        <f t="shared" si="76"/>
        <v>#REF!</v>
      </c>
      <c r="E28" s="58" t="e">
        <f t="shared" si="76"/>
        <v>#REF!</v>
      </c>
      <c r="F28" s="58" t="e">
        <f t="shared" si="76"/>
        <v>#REF!</v>
      </c>
      <c r="G28" s="58" t="e">
        <f t="shared" si="76"/>
        <v>#REF!</v>
      </c>
      <c r="H28" s="58" t="e">
        <f t="shared" si="76"/>
        <v>#REF!</v>
      </c>
      <c r="I28" s="58" t="e">
        <f t="shared" si="76"/>
        <v>#REF!</v>
      </c>
      <c r="J28" s="58" t="e">
        <f t="shared" si="76"/>
        <v>#REF!</v>
      </c>
      <c r="K28" s="58" t="e">
        <f t="shared" si="76"/>
        <v>#REF!</v>
      </c>
      <c r="L28" s="58" t="e">
        <f t="shared" si="76"/>
        <v>#REF!</v>
      </c>
      <c r="M28" s="58"/>
      <c r="N28" s="58" t="e">
        <f t="shared" ref="N28:V28" si="77">N21-N23-N24-N25-N26</f>
        <v>#REF!</v>
      </c>
      <c r="O28" s="58" t="e">
        <f t="shared" si="77"/>
        <v>#REF!</v>
      </c>
      <c r="P28" s="58" t="e">
        <f t="shared" si="77"/>
        <v>#REF!</v>
      </c>
      <c r="Q28" s="58" t="e">
        <f t="shared" si="77"/>
        <v>#REF!</v>
      </c>
      <c r="R28" s="58" t="e">
        <f t="shared" si="77"/>
        <v>#REF!</v>
      </c>
      <c r="S28" s="58" t="e">
        <f t="shared" si="77"/>
        <v>#REF!</v>
      </c>
      <c r="T28" s="58" t="e">
        <f t="shared" si="77"/>
        <v>#REF!</v>
      </c>
      <c r="U28" s="58" t="e">
        <f t="shared" si="77"/>
        <v>#REF!</v>
      </c>
      <c r="V28" s="58" t="e">
        <f t="shared" si="77"/>
        <v>#REF!</v>
      </c>
      <c r="W28" s="58"/>
      <c r="X28" s="58" t="e">
        <f t="shared" ref="X28:AC28" si="78">X21-X23-X24-X25-X26</f>
        <v>#REF!</v>
      </c>
      <c r="Y28" s="58" t="e">
        <f t="shared" si="78"/>
        <v>#REF!</v>
      </c>
      <c r="Z28" s="58" t="e">
        <f t="shared" si="78"/>
        <v>#REF!</v>
      </c>
      <c r="AA28" s="58" t="e">
        <f t="shared" si="78"/>
        <v>#REF!</v>
      </c>
      <c r="AB28" s="58" t="e">
        <f t="shared" si="78"/>
        <v>#REF!</v>
      </c>
      <c r="AC28" s="58" t="e">
        <f t="shared" si="78"/>
        <v>#REF!</v>
      </c>
      <c r="AD28" s="58"/>
      <c r="AE28" s="58" t="e">
        <f t="shared" ref="AE28:AF28" si="79">AE21-AE23-AE24-AE25-AE26</f>
        <v>#REF!</v>
      </c>
      <c r="AF28" s="58" t="e">
        <f t="shared" si="79"/>
        <v>#REF!</v>
      </c>
      <c r="AG28" s="58"/>
      <c r="AH28" s="58" t="e">
        <f t="shared" ref="AH28:AT28" si="80">AH21-AH23-AH24-AH25-AH26</f>
        <v>#REF!</v>
      </c>
      <c r="AI28" s="58" t="e">
        <f t="shared" si="80"/>
        <v>#REF!</v>
      </c>
      <c r="AJ28" s="58" t="e">
        <f t="shared" si="80"/>
        <v>#REF!</v>
      </c>
      <c r="AK28" s="58" t="e">
        <f t="shared" si="80"/>
        <v>#REF!</v>
      </c>
      <c r="AL28" s="58" t="e">
        <f t="shared" si="80"/>
        <v>#REF!</v>
      </c>
      <c r="AM28" s="58" t="e">
        <f t="shared" si="80"/>
        <v>#REF!</v>
      </c>
      <c r="AN28" s="58" t="e">
        <f t="shared" si="80"/>
        <v>#REF!</v>
      </c>
      <c r="AO28" s="58" t="e">
        <f t="shared" si="80"/>
        <v>#REF!</v>
      </c>
      <c r="AP28" s="58" t="e">
        <f t="shared" si="80"/>
        <v>#REF!</v>
      </c>
      <c r="AQ28" s="58" t="e">
        <f t="shared" si="80"/>
        <v>#REF!</v>
      </c>
      <c r="AR28" s="58" t="e">
        <f t="shared" si="80"/>
        <v>#REF!</v>
      </c>
      <c r="AS28" s="58" t="e">
        <f t="shared" si="80"/>
        <v>#REF!</v>
      </c>
      <c r="AT28" s="58" t="e">
        <f t="shared" si="80"/>
        <v>#REF!</v>
      </c>
      <c r="AU28" s="38" t="e">
        <f t="shared" si="75"/>
        <v>#REF!</v>
      </c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</row>
    <row r="29" spans="1:60" ht="21" customHeight="1" x14ac:dyDescent="0.4">
      <c r="A29" s="175"/>
      <c r="B29" s="57" t="s">
        <v>91</v>
      </c>
      <c r="C29" s="69"/>
      <c r="D29" s="2"/>
      <c r="E29" s="69"/>
      <c r="F29" s="3"/>
      <c r="G29" s="3"/>
      <c r="H29" s="69"/>
      <c r="I29" s="3"/>
      <c r="J29" s="69"/>
      <c r="K29" s="3"/>
      <c r="L29" s="3"/>
      <c r="M29" s="3"/>
      <c r="N29" s="3"/>
      <c r="O29" s="3"/>
      <c r="P29" s="69"/>
      <c r="Q29" s="3"/>
      <c r="R29" s="69"/>
      <c r="S29" s="3"/>
      <c r="T29" s="69"/>
      <c r="U29" s="69"/>
      <c r="V29" s="3"/>
      <c r="W29" s="69"/>
      <c r="X29" s="3"/>
      <c r="Y29" s="3"/>
      <c r="Z29" s="3"/>
      <c r="AA29" s="3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3"/>
      <c r="AO29" s="69"/>
      <c r="AP29" s="3"/>
      <c r="AQ29" s="69"/>
      <c r="AR29" s="3"/>
      <c r="AS29" s="69"/>
      <c r="AT29" s="3"/>
      <c r="AU29" s="4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ht="36" customHeight="1" x14ac:dyDescent="0.55000000000000004">
      <c r="A30" s="175"/>
      <c r="B30" s="59" t="s">
        <v>92</v>
      </c>
      <c r="C30" s="60" t="e">
        <f t="shared" ref="C30:G30" si="81">C21-C23-C24-C25-C26-C27</f>
        <v>#REF!</v>
      </c>
      <c r="D30" s="60" t="e">
        <f t="shared" si="81"/>
        <v>#REF!</v>
      </c>
      <c r="E30" s="60" t="e">
        <f t="shared" si="81"/>
        <v>#REF!</v>
      </c>
      <c r="F30" s="60" t="e">
        <f t="shared" si="81"/>
        <v>#REF!</v>
      </c>
      <c r="G30" s="60" t="e">
        <f t="shared" si="81"/>
        <v>#REF!</v>
      </c>
      <c r="H30" s="60" t="e">
        <f t="shared" ref="H30:L30" si="82">H21-H23-H24-H25-H26-I27</f>
        <v>#REF!</v>
      </c>
      <c r="I30" s="60" t="e">
        <f t="shared" si="82"/>
        <v>#REF!</v>
      </c>
      <c r="J30" s="60" t="e">
        <f t="shared" si="82"/>
        <v>#REF!</v>
      </c>
      <c r="K30" s="60" t="e">
        <f t="shared" si="82"/>
        <v>#REF!</v>
      </c>
      <c r="L30" s="60" t="e">
        <f t="shared" si="82"/>
        <v>#REF!</v>
      </c>
      <c r="M30" s="60"/>
      <c r="N30" s="60" t="e">
        <f>N21-N23-N24-N25-N26-N27</f>
        <v>#REF!</v>
      </c>
      <c r="O30" s="60" t="e">
        <f>O21-O23-O24-O25-O26-AH27</f>
        <v>#REF!</v>
      </c>
      <c r="P30" s="60" t="e">
        <f t="shared" ref="P30:Q30" si="83">P21-P23-P24-P25-P26-R27</f>
        <v>#REF!</v>
      </c>
      <c r="Q30" s="60" t="e">
        <f t="shared" si="83"/>
        <v>#REF!</v>
      </c>
      <c r="R30" s="60" t="e">
        <f>R21-R23-R24-R25-R26-X27</f>
        <v>#REF!</v>
      </c>
      <c r="S30" s="60" t="e">
        <f>S21-S23-S24-S25-S26-AB27</f>
        <v>#REF!</v>
      </c>
      <c r="T30" s="60" t="e">
        <f t="shared" ref="T30:U30" si="84">T21-T23-T24-T25-T26-Y27</f>
        <v>#REF!</v>
      </c>
      <c r="U30" s="60" t="e">
        <f t="shared" si="84"/>
        <v>#REF!</v>
      </c>
      <c r="V30" s="60" t="e">
        <f>V21-V23-V24-V25-V26-AE27</f>
        <v>#REF!</v>
      </c>
      <c r="W30" s="60"/>
      <c r="X30" s="60" t="e">
        <f t="shared" ref="X30:AC30" si="85">X21-X23-X24-X25-X26-X27</f>
        <v>#REF!</v>
      </c>
      <c r="Y30" s="60" t="e">
        <f t="shared" si="85"/>
        <v>#REF!</v>
      </c>
      <c r="Z30" s="60" t="e">
        <f t="shared" si="85"/>
        <v>#REF!</v>
      </c>
      <c r="AA30" s="60" t="e">
        <f t="shared" si="85"/>
        <v>#REF!</v>
      </c>
      <c r="AB30" s="60" t="e">
        <f t="shared" si="85"/>
        <v>#REF!</v>
      </c>
      <c r="AC30" s="60" t="e">
        <f t="shared" si="85"/>
        <v>#REF!</v>
      </c>
      <c r="AD30" s="60"/>
      <c r="AE30" s="60" t="e">
        <f t="shared" ref="AE30:AF30" si="86">AE21-AE23-AE24-AE25-AE26-AE27</f>
        <v>#REF!</v>
      </c>
      <c r="AF30" s="60" t="e">
        <f t="shared" si="86"/>
        <v>#REF!</v>
      </c>
      <c r="AG30" s="60"/>
      <c r="AH30" s="60" t="e">
        <f t="shared" ref="AH30:AT30" si="87">AH21-AH23-AH24-AH25-AH26-AH27</f>
        <v>#REF!</v>
      </c>
      <c r="AI30" s="60" t="e">
        <f t="shared" si="87"/>
        <v>#REF!</v>
      </c>
      <c r="AJ30" s="60" t="e">
        <f t="shared" si="87"/>
        <v>#REF!</v>
      </c>
      <c r="AK30" s="60" t="e">
        <f t="shared" si="87"/>
        <v>#REF!</v>
      </c>
      <c r="AL30" s="60" t="e">
        <f t="shared" si="87"/>
        <v>#REF!</v>
      </c>
      <c r="AM30" s="60" t="e">
        <f t="shared" si="87"/>
        <v>#REF!</v>
      </c>
      <c r="AN30" s="60" t="e">
        <f t="shared" si="87"/>
        <v>#REF!</v>
      </c>
      <c r="AO30" s="60" t="e">
        <f t="shared" si="87"/>
        <v>#REF!</v>
      </c>
      <c r="AP30" s="60" t="e">
        <f t="shared" si="87"/>
        <v>#REF!</v>
      </c>
      <c r="AQ30" s="60" t="e">
        <f t="shared" si="87"/>
        <v>#REF!</v>
      </c>
      <c r="AR30" s="60" t="e">
        <f t="shared" si="87"/>
        <v>#REF!</v>
      </c>
      <c r="AS30" s="60" t="e">
        <f t="shared" si="87"/>
        <v>#REF!</v>
      </c>
      <c r="AT30" s="60" t="e">
        <f t="shared" si="87"/>
        <v>#REF!</v>
      </c>
      <c r="AU30" s="38" t="e">
        <f>SUM(C30:AT30)</f>
        <v>#REF!</v>
      </c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</row>
    <row r="31" spans="1:60" ht="21" customHeight="1" x14ac:dyDescent="0.55000000000000004">
      <c r="A31" s="168"/>
      <c r="B31" s="61" t="s">
        <v>93</v>
      </c>
      <c r="C31" s="63" t="e">
        <f t="shared" ref="C31:L31" si="88">C30/(10.5*27)%</f>
        <v>#REF!</v>
      </c>
      <c r="D31" s="63" t="e">
        <f t="shared" si="88"/>
        <v>#REF!</v>
      </c>
      <c r="E31" s="63" t="e">
        <f t="shared" si="88"/>
        <v>#REF!</v>
      </c>
      <c r="F31" s="63" t="e">
        <f t="shared" si="88"/>
        <v>#REF!</v>
      </c>
      <c r="G31" s="63" t="e">
        <f t="shared" si="88"/>
        <v>#REF!</v>
      </c>
      <c r="H31" s="63" t="e">
        <f t="shared" si="88"/>
        <v>#REF!</v>
      </c>
      <c r="I31" s="62" t="e">
        <f t="shared" si="88"/>
        <v>#REF!</v>
      </c>
      <c r="J31" s="62" t="e">
        <f t="shared" si="88"/>
        <v>#REF!</v>
      </c>
      <c r="K31" s="62" t="e">
        <f t="shared" si="88"/>
        <v>#REF!</v>
      </c>
      <c r="L31" s="62" t="e">
        <f t="shared" si="88"/>
        <v>#REF!</v>
      </c>
      <c r="M31" s="63"/>
      <c r="N31" s="63" t="e">
        <f t="shared" ref="N31:V31" si="89">N30/(10.5*27)%</f>
        <v>#REF!</v>
      </c>
      <c r="O31" s="62" t="e">
        <f t="shared" si="89"/>
        <v>#REF!</v>
      </c>
      <c r="P31" s="63" t="e">
        <f t="shared" si="89"/>
        <v>#REF!</v>
      </c>
      <c r="Q31" s="63" t="e">
        <f t="shared" si="89"/>
        <v>#REF!</v>
      </c>
      <c r="R31" s="62" t="e">
        <f t="shared" si="89"/>
        <v>#REF!</v>
      </c>
      <c r="S31" s="63" t="e">
        <f t="shared" si="89"/>
        <v>#REF!</v>
      </c>
      <c r="T31" s="63" t="e">
        <f t="shared" si="89"/>
        <v>#REF!</v>
      </c>
      <c r="U31" s="63" t="e">
        <f t="shared" si="89"/>
        <v>#REF!</v>
      </c>
      <c r="V31" s="63" t="e">
        <f t="shared" si="89"/>
        <v>#REF!</v>
      </c>
      <c r="W31" s="63"/>
      <c r="X31" s="63" t="e">
        <f t="shared" ref="X31:AC31" si="90">X30/(10.5*27)%</f>
        <v>#REF!</v>
      </c>
      <c r="Y31" s="63" t="e">
        <f t="shared" si="90"/>
        <v>#REF!</v>
      </c>
      <c r="Z31" s="63" t="e">
        <f t="shared" si="90"/>
        <v>#REF!</v>
      </c>
      <c r="AA31" s="63" t="e">
        <f t="shared" si="90"/>
        <v>#REF!</v>
      </c>
      <c r="AB31" s="62" t="e">
        <f t="shared" si="90"/>
        <v>#REF!</v>
      </c>
      <c r="AC31" s="63" t="e">
        <f t="shared" si="90"/>
        <v>#REF!</v>
      </c>
      <c r="AD31" s="63"/>
      <c r="AE31" s="62" t="e">
        <f t="shared" ref="AE31:AF31" si="91">AE30/(10.5*27)%</f>
        <v>#REF!</v>
      </c>
      <c r="AF31" s="62" t="e">
        <f t="shared" si="91"/>
        <v>#REF!</v>
      </c>
      <c r="AG31" s="63"/>
      <c r="AH31" s="63" t="e">
        <f t="shared" ref="AH31:AT31" si="92">AH30/(10.5*27)%</f>
        <v>#REF!</v>
      </c>
      <c r="AI31" s="63" t="e">
        <f t="shared" si="92"/>
        <v>#REF!</v>
      </c>
      <c r="AJ31" s="63" t="e">
        <f t="shared" si="92"/>
        <v>#REF!</v>
      </c>
      <c r="AK31" s="63" t="e">
        <f t="shared" si="92"/>
        <v>#REF!</v>
      </c>
      <c r="AL31" s="62" t="e">
        <f t="shared" si="92"/>
        <v>#REF!</v>
      </c>
      <c r="AM31" s="63" t="e">
        <f t="shared" si="92"/>
        <v>#REF!</v>
      </c>
      <c r="AN31" s="62" t="e">
        <f t="shared" si="92"/>
        <v>#REF!</v>
      </c>
      <c r="AO31" s="62" t="e">
        <f t="shared" si="92"/>
        <v>#REF!</v>
      </c>
      <c r="AP31" s="63" t="e">
        <f t="shared" si="92"/>
        <v>#REF!</v>
      </c>
      <c r="AQ31" s="62" t="e">
        <f t="shared" si="92"/>
        <v>#REF!</v>
      </c>
      <c r="AR31" s="62" t="e">
        <f t="shared" si="92"/>
        <v>#REF!</v>
      </c>
      <c r="AS31" s="63" t="e">
        <f t="shared" si="92"/>
        <v>#REF!</v>
      </c>
      <c r="AT31" s="63" t="e">
        <f t="shared" si="92"/>
        <v>#REF!</v>
      </c>
      <c r="AU31" s="64" t="e">
        <f>AVERAGE(C31:AT31)</f>
        <v>#REF!</v>
      </c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</row>
    <row r="32" spans="1:60" ht="14.6" x14ac:dyDescent="0.4">
      <c r="A32" s="70"/>
      <c r="B32" s="1"/>
      <c r="C32" s="1"/>
      <c r="D32" s="2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ht="4.5" customHeight="1" x14ac:dyDescent="0.6">
      <c r="A33" s="71"/>
      <c r="B33" s="1"/>
      <c r="C33" s="1"/>
      <c r="D33" s="2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ht="39" customHeight="1" x14ac:dyDescent="1.05">
      <c r="A34" s="72"/>
      <c r="B34" s="3"/>
      <c r="C34" s="3"/>
      <c r="D34" s="27"/>
      <c r="E34" s="177" t="s">
        <v>95</v>
      </c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ht="1.5" customHeight="1" x14ac:dyDescent="0.6">
      <c r="A35" s="72" t="s">
        <v>96</v>
      </c>
      <c r="B35" s="3"/>
      <c r="C35" s="73" t="s">
        <v>97</v>
      </c>
      <c r="D35" s="2"/>
      <c r="E35" s="74">
        <v>0.8</v>
      </c>
      <c r="F35" s="75">
        <v>0.8</v>
      </c>
      <c r="G35" s="75">
        <v>0.95</v>
      </c>
      <c r="H35" s="75">
        <v>0.9</v>
      </c>
      <c r="I35" s="75">
        <v>0.8</v>
      </c>
      <c r="J35" s="75">
        <v>0.8</v>
      </c>
      <c r="K35" s="74">
        <v>0.8</v>
      </c>
      <c r="L35" s="75">
        <v>0.95</v>
      </c>
      <c r="M35" s="75">
        <v>0.8</v>
      </c>
      <c r="N35" s="74">
        <v>0.95</v>
      </c>
      <c r="O35" s="74">
        <v>0.95</v>
      </c>
      <c r="P35" s="74">
        <v>0.95</v>
      </c>
      <c r="Q35" s="74">
        <v>0.95</v>
      </c>
      <c r="R35" s="74">
        <v>0.8</v>
      </c>
      <c r="S35" s="75">
        <v>0.8</v>
      </c>
      <c r="T35" s="75">
        <v>0.95</v>
      </c>
      <c r="U35" s="75">
        <v>0.95</v>
      </c>
      <c r="V35" s="75">
        <v>0.8</v>
      </c>
      <c r="W35" s="75">
        <v>0.8</v>
      </c>
      <c r="X35" s="75">
        <v>0.95</v>
      </c>
      <c r="Y35" s="75">
        <v>0.95</v>
      </c>
      <c r="Z35" s="75">
        <v>0.9</v>
      </c>
      <c r="AA35" s="75">
        <v>0.95</v>
      </c>
      <c r="AB35" s="75">
        <v>0.95</v>
      </c>
      <c r="AC35" s="75">
        <v>0.95</v>
      </c>
      <c r="AD35" s="75"/>
      <c r="AE35" s="75"/>
      <c r="AF35" s="75"/>
      <c r="AG35" s="75"/>
      <c r="AH35" s="75"/>
      <c r="AI35" s="75"/>
      <c r="AJ35" s="75"/>
      <c r="AK35" s="75"/>
      <c r="AL35" s="75"/>
      <c r="AM35" s="75">
        <v>0.8</v>
      </c>
      <c r="AN35" s="75">
        <v>0.8</v>
      </c>
      <c r="AO35" s="75">
        <v>0.9</v>
      </c>
      <c r="AP35" s="75">
        <v>0.9</v>
      </c>
      <c r="AQ35" s="75"/>
      <c r="AR35" s="74"/>
      <c r="AS35" s="74">
        <v>0.8</v>
      </c>
      <c r="AT35" s="74">
        <v>0.8</v>
      </c>
      <c r="AU35" s="74">
        <v>0.8</v>
      </c>
      <c r="AV35" s="74">
        <v>0.8</v>
      </c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ht="21" customHeight="1" x14ac:dyDescent="0.5">
      <c r="A36" s="3"/>
      <c r="B36" s="3"/>
      <c r="C36" s="3"/>
      <c r="D36" s="2"/>
      <c r="E36" s="76" t="e">
        <f t="shared" ref="E36:AJ36" si="93">E39+E45+E51+E57+E63</f>
        <v>#REF!</v>
      </c>
      <c r="F36" s="76" t="e">
        <f t="shared" si="93"/>
        <v>#REF!</v>
      </c>
      <c r="G36" s="76" t="e">
        <f t="shared" si="93"/>
        <v>#REF!</v>
      </c>
      <c r="H36" s="76" t="e">
        <f t="shared" si="93"/>
        <v>#REF!</v>
      </c>
      <c r="I36" s="76" t="e">
        <f t="shared" si="93"/>
        <v>#REF!</v>
      </c>
      <c r="J36" s="76" t="e">
        <f t="shared" si="93"/>
        <v>#REF!</v>
      </c>
      <c r="K36" s="76" t="e">
        <f t="shared" si="93"/>
        <v>#REF!</v>
      </c>
      <c r="L36" s="76" t="e">
        <f t="shared" si="93"/>
        <v>#REF!</v>
      </c>
      <c r="M36" s="76" t="e">
        <f t="shared" si="93"/>
        <v>#REF!</v>
      </c>
      <c r="N36" s="76" t="e">
        <f t="shared" si="93"/>
        <v>#REF!</v>
      </c>
      <c r="O36" s="76" t="e">
        <f t="shared" si="93"/>
        <v>#REF!</v>
      </c>
      <c r="P36" s="76" t="e">
        <f t="shared" si="93"/>
        <v>#REF!</v>
      </c>
      <c r="Q36" s="76" t="e">
        <f t="shared" si="93"/>
        <v>#REF!</v>
      </c>
      <c r="R36" s="76" t="e">
        <f t="shared" si="93"/>
        <v>#REF!</v>
      </c>
      <c r="S36" s="76" t="e">
        <f t="shared" si="93"/>
        <v>#REF!</v>
      </c>
      <c r="T36" s="76" t="e">
        <f t="shared" si="93"/>
        <v>#REF!</v>
      </c>
      <c r="U36" s="76" t="e">
        <f t="shared" si="93"/>
        <v>#REF!</v>
      </c>
      <c r="V36" s="76" t="e">
        <f t="shared" si="93"/>
        <v>#REF!</v>
      </c>
      <c r="W36" s="76" t="e">
        <f t="shared" si="93"/>
        <v>#REF!</v>
      </c>
      <c r="X36" s="76" t="e">
        <f t="shared" si="93"/>
        <v>#REF!</v>
      </c>
      <c r="Y36" s="76" t="e">
        <f t="shared" si="93"/>
        <v>#REF!</v>
      </c>
      <c r="Z36" s="76" t="e">
        <f t="shared" si="93"/>
        <v>#REF!</v>
      </c>
      <c r="AA36" s="76" t="e">
        <f t="shared" si="93"/>
        <v>#REF!</v>
      </c>
      <c r="AB36" s="76" t="e">
        <f t="shared" si="93"/>
        <v>#REF!</v>
      </c>
      <c r="AC36" s="76" t="e">
        <f t="shared" si="93"/>
        <v>#REF!</v>
      </c>
      <c r="AD36" s="76" t="e">
        <f t="shared" si="93"/>
        <v>#REF!</v>
      </c>
      <c r="AE36" s="76" t="e">
        <f t="shared" si="93"/>
        <v>#REF!</v>
      </c>
      <c r="AF36" s="76">
        <f t="shared" si="93"/>
        <v>0</v>
      </c>
      <c r="AG36" s="76">
        <f t="shared" si="93"/>
        <v>0</v>
      </c>
      <c r="AH36" s="76">
        <f t="shared" si="93"/>
        <v>0</v>
      </c>
      <c r="AI36" s="76">
        <f t="shared" si="93"/>
        <v>0</v>
      </c>
      <c r="AJ36" s="76">
        <f t="shared" si="93"/>
        <v>0</v>
      </c>
      <c r="AK36" s="76"/>
      <c r="AL36" s="76"/>
      <c r="AM36" s="76" t="e">
        <f t="shared" ref="AM36:AQ36" si="94">AM39+AM45+AM51+AM57+AM63</f>
        <v>#REF!</v>
      </c>
      <c r="AN36" s="76" t="e">
        <f t="shared" si="94"/>
        <v>#REF!</v>
      </c>
      <c r="AO36" s="76" t="e">
        <f t="shared" si="94"/>
        <v>#REF!</v>
      </c>
      <c r="AP36" s="76" t="e">
        <f t="shared" si="94"/>
        <v>#REF!</v>
      </c>
      <c r="AQ36" s="76" t="e">
        <f t="shared" si="94"/>
        <v>#REF!</v>
      </c>
      <c r="AR36" s="76"/>
      <c r="AS36" s="76" t="e">
        <f t="shared" ref="AS36:AV36" si="95">AS39+AS45+AS51+AS57+AS63</f>
        <v>#REF!</v>
      </c>
      <c r="AT36" s="76" t="e">
        <f t="shared" si="95"/>
        <v>#REF!</v>
      </c>
      <c r="AU36" s="76" t="e">
        <f t="shared" si="95"/>
        <v>#REF!</v>
      </c>
      <c r="AV36" s="76" t="e">
        <f t="shared" si="95"/>
        <v>#REF!</v>
      </c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ht="58.5" customHeight="1" x14ac:dyDescent="0.6">
      <c r="A37" s="178" t="s">
        <v>98</v>
      </c>
      <c r="B37" s="165"/>
      <c r="C37" s="77" t="s">
        <v>78</v>
      </c>
      <c r="D37" s="78" t="e">
        <f>D39+D45+D51+D57+D63</f>
        <v>#REF!</v>
      </c>
      <c r="E37" s="79" t="s">
        <v>2</v>
      </c>
      <c r="F37" s="79" t="s">
        <v>3</v>
      </c>
      <c r="G37" s="79" t="s">
        <v>4</v>
      </c>
      <c r="H37" s="79" t="s">
        <v>5</v>
      </c>
      <c r="I37" s="79" t="s">
        <v>6</v>
      </c>
      <c r="J37" s="79" t="s">
        <v>7</v>
      </c>
      <c r="K37" s="79" t="s">
        <v>8</v>
      </c>
      <c r="L37" s="79" t="s">
        <v>9</v>
      </c>
      <c r="M37" s="79" t="s">
        <v>10</v>
      </c>
      <c r="N37" s="79" t="s">
        <v>11</v>
      </c>
      <c r="O37" s="79" t="s">
        <v>99</v>
      </c>
      <c r="P37" s="79" t="s">
        <v>12</v>
      </c>
      <c r="Q37" s="79" t="s">
        <v>13</v>
      </c>
      <c r="R37" s="79" t="s">
        <v>14</v>
      </c>
      <c r="S37" s="79" t="s">
        <v>15</v>
      </c>
      <c r="T37" s="79" t="s">
        <v>16</v>
      </c>
      <c r="U37" s="79" t="s">
        <v>17</v>
      </c>
      <c r="V37" s="79" t="s">
        <v>18</v>
      </c>
      <c r="W37" s="79" t="s">
        <v>19</v>
      </c>
      <c r="X37" s="79" t="s">
        <v>20</v>
      </c>
      <c r="Y37" s="79" t="s">
        <v>21</v>
      </c>
      <c r="Z37" s="79" t="s">
        <v>22</v>
      </c>
      <c r="AA37" s="79" t="s">
        <v>23</v>
      </c>
      <c r="AB37" s="79" t="s">
        <v>24</v>
      </c>
      <c r="AC37" s="79" t="s">
        <v>25</v>
      </c>
      <c r="AD37" s="79" t="s">
        <v>26</v>
      </c>
      <c r="AE37" s="79" t="s">
        <v>27</v>
      </c>
      <c r="AF37" s="79" t="s">
        <v>28</v>
      </c>
      <c r="AG37" s="79" t="s">
        <v>29</v>
      </c>
      <c r="AH37" s="79" t="s">
        <v>30</v>
      </c>
      <c r="AI37" s="79" t="s">
        <v>31</v>
      </c>
      <c r="AJ37" s="79" t="s">
        <v>32</v>
      </c>
      <c r="AK37" s="79"/>
      <c r="AL37" s="79"/>
      <c r="AM37" s="79" t="s">
        <v>35</v>
      </c>
      <c r="AN37" s="79" t="s">
        <v>36</v>
      </c>
      <c r="AO37" s="79" t="s">
        <v>37</v>
      </c>
      <c r="AP37" s="79" t="s">
        <v>38</v>
      </c>
      <c r="AQ37" s="79" t="s">
        <v>39</v>
      </c>
      <c r="AR37" s="79"/>
      <c r="AS37" s="79" t="s">
        <v>41</v>
      </c>
      <c r="AT37" s="79" t="s">
        <v>42</v>
      </c>
      <c r="AU37" s="79" t="s">
        <v>43</v>
      </c>
      <c r="AV37" s="79" t="s">
        <v>44</v>
      </c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ht="28.5" customHeight="1" x14ac:dyDescent="0.7">
      <c r="A38" s="179" t="s">
        <v>100</v>
      </c>
      <c r="B38" s="164"/>
      <c r="C38" s="165"/>
      <c r="D38" s="80" t="s">
        <v>101</v>
      </c>
      <c r="E38" s="166" t="s">
        <v>102</v>
      </c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164"/>
      <c r="AV38" s="165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</row>
    <row r="39" spans="1:60" ht="24.75" customHeight="1" x14ac:dyDescent="0.6">
      <c r="A39" s="82" t="s">
        <v>103</v>
      </c>
      <c r="B39" s="82" t="s">
        <v>104</v>
      </c>
      <c r="C39" s="83"/>
      <c r="D39" s="80" t="e">
        <f>SUM(E39:AV39)</f>
        <v>#REF!</v>
      </c>
      <c r="E39" s="84" t="e">
        <f t="shared" ref="E39:AE39" si="96">E40+E42</f>
        <v>#REF!</v>
      </c>
      <c r="F39" s="84" t="e">
        <f t="shared" si="96"/>
        <v>#REF!</v>
      </c>
      <c r="G39" s="84" t="e">
        <f t="shared" si="96"/>
        <v>#REF!</v>
      </c>
      <c r="H39" s="84" t="e">
        <f t="shared" si="96"/>
        <v>#REF!</v>
      </c>
      <c r="I39" s="84" t="e">
        <f t="shared" si="96"/>
        <v>#REF!</v>
      </c>
      <c r="J39" s="84" t="e">
        <f t="shared" si="96"/>
        <v>#REF!</v>
      </c>
      <c r="K39" s="84" t="e">
        <f t="shared" si="96"/>
        <v>#REF!</v>
      </c>
      <c r="L39" s="84" t="e">
        <f t="shared" si="96"/>
        <v>#REF!</v>
      </c>
      <c r="M39" s="84" t="e">
        <f t="shared" si="96"/>
        <v>#REF!</v>
      </c>
      <c r="N39" s="84" t="e">
        <f t="shared" si="96"/>
        <v>#REF!</v>
      </c>
      <c r="O39" s="84" t="e">
        <f t="shared" si="96"/>
        <v>#REF!</v>
      </c>
      <c r="P39" s="84" t="e">
        <f t="shared" si="96"/>
        <v>#REF!</v>
      </c>
      <c r="Q39" s="84" t="e">
        <f t="shared" si="96"/>
        <v>#REF!</v>
      </c>
      <c r="R39" s="84" t="e">
        <f t="shared" si="96"/>
        <v>#REF!</v>
      </c>
      <c r="S39" s="84" t="e">
        <f t="shared" si="96"/>
        <v>#REF!</v>
      </c>
      <c r="T39" s="84" t="e">
        <f t="shared" si="96"/>
        <v>#REF!</v>
      </c>
      <c r="U39" s="84" t="e">
        <f t="shared" si="96"/>
        <v>#REF!</v>
      </c>
      <c r="V39" s="84" t="e">
        <f t="shared" si="96"/>
        <v>#REF!</v>
      </c>
      <c r="W39" s="84" t="e">
        <f t="shared" si="96"/>
        <v>#REF!</v>
      </c>
      <c r="X39" s="84" t="e">
        <f t="shared" si="96"/>
        <v>#REF!</v>
      </c>
      <c r="Y39" s="84" t="e">
        <f t="shared" si="96"/>
        <v>#REF!</v>
      </c>
      <c r="Z39" s="84" t="e">
        <f t="shared" si="96"/>
        <v>#REF!</v>
      </c>
      <c r="AA39" s="84" t="e">
        <f t="shared" si="96"/>
        <v>#REF!</v>
      </c>
      <c r="AB39" s="84" t="e">
        <f t="shared" si="96"/>
        <v>#REF!</v>
      </c>
      <c r="AC39" s="84" t="e">
        <f t="shared" si="96"/>
        <v>#REF!</v>
      </c>
      <c r="AD39" s="84" t="e">
        <f t="shared" si="96"/>
        <v>#REF!</v>
      </c>
      <c r="AE39" s="84" t="e">
        <f t="shared" si="96"/>
        <v>#REF!</v>
      </c>
      <c r="AF39" s="84"/>
      <c r="AG39" s="84"/>
      <c r="AH39" s="84"/>
      <c r="AI39" s="84"/>
      <c r="AJ39" s="84"/>
      <c r="AK39" s="84"/>
      <c r="AL39" s="84"/>
      <c r="AM39" s="84" t="e">
        <f t="shared" ref="AM39:AQ39" si="97">AM40+AM42</f>
        <v>#REF!</v>
      </c>
      <c r="AN39" s="84" t="e">
        <f t="shared" si="97"/>
        <v>#REF!</v>
      </c>
      <c r="AO39" s="84" t="e">
        <f t="shared" si="97"/>
        <v>#REF!</v>
      </c>
      <c r="AP39" s="84" t="e">
        <f t="shared" si="97"/>
        <v>#REF!</v>
      </c>
      <c r="AQ39" s="84" t="e">
        <f t="shared" si="97"/>
        <v>#REF!</v>
      </c>
      <c r="AR39" s="84"/>
      <c r="AS39" s="84" t="e">
        <f t="shared" ref="AS39:AV39" si="98">AS40+AS42</f>
        <v>#REF!</v>
      </c>
      <c r="AT39" s="84" t="e">
        <f t="shared" si="98"/>
        <v>#REF!</v>
      </c>
      <c r="AU39" s="84" t="e">
        <f t="shared" si="98"/>
        <v>#REF!</v>
      </c>
      <c r="AV39" s="84" t="e">
        <f t="shared" si="98"/>
        <v>#REF!</v>
      </c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</row>
    <row r="40" spans="1:60" ht="24.75" customHeight="1" x14ac:dyDescent="0.55000000000000004">
      <c r="A40" s="167" t="s">
        <v>82</v>
      </c>
      <c r="B40" s="169" t="s">
        <v>105</v>
      </c>
      <c r="C40" s="85" t="s">
        <v>106</v>
      </c>
      <c r="D40" s="78" t="e">
        <f>SUM(E40:AV40)</f>
        <v>#REF!</v>
      </c>
      <c r="E40" s="86" t="e">
        <f>SUM([1]CNC01!$E$3:$I$3)</f>
        <v>#REF!</v>
      </c>
      <c r="F40" s="86" t="e">
        <f>SUM('[2]Check lịch sử máy, nhân viên vậ'!$E$3:$I$3)</f>
        <v>#REF!</v>
      </c>
      <c r="G40" s="86" t="e">
        <f>SUM([3]CNC03!$E$3:$I$3)</f>
        <v>#REF!</v>
      </c>
      <c r="H40" s="86" t="e">
        <f>SUM([4]CNC04!$E$3:$I$3)</f>
        <v>#REF!</v>
      </c>
      <c r="I40" s="86" t="e">
        <f>SUM([5]CNC05!$E$3:$I$3)</f>
        <v>#REF!</v>
      </c>
      <c r="J40" s="86" t="e">
        <f>SUM([7]CNC07!$E$3:$I$3)</f>
        <v>#REF!</v>
      </c>
      <c r="K40" s="86" t="e">
        <f>SUM([8]CNC08!$E$3:$I$3)</f>
        <v>#REF!</v>
      </c>
      <c r="L40" s="86" t="e">
        <f>SUM([9]CNC09!$E$3:$I$3)</f>
        <v>#REF!</v>
      </c>
      <c r="M40" s="86" t="e">
        <f>SUM([10]CNC10!$E$3:$I$3)</f>
        <v>#REF!</v>
      </c>
      <c r="N40" s="86" t="e">
        <f>SUM([29]CNC33!$E$3:$I$3)</f>
        <v>#REF!</v>
      </c>
      <c r="O40" s="86" t="e">
        <f>SUM([30]CNC34!$E$3:$I$3)</f>
        <v>#REF!</v>
      </c>
      <c r="P40" s="86" t="e">
        <f>SUM('[42]2222222222'!$E$3:$H$3)</f>
        <v>#REF!</v>
      </c>
      <c r="Q40" s="86" t="e">
        <f>SUM([28]CNC32!$E$3:$I$3)</f>
        <v>#REF!</v>
      </c>
      <c r="R40" s="86" t="e">
        <f>SUM([15]CNC16!$E$3:$I$3)</f>
        <v>#REF!</v>
      </c>
      <c r="S40" s="86" t="e">
        <f>SUM([16]CNC17!$C$3:$F$3)</f>
        <v>#REF!</v>
      </c>
      <c r="T40" s="86" t="e">
        <f>SUM([20]CNC22!$E$3:$I$3)</f>
        <v>#REF!</v>
      </c>
      <c r="U40" s="87" t="e">
        <f>SUM([24]CNC26!$E$3:$I$3)</f>
        <v>#REF!</v>
      </c>
      <c r="V40" s="86" t="e">
        <f>SUM([21]CNC23!$E$3:$I$3)</f>
        <v>#REF!</v>
      </c>
      <c r="W40" s="86" t="e">
        <f>SUM([22]CNC24!$E$3:$I$3)</f>
        <v>#REF!</v>
      </c>
      <c r="X40" s="86" t="e">
        <f>SUM([26]CNC29!$E$3:$I$3)</f>
        <v>#REF!</v>
      </c>
      <c r="Y40" s="86" t="e">
        <f>SUM([27]CNC30!$E$3:$I$3)</f>
        <v>#REF!</v>
      </c>
      <c r="Z40" s="86" t="e">
        <f>SUM([43]CNC31!$E$3:$I$3)</f>
        <v>#REF!</v>
      </c>
      <c r="AA40" s="86" t="e">
        <f>SUM([11]CNC12!$E$3:$I$3)</f>
        <v>#REF!</v>
      </c>
      <c r="AB40" s="86" t="e">
        <f>SUM([12]CNC13!$E$3:$I$3)</f>
        <v>#REF!</v>
      </c>
      <c r="AC40" s="86" t="e">
        <f>SUM([17]CNC18!$E$3:$I$3)</f>
        <v>#REF!</v>
      </c>
      <c r="AD40" s="86" t="e">
        <f>SUM([41]CNC11!$E$3:$I$3)</f>
        <v>#REF!</v>
      </c>
      <c r="AE40" s="86" t="e">
        <f>SUM([6]CNC06!$E$3:$I$3)</f>
        <v>#REF!</v>
      </c>
      <c r="AF40" s="86"/>
      <c r="AG40" s="86"/>
      <c r="AH40" s="86"/>
      <c r="AI40" s="86"/>
      <c r="AJ40" s="86"/>
      <c r="AK40" s="86"/>
      <c r="AL40" s="86"/>
      <c r="AM40" s="86" t="e">
        <f>SUM('[31]TIỆN 01'!$E$3:$H$3)</f>
        <v>#REF!</v>
      </c>
      <c r="AN40" s="86" t="e">
        <f>SUM('[32]TIỆN 02'!$E$3:$H$3)</f>
        <v>#REF!</v>
      </c>
      <c r="AO40" s="86" t="e">
        <f>SUM('[33]TIỆN 03'!$E$3:$I$3)</f>
        <v>#REF!</v>
      </c>
      <c r="AP40" s="86" t="e">
        <f>SUM('[34]TIỆN 04'!$E$3:$H$3)</f>
        <v>#REF!</v>
      </c>
      <c r="AQ40" s="86" t="e">
        <f>SUM('[35]TIỆN 05'!$E$3:$H$3)</f>
        <v>#REF!</v>
      </c>
      <c r="AR40" s="86"/>
      <c r="AS40" s="86" t="e">
        <f>SUM([37]WC01!$E$3:$I$3)</f>
        <v>#REF!</v>
      </c>
      <c r="AT40" s="86" t="e">
        <f>SUM([38]WC02!$E$3:$I$3)</f>
        <v>#REF!</v>
      </c>
      <c r="AU40" s="86" t="e">
        <f>SUM([39]EDM01!$E$3:$I$3)</f>
        <v>#REF!</v>
      </c>
      <c r="AV40" s="86" t="e">
        <f>SUM([40]EDM02!$E$3:$I$3)</f>
        <v>#REF!</v>
      </c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</row>
    <row r="41" spans="1:60" ht="24.75" customHeight="1" x14ac:dyDescent="0.55000000000000004">
      <c r="A41" s="168"/>
      <c r="B41" s="168"/>
      <c r="C41" s="85" t="s">
        <v>84</v>
      </c>
      <c r="D41" s="78" t="e">
        <f>AVERAGEA(E41:AV41)</f>
        <v>#REF!</v>
      </c>
      <c r="E41" s="88" t="e">
        <f t="shared" ref="E41:AE41" si="99">E40/(10.5*6)%</f>
        <v>#REF!</v>
      </c>
      <c r="F41" s="88" t="e">
        <f t="shared" si="99"/>
        <v>#REF!</v>
      </c>
      <c r="G41" s="88" t="e">
        <f t="shared" si="99"/>
        <v>#REF!</v>
      </c>
      <c r="H41" s="88" t="e">
        <f t="shared" si="99"/>
        <v>#REF!</v>
      </c>
      <c r="I41" s="88" t="e">
        <f t="shared" si="99"/>
        <v>#REF!</v>
      </c>
      <c r="J41" s="88" t="e">
        <f t="shared" si="99"/>
        <v>#REF!</v>
      </c>
      <c r="K41" s="88" t="e">
        <f t="shared" si="99"/>
        <v>#REF!</v>
      </c>
      <c r="L41" s="88" t="e">
        <f t="shared" si="99"/>
        <v>#REF!</v>
      </c>
      <c r="M41" s="88" t="e">
        <f t="shared" si="99"/>
        <v>#REF!</v>
      </c>
      <c r="N41" s="88" t="e">
        <f t="shared" si="99"/>
        <v>#REF!</v>
      </c>
      <c r="O41" s="88" t="e">
        <f t="shared" si="99"/>
        <v>#REF!</v>
      </c>
      <c r="P41" s="88" t="e">
        <f t="shared" si="99"/>
        <v>#REF!</v>
      </c>
      <c r="Q41" s="88" t="e">
        <f t="shared" si="99"/>
        <v>#REF!</v>
      </c>
      <c r="R41" s="88" t="e">
        <f t="shared" si="99"/>
        <v>#REF!</v>
      </c>
      <c r="S41" s="88" t="e">
        <f t="shared" si="99"/>
        <v>#REF!</v>
      </c>
      <c r="T41" s="88" t="e">
        <f t="shared" si="99"/>
        <v>#REF!</v>
      </c>
      <c r="U41" s="88" t="e">
        <f t="shared" si="99"/>
        <v>#REF!</v>
      </c>
      <c r="V41" s="88" t="e">
        <f t="shared" si="99"/>
        <v>#REF!</v>
      </c>
      <c r="W41" s="88" t="e">
        <f t="shared" si="99"/>
        <v>#REF!</v>
      </c>
      <c r="X41" s="88" t="e">
        <f t="shared" si="99"/>
        <v>#REF!</v>
      </c>
      <c r="Y41" s="88" t="e">
        <f t="shared" si="99"/>
        <v>#REF!</v>
      </c>
      <c r="Z41" s="88" t="e">
        <f t="shared" si="99"/>
        <v>#REF!</v>
      </c>
      <c r="AA41" s="88" t="e">
        <f t="shared" si="99"/>
        <v>#REF!</v>
      </c>
      <c r="AB41" s="88" t="e">
        <f t="shared" si="99"/>
        <v>#REF!</v>
      </c>
      <c r="AC41" s="88" t="e">
        <f t="shared" si="99"/>
        <v>#REF!</v>
      </c>
      <c r="AD41" s="88" t="e">
        <f t="shared" si="99"/>
        <v>#REF!</v>
      </c>
      <c r="AE41" s="88" t="e">
        <f t="shared" si="99"/>
        <v>#REF!</v>
      </c>
      <c r="AF41" s="88"/>
      <c r="AG41" s="88"/>
      <c r="AH41" s="88"/>
      <c r="AI41" s="88"/>
      <c r="AJ41" s="88"/>
      <c r="AK41" s="88"/>
      <c r="AL41" s="88"/>
      <c r="AM41" s="88" t="e">
        <f t="shared" ref="AM41:AN41" si="100">AM40/(10.5*6)%</f>
        <v>#REF!</v>
      </c>
      <c r="AN41" s="88" t="e">
        <f t="shared" si="100"/>
        <v>#REF!</v>
      </c>
      <c r="AO41" s="88" t="e">
        <f t="shared" ref="AO41:AQ41" si="101">AO40/+(10.5*6)%</f>
        <v>#REF!</v>
      </c>
      <c r="AP41" s="88" t="e">
        <f t="shared" si="101"/>
        <v>#REF!</v>
      </c>
      <c r="AQ41" s="88" t="e">
        <f t="shared" si="101"/>
        <v>#REF!</v>
      </c>
      <c r="AR41" s="88"/>
      <c r="AS41" s="88" t="e">
        <f t="shared" ref="AS41:AV41" si="102">AS40/(10.5*6)%</f>
        <v>#REF!</v>
      </c>
      <c r="AT41" s="88" t="e">
        <f t="shared" si="102"/>
        <v>#REF!</v>
      </c>
      <c r="AU41" s="88" t="e">
        <f t="shared" si="102"/>
        <v>#REF!</v>
      </c>
      <c r="AV41" s="88" t="e">
        <f t="shared" si="102"/>
        <v>#REF!</v>
      </c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</row>
    <row r="42" spans="1:60" ht="24.75" customHeight="1" x14ac:dyDescent="0.55000000000000004">
      <c r="A42" s="167" t="s">
        <v>94</v>
      </c>
      <c r="B42" s="169" t="s">
        <v>107</v>
      </c>
      <c r="C42" s="85" t="s">
        <v>106</v>
      </c>
      <c r="D42" s="78" t="e">
        <f>SUM(E42:AV42)</f>
        <v>#REF!</v>
      </c>
      <c r="E42" s="86" t="e">
        <f>SUM([1]CNC01!$E$4:$I$4)</f>
        <v>#REF!</v>
      </c>
      <c r="F42" s="86" t="e">
        <f>SUM('[2]Check lịch sử máy, nhân viên vậ'!$E$4:$I$4)</f>
        <v>#REF!</v>
      </c>
      <c r="G42" s="86" t="e">
        <f>SUM([3]CNC03!$E$4:$I$4)</f>
        <v>#REF!</v>
      </c>
      <c r="H42" s="86" t="e">
        <f>SUM([4]CNC04!$E$4:$I$4)</f>
        <v>#REF!</v>
      </c>
      <c r="I42" s="86" t="e">
        <f>SUM([5]CNC05!$E$4:$I$4)</f>
        <v>#REF!</v>
      </c>
      <c r="J42" s="86" t="e">
        <f>SUM([7]CNC07!$E$4:$I$4)</f>
        <v>#REF!</v>
      </c>
      <c r="K42" s="86" t="e">
        <f>SUM([8]CNC08!$E$4:$I$4)</f>
        <v>#REF!</v>
      </c>
      <c r="L42" s="86" t="e">
        <f>SUM([9]CNC09!$E$4:$I$4)</f>
        <v>#REF!</v>
      </c>
      <c r="M42" s="86" t="e">
        <f>SUM([10]CNC10!$E$4:$I$4)</f>
        <v>#REF!</v>
      </c>
      <c r="N42" s="86" t="e">
        <f>SUM([29]CNC33!$E$4:$I$4)</f>
        <v>#REF!</v>
      </c>
      <c r="O42" s="86" t="e">
        <f>SUM([30]CNC34!$E$4:$I$4)</f>
        <v>#REF!</v>
      </c>
      <c r="P42" s="86" t="e">
        <f>SUM('[42]2222222222'!$E$4:$H$4)</f>
        <v>#REF!</v>
      </c>
      <c r="Q42" s="86" t="e">
        <f>SUM([28]CNC32!$E$4:$I$4)</f>
        <v>#REF!</v>
      </c>
      <c r="R42" s="86" t="e">
        <f>SUM([15]CNC16!$E$4:$I$4)</f>
        <v>#REF!</v>
      </c>
      <c r="S42" s="86" t="e">
        <f>SUM([16]CNC17!$C$4:$F$4)</f>
        <v>#REF!</v>
      </c>
      <c r="T42" s="86" t="e">
        <f>SUM([20]CNC22!$E$4:$I$4)</f>
        <v>#REF!</v>
      </c>
      <c r="U42" s="86" t="e">
        <f>SUM([24]CNC26!$E$4:$I$4)</f>
        <v>#REF!</v>
      </c>
      <c r="V42" s="86" t="e">
        <f>SUM([21]CNC23!$E$4:$I$4)</f>
        <v>#REF!</v>
      </c>
      <c r="W42" s="86" t="e">
        <f>SUM([22]CNC24!$E$4:$I$4)</f>
        <v>#REF!</v>
      </c>
      <c r="X42" s="86" t="e">
        <f>SUM([26]CNC29!$E$4:$I$4)</f>
        <v>#REF!</v>
      </c>
      <c r="Y42" s="86" t="e">
        <f>SUM([27]CNC30!$E$4:$I$4)</f>
        <v>#REF!</v>
      </c>
      <c r="Z42" s="86" t="e">
        <f>SUM([43]CNC31!$E$4:$I$4)</f>
        <v>#REF!</v>
      </c>
      <c r="AA42" s="86" t="e">
        <f>SUM([11]CNC12!$E$4:$I$4)</f>
        <v>#REF!</v>
      </c>
      <c r="AB42" s="86" t="e">
        <f>SUM([12]CNC13!$E$4:$I$4)</f>
        <v>#REF!</v>
      </c>
      <c r="AC42" s="86" t="e">
        <f>SUM([17]CNC18!$E$4:$I$4)</f>
        <v>#REF!</v>
      </c>
      <c r="AD42" s="86" t="e">
        <f>SUM([41]CNC11!$E$4:$I$4)</f>
        <v>#REF!</v>
      </c>
      <c r="AE42" s="86" t="e">
        <f>SUM([6]CNC06!$E$4:$I$4)</f>
        <v>#REF!</v>
      </c>
      <c r="AF42" s="86"/>
      <c r="AG42" s="86"/>
      <c r="AH42" s="86"/>
      <c r="AI42" s="86"/>
      <c r="AJ42" s="86"/>
      <c r="AK42" s="86"/>
      <c r="AL42" s="86"/>
      <c r="AM42" s="86" t="e">
        <f>SUM('[31]TIỆN 01'!$E$4:$H$4)</f>
        <v>#REF!</v>
      </c>
      <c r="AN42" s="86" t="e">
        <f>SUM('[32]TIỆN 02'!$E$4:$H$4)</f>
        <v>#REF!</v>
      </c>
      <c r="AO42" s="86" t="e">
        <f>SUM('[33]TIỆN 03'!$E$4:$I$4)</f>
        <v>#REF!</v>
      </c>
      <c r="AP42" s="86" t="e">
        <f>SUM('[34]TIỆN 04'!$E$4:$H$4)</f>
        <v>#REF!</v>
      </c>
      <c r="AQ42" s="86" t="e">
        <f>SUM('[35]TIỆN 05'!$E$4:$H$4)</f>
        <v>#REF!</v>
      </c>
      <c r="AR42" s="86"/>
      <c r="AS42" s="86" t="e">
        <f>SUM([37]WC01!$E$4:$I$4)</f>
        <v>#REF!</v>
      </c>
      <c r="AT42" s="86" t="e">
        <f>SUM([38]WC02!$E$4:$I$4)</f>
        <v>#REF!</v>
      </c>
      <c r="AU42" s="86" t="e">
        <f>SUM([39]EDM01!$E$4:$I$4)</f>
        <v>#REF!</v>
      </c>
      <c r="AV42" s="86" t="e">
        <f>SUM([40]EDM02!$E$4:$I$4)</f>
        <v>#REF!</v>
      </c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</row>
    <row r="43" spans="1:60" ht="24.75" customHeight="1" x14ac:dyDescent="0.55000000000000004">
      <c r="A43" s="168"/>
      <c r="B43" s="168"/>
      <c r="C43" s="89" t="s">
        <v>84</v>
      </c>
      <c r="D43" s="78" t="e">
        <f>AVERAGEA(E43:AV43)</f>
        <v>#REF!</v>
      </c>
      <c r="E43" s="90" t="e">
        <f t="shared" ref="E43:AE43" si="103">E42/(10.5*6)%</f>
        <v>#REF!</v>
      </c>
      <c r="F43" s="90" t="e">
        <f t="shared" si="103"/>
        <v>#REF!</v>
      </c>
      <c r="G43" s="90" t="e">
        <f t="shared" si="103"/>
        <v>#REF!</v>
      </c>
      <c r="H43" s="90" t="e">
        <f t="shared" si="103"/>
        <v>#REF!</v>
      </c>
      <c r="I43" s="90" t="e">
        <f t="shared" si="103"/>
        <v>#REF!</v>
      </c>
      <c r="J43" s="90" t="e">
        <f t="shared" si="103"/>
        <v>#REF!</v>
      </c>
      <c r="K43" s="90" t="e">
        <f t="shared" si="103"/>
        <v>#REF!</v>
      </c>
      <c r="L43" s="90" t="e">
        <f t="shared" si="103"/>
        <v>#REF!</v>
      </c>
      <c r="M43" s="90" t="e">
        <f t="shared" si="103"/>
        <v>#REF!</v>
      </c>
      <c r="N43" s="90" t="e">
        <f t="shared" si="103"/>
        <v>#REF!</v>
      </c>
      <c r="O43" s="90" t="e">
        <f t="shared" si="103"/>
        <v>#REF!</v>
      </c>
      <c r="P43" s="90" t="e">
        <f t="shared" si="103"/>
        <v>#REF!</v>
      </c>
      <c r="Q43" s="90" t="e">
        <f t="shared" si="103"/>
        <v>#REF!</v>
      </c>
      <c r="R43" s="90" t="e">
        <f t="shared" si="103"/>
        <v>#REF!</v>
      </c>
      <c r="S43" s="90" t="e">
        <f t="shared" si="103"/>
        <v>#REF!</v>
      </c>
      <c r="T43" s="90" t="e">
        <f t="shared" si="103"/>
        <v>#REF!</v>
      </c>
      <c r="U43" s="90" t="e">
        <f t="shared" si="103"/>
        <v>#REF!</v>
      </c>
      <c r="V43" s="90" t="e">
        <f t="shared" si="103"/>
        <v>#REF!</v>
      </c>
      <c r="W43" s="90" t="e">
        <f t="shared" si="103"/>
        <v>#REF!</v>
      </c>
      <c r="X43" s="90" t="e">
        <f t="shared" si="103"/>
        <v>#REF!</v>
      </c>
      <c r="Y43" s="90" t="e">
        <f t="shared" si="103"/>
        <v>#REF!</v>
      </c>
      <c r="Z43" s="90" t="e">
        <f t="shared" si="103"/>
        <v>#REF!</v>
      </c>
      <c r="AA43" s="90" t="e">
        <f t="shared" si="103"/>
        <v>#REF!</v>
      </c>
      <c r="AB43" s="90" t="e">
        <f t="shared" si="103"/>
        <v>#REF!</v>
      </c>
      <c r="AC43" s="90" t="e">
        <f t="shared" si="103"/>
        <v>#REF!</v>
      </c>
      <c r="AD43" s="90" t="e">
        <f t="shared" si="103"/>
        <v>#REF!</v>
      </c>
      <c r="AE43" s="90" t="e">
        <f t="shared" si="103"/>
        <v>#REF!</v>
      </c>
      <c r="AF43" s="90"/>
      <c r="AG43" s="90"/>
      <c r="AH43" s="90"/>
      <c r="AI43" s="90"/>
      <c r="AJ43" s="90"/>
      <c r="AK43" s="90"/>
      <c r="AL43" s="90"/>
      <c r="AM43" s="90" t="e">
        <f t="shared" ref="AM43:AQ43" si="104">AM42/(10.5*6)%</f>
        <v>#REF!</v>
      </c>
      <c r="AN43" s="90" t="e">
        <f t="shared" si="104"/>
        <v>#REF!</v>
      </c>
      <c r="AO43" s="90" t="e">
        <f t="shared" si="104"/>
        <v>#REF!</v>
      </c>
      <c r="AP43" s="90" t="e">
        <f t="shared" si="104"/>
        <v>#REF!</v>
      </c>
      <c r="AQ43" s="90" t="e">
        <f t="shared" si="104"/>
        <v>#REF!</v>
      </c>
      <c r="AR43" s="90"/>
      <c r="AS43" s="90" t="e">
        <f t="shared" ref="AS43:AV43" si="105">AS42/(10.5*6)%</f>
        <v>#REF!</v>
      </c>
      <c r="AT43" s="90" t="e">
        <f t="shared" si="105"/>
        <v>#REF!</v>
      </c>
      <c r="AU43" s="90" t="e">
        <f t="shared" si="105"/>
        <v>#REF!</v>
      </c>
      <c r="AV43" s="90" t="e">
        <f t="shared" si="105"/>
        <v>#REF!</v>
      </c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</row>
    <row r="44" spans="1:60" ht="31.5" customHeight="1" x14ac:dyDescent="0.7">
      <c r="A44" s="179" t="s">
        <v>108</v>
      </c>
      <c r="B44" s="164"/>
      <c r="C44" s="165"/>
      <c r="D44" s="80" t="s">
        <v>101</v>
      </c>
      <c r="E44" s="163" t="s">
        <v>109</v>
      </c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  <c r="AV44" s="16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ht="31.5" customHeight="1" x14ac:dyDescent="0.6">
      <c r="A45" s="82" t="s">
        <v>103</v>
      </c>
      <c r="B45" s="82" t="s">
        <v>104</v>
      </c>
      <c r="C45" s="83"/>
      <c r="D45" s="80" t="e">
        <f>SUM(E45:AV45)</f>
        <v>#REF!</v>
      </c>
      <c r="E45" s="84" t="e">
        <f t="shared" ref="E45:AE45" si="106">E46+E48</f>
        <v>#REF!</v>
      </c>
      <c r="F45" s="84" t="e">
        <f t="shared" si="106"/>
        <v>#REF!</v>
      </c>
      <c r="G45" s="84" t="e">
        <f t="shared" si="106"/>
        <v>#REF!</v>
      </c>
      <c r="H45" s="84" t="e">
        <f t="shared" si="106"/>
        <v>#REF!</v>
      </c>
      <c r="I45" s="84" t="e">
        <f t="shared" si="106"/>
        <v>#REF!</v>
      </c>
      <c r="J45" s="84" t="e">
        <f t="shared" si="106"/>
        <v>#REF!</v>
      </c>
      <c r="K45" s="84" t="e">
        <f t="shared" si="106"/>
        <v>#REF!</v>
      </c>
      <c r="L45" s="84" t="e">
        <f t="shared" si="106"/>
        <v>#REF!</v>
      </c>
      <c r="M45" s="84" t="e">
        <f t="shared" si="106"/>
        <v>#REF!</v>
      </c>
      <c r="N45" s="84" t="e">
        <f t="shared" si="106"/>
        <v>#REF!</v>
      </c>
      <c r="O45" s="84" t="e">
        <f t="shared" si="106"/>
        <v>#REF!</v>
      </c>
      <c r="P45" s="84" t="e">
        <f t="shared" si="106"/>
        <v>#REF!</v>
      </c>
      <c r="Q45" s="84" t="e">
        <f t="shared" si="106"/>
        <v>#REF!</v>
      </c>
      <c r="R45" s="84" t="e">
        <f t="shared" si="106"/>
        <v>#REF!</v>
      </c>
      <c r="S45" s="84" t="e">
        <f t="shared" si="106"/>
        <v>#REF!</v>
      </c>
      <c r="T45" s="84" t="e">
        <f t="shared" si="106"/>
        <v>#REF!</v>
      </c>
      <c r="U45" s="84" t="e">
        <f t="shared" si="106"/>
        <v>#REF!</v>
      </c>
      <c r="V45" s="84" t="e">
        <f t="shared" si="106"/>
        <v>#REF!</v>
      </c>
      <c r="W45" s="84" t="e">
        <f t="shared" si="106"/>
        <v>#REF!</v>
      </c>
      <c r="X45" s="84" t="e">
        <f t="shared" si="106"/>
        <v>#REF!</v>
      </c>
      <c r="Y45" s="84" t="e">
        <f t="shared" si="106"/>
        <v>#REF!</v>
      </c>
      <c r="Z45" s="84" t="e">
        <f t="shared" si="106"/>
        <v>#REF!</v>
      </c>
      <c r="AA45" s="84" t="e">
        <f t="shared" si="106"/>
        <v>#REF!</v>
      </c>
      <c r="AB45" s="84" t="e">
        <f t="shared" si="106"/>
        <v>#REF!</v>
      </c>
      <c r="AC45" s="84" t="e">
        <f t="shared" si="106"/>
        <v>#REF!</v>
      </c>
      <c r="AD45" s="84" t="e">
        <f t="shared" si="106"/>
        <v>#REF!</v>
      </c>
      <c r="AE45" s="84" t="e">
        <f t="shared" si="106"/>
        <v>#REF!</v>
      </c>
      <c r="AF45" s="84"/>
      <c r="AG45" s="84"/>
      <c r="AH45" s="84"/>
      <c r="AI45" s="84"/>
      <c r="AJ45" s="84"/>
      <c r="AK45" s="84"/>
      <c r="AL45" s="84"/>
      <c r="AM45" s="84" t="e">
        <f t="shared" ref="AM45:AQ45" si="107">AM46+AM48</f>
        <v>#REF!</v>
      </c>
      <c r="AN45" s="84" t="e">
        <f t="shared" si="107"/>
        <v>#REF!</v>
      </c>
      <c r="AO45" s="84" t="e">
        <f t="shared" si="107"/>
        <v>#REF!</v>
      </c>
      <c r="AP45" s="84" t="e">
        <f t="shared" si="107"/>
        <v>#REF!</v>
      </c>
      <c r="AQ45" s="84" t="e">
        <f t="shared" si="107"/>
        <v>#REF!</v>
      </c>
      <c r="AR45" s="84"/>
      <c r="AS45" s="84" t="e">
        <f t="shared" ref="AS45:AV45" si="108">AS46+AS48</f>
        <v>#REF!</v>
      </c>
      <c r="AT45" s="84" t="e">
        <f t="shared" si="108"/>
        <v>#REF!</v>
      </c>
      <c r="AU45" s="84" t="e">
        <f t="shared" si="108"/>
        <v>#REF!</v>
      </c>
      <c r="AV45" s="84" t="e">
        <f t="shared" si="108"/>
        <v>#REF!</v>
      </c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</row>
    <row r="46" spans="1:60" ht="31.5" customHeight="1" x14ac:dyDescent="0.6">
      <c r="A46" s="167" t="s">
        <v>82</v>
      </c>
      <c r="B46" s="169" t="s">
        <v>105</v>
      </c>
      <c r="C46" s="85" t="s">
        <v>106</v>
      </c>
      <c r="D46" s="92" t="e">
        <f>SUM(E46:AV46)</f>
        <v>#REF!</v>
      </c>
      <c r="E46" s="86" t="e">
        <f>SUM([1]CNC01!$J$3:$P$3)</f>
        <v>#REF!</v>
      </c>
      <c r="F46" s="86" t="e">
        <f>SUM('[2]Check lịch sử máy, nhân viên vậ'!$J$3:$P$3)</f>
        <v>#REF!</v>
      </c>
      <c r="G46" s="86" t="e">
        <f>SUM([3]CNC03!$J$3:$Q$3)</f>
        <v>#REF!</v>
      </c>
      <c r="H46" s="86" t="e">
        <f>SUM([4]CNC04!$J$3:$P$3)</f>
        <v>#REF!</v>
      </c>
      <c r="I46" s="86" t="e">
        <f>SUM([5]CNC05!$J$3:$Q$3)</f>
        <v>#REF!</v>
      </c>
      <c r="J46" s="86" t="e">
        <f>SUM([7]CNC07!$J$3:$P$3)</f>
        <v>#REF!</v>
      </c>
      <c r="K46" s="86" t="e">
        <f>SUM([8]CNC08!$J$3:$P$3)</f>
        <v>#REF!</v>
      </c>
      <c r="L46" s="86" t="e">
        <f>SUM([9]CNC09!$J$3:$P$3)</f>
        <v>#REF!</v>
      </c>
      <c r="M46" s="86" t="e">
        <f>SUM([10]CNC10!$J$3:$P$3)</f>
        <v>#REF!</v>
      </c>
      <c r="N46" s="86" t="e">
        <f>SUM([29]CNC33!$J$3:$Q$3)</f>
        <v>#REF!</v>
      </c>
      <c r="O46" s="86" t="e">
        <f>SUM([30]CNC34!$J$3:$P$3)</f>
        <v>#REF!</v>
      </c>
      <c r="P46" s="86" t="e">
        <f>SUM('[42]2222222222'!$I$3:$O$3)</f>
        <v>#REF!</v>
      </c>
      <c r="Q46" s="86" t="e">
        <f>SUM([28]CNC32!$J$3:$Q$3)</f>
        <v>#REF!</v>
      </c>
      <c r="R46" s="86" t="e">
        <f>SUM([15]CNC16!$J$3:$P$3)</f>
        <v>#REF!</v>
      </c>
      <c r="S46" s="86" t="e">
        <f>SUM([16]CNC17!$I$3:$L$3)</f>
        <v>#REF!</v>
      </c>
      <c r="T46" s="86" t="e">
        <f>SUM([20]CNC22!$J$3:$P$3)</f>
        <v>#REF!</v>
      </c>
      <c r="U46" s="86" t="e">
        <f>SUM([24]CNC26!$J$3:$P$3)</f>
        <v>#REF!</v>
      </c>
      <c r="V46" s="86" t="e">
        <f>SUM([21]CNC23!$J$3:$P$3)</f>
        <v>#REF!</v>
      </c>
      <c r="W46" s="86" t="e">
        <f>SUM([22]CNC24!$J$3:$P$3)</f>
        <v>#REF!</v>
      </c>
      <c r="X46" s="86" t="e">
        <f>SUM([26]CNC29!$J$3:$P$3)</f>
        <v>#REF!</v>
      </c>
      <c r="Y46" s="86" t="e">
        <f>SUM([27]CNC30!$J$3:$Q$3)</f>
        <v>#REF!</v>
      </c>
      <c r="Z46" s="86" t="e">
        <f>SUM([43]CNC31!$J$3:$P$3)</f>
        <v>#REF!</v>
      </c>
      <c r="AA46" s="86" t="e">
        <f>SUM([11]CNC12!$J$3:$Q$3)</f>
        <v>#REF!</v>
      </c>
      <c r="AB46" s="86" t="e">
        <f>SUM([12]CNC13!$J$3:$P$3)</f>
        <v>#REF!</v>
      </c>
      <c r="AC46" s="86" t="e">
        <f>SUM([17]CNC18!$J$3:$P$3)</f>
        <v>#REF!</v>
      </c>
      <c r="AD46" s="86" t="e">
        <f>SUM([41]CNC11!$J$3:$P$3)</f>
        <v>#REF!</v>
      </c>
      <c r="AE46" s="86" t="e">
        <f>SUM([6]CNC06!$J$3:$P$3)</f>
        <v>#REF!</v>
      </c>
      <c r="AF46" s="86"/>
      <c r="AG46" s="86"/>
      <c r="AH46" s="86"/>
      <c r="AI46" s="86"/>
      <c r="AJ46" s="86"/>
      <c r="AK46" s="86"/>
      <c r="AL46" s="86"/>
      <c r="AM46" s="86" t="e">
        <f>SUM('[31]TIỆN 01'!$I$3:$O$3)</f>
        <v>#REF!</v>
      </c>
      <c r="AN46" s="86" t="e">
        <f>SUM('[32]TIỆN 02'!$I$3:$O$3)</f>
        <v>#REF!</v>
      </c>
      <c r="AO46" s="86" t="e">
        <f>SUM('[33]TIỆN 03'!$J$3:$P$3)</f>
        <v>#REF!</v>
      </c>
      <c r="AP46" s="86" t="e">
        <f>SUM('[34]TIỆN 04'!$I$3:$O$3)</f>
        <v>#REF!</v>
      </c>
      <c r="AQ46" s="86" t="e">
        <f>SUM('[35]TIỆN 05'!$I$3:$O$3)</f>
        <v>#REF!</v>
      </c>
      <c r="AR46" s="86"/>
      <c r="AS46" s="86" t="e">
        <f>SUM([37]WC01!$J$3:$P$3)</f>
        <v>#REF!</v>
      </c>
      <c r="AT46" s="86" t="e">
        <f>SUM([38]WC02!$J$3:$P$3)</f>
        <v>#REF!</v>
      </c>
      <c r="AU46" s="86" t="e">
        <f>SUM([39]EDM01!$J$3:$P$3)</f>
        <v>#REF!</v>
      </c>
      <c r="AV46" s="86" t="e">
        <f>SUM([40]EDM02!$J$3:$P$3)</f>
        <v>#REF!</v>
      </c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</row>
    <row r="47" spans="1:60" ht="31.5" customHeight="1" x14ac:dyDescent="0.55000000000000004">
      <c r="A47" s="168"/>
      <c r="B47" s="168"/>
      <c r="C47" s="85" t="s">
        <v>84</v>
      </c>
      <c r="D47" s="78" t="e">
        <f>AVERAGEA(E47:AV47)</f>
        <v>#REF!</v>
      </c>
      <c r="E47" s="88" t="e">
        <f t="shared" ref="E47:AE47" si="109">E46/(10.5*6)%</f>
        <v>#REF!</v>
      </c>
      <c r="F47" s="88" t="e">
        <f t="shared" si="109"/>
        <v>#REF!</v>
      </c>
      <c r="G47" s="88" t="e">
        <f t="shared" si="109"/>
        <v>#REF!</v>
      </c>
      <c r="H47" s="88" t="e">
        <f t="shared" si="109"/>
        <v>#REF!</v>
      </c>
      <c r="I47" s="88" t="e">
        <f t="shared" si="109"/>
        <v>#REF!</v>
      </c>
      <c r="J47" s="88" t="e">
        <f t="shared" si="109"/>
        <v>#REF!</v>
      </c>
      <c r="K47" s="88" t="e">
        <f t="shared" si="109"/>
        <v>#REF!</v>
      </c>
      <c r="L47" s="88" t="e">
        <f t="shared" si="109"/>
        <v>#REF!</v>
      </c>
      <c r="M47" s="88" t="e">
        <f t="shared" si="109"/>
        <v>#REF!</v>
      </c>
      <c r="N47" s="88" t="e">
        <f t="shared" si="109"/>
        <v>#REF!</v>
      </c>
      <c r="O47" s="88" t="e">
        <f t="shared" si="109"/>
        <v>#REF!</v>
      </c>
      <c r="P47" s="88" t="e">
        <f t="shared" si="109"/>
        <v>#REF!</v>
      </c>
      <c r="Q47" s="88" t="e">
        <f t="shared" si="109"/>
        <v>#REF!</v>
      </c>
      <c r="R47" s="88" t="e">
        <f t="shared" si="109"/>
        <v>#REF!</v>
      </c>
      <c r="S47" s="88" t="e">
        <f t="shared" si="109"/>
        <v>#REF!</v>
      </c>
      <c r="T47" s="88" t="e">
        <f t="shared" si="109"/>
        <v>#REF!</v>
      </c>
      <c r="U47" s="88" t="e">
        <f t="shared" si="109"/>
        <v>#REF!</v>
      </c>
      <c r="V47" s="88" t="e">
        <f t="shared" si="109"/>
        <v>#REF!</v>
      </c>
      <c r="W47" s="88" t="e">
        <f t="shared" si="109"/>
        <v>#REF!</v>
      </c>
      <c r="X47" s="88" t="e">
        <f t="shared" si="109"/>
        <v>#REF!</v>
      </c>
      <c r="Y47" s="88" t="e">
        <f t="shared" si="109"/>
        <v>#REF!</v>
      </c>
      <c r="Z47" s="88" t="e">
        <f t="shared" si="109"/>
        <v>#REF!</v>
      </c>
      <c r="AA47" s="88" t="e">
        <f t="shared" si="109"/>
        <v>#REF!</v>
      </c>
      <c r="AB47" s="88" t="e">
        <f t="shared" si="109"/>
        <v>#REF!</v>
      </c>
      <c r="AC47" s="88" t="e">
        <f t="shared" si="109"/>
        <v>#REF!</v>
      </c>
      <c r="AD47" s="88" t="e">
        <f t="shared" si="109"/>
        <v>#REF!</v>
      </c>
      <c r="AE47" s="88" t="e">
        <f t="shared" si="109"/>
        <v>#REF!</v>
      </c>
      <c r="AF47" s="88"/>
      <c r="AG47" s="88"/>
      <c r="AH47" s="88"/>
      <c r="AI47" s="88"/>
      <c r="AJ47" s="88"/>
      <c r="AK47" s="88"/>
      <c r="AL47" s="88"/>
      <c r="AM47" s="88" t="e">
        <f t="shared" ref="AM47:AQ47" si="110">AM46/(10.5*6)%</f>
        <v>#REF!</v>
      </c>
      <c r="AN47" s="88" t="e">
        <f t="shared" si="110"/>
        <v>#REF!</v>
      </c>
      <c r="AO47" s="88" t="e">
        <f t="shared" si="110"/>
        <v>#REF!</v>
      </c>
      <c r="AP47" s="88" t="e">
        <f t="shared" si="110"/>
        <v>#REF!</v>
      </c>
      <c r="AQ47" s="88" t="e">
        <f t="shared" si="110"/>
        <v>#REF!</v>
      </c>
      <c r="AR47" s="88"/>
      <c r="AS47" s="88" t="e">
        <f t="shared" ref="AS47:AV47" si="111">AS46/(10.5*6)%</f>
        <v>#REF!</v>
      </c>
      <c r="AT47" s="88" t="e">
        <f t="shared" si="111"/>
        <v>#REF!</v>
      </c>
      <c r="AU47" s="88" t="e">
        <f t="shared" si="111"/>
        <v>#REF!</v>
      </c>
      <c r="AV47" s="88" t="e">
        <f t="shared" si="111"/>
        <v>#REF!</v>
      </c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</row>
    <row r="48" spans="1:60" ht="31.5" customHeight="1" x14ac:dyDescent="0.6">
      <c r="A48" s="167" t="s">
        <v>94</v>
      </c>
      <c r="B48" s="169" t="s">
        <v>107</v>
      </c>
      <c r="C48" s="85" t="s">
        <v>106</v>
      </c>
      <c r="D48" s="92" t="e">
        <f>SUM(E48:AV48)</f>
        <v>#REF!</v>
      </c>
      <c r="E48" s="86" t="e">
        <f>SUM([1]CNC01!$J$4:$P$4)</f>
        <v>#REF!</v>
      </c>
      <c r="F48" s="86" t="e">
        <f>SUM('[2]Check lịch sử máy, nhân viên vậ'!$J$4:$P$4)</f>
        <v>#REF!</v>
      </c>
      <c r="G48" s="86" t="e">
        <f>SUM([3]CNC03!$J$4:$Q$4)</f>
        <v>#REF!</v>
      </c>
      <c r="H48" s="86" t="e">
        <f>SUM([4]CNC04!$J$4:$P$4)</f>
        <v>#REF!</v>
      </c>
      <c r="I48" s="86" t="e">
        <f>SUM([5]CNC05!$J$4:$Q$4)</f>
        <v>#REF!</v>
      </c>
      <c r="J48" s="86" t="e">
        <f>SUM([7]CNC07!$J$4:$P$4)</f>
        <v>#REF!</v>
      </c>
      <c r="K48" s="86" t="e">
        <f>SUM([8]CNC08!$J$4:$P$4)</f>
        <v>#REF!</v>
      </c>
      <c r="L48" s="86" t="e">
        <f>SUM([9]CNC09!$J$4:$P$4)</f>
        <v>#REF!</v>
      </c>
      <c r="M48" s="86" t="e">
        <f>SUM([10]CNC10!$J$4:$P$4)</f>
        <v>#REF!</v>
      </c>
      <c r="N48" s="86" t="e">
        <f>SUM([29]CNC33!$J$4:$Q$4)</f>
        <v>#REF!</v>
      </c>
      <c r="O48" s="86" t="e">
        <f>SUM([30]CNC34!$J$4:$P$4)</f>
        <v>#REF!</v>
      </c>
      <c r="P48" s="86" t="e">
        <f>SUM('[42]2222222222'!$I$4:$O$4)</f>
        <v>#REF!</v>
      </c>
      <c r="Q48" s="86" t="e">
        <f>SUM([28]CNC32!$J$4:$Q$4)</f>
        <v>#REF!</v>
      </c>
      <c r="R48" s="86" t="e">
        <f>SUM([15]CNC16!$J$4:$P$4)</f>
        <v>#REF!</v>
      </c>
      <c r="S48" s="86" t="e">
        <f>SUM([16]CNC17!$I$4:$L$4)</f>
        <v>#REF!</v>
      </c>
      <c r="T48" s="86" t="e">
        <f>SUM([20]CNC22!$J$4:$P$4)</f>
        <v>#REF!</v>
      </c>
      <c r="U48" s="86" t="e">
        <f>SUM([24]CNC26!$J$4:$P$4)</f>
        <v>#REF!</v>
      </c>
      <c r="V48" s="86" t="e">
        <f>SUM([21]CNC23!$J$4:$P$4)</f>
        <v>#REF!</v>
      </c>
      <c r="W48" s="86" t="e">
        <f>SUM([22]CNC24!$J$4:$P$4)</f>
        <v>#REF!</v>
      </c>
      <c r="X48" s="86" t="e">
        <f>SUM([26]CNC29!$J$4:$P$4)</f>
        <v>#REF!</v>
      </c>
      <c r="Y48" s="86" t="e">
        <f>SUM([27]CNC30!$J$4:$Q$4)</f>
        <v>#REF!</v>
      </c>
      <c r="Z48" s="86" t="e">
        <f>SUM([43]CNC31!$J$4:$P$4)</f>
        <v>#REF!</v>
      </c>
      <c r="AA48" s="86" t="e">
        <f>SUM([11]CNC12!$J$4:$Q$4)</f>
        <v>#REF!</v>
      </c>
      <c r="AB48" s="86" t="e">
        <f>SUM([12]CNC13!$J$4:$P$4)</f>
        <v>#REF!</v>
      </c>
      <c r="AC48" s="86" t="e">
        <f>SUM([17]CNC18!$J$4:$P$4)</f>
        <v>#REF!</v>
      </c>
      <c r="AD48" s="86" t="e">
        <f>SUM([41]CNC11!$J$4:$P$4)</f>
        <v>#REF!</v>
      </c>
      <c r="AE48" s="86" t="e">
        <f>SUM([6]CNC06!$J$4:$P$4)</f>
        <v>#REF!</v>
      </c>
      <c r="AF48" s="86"/>
      <c r="AG48" s="86"/>
      <c r="AH48" s="86"/>
      <c r="AI48" s="86"/>
      <c r="AJ48" s="86"/>
      <c r="AK48" s="86"/>
      <c r="AL48" s="86"/>
      <c r="AM48" s="86" t="e">
        <f>SUM('[31]TIỆN 01'!$I$4:$O$4)</f>
        <v>#REF!</v>
      </c>
      <c r="AN48" s="86" t="e">
        <f>SUM('[32]TIỆN 02'!$I$4:$O$4)</f>
        <v>#REF!</v>
      </c>
      <c r="AO48" s="86" t="e">
        <f>SUM('[33]TIỆN 03'!$J$4:$P$4)</f>
        <v>#REF!</v>
      </c>
      <c r="AP48" s="86" t="e">
        <f>SUM('[34]TIỆN 04'!$I$4:$O$4)</f>
        <v>#REF!</v>
      </c>
      <c r="AQ48" s="86" t="e">
        <f>SUM('[35]TIỆN 05'!$I$4:$O$4)</f>
        <v>#REF!</v>
      </c>
      <c r="AR48" s="86"/>
      <c r="AS48" s="86" t="e">
        <f>SUM([37]WC01!$J$4:$P$4)</f>
        <v>#REF!</v>
      </c>
      <c r="AT48" s="86" t="e">
        <f>SUM([38]WC02!$J$4:$P$4)</f>
        <v>#REF!</v>
      </c>
      <c r="AU48" s="86" t="e">
        <f>SUM([39]EDM01!$J$4:$P$4)</f>
        <v>#REF!</v>
      </c>
      <c r="AV48" s="86" t="e">
        <f>SUM([40]EDM02!$J$4:$P$4)</f>
        <v>#REF!</v>
      </c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</row>
    <row r="49" spans="1:60" ht="31.5" customHeight="1" x14ac:dyDescent="0.55000000000000004">
      <c r="A49" s="168"/>
      <c r="B49" s="168"/>
      <c r="C49" s="89" t="s">
        <v>84</v>
      </c>
      <c r="D49" s="78" t="e">
        <f>AVERAGEA(E49:AV49)</f>
        <v>#REF!</v>
      </c>
      <c r="E49" s="88" t="e">
        <f t="shared" ref="E49:AE49" si="112">E48/(10.5*6)%</f>
        <v>#REF!</v>
      </c>
      <c r="F49" s="88" t="e">
        <f t="shared" si="112"/>
        <v>#REF!</v>
      </c>
      <c r="G49" s="88" t="e">
        <f t="shared" si="112"/>
        <v>#REF!</v>
      </c>
      <c r="H49" s="88" t="e">
        <f t="shared" si="112"/>
        <v>#REF!</v>
      </c>
      <c r="I49" s="88" t="e">
        <f t="shared" si="112"/>
        <v>#REF!</v>
      </c>
      <c r="J49" s="88" t="e">
        <f t="shared" si="112"/>
        <v>#REF!</v>
      </c>
      <c r="K49" s="88" t="e">
        <f t="shared" si="112"/>
        <v>#REF!</v>
      </c>
      <c r="L49" s="88" t="e">
        <f t="shared" si="112"/>
        <v>#REF!</v>
      </c>
      <c r="M49" s="88" t="e">
        <f t="shared" si="112"/>
        <v>#REF!</v>
      </c>
      <c r="N49" s="88" t="e">
        <f t="shared" si="112"/>
        <v>#REF!</v>
      </c>
      <c r="O49" s="88" t="e">
        <f t="shared" si="112"/>
        <v>#REF!</v>
      </c>
      <c r="P49" s="88" t="e">
        <f t="shared" si="112"/>
        <v>#REF!</v>
      </c>
      <c r="Q49" s="88" t="e">
        <f t="shared" si="112"/>
        <v>#REF!</v>
      </c>
      <c r="R49" s="88" t="e">
        <f t="shared" si="112"/>
        <v>#REF!</v>
      </c>
      <c r="S49" s="88" t="e">
        <f t="shared" si="112"/>
        <v>#REF!</v>
      </c>
      <c r="T49" s="88" t="e">
        <f t="shared" si="112"/>
        <v>#REF!</v>
      </c>
      <c r="U49" s="88" t="e">
        <f t="shared" si="112"/>
        <v>#REF!</v>
      </c>
      <c r="V49" s="88" t="e">
        <f t="shared" si="112"/>
        <v>#REF!</v>
      </c>
      <c r="W49" s="88" t="e">
        <f t="shared" si="112"/>
        <v>#REF!</v>
      </c>
      <c r="X49" s="88" t="e">
        <f t="shared" si="112"/>
        <v>#REF!</v>
      </c>
      <c r="Y49" s="88" t="e">
        <f t="shared" si="112"/>
        <v>#REF!</v>
      </c>
      <c r="Z49" s="88" t="e">
        <f t="shared" si="112"/>
        <v>#REF!</v>
      </c>
      <c r="AA49" s="88" t="e">
        <f t="shared" si="112"/>
        <v>#REF!</v>
      </c>
      <c r="AB49" s="88" t="e">
        <f t="shared" si="112"/>
        <v>#REF!</v>
      </c>
      <c r="AC49" s="88" t="e">
        <f t="shared" si="112"/>
        <v>#REF!</v>
      </c>
      <c r="AD49" s="88" t="e">
        <f t="shared" si="112"/>
        <v>#REF!</v>
      </c>
      <c r="AE49" s="88" t="e">
        <f t="shared" si="112"/>
        <v>#REF!</v>
      </c>
      <c r="AF49" s="88"/>
      <c r="AG49" s="88"/>
      <c r="AH49" s="88"/>
      <c r="AI49" s="88"/>
      <c r="AJ49" s="88"/>
      <c r="AK49" s="88"/>
      <c r="AL49" s="88"/>
      <c r="AM49" s="88" t="e">
        <f t="shared" ref="AM49:AQ49" si="113">AM48/(10.5*6)%</f>
        <v>#REF!</v>
      </c>
      <c r="AN49" s="88" t="e">
        <f t="shared" si="113"/>
        <v>#REF!</v>
      </c>
      <c r="AO49" s="88" t="e">
        <f t="shared" si="113"/>
        <v>#REF!</v>
      </c>
      <c r="AP49" s="88" t="e">
        <f t="shared" si="113"/>
        <v>#REF!</v>
      </c>
      <c r="AQ49" s="88" t="e">
        <f t="shared" si="113"/>
        <v>#REF!</v>
      </c>
      <c r="AR49" s="88"/>
      <c r="AS49" s="88" t="e">
        <f t="shared" ref="AS49:AV49" si="114">AS48/(10.5*6)%</f>
        <v>#REF!</v>
      </c>
      <c r="AT49" s="88" t="e">
        <f t="shared" si="114"/>
        <v>#REF!</v>
      </c>
      <c r="AU49" s="88" t="e">
        <f t="shared" si="114"/>
        <v>#REF!</v>
      </c>
      <c r="AV49" s="88" t="e">
        <f t="shared" si="114"/>
        <v>#REF!</v>
      </c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</row>
    <row r="50" spans="1:60" ht="30" customHeight="1" x14ac:dyDescent="0.7">
      <c r="A50" s="179" t="s">
        <v>110</v>
      </c>
      <c r="B50" s="164"/>
      <c r="C50" s="165"/>
      <c r="D50" s="80" t="s">
        <v>101</v>
      </c>
      <c r="E50" s="163" t="s">
        <v>111</v>
      </c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ht="28.5" customHeight="1" x14ac:dyDescent="0.6">
      <c r="A51" s="82" t="s">
        <v>103</v>
      </c>
      <c r="B51" s="82" t="s">
        <v>104</v>
      </c>
      <c r="C51" s="83"/>
      <c r="D51" s="80" t="e">
        <f>SUM(E51:AV51)</f>
        <v>#REF!</v>
      </c>
      <c r="E51" s="84" t="e">
        <f t="shared" ref="E51:AE51" si="115">E52+E54</f>
        <v>#REF!</v>
      </c>
      <c r="F51" s="84" t="e">
        <f t="shared" si="115"/>
        <v>#REF!</v>
      </c>
      <c r="G51" s="84" t="e">
        <f t="shared" si="115"/>
        <v>#REF!</v>
      </c>
      <c r="H51" s="84" t="e">
        <f t="shared" si="115"/>
        <v>#REF!</v>
      </c>
      <c r="I51" s="84" t="e">
        <f t="shared" si="115"/>
        <v>#REF!</v>
      </c>
      <c r="J51" s="84" t="e">
        <f t="shared" si="115"/>
        <v>#REF!</v>
      </c>
      <c r="K51" s="84" t="e">
        <f t="shared" si="115"/>
        <v>#REF!</v>
      </c>
      <c r="L51" s="84" t="e">
        <f t="shared" si="115"/>
        <v>#REF!</v>
      </c>
      <c r="M51" s="84" t="e">
        <f t="shared" si="115"/>
        <v>#REF!</v>
      </c>
      <c r="N51" s="84" t="e">
        <f t="shared" si="115"/>
        <v>#REF!</v>
      </c>
      <c r="O51" s="84" t="e">
        <f t="shared" si="115"/>
        <v>#REF!</v>
      </c>
      <c r="P51" s="84" t="e">
        <f t="shared" si="115"/>
        <v>#REF!</v>
      </c>
      <c r="Q51" s="84" t="e">
        <f t="shared" si="115"/>
        <v>#REF!</v>
      </c>
      <c r="R51" s="84" t="e">
        <f t="shared" si="115"/>
        <v>#REF!</v>
      </c>
      <c r="S51" s="84" t="e">
        <f t="shared" si="115"/>
        <v>#REF!</v>
      </c>
      <c r="T51" s="84" t="e">
        <f t="shared" si="115"/>
        <v>#REF!</v>
      </c>
      <c r="U51" s="84" t="e">
        <f t="shared" si="115"/>
        <v>#REF!</v>
      </c>
      <c r="V51" s="84" t="e">
        <f t="shared" si="115"/>
        <v>#REF!</v>
      </c>
      <c r="W51" s="84" t="e">
        <f t="shared" si="115"/>
        <v>#REF!</v>
      </c>
      <c r="X51" s="84" t="e">
        <f t="shared" si="115"/>
        <v>#REF!</v>
      </c>
      <c r="Y51" s="84" t="e">
        <f t="shared" si="115"/>
        <v>#REF!</v>
      </c>
      <c r="Z51" s="84" t="e">
        <f t="shared" si="115"/>
        <v>#REF!</v>
      </c>
      <c r="AA51" s="84" t="e">
        <f t="shared" si="115"/>
        <v>#REF!</v>
      </c>
      <c r="AB51" s="84" t="e">
        <f t="shared" si="115"/>
        <v>#REF!</v>
      </c>
      <c r="AC51" s="84" t="e">
        <f t="shared" si="115"/>
        <v>#REF!</v>
      </c>
      <c r="AD51" s="84" t="e">
        <f t="shared" si="115"/>
        <v>#REF!</v>
      </c>
      <c r="AE51" s="84" t="e">
        <f t="shared" si="115"/>
        <v>#REF!</v>
      </c>
      <c r="AF51" s="84"/>
      <c r="AG51" s="84"/>
      <c r="AH51" s="84"/>
      <c r="AI51" s="84"/>
      <c r="AJ51" s="84"/>
      <c r="AK51" s="84"/>
      <c r="AL51" s="84"/>
      <c r="AM51" s="84" t="e">
        <f t="shared" ref="AM51:AQ51" si="116">AM52+AM54</f>
        <v>#REF!</v>
      </c>
      <c r="AN51" s="84" t="e">
        <f t="shared" si="116"/>
        <v>#REF!</v>
      </c>
      <c r="AO51" s="84" t="e">
        <f t="shared" si="116"/>
        <v>#REF!</v>
      </c>
      <c r="AP51" s="84" t="e">
        <f t="shared" si="116"/>
        <v>#REF!</v>
      </c>
      <c r="AQ51" s="84" t="e">
        <f t="shared" si="116"/>
        <v>#REF!</v>
      </c>
      <c r="AR51" s="84"/>
      <c r="AS51" s="84" t="e">
        <f t="shared" ref="AS51:AV51" si="117">AS52+AS54</f>
        <v>#REF!</v>
      </c>
      <c r="AT51" s="84" t="e">
        <f t="shared" si="117"/>
        <v>#REF!</v>
      </c>
      <c r="AU51" s="84" t="e">
        <f t="shared" si="117"/>
        <v>#REF!</v>
      </c>
      <c r="AV51" s="84" t="e">
        <f t="shared" si="117"/>
        <v>#REF!</v>
      </c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</row>
    <row r="52" spans="1:60" ht="28.5" customHeight="1" x14ac:dyDescent="0.6">
      <c r="A52" s="167" t="s">
        <v>82</v>
      </c>
      <c r="B52" s="169" t="s">
        <v>105</v>
      </c>
      <c r="C52" s="85" t="s">
        <v>106</v>
      </c>
      <c r="D52" s="92" t="e">
        <f>SUM(E52:AV52)</f>
        <v>#REF!</v>
      </c>
      <c r="E52" s="86" t="e">
        <f>SUM([1]CNC01!$Q$3:$W$3)</f>
        <v>#REF!</v>
      </c>
      <c r="F52" s="86" t="e">
        <f>SUM('[2]Check lịch sử máy, nhân viên vậ'!$Q$3:$W$3)</f>
        <v>#REF!</v>
      </c>
      <c r="G52" s="86" t="e">
        <f>SUM([3]CNC03!$R$3:$X$3)</f>
        <v>#REF!</v>
      </c>
      <c r="H52" s="86" t="e">
        <f>SUM([4]CNC04!$Q$3:$W$3)</f>
        <v>#REF!</v>
      </c>
      <c r="I52" s="86" t="e">
        <f>SUM([5]CNC05!$R$3:$X$3)</f>
        <v>#REF!</v>
      </c>
      <c r="J52" s="86" t="e">
        <f>SUM([7]CNC07!$Q$3:$W$3)</f>
        <v>#REF!</v>
      </c>
      <c r="K52" s="86" t="e">
        <f>SUM([8]CNC08!$Q$3:$W$3)</f>
        <v>#REF!</v>
      </c>
      <c r="L52" s="86" t="e">
        <f>SUM([9]CNC09!$Q$3:$W$3)</f>
        <v>#REF!</v>
      </c>
      <c r="M52" s="86" t="e">
        <f>SUM([10]CNC10!$Q$3:$W$3)</f>
        <v>#REF!</v>
      </c>
      <c r="N52" s="86" t="e">
        <f>SUM([29]CNC33!$R$3:$X$3)</f>
        <v>#REF!</v>
      </c>
      <c r="O52" s="86" t="e">
        <f>SUM([30]CNC34!$Q$3:$W$3)</f>
        <v>#REF!</v>
      </c>
      <c r="P52" s="86" t="e">
        <f>SUM('[42]2222222222'!$P$3:$V$3)</f>
        <v>#REF!</v>
      </c>
      <c r="Q52" s="86" t="e">
        <f>SUM([28]CNC32!$R$3:$X$3)</f>
        <v>#REF!</v>
      </c>
      <c r="R52" s="86" t="e">
        <f>SUM([15]CNC16!$Q$3:$W$3)</f>
        <v>#REF!</v>
      </c>
      <c r="S52" s="86" t="e">
        <f>SUM([16]CNC17!$M$3:$S$3)</f>
        <v>#REF!</v>
      </c>
      <c r="T52" s="86" t="e">
        <f>SUM([20]CNC22!$Q$3:$W$3)</f>
        <v>#REF!</v>
      </c>
      <c r="U52" s="86" t="e">
        <f>SUM([24]CNC26!$Q$3:$W$3)</f>
        <v>#REF!</v>
      </c>
      <c r="V52" s="86" t="e">
        <f>SUM([21]CNC23!$Q$3:$W$3)</f>
        <v>#REF!</v>
      </c>
      <c r="W52" s="86" t="e">
        <f>SUM([22]CNC24!$Q$3:$W$3)</f>
        <v>#REF!</v>
      </c>
      <c r="X52" s="86" t="e">
        <f>SUM([26]CNC29!$Q$3:$W$3)</f>
        <v>#REF!</v>
      </c>
      <c r="Y52" s="86" t="e">
        <f>SUM([27]CNC30!$R$3:$X$3)</f>
        <v>#REF!</v>
      </c>
      <c r="Z52" s="86" t="e">
        <f>SUM([43]CNC31!$Q$3:$W$3)</f>
        <v>#REF!</v>
      </c>
      <c r="AA52" s="86" t="e">
        <f>SUM([11]CNC12!$R$3:$X$3)</f>
        <v>#REF!</v>
      </c>
      <c r="AB52" s="86" t="e">
        <f>SUM([12]CNC13!$Q$3:$W$3)</f>
        <v>#REF!</v>
      </c>
      <c r="AC52" s="86" t="e">
        <f>SUM([17]CNC18!$Q$3:$W$3)</f>
        <v>#REF!</v>
      </c>
      <c r="AD52" s="86" t="e">
        <f>SUM([41]CNC11!$Q$3:$W$3)</f>
        <v>#REF!</v>
      </c>
      <c r="AE52" s="86" t="e">
        <f>SUM([6]CNC06!$Q$3:$W$3)</f>
        <v>#REF!</v>
      </c>
      <c r="AF52" s="86"/>
      <c r="AG52" s="86"/>
      <c r="AH52" s="86"/>
      <c r="AI52" s="86"/>
      <c r="AJ52" s="86"/>
      <c r="AK52" s="86"/>
      <c r="AL52" s="86"/>
      <c r="AM52" s="86" t="e">
        <f>SUM('[31]TIỆN 01'!$P$3:$V$3)</f>
        <v>#REF!</v>
      </c>
      <c r="AN52" s="86" t="e">
        <f>SUM('[32]TIỆN 02'!$P$3:$V$3)</f>
        <v>#REF!</v>
      </c>
      <c r="AO52" s="86" t="e">
        <f>SUM('[33]TIỆN 03'!$Q$3:$W$3)</f>
        <v>#REF!</v>
      </c>
      <c r="AP52" s="86" t="e">
        <f>SUM('[34]TIỆN 04'!$P$3:$V$3)</f>
        <v>#REF!</v>
      </c>
      <c r="AQ52" s="86" t="e">
        <f>SUM('[35]TIỆN 05'!$P$3:$V$3)</f>
        <v>#REF!</v>
      </c>
      <c r="AR52" s="86"/>
      <c r="AS52" s="86" t="e">
        <f>SUM([37]WC01!$Q$3:$W$3)</f>
        <v>#REF!</v>
      </c>
      <c r="AT52" s="86" t="e">
        <f>SUM([38]WC02!$Q$3:$W$3)</f>
        <v>#REF!</v>
      </c>
      <c r="AU52" s="86" t="e">
        <f>SUM([39]EDM01!$Q$3:$W$3)</f>
        <v>#REF!</v>
      </c>
      <c r="AV52" s="86" t="e">
        <f>SUM([40]EDM02!$Q$3:$W$3)</f>
        <v>#REF!</v>
      </c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</row>
    <row r="53" spans="1:60" ht="28.5" customHeight="1" x14ac:dyDescent="0.55000000000000004">
      <c r="A53" s="168"/>
      <c r="B53" s="168"/>
      <c r="C53" s="85" t="s">
        <v>84</v>
      </c>
      <c r="D53" s="78" t="e">
        <f>AVERAGEA(E53:AV53)</f>
        <v>#REF!</v>
      </c>
      <c r="E53" s="88" t="e">
        <f t="shared" ref="E53:AE53" si="118">E52/(10.5*6)%</f>
        <v>#REF!</v>
      </c>
      <c r="F53" s="88" t="e">
        <f t="shared" si="118"/>
        <v>#REF!</v>
      </c>
      <c r="G53" s="88" t="e">
        <f t="shared" si="118"/>
        <v>#REF!</v>
      </c>
      <c r="H53" s="88" t="e">
        <f t="shared" si="118"/>
        <v>#REF!</v>
      </c>
      <c r="I53" s="88" t="e">
        <f t="shared" si="118"/>
        <v>#REF!</v>
      </c>
      <c r="J53" s="88" t="e">
        <f t="shared" si="118"/>
        <v>#REF!</v>
      </c>
      <c r="K53" s="88" t="e">
        <f t="shared" si="118"/>
        <v>#REF!</v>
      </c>
      <c r="L53" s="88" t="e">
        <f t="shared" si="118"/>
        <v>#REF!</v>
      </c>
      <c r="M53" s="88" t="e">
        <f t="shared" si="118"/>
        <v>#REF!</v>
      </c>
      <c r="N53" s="88" t="e">
        <f t="shared" si="118"/>
        <v>#REF!</v>
      </c>
      <c r="O53" s="88" t="e">
        <f t="shared" si="118"/>
        <v>#REF!</v>
      </c>
      <c r="P53" s="88" t="e">
        <f t="shared" si="118"/>
        <v>#REF!</v>
      </c>
      <c r="Q53" s="88" t="e">
        <f t="shared" si="118"/>
        <v>#REF!</v>
      </c>
      <c r="R53" s="88" t="e">
        <f t="shared" si="118"/>
        <v>#REF!</v>
      </c>
      <c r="S53" s="88" t="e">
        <f t="shared" si="118"/>
        <v>#REF!</v>
      </c>
      <c r="T53" s="88" t="e">
        <f t="shared" si="118"/>
        <v>#REF!</v>
      </c>
      <c r="U53" s="88" t="e">
        <f t="shared" si="118"/>
        <v>#REF!</v>
      </c>
      <c r="V53" s="88" t="e">
        <f t="shared" si="118"/>
        <v>#REF!</v>
      </c>
      <c r="W53" s="88" t="e">
        <f t="shared" si="118"/>
        <v>#REF!</v>
      </c>
      <c r="X53" s="88" t="e">
        <f t="shared" si="118"/>
        <v>#REF!</v>
      </c>
      <c r="Y53" s="88" t="e">
        <f t="shared" si="118"/>
        <v>#REF!</v>
      </c>
      <c r="Z53" s="88" t="e">
        <f t="shared" si="118"/>
        <v>#REF!</v>
      </c>
      <c r="AA53" s="88" t="e">
        <f t="shared" si="118"/>
        <v>#REF!</v>
      </c>
      <c r="AB53" s="88" t="e">
        <f t="shared" si="118"/>
        <v>#REF!</v>
      </c>
      <c r="AC53" s="88" t="e">
        <f t="shared" si="118"/>
        <v>#REF!</v>
      </c>
      <c r="AD53" s="88" t="e">
        <f t="shared" si="118"/>
        <v>#REF!</v>
      </c>
      <c r="AE53" s="88" t="e">
        <f t="shared" si="118"/>
        <v>#REF!</v>
      </c>
      <c r="AF53" s="88"/>
      <c r="AG53" s="88"/>
      <c r="AH53" s="88"/>
      <c r="AI53" s="88"/>
      <c r="AJ53" s="88"/>
      <c r="AK53" s="88"/>
      <c r="AL53" s="88"/>
      <c r="AM53" s="88" t="e">
        <f t="shared" ref="AM53:AQ53" si="119">AM52/(10.5*6)%</f>
        <v>#REF!</v>
      </c>
      <c r="AN53" s="88" t="e">
        <f t="shared" si="119"/>
        <v>#REF!</v>
      </c>
      <c r="AO53" s="88" t="e">
        <f t="shared" si="119"/>
        <v>#REF!</v>
      </c>
      <c r="AP53" s="88" t="e">
        <f t="shared" si="119"/>
        <v>#REF!</v>
      </c>
      <c r="AQ53" s="88" t="e">
        <f t="shared" si="119"/>
        <v>#REF!</v>
      </c>
      <c r="AR53" s="88"/>
      <c r="AS53" s="88" t="e">
        <f t="shared" ref="AS53:AV53" si="120">AS52/(10.5*6)%</f>
        <v>#REF!</v>
      </c>
      <c r="AT53" s="88" t="e">
        <f t="shared" si="120"/>
        <v>#REF!</v>
      </c>
      <c r="AU53" s="88" t="e">
        <f t="shared" si="120"/>
        <v>#REF!</v>
      </c>
      <c r="AV53" s="88" t="e">
        <f t="shared" si="120"/>
        <v>#REF!</v>
      </c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</row>
    <row r="54" spans="1:60" ht="28.5" customHeight="1" x14ac:dyDescent="0.6">
      <c r="A54" s="167" t="s">
        <v>94</v>
      </c>
      <c r="B54" s="169" t="s">
        <v>107</v>
      </c>
      <c r="C54" s="85" t="s">
        <v>106</v>
      </c>
      <c r="D54" s="92" t="e">
        <f>SUM(E54:AV54)</f>
        <v>#REF!</v>
      </c>
      <c r="E54" s="86" t="e">
        <f>SUM([1]CNC01!$Q$4:$W$4)</f>
        <v>#REF!</v>
      </c>
      <c r="F54" s="86" t="e">
        <f>SUM('[2]Check lịch sử máy, nhân viên vậ'!$Q$4:$W$4)</f>
        <v>#REF!</v>
      </c>
      <c r="G54" s="86" t="e">
        <f>SUM([3]CNC03!$R$4:$X$4)</f>
        <v>#REF!</v>
      </c>
      <c r="H54" s="86" t="e">
        <f>SUM([4]CNC04!$Q$4:$W$4)</f>
        <v>#REF!</v>
      </c>
      <c r="I54" s="86" t="e">
        <f>SUM([5]CNC05!$R$4:$X$4)</f>
        <v>#REF!</v>
      </c>
      <c r="J54" s="86" t="e">
        <f>SUM([7]CNC07!$Q$4:$W$4)</f>
        <v>#REF!</v>
      </c>
      <c r="K54" s="86" t="e">
        <f>SUM([8]CNC08!$Q$4:$W$4)</f>
        <v>#REF!</v>
      </c>
      <c r="L54" s="86" t="e">
        <f>SUM([9]CNC09!$Q$4:$W$4)</f>
        <v>#REF!</v>
      </c>
      <c r="M54" s="86" t="e">
        <f>SUM([10]CNC10!$Q$4:$W$4)</f>
        <v>#REF!</v>
      </c>
      <c r="N54" s="86" t="e">
        <f>SUM([29]CNC33!$R$4:$X$4)</f>
        <v>#REF!</v>
      </c>
      <c r="O54" s="86" t="e">
        <f>SUM([30]CNC34!$Q$4:$W$4)</f>
        <v>#REF!</v>
      </c>
      <c r="P54" s="86" t="e">
        <f>SUM('[42]2222222222'!$P$4:$V$4)</f>
        <v>#REF!</v>
      </c>
      <c r="Q54" s="86" t="e">
        <f>SUM([28]CNC32!$R$4:$X$4)</f>
        <v>#REF!</v>
      </c>
      <c r="R54" s="86" t="e">
        <f>SUM([15]CNC16!$Q$4:$W$4)</f>
        <v>#REF!</v>
      </c>
      <c r="S54" s="86" t="e">
        <f>SUM([16]CNC17!$M$4:$S$4)</f>
        <v>#REF!</v>
      </c>
      <c r="T54" s="86" t="e">
        <f>SUM([20]CNC22!$Q$4:$W$4)</f>
        <v>#REF!</v>
      </c>
      <c r="U54" s="86" t="e">
        <f>SUM([24]CNC26!$Q$4:$W$4)</f>
        <v>#REF!</v>
      </c>
      <c r="V54" s="86" t="e">
        <f>SUM([21]CNC23!$Q$4:$W$4)</f>
        <v>#REF!</v>
      </c>
      <c r="W54" s="86" t="e">
        <f>SUM([22]CNC24!$Q$4:$W$4)</f>
        <v>#REF!</v>
      </c>
      <c r="X54" s="86" t="e">
        <f>SUM([26]CNC29!$Q$4:$W$4)</f>
        <v>#REF!</v>
      </c>
      <c r="Y54" s="86" t="e">
        <f>SUM([27]CNC30!$R$4:$X$4)</f>
        <v>#REF!</v>
      </c>
      <c r="Z54" s="86" t="e">
        <f>SUM([43]CNC31!$Q$4:$W$4)</f>
        <v>#REF!</v>
      </c>
      <c r="AA54" s="86" t="e">
        <f>SUM([11]CNC12!$R$4:$X$4)</f>
        <v>#REF!</v>
      </c>
      <c r="AB54" s="86" t="e">
        <f>SUM([12]CNC13!$Q$4:$W$4)</f>
        <v>#REF!</v>
      </c>
      <c r="AC54" s="86" t="e">
        <f>SUM([17]CNC18!$Q$4:$W$4)</f>
        <v>#REF!</v>
      </c>
      <c r="AD54" s="86" t="e">
        <f>SUM([41]CNC11!$Q$4:$W$4)</f>
        <v>#REF!</v>
      </c>
      <c r="AE54" s="86" t="e">
        <f>SUM([6]CNC06!$Q$4:$W$4)</f>
        <v>#REF!</v>
      </c>
      <c r="AF54" s="86"/>
      <c r="AG54" s="86"/>
      <c r="AH54" s="86"/>
      <c r="AI54" s="86"/>
      <c r="AJ54" s="86"/>
      <c r="AK54" s="86"/>
      <c r="AL54" s="86"/>
      <c r="AM54" s="86" t="e">
        <f>SUM('[31]TIỆN 01'!$P$4:$V$4)</f>
        <v>#REF!</v>
      </c>
      <c r="AN54" s="86" t="e">
        <f>SUM('[32]TIỆN 02'!$P$4:$V$4)</f>
        <v>#REF!</v>
      </c>
      <c r="AO54" s="86" t="e">
        <f>SUM('[33]TIỆN 03'!$Q$4:$W$4)</f>
        <v>#REF!</v>
      </c>
      <c r="AP54" s="86" t="e">
        <f>SUM('[34]TIỆN 04'!$P$4:$V$4)</f>
        <v>#REF!</v>
      </c>
      <c r="AQ54" s="86" t="e">
        <f>SUM('[35]TIỆN 05'!$P$4:$V$4)</f>
        <v>#REF!</v>
      </c>
      <c r="AR54" s="86"/>
      <c r="AS54" s="86" t="e">
        <f>SUM([37]WC01!$Q$4:$W$4)</f>
        <v>#REF!</v>
      </c>
      <c r="AT54" s="86" t="e">
        <f>SUM([38]WC02!$Q$4:$W$4)</f>
        <v>#REF!</v>
      </c>
      <c r="AU54" s="86" t="e">
        <f>SUM([39]EDM01!$Q$4:$W$4)</f>
        <v>#REF!</v>
      </c>
      <c r="AV54" s="86" t="e">
        <f>SUM([40]EDM02!$Q$4:$W$4)</f>
        <v>#REF!</v>
      </c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</row>
    <row r="55" spans="1:60" ht="28.5" customHeight="1" x14ac:dyDescent="0.55000000000000004">
      <c r="A55" s="168"/>
      <c r="B55" s="168"/>
      <c r="C55" s="89" t="s">
        <v>84</v>
      </c>
      <c r="D55" s="78" t="e">
        <f>AVERAGEA(E55:AV55)</f>
        <v>#REF!</v>
      </c>
      <c r="E55" s="88" t="e">
        <f t="shared" ref="E55:AE55" si="121">E54/(10.5*6)%</f>
        <v>#REF!</v>
      </c>
      <c r="F55" s="88" t="e">
        <f t="shared" si="121"/>
        <v>#REF!</v>
      </c>
      <c r="G55" s="88" t="e">
        <f t="shared" si="121"/>
        <v>#REF!</v>
      </c>
      <c r="H55" s="88" t="e">
        <f t="shared" si="121"/>
        <v>#REF!</v>
      </c>
      <c r="I55" s="88" t="e">
        <f t="shared" si="121"/>
        <v>#REF!</v>
      </c>
      <c r="J55" s="88" t="e">
        <f t="shared" si="121"/>
        <v>#REF!</v>
      </c>
      <c r="K55" s="88" t="e">
        <f t="shared" si="121"/>
        <v>#REF!</v>
      </c>
      <c r="L55" s="88" t="e">
        <f t="shared" si="121"/>
        <v>#REF!</v>
      </c>
      <c r="M55" s="88" t="e">
        <f t="shared" si="121"/>
        <v>#REF!</v>
      </c>
      <c r="N55" s="88" t="e">
        <f t="shared" si="121"/>
        <v>#REF!</v>
      </c>
      <c r="O55" s="88" t="e">
        <f t="shared" si="121"/>
        <v>#REF!</v>
      </c>
      <c r="P55" s="88" t="e">
        <f t="shared" si="121"/>
        <v>#REF!</v>
      </c>
      <c r="Q55" s="88" t="e">
        <f t="shared" si="121"/>
        <v>#REF!</v>
      </c>
      <c r="R55" s="88" t="e">
        <f t="shared" si="121"/>
        <v>#REF!</v>
      </c>
      <c r="S55" s="88" t="e">
        <f t="shared" si="121"/>
        <v>#REF!</v>
      </c>
      <c r="T55" s="88" t="e">
        <f t="shared" si="121"/>
        <v>#REF!</v>
      </c>
      <c r="U55" s="88" t="e">
        <f t="shared" si="121"/>
        <v>#REF!</v>
      </c>
      <c r="V55" s="88" t="e">
        <f t="shared" si="121"/>
        <v>#REF!</v>
      </c>
      <c r="W55" s="88" t="e">
        <f t="shared" si="121"/>
        <v>#REF!</v>
      </c>
      <c r="X55" s="88" t="e">
        <f t="shared" si="121"/>
        <v>#REF!</v>
      </c>
      <c r="Y55" s="88" t="e">
        <f t="shared" si="121"/>
        <v>#REF!</v>
      </c>
      <c r="Z55" s="88" t="e">
        <f t="shared" si="121"/>
        <v>#REF!</v>
      </c>
      <c r="AA55" s="88" t="e">
        <f t="shared" si="121"/>
        <v>#REF!</v>
      </c>
      <c r="AB55" s="88" t="e">
        <f t="shared" si="121"/>
        <v>#REF!</v>
      </c>
      <c r="AC55" s="88" t="e">
        <f t="shared" si="121"/>
        <v>#REF!</v>
      </c>
      <c r="AD55" s="88" t="e">
        <f t="shared" si="121"/>
        <v>#REF!</v>
      </c>
      <c r="AE55" s="88" t="e">
        <f t="shared" si="121"/>
        <v>#REF!</v>
      </c>
      <c r="AF55" s="88"/>
      <c r="AG55" s="88"/>
      <c r="AH55" s="88"/>
      <c r="AI55" s="88"/>
      <c r="AJ55" s="88"/>
      <c r="AK55" s="88"/>
      <c r="AL55" s="88"/>
      <c r="AM55" s="88" t="e">
        <f t="shared" ref="AM55:AQ55" si="122">AM54/(10.5*6)%</f>
        <v>#REF!</v>
      </c>
      <c r="AN55" s="88" t="e">
        <f t="shared" si="122"/>
        <v>#REF!</v>
      </c>
      <c r="AO55" s="88" t="e">
        <f t="shared" si="122"/>
        <v>#REF!</v>
      </c>
      <c r="AP55" s="88" t="e">
        <f t="shared" si="122"/>
        <v>#REF!</v>
      </c>
      <c r="AQ55" s="88" t="e">
        <f t="shared" si="122"/>
        <v>#REF!</v>
      </c>
      <c r="AR55" s="88"/>
      <c r="AS55" s="88" t="e">
        <f t="shared" ref="AS55:AV55" si="123">AS54/(10.5*6)%</f>
        <v>#REF!</v>
      </c>
      <c r="AT55" s="88" t="e">
        <f t="shared" si="123"/>
        <v>#REF!</v>
      </c>
      <c r="AU55" s="88" t="e">
        <f t="shared" si="123"/>
        <v>#REF!</v>
      </c>
      <c r="AV55" s="88" t="e">
        <f t="shared" si="123"/>
        <v>#REF!</v>
      </c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</row>
    <row r="56" spans="1:60" ht="34.5" customHeight="1" x14ac:dyDescent="0.7">
      <c r="A56" s="179" t="s">
        <v>112</v>
      </c>
      <c r="B56" s="164"/>
      <c r="C56" s="165"/>
      <c r="D56" s="80" t="s">
        <v>101</v>
      </c>
      <c r="E56" s="163" t="s">
        <v>113</v>
      </c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164"/>
      <c r="AI56" s="164"/>
      <c r="AJ56" s="164"/>
      <c r="AK56" s="164"/>
      <c r="AL56" s="164"/>
      <c r="AM56" s="164"/>
      <c r="AN56" s="164"/>
      <c r="AO56" s="164"/>
      <c r="AP56" s="164"/>
      <c r="AQ56" s="164"/>
      <c r="AR56" s="164"/>
      <c r="AS56" s="164"/>
      <c r="AT56" s="164"/>
      <c r="AU56" s="164"/>
      <c r="AV56" s="16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ht="28.5" customHeight="1" x14ac:dyDescent="0.6">
      <c r="A57" s="82" t="s">
        <v>103</v>
      </c>
      <c r="B57" s="82" t="s">
        <v>104</v>
      </c>
      <c r="C57" s="83"/>
      <c r="D57" s="80" t="e">
        <f>SUM(E57:AV57)</f>
        <v>#REF!</v>
      </c>
      <c r="E57" s="84" t="e">
        <f t="shared" ref="E57:AE57" si="124">E58+E60</f>
        <v>#REF!</v>
      </c>
      <c r="F57" s="84" t="e">
        <f t="shared" si="124"/>
        <v>#REF!</v>
      </c>
      <c r="G57" s="84" t="e">
        <f t="shared" si="124"/>
        <v>#REF!</v>
      </c>
      <c r="H57" s="84" t="e">
        <f t="shared" si="124"/>
        <v>#REF!</v>
      </c>
      <c r="I57" s="84" t="e">
        <f t="shared" si="124"/>
        <v>#REF!</v>
      </c>
      <c r="J57" s="84" t="e">
        <f t="shared" si="124"/>
        <v>#REF!</v>
      </c>
      <c r="K57" s="84" t="e">
        <f t="shared" si="124"/>
        <v>#REF!</v>
      </c>
      <c r="L57" s="84" t="e">
        <f t="shared" si="124"/>
        <v>#REF!</v>
      </c>
      <c r="M57" s="84" t="e">
        <f t="shared" si="124"/>
        <v>#REF!</v>
      </c>
      <c r="N57" s="84" t="e">
        <f t="shared" si="124"/>
        <v>#REF!</v>
      </c>
      <c r="O57" s="84" t="e">
        <f t="shared" si="124"/>
        <v>#REF!</v>
      </c>
      <c r="P57" s="84" t="e">
        <f t="shared" si="124"/>
        <v>#REF!</v>
      </c>
      <c r="Q57" s="84" t="e">
        <f t="shared" si="124"/>
        <v>#REF!</v>
      </c>
      <c r="R57" s="84" t="e">
        <f t="shared" si="124"/>
        <v>#REF!</v>
      </c>
      <c r="S57" s="84" t="e">
        <f t="shared" si="124"/>
        <v>#REF!</v>
      </c>
      <c r="T57" s="84" t="e">
        <f t="shared" si="124"/>
        <v>#REF!</v>
      </c>
      <c r="U57" s="84" t="e">
        <f t="shared" si="124"/>
        <v>#REF!</v>
      </c>
      <c r="V57" s="84" t="e">
        <f t="shared" si="124"/>
        <v>#REF!</v>
      </c>
      <c r="W57" s="84" t="e">
        <f t="shared" si="124"/>
        <v>#REF!</v>
      </c>
      <c r="X57" s="84" t="e">
        <f t="shared" si="124"/>
        <v>#REF!</v>
      </c>
      <c r="Y57" s="84" t="e">
        <f t="shared" si="124"/>
        <v>#REF!</v>
      </c>
      <c r="Z57" s="84" t="e">
        <f t="shared" si="124"/>
        <v>#REF!</v>
      </c>
      <c r="AA57" s="84" t="e">
        <f t="shared" si="124"/>
        <v>#REF!</v>
      </c>
      <c r="AB57" s="84" t="e">
        <f t="shared" si="124"/>
        <v>#REF!</v>
      </c>
      <c r="AC57" s="84" t="e">
        <f t="shared" si="124"/>
        <v>#REF!</v>
      </c>
      <c r="AD57" s="84" t="e">
        <f t="shared" si="124"/>
        <v>#REF!</v>
      </c>
      <c r="AE57" s="84" t="e">
        <f t="shared" si="124"/>
        <v>#REF!</v>
      </c>
      <c r="AF57" s="84"/>
      <c r="AG57" s="84"/>
      <c r="AH57" s="84"/>
      <c r="AI57" s="84"/>
      <c r="AJ57" s="84"/>
      <c r="AK57" s="84"/>
      <c r="AL57" s="84"/>
      <c r="AM57" s="84" t="e">
        <f t="shared" ref="AM57:AQ57" si="125">AM58+AM60</f>
        <v>#REF!</v>
      </c>
      <c r="AN57" s="84" t="e">
        <f t="shared" si="125"/>
        <v>#REF!</v>
      </c>
      <c r="AO57" s="84" t="e">
        <f t="shared" si="125"/>
        <v>#REF!</v>
      </c>
      <c r="AP57" s="84" t="e">
        <f t="shared" si="125"/>
        <v>#REF!</v>
      </c>
      <c r="AQ57" s="84" t="e">
        <f t="shared" si="125"/>
        <v>#REF!</v>
      </c>
      <c r="AR57" s="84"/>
      <c r="AS57" s="84" t="e">
        <f t="shared" ref="AS57:AV57" si="126">AS58+AS60</f>
        <v>#REF!</v>
      </c>
      <c r="AT57" s="84" t="e">
        <f t="shared" si="126"/>
        <v>#REF!</v>
      </c>
      <c r="AU57" s="84" t="e">
        <f t="shared" si="126"/>
        <v>#REF!</v>
      </c>
      <c r="AV57" s="84" t="e">
        <f t="shared" si="126"/>
        <v>#REF!</v>
      </c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ht="28.5" customHeight="1" x14ac:dyDescent="0.6">
      <c r="A58" s="167" t="s">
        <v>82</v>
      </c>
      <c r="B58" s="169" t="s">
        <v>105</v>
      </c>
      <c r="C58" s="85" t="s">
        <v>106</v>
      </c>
      <c r="D58" s="92" t="e">
        <f>SUM(E58:AV58)</f>
        <v>#REF!</v>
      </c>
      <c r="E58" s="86" t="e">
        <f>SUM([1]CNC01!$X$3:$AD$3)</f>
        <v>#REF!</v>
      </c>
      <c r="F58" s="86" t="e">
        <f>SUM('[2]Check lịch sử máy, nhân viên vậ'!$X$3:$AD$3)</f>
        <v>#REF!</v>
      </c>
      <c r="G58" s="86" t="e">
        <f>SUM([3]CNC03!$Y$3:$AE$3)</f>
        <v>#REF!</v>
      </c>
      <c r="H58" s="86" t="e">
        <f>SUM([4]CNC04!$X$3:$AD$3)</f>
        <v>#REF!</v>
      </c>
      <c r="I58" s="86" t="e">
        <f>SUM([5]CNC05!$Y$3:$AE$3)</f>
        <v>#REF!</v>
      </c>
      <c r="J58" s="86" t="e">
        <f>SUM([7]CNC07!$X$3:$AD$3)</f>
        <v>#REF!</v>
      </c>
      <c r="K58" s="86" t="e">
        <f>SUM([8]CNC08!$X$3:$AD$3)</f>
        <v>#REF!</v>
      </c>
      <c r="L58" s="86" t="e">
        <f>SUM([9]CNC09!$X$3:$AD$3)</f>
        <v>#REF!</v>
      </c>
      <c r="M58" s="86" t="e">
        <f>SUM([10]CNC10!$X$3:$AD$3)</f>
        <v>#REF!</v>
      </c>
      <c r="N58" s="86" t="e">
        <f>SUM([29]CNC33!$Y$3:$AE$3)</f>
        <v>#REF!</v>
      </c>
      <c r="O58" s="86" t="e">
        <f>SUM([30]CNC34!$X$3:$AD$3)</f>
        <v>#REF!</v>
      </c>
      <c r="P58" s="86" t="e">
        <f>SUM('[42]2222222222'!$W$3:$AC$3)</f>
        <v>#REF!</v>
      </c>
      <c r="Q58" s="86" t="e">
        <f>SUM([28]CNC32!$Y$3:$AE$3)</f>
        <v>#REF!</v>
      </c>
      <c r="R58" s="86" t="e">
        <f>SUM([15]CNC16!$X$3:$AD$3)</f>
        <v>#REF!</v>
      </c>
      <c r="S58" s="86" t="e">
        <f>SUM([16]CNC17!$T$3:$Z$3)</f>
        <v>#REF!</v>
      </c>
      <c r="T58" s="86" t="e">
        <f>SUM([20]CNC22!$X$3:$AD$3)</f>
        <v>#REF!</v>
      </c>
      <c r="U58" s="86" t="e">
        <f>SUM([24]CNC26!$X$3:$AD$3)</f>
        <v>#REF!</v>
      </c>
      <c r="V58" s="86" t="e">
        <f>SUM([21]CNC23!$X$3:$AD$3)</f>
        <v>#REF!</v>
      </c>
      <c r="W58" s="86" t="e">
        <f>SUM([22]CNC24!$X$3:$AD$3)</f>
        <v>#REF!</v>
      </c>
      <c r="X58" s="86" t="e">
        <f>SUM([26]CNC29!$X$3:$AD$3)</f>
        <v>#REF!</v>
      </c>
      <c r="Y58" s="86" t="e">
        <f>SUM([27]CNC30!$Y$3:$AE$3)</f>
        <v>#REF!</v>
      </c>
      <c r="Z58" s="86" t="e">
        <f>SUM([43]CNC31!$X$3:$AD$3)</f>
        <v>#REF!</v>
      </c>
      <c r="AA58" s="86" t="e">
        <f>SUM([11]CNC12!$Y$3:$AE$3)</f>
        <v>#REF!</v>
      </c>
      <c r="AB58" s="86" t="e">
        <f>SUM([12]CNC13!$X$3:$AD$3)</f>
        <v>#REF!</v>
      </c>
      <c r="AC58" s="86" t="e">
        <f>SUM([17]CNC18!$X$3:$AD$3)</f>
        <v>#REF!</v>
      </c>
      <c r="AD58" s="86" t="e">
        <f>SUM([41]CNC11!$X$3:$AD$3)</f>
        <v>#REF!</v>
      </c>
      <c r="AE58" s="86" t="e">
        <f>SUM([6]CNC06!$X$3:$AD$3)</f>
        <v>#REF!</v>
      </c>
      <c r="AF58" s="86"/>
      <c r="AG58" s="86"/>
      <c r="AH58" s="86"/>
      <c r="AI58" s="86"/>
      <c r="AJ58" s="86"/>
      <c r="AK58" s="86"/>
      <c r="AL58" s="86"/>
      <c r="AM58" s="86" t="e">
        <f>SUM('[31]TIỆN 01'!$W$3:$AC$3)</f>
        <v>#REF!</v>
      </c>
      <c r="AN58" s="86" t="e">
        <f>SUM('[32]TIỆN 02'!$W$3:$AC$3)</f>
        <v>#REF!</v>
      </c>
      <c r="AO58" s="86" t="e">
        <f>SUM('[33]TIỆN 03'!$X$3:$AD$3)</f>
        <v>#REF!</v>
      </c>
      <c r="AP58" s="86" t="e">
        <f>SUM('[34]TIỆN 04'!$W$3:$AC$3)</f>
        <v>#REF!</v>
      </c>
      <c r="AQ58" s="86" t="e">
        <f>SUM('[35]TIỆN 05'!$W$3:$AC$3)</f>
        <v>#REF!</v>
      </c>
      <c r="AR58" s="86"/>
      <c r="AS58" s="86" t="e">
        <f>SUM([37]WC01!$X$3:$AD$3)</f>
        <v>#REF!</v>
      </c>
      <c r="AT58" s="86" t="e">
        <f>SUM([38]WC02!$X$3:$AD$3)</f>
        <v>#REF!</v>
      </c>
      <c r="AU58" s="86" t="e">
        <f>SUM([39]EDM01!$X$3:$AD$3)</f>
        <v>#REF!</v>
      </c>
      <c r="AV58" s="86" t="e">
        <f>SUM([40]EDM02!$X$3:$AD$3)</f>
        <v>#REF!</v>
      </c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ht="28.5" customHeight="1" x14ac:dyDescent="0.55000000000000004">
      <c r="A59" s="168"/>
      <c r="B59" s="168"/>
      <c r="C59" s="85" t="s">
        <v>84</v>
      </c>
      <c r="D59" s="78" t="e">
        <f>AVERAGEA(E59:AV59)</f>
        <v>#REF!</v>
      </c>
      <c r="E59" s="88" t="e">
        <f t="shared" ref="E59:AE59" si="127">E58/(10.5*6)%</f>
        <v>#REF!</v>
      </c>
      <c r="F59" s="88" t="e">
        <f t="shared" si="127"/>
        <v>#REF!</v>
      </c>
      <c r="G59" s="88" t="e">
        <f t="shared" si="127"/>
        <v>#REF!</v>
      </c>
      <c r="H59" s="88" t="e">
        <f t="shared" si="127"/>
        <v>#REF!</v>
      </c>
      <c r="I59" s="88" t="e">
        <f t="shared" si="127"/>
        <v>#REF!</v>
      </c>
      <c r="J59" s="88" t="e">
        <f t="shared" si="127"/>
        <v>#REF!</v>
      </c>
      <c r="K59" s="88" t="e">
        <f t="shared" si="127"/>
        <v>#REF!</v>
      </c>
      <c r="L59" s="88" t="e">
        <f t="shared" si="127"/>
        <v>#REF!</v>
      </c>
      <c r="M59" s="88" t="e">
        <f t="shared" si="127"/>
        <v>#REF!</v>
      </c>
      <c r="N59" s="88" t="e">
        <f t="shared" si="127"/>
        <v>#REF!</v>
      </c>
      <c r="O59" s="88" t="e">
        <f t="shared" si="127"/>
        <v>#REF!</v>
      </c>
      <c r="P59" s="88" t="e">
        <f t="shared" si="127"/>
        <v>#REF!</v>
      </c>
      <c r="Q59" s="88" t="e">
        <f t="shared" si="127"/>
        <v>#REF!</v>
      </c>
      <c r="R59" s="88" t="e">
        <f t="shared" si="127"/>
        <v>#REF!</v>
      </c>
      <c r="S59" s="88" t="e">
        <f t="shared" si="127"/>
        <v>#REF!</v>
      </c>
      <c r="T59" s="88" t="e">
        <f t="shared" si="127"/>
        <v>#REF!</v>
      </c>
      <c r="U59" s="88" t="e">
        <f t="shared" si="127"/>
        <v>#REF!</v>
      </c>
      <c r="V59" s="88" t="e">
        <f t="shared" si="127"/>
        <v>#REF!</v>
      </c>
      <c r="W59" s="88" t="e">
        <f t="shared" si="127"/>
        <v>#REF!</v>
      </c>
      <c r="X59" s="88" t="e">
        <f t="shared" si="127"/>
        <v>#REF!</v>
      </c>
      <c r="Y59" s="88" t="e">
        <f t="shared" si="127"/>
        <v>#REF!</v>
      </c>
      <c r="Z59" s="88" t="e">
        <f t="shared" si="127"/>
        <v>#REF!</v>
      </c>
      <c r="AA59" s="88" t="e">
        <f t="shared" si="127"/>
        <v>#REF!</v>
      </c>
      <c r="AB59" s="88" t="e">
        <f t="shared" si="127"/>
        <v>#REF!</v>
      </c>
      <c r="AC59" s="88" t="e">
        <f t="shared" si="127"/>
        <v>#REF!</v>
      </c>
      <c r="AD59" s="88" t="e">
        <f t="shared" si="127"/>
        <v>#REF!</v>
      </c>
      <c r="AE59" s="88" t="e">
        <f t="shared" si="127"/>
        <v>#REF!</v>
      </c>
      <c r="AF59" s="88"/>
      <c r="AG59" s="88"/>
      <c r="AH59" s="88"/>
      <c r="AI59" s="88"/>
      <c r="AJ59" s="88"/>
      <c r="AK59" s="88"/>
      <c r="AL59" s="88"/>
      <c r="AM59" s="88" t="e">
        <f t="shared" ref="AM59:AQ59" si="128">AM58/(10.5*6)%</f>
        <v>#REF!</v>
      </c>
      <c r="AN59" s="88" t="e">
        <f t="shared" si="128"/>
        <v>#REF!</v>
      </c>
      <c r="AO59" s="88" t="e">
        <f t="shared" si="128"/>
        <v>#REF!</v>
      </c>
      <c r="AP59" s="88" t="e">
        <f t="shared" si="128"/>
        <v>#REF!</v>
      </c>
      <c r="AQ59" s="88" t="e">
        <f t="shared" si="128"/>
        <v>#REF!</v>
      </c>
      <c r="AR59" s="88"/>
      <c r="AS59" s="88" t="e">
        <f t="shared" ref="AS59:AV59" si="129">AS58/(10.5*6)%</f>
        <v>#REF!</v>
      </c>
      <c r="AT59" s="88" t="e">
        <f t="shared" si="129"/>
        <v>#REF!</v>
      </c>
      <c r="AU59" s="88" t="e">
        <f t="shared" si="129"/>
        <v>#REF!</v>
      </c>
      <c r="AV59" s="88" t="e">
        <f t="shared" si="129"/>
        <v>#REF!</v>
      </c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ht="28.5" customHeight="1" x14ac:dyDescent="0.6">
      <c r="A60" s="167" t="s">
        <v>94</v>
      </c>
      <c r="B60" s="169" t="s">
        <v>107</v>
      </c>
      <c r="C60" s="85" t="s">
        <v>106</v>
      </c>
      <c r="D60" s="92" t="e">
        <f>SUM(E60:AV60)</f>
        <v>#REF!</v>
      </c>
      <c r="E60" s="86" t="e">
        <f>SUM([1]CNC01!$X$4:$AD$4)</f>
        <v>#REF!</v>
      </c>
      <c r="F60" s="86" t="e">
        <f>SUM('[2]Check lịch sử máy, nhân viên vậ'!$X$4:$AD$4)</f>
        <v>#REF!</v>
      </c>
      <c r="G60" s="86" t="e">
        <f>SUM([3]CNC03!$Y$4:$AE$4)</f>
        <v>#REF!</v>
      </c>
      <c r="H60" s="86" t="e">
        <f>SUM([4]CNC04!$X$4:$AD$4)</f>
        <v>#REF!</v>
      </c>
      <c r="I60" s="86" t="e">
        <f>SUM([5]CNC05!$Y$4:$AE$4)</f>
        <v>#REF!</v>
      </c>
      <c r="J60" s="86" t="e">
        <f>SUM([7]CNC07!$X$4:$AD$4)</f>
        <v>#REF!</v>
      </c>
      <c r="K60" s="86" t="e">
        <f>SUM([8]CNC08!$X$4:$AD$4)</f>
        <v>#REF!</v>
      </c>
      <c r="L60" s="86" t="e">
        <f>SUM([9]CNC09!$X$4:$AD$4)</f>
        <v>#REF!</v>
      </c>
      <c r="M60" s="86" t="e">
        <f>SUM([10]CNC10!$X$4:$AD$4)</f>
        <v>#REF!</v>
      </c>
      <c r="N60" s="86" t="e">
        <f>SUM([29]CNC33!$Y$4:$AE$4)</f>
        <v>#REF!</v>
      </c>
      <c r="O60" s="86" t="e">
        <f>SUM([30]CNC34!$X$4:$AD$4)</f>
        <v>#REF!</v>
      </c>
      <c r="P60" s="86" t="e">
        <f>SUM('[42]2222222222'!$W$4:$AC$4)</f>
        <v>#REF!</v>
      </c>
      <c r="Q60" s="86" t="e">
        <f>SUM([28]CNC32!$Y$4:$AE$4)</f>
        <v>#REF!</v>
      </c>
      <c r="R60" s="86" t="e">
        <f>SUM([15]CNC16!$X$4:$AD$4)</f>
        <v>#REF!</v>
      </c>
      <c r="S60" s="86" t="e">
        <f>SUM([16]CNC17!$T$4:$Z$4)</f>
        <v>#REF!</v>
      </c>
      <c r="T60" s="86" t="e">
        <f>SUM([20]CNC22!$X$4:$AD$4)</f>
        <v>#REF!</v>
      </c>
      <c r="U60" s="86" t="e">
        <f>SUM([24]CNC26!$X$4:$AD$4)</f>
        <v>#REF!</v>
      </c>
      <c r="V60" s="86" t="e">
        <f>SUM([21]CNC23!$X$4:$AD$4)</f>
        <v>#REF!</v>
      </c>
      <c r="W60" s="86" t="e">
        <f>SUM([22]CNC24!$X$4:$AD$4)</f>
        <v>#REF!</v>
      </c>
      <c r="X60" s="86" t="e">
        <f>SUM([26]CNC29!$X$4:$AD$4)</f>
        <v>#REF!</v>
      </c>
      <c r="Y60" s="86" t="e">
        <f>SUM([27]CNC30!$Y$4:$AE$4)</f>
        <v>#REF!</v>
      </c>
      <c r="Z60" s="86" t="e">
        <f>SUM([43]CNC31!$X$4:$AD$4)</f>
        <v>#REF!</v>
      </c>
      <c r="AA60" s="86" t="e">
        <f>SUM([11]CNC12!$Y$4:$AE$4)</f>
        <v>#REF!</v>
      </c>
      <c r="AB60" s="86" t="e">
        <f>SUM([12]CNC13!$X$4:$AD$4)</f>
        <v>#REF!</v>
      </c>
      <c r="AC60" s="86" t="e">
        <f>SUM([17]CNC18!$X$4:$AD$4)</f>
        <v>#REF!</v>
      </c>
      <c r="AD60" s="86" t="e">
        <f>SUM([41]CNC11!$X$4:$AD$4)</f>
        <v>#REF!</v>
      </c>
      <c r="AE60" s="86" t="e">
        <f>SUM([6]CNC06!$X$4:$AD$4)</f>
        <v>#REF!</v>
      </c>
      <c r="AF60" s="86"/>
      <c r="AG60" s="86"/>
      <c r="AH60" s="86"/>
      <c r="AI60" s="86"/>
      <c r="AJ60" s="86"/>
      <c r="AK60" s="86"/>
      <c r="AL60" s="86"/>
      <c r="AM60" s="86" t="e">
        <f>SUM('[31]TIỆN 01'!$W$4:$AC$4)</f>
        <v>#REF!</v>
      </c>
      <c r="AN60" s="86" t="e">
        <f>SUM('[32]TIỆN 02'!$W$4:$AC$4)</f>
        <v>#REF!</v>
      </c>
      <c r="AO60" s="86" t="e">
        <f>SUM('[33]TIỆN 03'!$X$4:$AD$4)</f>
        <v>#REF!</v>
      </c>
      <c r="AP60" s="86" t="e">
        <f>SUM('[34]TIỆN 04'!$W$4:$AC$4)</f>
        <v>#REF!</v>
      </c>
      <c r="AQ60" s="86" t="e">
        <f>SUM('[35]TIỆN 05'!$W$4:$AC$4)</f>
        <v>#REF!</v>
      </c>
      <c r="AR60" s="86"/>
      <c r="AS60" s="86" t="e">
        <f>SUM([37]WC01!$X$4:$AD$4)</f>
        <v>#REF!</v>
      </c>
      <c r="AT60" s="86" t="e">
        <f>SUM([38]WC02!$X$4:$AD$4)</f>
        <v>#REF!</v>
      </c>
      <c r="AU60" s="86" t="e">
        <f>SUM([39]EDM01!$X$4:$AD$4)</f>
        <v>#REF!</v>
      </c>
      <c r="AV60" s="86" t="e">
        <f>SUM([40]EDM02!$X$4:$AD$4)</f>
        <v>#REF!</v>
      </c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ht="28.5" customHeight="1" x14ac:dyDescent="0.55000000000000004">
      <c r="A61" s="168"/>
      <c r="B61" s="168"/>
      <c r="C61" s="89" t="s">
        <v>84</v>
      </c>
      <c r="D61" s="78" t="e">
        <f>AVERAGEA(E61:AV61)</f>
        <v>#REF!</v>
      </c>
      <c r="E61" s="88" t="e">
        <f t="shared" ref="E61:AE61" si="130">E60/(10.5*6)%</f>
        <v>#REF!</v>
      </c>
      <c r="F61" s="88" t="e">
        <f t="shared" si="130"/>
        <v>#REF!</v>
      </c>
      <c r="G61" s="88" t="e">
        <f t="shared" si="130"/>
        <v>#REF!</v>
      </c>
      <c r="H61" s="88" t="e">
        <f t="shared" si="130"/>
        <v>#REF!</v>
      </c>
      <c r="I61" s="88" t="e">
        <f t="shared" si="130"/>
        <v>#REF!</v>
      </c>
      <c r="J61" s="88" t="e">
        <f t="shared" si="130"/>
        <v>#REF!</v>
      </c>
      <c r="K61" s="88" t="e">
        <f t="shared" si="130"/>
        <v>#REF!</v>
      </c>
      <c r="L61" s="88" t="e">
        <f t="shared" si="130"/>
        <v>#REF!</v>
      </c>
      <c r="M61" s="88" t="e">
        <f t="shared" si="130"/>
        <v>#REF!</v>
      </c>
      <c r="N61" s="88" t="e">
        <f t="shared" si="130"/>
        <v>#REF!</v>
      </c>
      <c r="O61" s="88" t="e">
        <f t="shared" si="130"/>
        <v>#REF!</v>
      </c>
      <c r="P61" s="88" t="e">
        <f t="shared" si="130"/>
        <v>#REF!</v>
      </c>
      <c r="Q61" s="88" t="e">
        <f t="shared" si="130"/>
        <v>#REF!</v>
      </c>
      <c r="R61" s="88" t="e">
        <f t="shared" si="130"/>
        <v>#REF!</v>
      </c>
      <c r="S61" s="88" t="e">
        <f t="shared" si="130"/>
        <v>#REF!</v>
      </c>
      <c r="T61" s="88" t="e">
        <f t="shared" si="130"/>
        <v>#REF!</v>
      </c>
      <c r="U61" s="88" t="e">
        <f t="shared" si="130"/>
        <v>#REF!</v>
      </c>
      <c r="V61" s="88" t="e">
        <f t="shared" si="130"/>
        <v>#REF!</v>
      </c>
      <c r="W61" s="88" t="e">
        <f t="shared" si="130"/>
        <v>#REF!</v>
      </c>
      <c r="X61" s="88" t="e">
        <f t="shared" si="130"/>
        <v>#REF!</v>
      </c>
      <c r="Y61" s="88" t="e">
        <f t="shared" si="130"/>
        <v>#REF!</v>
      </c>
      <c r="Z61" s="88" t="e">
        <f t="shared" si="130"/>
        <v>#REF!</v>
      </c>
      <c r="AA61" s="88" t="e">
        <f t="shared" si="130"/>
        <v>#REF!</v>
      </c>
      <c r="AB61" s="88" t="e">
        <f t="shared" si="130"/>
        <v>#REF!</v>
      </c>
      <c r="AC61" s="88" t="e">
        <f t="shared" si="130"/>
        <v>#REF!</v>
      </c>
      <c r="AD61" s="88" t="e">
        <f t="shared" si="130"/>
        <v>#REF!</v>
      </c>
      <c r="AE61" s="88" t="e">
        <f t="shared" si="130"/>
        <v>#REF!</v>
      </c>
      <c r="AF61" s="88"/>
      <c r="AG61" s="88"/>
      <c r="AH61" s="88"/>
      <c r="AI61" s="88"/>
      <c r="AJ61" s="88"/>
      <c r="AK61" s="88"/>
      <c r="AL61" s="88"/>
      <c r="AM61" s="88" t="e">
        <f t="shared" ref="AM61:AQ61" si="131">AM60/(10.5*6)%</f>
        <v>#REF!</v>
      </c>
      <c r="AN61" s="88" t="e">
        <f t="shared" si="131"/>
        <v>#REF!</v>
      </c>
      <c r="AO61" s="88" t="e">
        <f t="shared" si="131"/>
        <v>#REF!</v>
      </c>
      <c r="AP61" s="88" t="e">
        <f t="shared" si="131"/>
        <v>#REF!</v>
      </c>
      <c r="AQ61" s="88" t="e">
        <f t="shared" si="131"/>
        <v>#REF!</v>
      </c>
      <c r="AR61" s="88"/>
      <c r="AS61" s="88" t="e">
        <f t="shared" ref="AS61:AV61" si="132">AS60/(10.5*6)%</f>
        <v>#REF!</v>
      </c>
      <c r="AT61" s="88" t="e">
        <f t="shared" si="132"/>
        <v>#REF!</v>
      </c>
      <c r="AU61" s="88" t="e">
        <f t="shared" si="132"/>
        <v>#REF!</v>
      </c>
      <c r="AV61" s="88" t="e">
        <f t="shared" si="132"/>
        <v>#REF!</v>
      </c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  <row r="62" spans="1:60" ht="30" x14ac:dyDescent="0.7">
      <c r="A62" s="179" t="s">
        <v>114</v>
      </c>
      <c r="B62" s="164"/>
      <c r="C62" s="165"/>
      <c r="D62" s="80" t="s">
        <v>101</v>
      </c>
      <c r="E62" s="163" t="s">
        <v>115</v>
      </c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1:60" ht="28.5" customHeight="1" x14ac:dyDescent="0.6">
      <c r="A63" s="82" t="s">
        <v>103</v>
      </c>
      <c r="B63" s="82" t="s">
        <v>104</v>
      </c>
      <c r="C63" s="83"/>
      <c r="D63" s="80" t="e">
        <f>SUM(E63:AV63)</f>
        <v>#REF!</v>
      </c>
      <c r="E63" s="84" t="e">
        <f t="shared" ref="E63:AE63" si="133">E64+E66</f>
        <v>#REF!</v>
      </c>
      <c r="F63" s="84" t="e">
        <f t="shared" si="133"/>
        <v>#REF!</v>
      </c>
      <c r="G63" s="84" t="e">
        <f t="shared" si="133"/>
        <v>#REF!</v>
      </c>
      <c r="H63" s="84" t="e">
        <f t="shared" si="133"/>
        <v>#REF!</v>
      </c>
      <c r="I63" s="84" t="e">
        <f t="shared" si="133"/>
        <v>#REF!</v>
      </c>
      <c r="J63" s="84" t="e">
        <f t="shared" si="133"/>
        <v>#REF!</v>
      </c>
      <c r="K63" s="84" t="e">
        <f t="shared" si="133"/>
        <v>#REF!</v>
      </c>
      <c r="L63" s="84" t="e">
        <f t="shared" si="133"/>
        <v>#REF!</v>
      </c>
      <c r="M63" s="84" t="e">
        <f t="shared" si="133"/>
        <v>#REF!</v>
      </c>
      <c r="N63" s="84" t="e">
        <f t="shared" si="133"/>
        <v>#REF!</v>
      </c>
      <c r="O63" s="84" t="e">
        <f t="shared" si="133"/>
        <v>#REF!</v>
      </c>
      <c r="P63" s="84" t="e">
        <f t="shared" si="133"/>
        <v>#REF!</v>
      </c>
      <c r="Q63" s="84" t="e">
        <f t="shared" si="133"/>
        <v>#REF!</v>
      </c>
      <c r="R63" s="84" t="e">
        <f t="shared" si="133"/>
        <v>#REF!</v>
      </c>
      <c r="S63" s="84" t="e">
        <f t="shared" si="133"/>
        <v>#REF!</v>
      </c>
      <c r="T63" s="84" t="e">
        <f t="shared" si="133"/>
        <v>#REF!</v>
      </c>
      <c r="U63" s="84" t="e">
        <f t="shared" si="133"/>
        <v>#REF!</v>
      </c>
      <c r="V63" s="84" t="e">
        <f t="shared" si="133"/>
        <v>#REF!</v>
      </c>
      <c r="W63" s="84" t="e">
        <f t="shared" si="133"/>
        <v>#REF!</v>
      </c>
      <c r="X63" s="84" t="e">
        <f t="shared" si="133"/>
        <v>#REF!</v>
      </c>
      <c r="Y63" s="84" t="e">
        <f t="shared" si="133"/>
        <v>#REF!</v>
      </c>
      <c r="Z63" s="84" t="e">
        <f t="shared" si="133"/>
        <v>#REF!</v>
      </c>
      <c r="AA63" s="84" t="e">
        <f t="shared" si="133"/>
        <v>#REF!</v>
      </c>
      <c r="AB63" s="84" t="e">
        <f t="shared" si="133"/>
        <v>#REF!</v>
      </c>
      <c r="AC63" s="84" t="e">
        <f t="shared" si="133"/>
        <v>#REF!</v>
      </c>
      <c r="AD63" s="84" t="e">
        <f t="shared" si="133"/>
        <v>#REF!</v>
      </c>
      <c r="AE63" s="84" t="e">
        <f t="shared" si="133"/>
        <v>#REF!</v>
      </c>
      <c r="AF63" s="84"/>
      <c r="AG63" s="84"/>
      <c r="AH63" s="84"/>
      <c r="AI63" s="84"/>
      <c r="AJ63" s="84"/>
      <c r="AK63" s="84"/>
      <c r="AL63" s="84"/>
      <c r="AM63" s="84" t="e">
        <f t="shared" ref="AM63:AQ63" si="134">AM64+AM66</f>
        <v>#REF!</v>
      </c>
      <c r="AN63" s="84" t="e">
        <f t="shared" si="134"/>
        <v>#REF!</v>
      </c>
      <c r="AO63" s="84" t="e">
        <f t="shared" si="134"/>
        <v>#REF!</v>
      </c>
      <c r="AP63" s="84" t="e">
        <f t="shared" si="134"/>
        <v>#REF!</v>
      </c>
      <c r="AQ63" s="84" t="e">
        <f t="shared" si="134"/>
        <v>#REF!</v>
      </c>
      <c r="AR63" s="84"/>
      <c r="AS63" s="84" t="e">
        <f t="shared" ref="AS63:AV63" si="135">AS64+AS66</f>
        <v>#REF!</v>
      </c>
      <c r="AT63" s="84" t="e">
        <f t="shared" si="135"/>
        <v>#REF!</v>
      </c>
      <c r="AU63" s="84" t="e">
        <f t="shared" si="135"/>
        <v>#REF!</v>
      </c>
      <c r="AV63" s="84" t="e">
        <f t="shared" si="135"/>
        <v>#REF!</v>
      </c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spans="1:60" ht="28.5" customHeight="1" x14ac:dyDescent="0.6">
      <c r="A64" s="167" t="s">
        <v>82</v>
      </c>
      <c r="B64" s="169" t="s">
        <v>105</v>
      </c>
      <c r="C64" s="85" t="s">
        <v>106</v>
      </c>
      <c r="D64" s="92" t="e">
        <f>SUM(E64:AV64)</f>
        <v>#REF!</v>
      </c>
      <c r="E64" s="86" t="e">
        <f>SUM([1]CNC01!$AE$3:$AJ$3)</f>
        <v>#REF!</v>
      </c>
      <c r="F64" s="86" t="e">
        <f>SUM('[2]Check lịch sử máy, nhân viên vậ'!$AE$3:$AF$3)</f>
        <v>#REF!</v>
      </c>
      <c r="G64" s="86" t="e">
        <f>SUM([3]CNC03!$AF$3:$AK$3)</f>
        <v>#REF!</v>
      </c>
      <c r="H64" s="86" t="e">
        <f>SUM([4]CNC04!$AE$3:$AJ$3)</f>
        <v>#REF!</v>
      </c>
      <c r="I64" s="86" t="e">
        <f>SUM([5]CNC05!$AF$3:$AK$3)</f>
        <v>#REF!</v>
      </c>
      <c r="J64" s="86" t="e">
        <f>SUM([7]CNC07!$AE$3:$AJ$3)</f>
        <v>#REF!</v>
      </c>
      <c r="K64" s="86" t="e">
        <f>SUM([8]CNC08!$AE$3:$AJ$3)</f>
        <v>#REF!</v>
      </c>
      <c r="L64" s="86" t="e">
        <f>SUM([9]CNC09!$AE$3:$AJ$3)</f>
        <v>#REF!</v>
      </c>
      <c r="M64" s="86" t="e">
        <f>SUM([10]CNC10!$AE$3:$AJ$3)</f>
        <v>#REF!</v>
      </c>
      <c r="N64" s="86" t="e">
        <f>SUM([29]CNC33!$AF$3:$AK$3)</f>
        <v>#REF!</v>
      </c>
      <c r="O64" s="86" t="e">
        <f>SUM([30]CNC34!$AE$3:$AJ$3)</f>
        <v>#REF!</v>
      </c>
      <c r="P64" s="86" t="e">
        <f>SUM('[42]2222222222'!$AD$3:$AI$3)</f>
        <v>#REF!</v>
      </c>
      <c r="Q64" s="86" t="e">
        <f>SUM([28]CNC32!$AF$3:$AK$3)</f>
        <v>#REF!</v>
      </c>
      <c r="R64" s="86" t="e">
        <f>SUM([15]CNC16!$AE$3:$AJ$3)</f>
        <v>#REF!</v>
      </c>
      <c r="S64" s="86" t="e">
        <f>SUM([16]CNC17!$AA$3:$AF$3)</f>
        <v>#REF!</v>
      </c>
      <c r="T64" s="86" t="e">
        <f>SUM([20]CNC22!$AE$3:$AJ$3)</f>
        <v>#REF!</v>
      </c>
      <c r="U64" s="86" t="e">
        <f>SUM([24]CNC26!$AE$3:$AJ$3)</f>
        <v>#REF!</v>
      </c>
      <c r="V64" s="86" t="e">
        <f>SUM([21]CNC23!$AE$3:$AJ$3)</f>
        <v>#REF!</v>
      </c>
      <c r="W64" s="86" t="e">
        <f>SUM([22]CNC24!$AE$3:$AJ$3)</f>
        <v>#REF!</v>
      </c>
      <c r="X64" s="86" t="e">
        <f>SUM([26]CNC29!$AE$3:$AJ$3)</f>
        <v>#REF!</v>
      </c>
      <c r="Y64" s="86" t="e">
        <f>SUM([27]CNC30!$AF$3:$AK$3)</f>
        <v>#REF!</v>
      </c>
      <c r="Z64" s="86" t="e">
        <f>SUM([43]CNC31!$AE$3:$AJ$3)</f>
        <v>#REF!</v>
      </c>
      <c r="AA64" s="86" t="e">
        <f>SUM([11]CNC12!$AF$3:$AK$3)</f>
        <v>#REF!</v>
      </c>
      <c r="AB64" s="86" t="e">
        <f>SUM([12]CNC13!$AE$3:$AJ$3)</f>
        <v>#REF!</v>
      </c>
      <c r="AC64" s="86" t="e">
        <f>SUM([17]CNC18!$AE$3:$AJ$3)</f>
        <v>#REF!</v>
      </c>
      <c r="AD64" s="86" t="e">
        <f>SUM([41]CNC11!$AE$3:$AJ$3)</f>
        <v>#REF!</v>
      </c>
      <c r="AE64" s="86" t="e">
        <f>SUM([6]CNC06!$AE$3:$AJ$3)</f>
        <v>#REF!</v>
      </c>
      <c r="AF64" s="86"/>
      <c r="AG64" s="86"/>
      <c r="AH64" s="86"/>
      <c r="AI64" s="86"/>
      <c r="AJ64" s="86"/>
      <c r="AK64" s="86"/>
      <c r="AL64" s="86"/>
      <c r="AM64" s="86" t="e">
        <f>SUM('[31]TIỆN 01'!$AD$3:$AI$3)</f>
        <v>#REF!</v>
      </c>
      <c r="AN64" s="86" t="e">
        <f>SUM('[32]TIỆN 02'!$AD$3:$AI$3)</f>
        <v>#REF!</v>
      </c>
      <c r="AO64" s="86" t="e">
        <f>SUM('[33]TIỆN 03'!$AE$3:$AJ$3)</f>
        <v>#REF!</v>
      </c>
      <c r="AP64" s="86" t="e">
        <f>SUM('[34]TIỆN 04'!$AD$3:$AI$3)</f>
        <v>#REF!</v>
      </c>
      <c r="AQ64" s="86" t="e">
        <f>SUM('[35]TIỆN 05'!$AD$3:$AI$3)</f>
        <v>#REF!</v>
      </c>
      <c r="AR64" s="86"/>
      <c r="AS64" s="86" t="e">
        <f>SUM([37]WC01!$AE$3:$AJ$3)</f>
        <v>#REF!</v>
      </c>
      <c r="AT64" s="86" t="e">
        <f>SUM([38]WC02!$AE$3:$AJ$3)</f>
        <v>#REF!</v>
      </c>
      <c r="AU64" s="86" t="e">
        <f>SUM([39]EDM01!$AE$3:$AJ$3)</f>
        <v>#REF!</v>
      </c>
      <c r="AV64" s="86" t="e">
        <f>SUM([40]EDM02!$AE$3:$AJ$3)</f>
        <v>#REF!</v>
      </c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spans="1:60" ht="28.5" customHeight="1" x14ac:dyDescent="0.55000000000000004">
      <c r="A65" s="168"/>
      <c r="B65" s="168"/>
      <c r="C65" s="85" t="s">
        <v>84</v>
      </c>
      <c r="D65" s="78" t="e">
        <f>AVERAGEA(E65:AV65)</f>
        <v>#REF!</v>
      </c>
      <c r="E65" s="88" t="e">
        <f t="shared" ref="E65:AE65" si="136">E64/(10.5*6)%</f>
        <v>#REF!</v>
      </c>
      <c r="F65" s="88" t="e">
        <f t="shared" si="136"/>
        <v>#REF!</v>
      </c>
      <c r="G65" s="88" t="e">
        <f t="shared" si="136"/>
        <v>#REF!</v>
      </c>
      <c r="H65" s="88" t="e">
        <f t="shared" si="136"/>
        <v>#REF!</v>
      </c>
      <c r="I65" s="88" t="e">
        <f t="shared" si="136"/>
        <v>#REF!</v>
      </c>
      <c r="J65" s="88" t="e">
        <f t="shared" si="136"/>
        <v>#REF!</v>
      </c>
      <c r="K65" s="88" t="e">
        <f t="shared" si="136"/>
        <v>#REF!</v>
      </c>
      <c r="L65" s="88" t="e">
        <f t="shared" si="136"/>
        <v>#REF!</v>
      </c>
      <c r="M65" s="88" t="e">
        <f t="shared" si="136"/>
        <v>#REF!</v>
      </c>
      <c r="N65" s="88" t="e">
        <f t="shared" si="136"/>
        <v>#REF!</v>
      </c>
      <c r="O65" s="88" t="e">
        <f t="shared" si="136"/>
        <v>#REF!</v>
      </c>
      <c r="P65" s="88" t="e">
        <f t="shared" si="136"/>
        <v>#REF!</v>
      </c>
      <c r="Q65" s="88" t="e">
        <f t="shared" si="136"/>
        <v>#REF!</v>
      </c>
      <c r="R65" s="88" t="e">
        <f t="shared" si="136"/>
        <v>#REF!</v>
      </c>
      <c r="S65" s="88" t="e">
        <f t="shared" si="136"/>
        <v>#REF!</v>
      </c>
      <c r="T65" s="88" t="e">
        <f t="shared" si="136"/>
        <v>#REF!</v>
      </c>
      <c r="U65" s="88" t="e">
        <f t="shared" si="136"/>
        <v>#REF!</v>
      </c>
      <c r="V65" s="88" t="e">
        <f t="shared" si="136"/>
        <v>#REF!</v>
      </c>
      <c r="W65" s="88" t="e">
        <f t="shared" si="136"/>
        <v>#REF!</v>
      </c>
      <c r="X65" s="88" t="e">
        <f t="shared" si="136"/>
        <v>#REF!</v>
      </c>
      <c r="Y65" s="88" t="e">
        <f t="shared" si="136"/>
        <v>#REF!</v>
      </c>
      <c r="Z65" s="88" t="e">
        <f t="shared" si="136"/>
        <v>#REF!</v>
      </c>
      <c r="AA65" s="88" t="e">
        <f t="shared" si="136"/>
        <v>#REF!</v>
      </c>
      <c r="AB65" s="88" t="e">
        <f t="shared" si="136"/>
        <v>#REF!</v>
      </c>
      <c r="AC65" s="88" t="e">
        <f t="shared" si="136"/>
        <v>#REF!</v>
      </c>
      <c r="AD65" s="88" t="e">
        <f t="shared" si="136"/>
        <v>#REF!</v>
      </c>
      <c r="AE65" s="88" t="e">
        <f t="shared" si="136"/>
        <v>#REF!</v>
      </c>
      <c r="AF65" s="88"/>
      <c r="AG65" s="88"/>
      <c r="AH65" s="88"/>
      <c r="AI65" s="88"/>
      <c r="AJ65" s="88"/>
      <c r="AK65" s="88"/>
      <c r="AL65" s="88"/>
      <c r="AM65" s="88" t="e">
        <f t="shared" ref="AM65:AQ65" si="137">AM64/(10.5*6)%</f>
        <v>#REF!</v>
      </c>
      <c r="AN65" s="88" t="e">
        <f t="shared" si="137"/>
        <v>#REF!</v>
      </c>
      <c r="AO65" s="88" t="e">
        <f t="shared" si="137"/>
        <v>#REF!</v>
      </c>
      <c r="AP65" s="88" t="e">
        <f t="shared" si="137"/>
        <v>#REF!</v>
      </c>
      <c r="AQ65" s="88" t="e">
        <f t="shared" si="137"/>
        <v>#REF!</v>
      </c>
      <c r="AR65" s="88"/>
      <c r="AS65" s="88" t="e">
        <f t="shared" ref="AS65:AV65" si="138">AS64/(10.5*6)%</f>
        <v>#REF!</v>
      </c>
      <c r="AT65" s="88" t="e">
        <f t="shared" si="138"/>
        <v>#REF!</v>
      </c>
      <c r="AU65" s="88" t="e">
        <f t="shared" si="138"/>
        <v>#REF!</v>
      </c>
      <c r="AV65" s="88" t="e">
        <f t="shared" si="138"/>
        <v>#REF!</v>
      </c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1:60" ht="28.5" customHeight="1" x14ac:dyDescent="0.6">
      <c r="A66" s="167" t="s">
        <v>94</v>
      </c>
      <c r="B66" s="169" t="s">
        <v>107</v>
      </c>
      <c r="C66" s="85" t="s">
        <v>106</v>
      </c>
      <c r="D66" s="92" t="e">
        <f>SUM(E66:AV66)</f>
        <v>#REF!</v>
      </c>
      <c r="E66" s="86" t="e">
        <f>SUM([1]CNC01!$AE$4:$AJ$4)</f>
        <v>#REF!</v>
      </c>
      <c r="F66" s="86" t="e">
        <f>SUM('[2]Check lịch sử máy, nhân viên vậ'!$AE$4:$AF$4)</f>
        <v>#REF!</v>
      </c>
      <c r="G66" s="86" t="e">
        <f>SUM([3]CNC03!$AF$4:$AK$4)</f>
        <v>#REF!</v>
      </c>
      <c r="H66" s="86" t="e">
        <f>SUM([4]CNC04!$AE$4:$AJ$4)</f>
        <v>#REF!</v>
      </c>
      <c r="I66" s="86" t="e">
        <f>SUM([5]CNC05!$AF$4:$AK$4)</f>
        <v>#REF!</v>
      </c>
      <c r="J66" s="86" t="e">
        <f>SUM([7]CNC07!$AE$4:$AJ$4)</f>
        <v>#REF!</v>
      </c>
      <c r="K66" s="86" t="e">
        <f>SUM([8]CNC08!$AE$4:$AJ$4)</f>
        <v>#REF!</v>
      </c>
      <c r="L66" s="86" t="e">
        <f>SUM([9]CNC09!$AE$4:$AJ$4)</f>
        <v>#REF!</v>
      </c>
      <c r="M66" s="86" t="e">
        <f>SUM([10]CNC10!$AE$4:$AJ$4)</f>
        <v>#REF!</v>
      </c>
      <c r="N66" s="86" t="e">
        <f>SUM([29]CNC33!$AF$4:$AK$4)</f>
        <v>#REF!</v>
      </c>
      <c r="O66" s="86" t="e">
        <f>SUM([30]CNC34!$AE$4:$AJ$4)</f>
        <v>#REF!</v>
      </c>
      <c r="P66" s="86" t="e">
        <f>SUM('[42]2222222222'!$AD$4:$AI$4)</f>
        <v>#REF!</v>
      </c>
      <c r="Q66" s="86" t="e">
        <f>SUM([28]CNC32!$AF$4:$AK$4)</f>
        <v>#REF!</v>
      </c>
      <c r="R66" s="86" t="e">
        <f>SUM([15]CNC16!$AE$4:$AJ$4)</f>
        <v>#REF!</v>
      </c>
      <c r="S66" s="86" t="e">
        <f>SUM([16]CNC17!$AA$4:$AF$4)</f>
        <v>#REF!</v>
      </c>
      <c r="T66" s="86" t="e">
        <f>SUM([20]CNC22!$AE$4:$AJ$4)</f>
        <v>#REF!</v>
      </c>
      <c r="U66" s="86" t="e">
        <f>SUM([24]CNC26!$AE$4:$AJ$4)</f>
        <v>#REF!</v>
      </c>
      <c r="V66" s="86" t="e">
        <f>SUM([21]CNC23!$AE$4:$AJ$4)</f>
        <v>#REF!</v>
      </c>
      <c r="W66" s="86" t="e">
        <f>SUM([22]CNC24!$AE$4:$AJ$4)</f>
        <v>#REF!</v>
      </c>
      <c r="X66" s="86" t="e">
        <f>SUM([26]CNC29!$AE$4:$AJ$4)</f>
        <v>#REF!</v>
      </c>
      <c r="Y66" s="86" t="e">
        <f>SUM([27]CNC30!$AF$4:$AK$4)</f>
        <v>#REF!</v>
      </c>
      <c r="Z66" s="86" t="e">
        <f>SUM([43]CNC31!$AE$4:$AJ$4)</f>
        <v>#REF!</v>
      </c>
      <c r="AA66" s="86" t="e">
        <f>SUM([11]CNC12!$AF$4:$AK$4)</f>
        <v>#REF!</v>
      </c>
      <c r="AB66" s="86" t="e">
        <f>SUM([12]CNC13!$AE$4:$AJ$4)</f>
        <v>#REF!</v>
      </c>
      <c r="AC66" s="86" t="e">
        <f>SUM([17]CNC18!$AE$4:$AJ$4)</f>
        <v>#REF!</v>
      </c>
      <c r="AD66" s="86" t="e">
        <f>SUM([41]CNC11!$AE$4:$AJ$4)</f>
        <v>#REF!</v>
      </c>
      <c r="AE66" s="86" t="e">
        <f>SUM([6]CNC06!$AE$4:$AJ$4)</f>
        <v>#REF!</v>
      </c>
      <c r="AF66" s="86"/>
      <c r="AG66" s="86"/>
      <c r="AH66" s="86"/>
      <c r="AI66" s="86"/>
      <c r="AJ66" s="86"/>
      <c r="AK66" s="86"/>
      <c r="AL66" s="86"/>
      <c r="AM66" s="86" t="e">
        <f>SUM('[31]TIỆN 01'!$AD$4:$AI$4)</f>
        <v>#REF!</v>
      </c>
      <c r="AN66" s="86" t="e">
        <f>SUM('[32]TIỆN 02'!$AD$4:$AI$4)</f>
        <v>#REF!</v>
      </c>
      <c r="AO66" s="86" t="e">
        <f>SUM('[33]TIỆN 03'!$AE$4:$AJ$4)</f>
        <v>#REF!</v>
      </c>
      <c r="AP66" s="86" t="e">
        <f>SUM('[34]TIỆN 04'!$AD$4:$AI$4)</f>
        <v>#REF!</v>
      </c>
      <c r="AQ66" s="86" t="e">
        <f>SUM('[35]TIỆN 05'!$AD$4:$AI$4)</f>
        <v>#REF!</v>
      </c>
      <c r="AR66" s="86"/>
      <c r="AS66" s="86" t="e">
        <f>SUM([37]WC01!$AE$4:$AJ$4)</f>
        <v>#REF!</v>
      </c>
      <c r="AT66" s="86" t="e">
        <f>SUM([38]WC02!$AE$4:$AJ$4)</f>
        <v>#REF!</v>
      </c>
      <c r="AU66" s="86" t="e">
        <f>SUM([39]EDM01!$AE$4:$AJ$4)</f>
        <v>#REF!</v>
      </c>
      <c r="AV66" s="86" t="e">
        <f>SUM([40]EDM02!$AE$4:$AJ$4)</f>
        <v>#REF!</v>
      </c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60" ht="28.5" customHeight="1" x14ac:dyDescent="0.55000000000000004">
      <c r="A67" s="168"/>
      <c r="B67" s="168"/>
      <c r="C67" s="89" t="s">
        <v>84</v>
      </c>
      <c r="D67" s="78" t="e">
        <f>AVERAGEA(E67:AV67)</f>
        <v>#REF!</v>
      </c>
      <c r="E67" s="88" t="e">
        <f t="shared" ref="E67:AE67" si="139">E66/(10.5*6)%</f>
        <v>#REF!</v>
      </c>
      <c r="F67" s="93" t="e">
        <f t="shared" si="139"/>
        <v>#REF!</v>
      </c>
      <c r="G67" s="88" t="e">
        <f t="shared" si="139"/>
        <v>#REF!</v>
      </c>
      <c r="H67" s="88" t="e">
        <f t="shared" si="139"/>
        <v>#REF!</v>
      </c>
      <c r="I67" s="88" t="e">
        <f t="shared" si="139"/>
        <v>#REF!</v>
      </c>
      <c r="J67" s="88" t="e">
        <f t="shared" si="139"/>
        <v>#REF!</v>
      </c>
      <c r="K67" s="88" t="e">
        <f t="shared" si="139"/>
        <v>#REF!</v>
      </c>
      <c r="L67" s="88" t="e">
        <f t="shared" si="139"/>
        <v>#REF!</v>
      </c>
      <c r="M67" s="93" t="e">
        <f t="shared" si="139"/>
        <v>#REF!</v>
      </c>
      <c r="N67" s="88" t="e">
        <f t="shared" si="139"/>
        <v>#REF!</v>
      </c>
      <c r="O67" s="88" t="e">
        <f t="shared" si="139"/>
        <v>#REF!</v>
      </c>
      <c r="P67" s="93" t="e">
        <f t="shared" si="139"/>
        <v>#REF!</v>
      </c>
      <c r="Q67" s="88" t="e">
        <f t="shared" si="139"/>
        <v>#REF!</v>
      </c>
      <c r="R67" s="88" t="e">
        <f t="shared" si="139"/>
        <v>#REF!</v>
      </c>
      <c r="S67" s="88" t="e">
        <f t="shared" si="139"/>
        <v>#REF!</v>
      </c>
      <c r="T67" s="88" t="e">
        <f t="shared" si="139"/>
        <v>#REF!</v>
      </c>
      <c r="U67" s="88" t="e">
        <f t="shared" si="139"/>
        <v>#REF!</v>
      </c>
      <c r="V67" s="88" t="e">
        <f t="shared" si="139"/>
        <v>#REF!</v>
      </c>
      <c r="W67" s="88" t="e">
        <f t="shared" si="139"/>
        <v>#REF!</v>
      </c>
      <c r="X67" s="88" t="e">
        <f t="shared" si="139"/>
        <v>#REF!</v>
      </c>
      <c r="Y67" s="88" t="e">
        <f t="shared" si="139"/>
        <v>#REF!</v>
      </c>
      <c r="Z67" s="88" t="e">
        <f t="shared" si="139"/>
        <v>#REF!</v>
      </c>
      <c r="AA67" s="88" t="e">
        <f t="shared" si="139"/>
        <v>#REF!</v>
      </c>
      <c r="AB67" s="88" t="e">
        <f t="shared" si="139"/>
        <v>#REF!</v>
      </c>
      <c r="AC67" s="88" t="e">
        <f t="shared" si="139"/>
        <v>#REF!</v>
      </c>
      <c r="AD67" s="88" t="e">
        <f t="shared" si="139"/>
        <v>#REF!</v>
      </c>
      <c r="AE67" s="88" t="e">
        <f t="shared" si="139"/>
        <v>#REF!</v>
      </c>
      <c r="AF67" s="88"/>
      <c r="AG67" s="88"/>
      <c r="AH67" s="88"/>
      <c r="AI67" s="88"/>
      <c r="AJ67" s="88"/>
      <c r="AK67" s="88"/>
      <c r="AL67" s="88"/>
      <c r="AM67" s="88" t="e">
        <f t="shared" ref="AM67:AQ67" si="140">AM66/(10.5*6)%</f>
        <v>#REF!</v>
      </c>
      <c r="AN67" s="88" t="e">
        <f t="shared" si="140"/>
        <v>#REF!</v>
      </c>
      <c r="AO67" s="88" t="e">
        <f t="shared" si="140"/>
        <v>#REF!</v>
      </c>
      <c r="AP67" s="88" t="e">
        <f t="shared" si="140"/>
        <v>#REF!</v>
      </c>
      <c r="AQ67" s="88" t="e">
        <f t="shared" si="140"/>
        <v>#REF!</v>
      </c>
      <c r="AR67" s="88"/>
      <c r="AS67" s="88" t="e">
        <f t="shared" ref="AS67:AV67" si="141">AS66/(10.5*6)%</f>
        <v>#REF!</v>
      </c>
      <c r="AT67" s="88" t="e">
        <f t="shared" si="141"/>
        <v>#REF!</v>
      </c>
      <c r="AU67" s="93" t="e">
        <f t="shared" si="141"/>
        <v>#REF!</v>
      </c>
      <c r="AV67" s="93" t="e">
        <f t="shared" si="141"/>
        <v>#REF!</v>
      </c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  <row r="68" spans="1:60" ht="18" customHeight="1" x14ac:dyDescent="0.4">
      <c r="A68" s="1"/>
      <c r="B68" s="1"/>
      <c r="C68" s="1"/>
      <c r="D68" s="27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</row>
    <row r="69" spans="1:60" ht="18" customHeight="1" x14ac:dyDescent="0.4">
      <c r="A69" s="1"/>
      <c r="B69" s="1"/>
      <c r="C69" s="1"/>
      <c r="D69" s="27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5"/>
      <c r="AX69" s="180" t="s">
        <v>116</v>
      </c>
      <c r="AY69" s="180" t="s">
        <v>117</v>
      </c>
      <c r="AZ69" s="180" t="s">
        <v>118</v>
      </c>
      <c r="BA69" s="180" t="s">
        <v>119</v>
      </c>
      <c r="BB69" s="180" t="s">
        <v>120</v>
      </c>
      <c r="BC69" s="180" t="s">
        <v>121</v>
      </c>
      <c r="BD69" s="180"/>
      <c r="BE69" s="5"/>
      <c r="BF69" s="5"/>
      <c r="BG69" s="5"/>
      <c r="BH69" s="5"/>
    </row>
    <row r="70" spans="1:60" ht="18" customHeight="1" x14ac:dyDescent="0.4">
      <c r="A70" s="3"/>
      <c r="B70" s="3"/>
      <c r="C70" s="3"/>
      <c r="D70" s="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5"/>
      <c r="AX70" s="181"/>
      <c r="AY70" s="181"/>
      <c r="AZ70" s="181"/>
      <c r="BA70" s="181"/>
      <c r="BB70" s="181"/>
      <c r="BC70" s="181"/>
      <c r="BD70" s="181"/>
      <c r="BE70" s="5"/>
      <c r="BF70" s="5"/>
      <c r="BG70" s="5"/>
      <c r="BH70" s="5"/>
    </row>
    <row r="71" spans="1:60" ht="30" x14ac:dyDescent="0.7">
      <c r="A71" s="170" t="s">
        <v>0</v>
      </c>
      <c r="B71" s="171" t="s">
        <v>122</v>
      </c>
      <c r="C71" s="170" t="s">
        <v>123</v>
      </c>
      <c r="D71" s="80" t="s">
        <v>124</v>
      </c>
      <c r="E71" s="166" t="s">
        <v>102</v>
      </c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64"/>
      <c r="AH71" s="164"/>
      <c r="AI71" s="164"/>
      <c r="AJ71" s="164"/>
      <c r="AK71" s="164"/>
      <c r="AL71" s="164"/>
      <c r="AM71" s="164"/>
      <c r="AN71" s="164"/>
      <c r="AO71" s="164"/>
      <c r="AP71" s="164"/>
      <c r="AQ71" s="164"/>
      <c r="AR71" s="164"/>
      <c r="AS71" s="164"/>
      <c r="AT71" s="164"/>
      <c r="AU71" s="164"/>
      <c r="AV71" s="165"/>
      <c r="AW71" s="5"/>
      <c r="AX71" s="181"/>
      <c r="AY71" s="181"/>
      <c r="AZ71" s="181"/>
      <c r="BA71" s="181"/>
      <c r="BB71" s="181"/>
      <c r="BC71" s="181"/>
      <c r="BD71" s="181"/>
      <c r="BE71" s="5"/>
      <c r="BF71" s="5"/>
      <c r="BG71" s="5"/>
      <c r="BH71" s="5"/>
    </row>
    <row r="72" spans="1:60" ht="22.75" x14ac:dyDescent="0.55000000000000004">
      <c r="A72" s="168"/>
      <c r="B72" s="168"/>
      <c r="C72" s="168"/>
      <c r="D72" s="94">
        <v>49</v>
      </c>
      <c r="E72" s="95" t="s">
        <v>2</v>
      </c>
      <c r="F72" s="96" t="s">
        <v>3</v>
      </c>
      <c r="G72" s="96" t="s">
        <v>4</v>
      </c>
      <c r="H72" s="96" t="s">
        <v>5</v>
      </c>
      <c r="I72" s="96" t="s">
        <v>6</v>
      </c>
      <c r="J72" s="96" t="s">
        <v>7</v>
      </c>
      <c r="K72" s="96" t="s">
        <v>8</v>
      </c>
      <c r="L72" s="96" t="s">
        <v>9</v>
      </c>
      <c r="M72" s="96" t="s">
        <v>10</v>
      </c>
      <c r="N72" s="96" t="s">
        <v>11</v>
      </c>
      <c r="O72" s="96" t="s">
        <v>99</v>
      </c>
      <c r="P72" s="96" t="s">
        <v>12</v>
      </c>
      <c r="Q72" s="96" t="s">
        <v>13</v>
      </c>
      <c r="R72" s="96" t="s">
        <v>14</v>
      </c>
      <c r="S72" s="96" t="s">
        <v>15</v>
      </c>
      <c r="T72" s="96" t="s">
        <v>16</v>
      </c>
      <c r="U72" s="96" t="s">
        <v>17</v>
      </c>
      <c r="V72" s="96" t="s">
        <v>18</v>
      </c>
      <c r="W72" s="96" t="s">
        <v>19</v>
      </c>
      <c r="X72" s="96" t="s">
        <v>20</v>
      </c>
      <c r="Y72" s="96" t="s">
        <v>21</v>
      </c>
      <c r="Z72" s="96" t="s">
        <v>22</v>
      </c>
      <c r="AA72" s="96" t="s">
        <v>23</v>
      </c>
      <c r="AB72" s="96" t="s">
        <v>24</v>
      </c>
      <c r="AC72" s="96" t="s">
        <v>25</v>
      </c>
      <c r="AD72" s="96" t="s">
        <v>125</v>
      </c>
      <c r="AE72" s="96" t="s">
        <v>126</v>
      </c>
      <c r="AF72" s="96"/>
      <c r="AG72" s="96"/>
      <c r="AH72" s="96"/>
      <c r="AI72" s="96"/>
      <c r="AJ72" s="96"/>
      <c r="AK72" s="96"/>
      <c r="AL72" s="96"/>
      <c r="AM72" s="96" t="s">
        <v>35</v>
      </c>
      <c r="AN72" s="96" t="s">
        <v>36</v>
      </c>
      <c r="AO72" s="96" t="s">
        <v>37</v>
      </c>
      <c r="AP72" s="96" t="s">
        <v>38</v>
      </c>
      <c r="AQ72" s="96" t="s">
        <v>39</v>
      </c>
      <c r="AR72" s="96"/>
      <c r="AS72" s="96" t="s">
        <v>41</v>
      </c>
      <c r="AT72" s="96" t="s">
        <v>42</v>
      </c>
      <c r="AU72" s="96" t="s">
        <v>43</v>
      </c>
      <c r="AV72" s="96" t="s">
        <v>44</v>
      </c>
      <c r="AW72" s="5"/>
      <c r="AX72" s="181"/>
      <c r="AY72" s="181"/>
      <c r="AZ72" s="181"/>
      <c r="BA72" s="181"/>
      <c r="BB72" s="181"/>
      <c r="BC72" s="181"/>
      <c r="BD72" s="181"/>
      <c r="BE72" s="5"/>
      <c r="BF72" s="5"/>
      <c r="BG72" s="5"/>
      <c r="BH72" s="5"/>
    </row>
    <row r="73" spans="1:60" ht="28.5" customHeight="1" x14ac:dyDescent="0.6">
      <c r="A73" s="97">
        <v>1</v>
      </c>
      <c r="B73" s="98" t="s">
        <v>127</v>
      </c>
      <c r="C73" s="99" t="e">
        <f t="shared" ref="C73:C75" si="142">D73/(11*34)%</f>
        <v>#REF!</v>
      </c>
      <c r="D73" s="92" t="e">
        <f t="shared" ref="D73:D75" si="143">SUM(E73:AV73)</f>
        <v>#REF!</v>
      </c>
      <c r="E73" s="100" t="s">
        <v>228</v>
      </c>
      <c r="F73" s="100" t="s">
        <v>228</v>
      </c>
      <c r="G73" s="101" t="s">
        <v>228</v>
      </c>
      <c r="H73" s="100" t="s">
        <v>228</v>
      </c>
      <c r="I73" s="100" t="s">
        <v>228</v>
      </c>
      <c r="J73" s="100" t="s">
        <v>228</v>
      </c>
      <c r="K73" s="100" t="s">
        <v>228</v>
      </c>
      <c r="L73" s="100" t="s">
        <v>228</v>
      </c>
      <c r="M73" s="101" t="s">
        <v>228</v>
      </c>
      <c r="N73" s="101" t="s">
        <v>228</v>
      </c>
      <c r="O73" s="100" t="s">
        <v>228</v>
      </c>
      <c r="P73" s="100" t="e">
        <f t="shared" ref="P73:P75" si="144">SUMIFS(#REF!,#REF!,$D$72,#REF!,B72)/60</f>
        <v>#REF!</v>
      </c>
      <c r="Q73" s="101" t="s">
        <v>228</v>
      </c>
      <c r="R73" s="101" t="s">
        <v>228</v>
      </c>
      <c r="S73" s="100" t="s">
        <v>228</v>
      </c>
      <c r="T73" s="100" t="s">
        <v>228</v>
      </c>
      <c r="U73" s="100" t="s">
        <v>228</v>
      </c>
      <c r="V73" s="100" t="s">
        <v>228</v>
      </c>
      <c r="W73" s="100" t="s">
        <v>228</v>
      </c>
      <c r="X73" s="100" t="s">
        <v>228</v>
      </c>
      <c r="Y73" s="100" t="s">
        <v>228</v>
      </c>
      <c r="Z73" s="100" t="s">
        <v>228</v>
      </c>
      <c r="AA73" s="100" t="s">
        <v>228</v>
      </c>
      <c r="AB73" s="100" t="s">
        <v>228</v>
      </c>
      <c r="AC73" s="101" t="s">
        <v>228</v>
      </c>
      <c r="AD73" s="100" t="s">
        <v>228</v>
      </c>
      <c r="AE73" s="100" t="s">
        <v>228</v>
      </c>
      <c r="AF73" s="101"/>
      <c r="AG73" s="101"/>
      <c r="AH73" s="101"/>
      <c r="AI73" s="101"/>
      <c r="AJ73" s="101"/>
      <c r="AK73" s="101"/>
      <c r="AL73" s="101"/>
      <c r="AM73" s="101" t="s">
        <v>228</v>
      </c>
      <c r="AN73" s="101" t="s">
        <v>228</v>
      </c>
      <c r="AO73" s="101" t="s">
        <v>228</v>
      </c>
      <c r="AP73" s="100" t="s">
        <v>228</v>
      </c>
      <c r="AQ73" s="100" t="s">
        <v>228</v>
      </c>
      <c r="AR73" s="100"/>
      <c r="AS73" s="100" t="s">
        <v>228</v>
      </c>
      <c r="AT73" s="100" t="s">
        <v>228</v>
      </c>
      <c r="AU73" s="100" t="s">
        <v>228</v>
      </c>
      <c r="AV73" s="100" t="s">
        <v>228</v>
      </c>
      <c r="AW73" s="102"/>
      <c r="AX73" s="103" t="e">
        <f t="shared" ref="AX73:AX75" si="145">D73</f>
        <v>#REF!</v>
      </c>
      <c r="AY73" s="103">
        <v>1500</v>
      </c>
      <c r="AZ73" s="103" t="e">
        <f t="shared" ref="AZ73:AZ75" si="146">AY73*AX73</f>
        <v>#REF!</v>
      </c>
      <c r="BA73" s="103" t="e">
        <f t="shared" ref="BA73:BA75" si="147">AZ73*80%</f>
        <v>#REF!</v>
      </c>
      <c r="BB73" s="104" t="e">
        <f t="shared" ref="BB73:BB78" si="148">SUMIF($B$73:$B$107,BD73,$AZ$73:$AZ$107)</f>
        <v>#REF!</v>
      </c>
      <c r="BC73" s="104" t="e">
        <f t="shared" ref="BC73:BC78" si="149">SUMIF($B$73:$B$107,BD73,$AX$73:$AX$107)</f>
        <v>#REF!</v>
      </c>
      <c r="BD73" s="105" t="s">
        <v>128</v>
      </c>
      <c r="BE73" s="102"/>
      <c r="BF73" s="102"/>
      <c r="BG73" s="102"/>
      <c r="BH73" s="102"/>
    </row>
    <row r="74" spans="1:60" ht="28.5" customHeight="1" x14ac:dyDescent="0.6">
      <c r="A74" s="97">
        <v>2</v>
      </c>
      <c r="B74" s="98" t="s">
        <v>128</v>
      </c>
      <c r="C74" s="99" t="e">
        <f t="shared" si="142"/>
        <v>#REF!</v>
      </c>
      <c r="D74" s="92" t="e">
        <f t="shared" si="143"/>
        <v>#REF!</v>
      </c>
      <c r="E74" s="100" t="s">
        <v>228</v>
      </c>
      <c r="F74" s="100" t="s">
        <v>228</v>
      </c>
      <c r="G74" s="100" t="s">
        <v>228</v>
      </c>
      <c r="H74" s="100" t="s">
        <v>228</v>
      </c>
      <c r="I74" s="100" t="s">
        <v>228</v>
      </c>
      <c r="J74" s="100" t="s">
        <v>228</v>
      </c>
      <c r="K74" s="100" t="s">
        <v>228</v>
      </c>
      <c r="L74" s="100" t="s">
        <v>228</v>
      </c>
      <c r="M74" s="100" t="s">
        <v>228</v>
      </c>
      <c r="N74" s="100" t="s">
        <v>228</v>
      </c>
      <c r="O74" s="100" t="s">
        <v>228</v>
      </c>
      <c r="P74" s="100" t="e">
        <f t="shared" si="144"/>
        <v>#REF!</v>
      </c>
      <c r="Q74" s="101" t="s">
        <v>228</v>
      </c>
      <c r="R74" s="100" t="s">
        <v>228</v>
      </c>
      <c r="S74" s="100" t="s">
        <v>228</v>
      </c>
      <c r="T74" s="100" t="s">
        <v>228</v>
      </c>
      <c r="U74" s="100" t="s">
        <v>228</v>
      </c>
      <c r="V74" s="100" t="s">
        <v>228</v>
      </c>
      <c r="W74" s="100" t="s">
        <v>228</v>
      </c>
      <c r="X74" s="100" t="s">
        <v>228</v>
      </c>
      <c r="Y74" s="100" t="s">
        <v>228</v>
      </c>
      <c r="Z74" s="100" t="s">
        <v>228</v>
      </c>
      <c r="AA74" s="100" t="s">
        <v>228</v>
      </c>
      <c r="AB74" s="100" t="s">
        <v>228</v>
      </c>
      <c r="AC74" s="100" t="s">
        <v>228</v>
      </c>
      <c r="AD74" s="100" t="s">
        <v>228</v>
      </c>
      <c r="AE74" s="100" t="s">
        <v>228</v>
      </c>
      <c r="AF74" s="100"/>
      <c r="AG74" s="100"/>
      <c r="AH74" s="100"/>
      <c r="AI74" s="100"/>
      <c r="AJ74" s="100"/>
      <c r="AK74" s="100"/>
      <c r="AL74" s="100"/>
      <c r="AM74" s="100" t="s">
        <v>228</v>
      </c>
      <c r="AN74" s="101" t="s">
        <v>228</v>
      </c>
      <c r="AO74" s="101" t="s">
        <v>228</v>
      </c>
      <c r="AP74" s="100" t="s">
        <v>228</v>
      </c>
      <c r="AQ74" s="100" t="s">
        <v>228</v>
      </c>
      <c r="AR74" s="100"/>
      <c r="AS74" s="100" t="s">
        <v>228</v>
      </c>
      <c r="AT74" s="100" t="s">
        <v>228</v>
      </c>
      <c r="AU74" s="100" t="s">
        <v>228</v>
      </c>
      <c r="AV74" s="100" t="s">
        <v>228</v>
      </c>
      <c r="AW74" s="102"/>
      <c r="AX74" s="103" t="e">
        <f t="shared" si="145"/>
        <v>#REF!</v>
      </c>
      <c r="AY74" s="103">
        <v>1500</v>
      </c>
      <c r="AZ74" s="103" t="e">
        <f t="shared" si="146"/>
        <v>#REF!</v>
      </c>
      <c r="BA74" s="103" t="e">
        <f t="shared" si="147"/>
        <v>#REF!</v>
      </c>
      <c r="BB74" s="104" t="e">
        <f t="shared" si="148"/>
        <v>#REF!</v>
      </c>
      <c r="BC74" s="104" t="e">
        <f t="shared" si="149"/>
        <v>#REF!</v>
      </c>
      <c r="BD74" s="105" t="s">
        <v>129</v>
      </c>
      <c r="BE74" s="102"/>
      <c r="BF74" s="102"/>
      <c r="BG74" s="102"/>
      <c r="BH74" s="102"/>
    </row>
    <row r="75" spans="1:60" ht="28.5" customHeight="1" x14ac:dyDescent="0.6">
      <c r="A75" s="97">
        <v>3</v>
      </c>
      <c r="B75" s="98" t="s">
        <v>130</v>
      </c>
      <c r="C75" s="99" t="e">
        <f t="shared" si="142"/>
        <v>#REF!</v>
      </c>
      <c r="D75" s="92" t="e">
        <f t="shared" si="143"/>
        <v>#REF!</v>
      </c>
      <c r="E75" s="100" t="s">
        <v>228</v>
      </c>
      <c r="F75" s="100" t="s">
        <v>228</v>
      </c>
      <c r="G75" s="100" t="s">
        <v>228</v>
      </c>
      <c r="H75" s="100" t="s">
        <v>228</v>
      </c>
      <c r="I75" s="100" t="s">
        <v>228</v>
      </c>
      <c r="J75" s="100" t="s">
        <v>228</v>
      </c>
      <c r="K75" s="100" t="s">
        <v>228</v>
      </c>
      <c r="L75" s="100" t="s">
        <v>228</v>
      </c>
      <c r="M75" s="100" t="s">
        <v>228</v>
      </c>
      <c r="N75" s="101" t="s">
        <v>228</v>
      </c>
      <c r="O75" s="100" t="s">
        <v>228</v>
      </c>
      <c r="P75" s="100" t="e">
        <f t="shared" si="144"/>
        <v>#REF!</v>
      </c>
      <c r="Q75" s="101" t="s">
        <v>228</v>
      </c>
      <c r="R75" s="100" t="s">
        <v>228</v>
      </c>
      <c r="S75" s="100" t="s">
        <v>228</v>
      </c>
      <c r="T75" s="100" t="s">
        <v>228</v>
      </c>
      <c r="U75" s="100" t="s">
        <v>228</v>
      </c>
      <c r="V75" s="100" t="s">
        <v>228</v>
      </c>
      <c r="W75" s="101" t="s">
        <v>228</v>
      </c>
      <c r="X75" s="100" t="s">
        <v>228</v>
      </c>
      <c r="Y75" s="100" t="s">
        <v>228</v>
      </c>
      <c r="Z75" s="100" t="s">
        <v>228</v>
      </c>
      <c r="AA75" s="100" t="s">
        <v>228</v>
      </c>
      <c r="AB75" s="101" t="s">
        <v>228</v>
      </c>
      <c r="AC75" s="100" t="s">
        <v>228</v>
      </c>
      <c r="AD75" s="100" t="s">
        <v>228</v>
      </c>
      <c r="AE75" s="100" t="s">
        <v>228</v>
      </c>
      <c r="AF75" s="100"/>
      <c r="AG75" s="100"/>
      <c r="AH75" s="100"/>
      <c r="AI75" s="100"/>
      <c r="AJ75" s="100"/>
      <c r="AK75" s="100"/>
      <c r="AL75" s="100"/>
      <c r="AM75" s="100" t="s">
        <v>228</v>
      </c>
      <c r="AN75" s="101" t="s">
        <v>228</v>
      </c>
      <c r="AO75" s="101" t="s">
        <v>228</v>
      </c>
      <c r="AP75" s="100" t="s">
        <v>228</v>
      </c>
      <c r="AQ75" s="100" t="s">
        <v>228</v>
      </c>
      <c r="AR75" s="100"/>
      <c r="AS75" s="100" t="s">
        <v>228</v>
      </c>
      <c r="AT75" s="100" t="s">
        <v>228</v>
      </c>
      <c r="AU75" s="100" t="s">
        <v>228</v>
      </c>
      <c r="AV75" s="100" t="s">
        <v>228</v>
      </c>
      <c r="AW75" s="102"/>
      <c r="AX75" s="103" t="e">
        <f t="shared" si="145"/>
        <v>#REF!</v>
      </c>
      <c r="AY75" s="103">
        <v>1500</v>
      </c>
      <c r="AZ75" s="103" t="e">
        <f t="shared" si="146"/>
        <v>#REF!</v>
      </c>
      <c r="BA75" s="103" t="e">
        <f t="shared" si="147"/>
        <v>#REF!</v>
      </c>
      <c r="BB75" s="104" t="e">
        <f t="shared" si="148"/>
        <v>#REF!</v>
      </c>
      <c r="BC75" s="104" t="e">
        <f t="shared" si="149"/>
        <v>#REF!</v>
      </c>
      <c r="BD75" s="105" t="s">
        <v>131</v>
      </c>
      <c r="BE75" s="102"/>
      <c r="BF75" s="102"/>
      <c r="BG75" s="102"/>
      <c r="BH75" s="102"/>
    </row>
    <row r="76" spans="1:60" ht="28.5" customHeight="1" x14ac:dyDescent="0.7">
      <c r="A76" s="170" t="s">
        <v>0</v>
      </c>
      <c r="B76" s="171" t="s">
        <v>132</v>
      </c>
      <c r="C76" s="170" t="s">
        <v>123</v>
      </c>
      <c r="D76" s="80" t="s">
        <v>124</v>
      </c>
      <c r="E76" s="163" t="s">
        <v>109</v>
      </c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5"/>
      <c r="AW76" s="106"/>
      <c r="AX76" s="103"/>
      <c r="AY76" s="103"/>
      <c r="AZ76" s="103"/>
      <c r="BA76" s="103"/>
      <c r="BB76" s="104" t="e">
        <f t="shared" si="148"/>
        <v>#REF!</v>
      </c>
      <c r="BC76" s="104" t="e">
        <f t="shared" si="149"/>
        <v>#REF!</v>
      </c>
      <c r="BD76" s="105" t="s">
        <v>130</v>
      </c>
      <c r="BE76" s="5"/>
      <c r="BF76" s="5"/>
      <c r="BG76" s="5"/>
      <c r="BH76" s="5"/>
    </row>
    <row r="77" spans="1:60" ht="28.5" customHeight="1" x14ac:dyDescent="0.55000000000000004">
      <c r="A77" s="168"/>
      <c r="B77" s="168"/>
      <c r="C77" s="168"/>
      <c r="D77" s="94">
        <v>50</v>
      </c>
      <c r="E77" s="95" t="s">
        <v>2</v>
      </c>
      <c r="F77" s="96" t="s">
        <v>3</v>
      </c>
      <c r="G77" s="96" t="s">
        <v>4</v>
      </c>
      <c r="H77" s="96" t="s">
        <v>5</v>
      </c>
      <c r="I77" s="96" t="s">
        <v>6</v>
      </c>
      <c r="J77" s="96" t="s">
        <v>7</v>
      </c>
      <c r="K77" s="96" t="s">
        <v>8</v>
      </c>
      <c r="L77" s="96" t="s">
        <v>9</v>
      </c>
      <c r="M77" s="96" t="s">
        <v>10</v>
      </c>
      <c r="N77" s="96" t="s">
        <v>11</v>
      </c>
      <c r="O77" s="96" t="s">
        <v>99</v>
      </c>
      <c r="P77" s="96" t="s">
        <v>12</v>
      </c>
      <c r="Q77" s="96" t="s">
        <v>13</v>
      </c>
      <c r="R77" s="96" t="s">
        <v>14</v>
      </c>
      <c r="S77" s="96" t="s">
        <v>15</v>
      </c>
      <c r="T77" s="96" t="s">
        <v>16</v>
      </c>
      <c r="U77" s="96" t="s">
        <v>17</v>
      </c>
      <c r="V77" s="96" t="s">
        <v>18</v>
      </c>
      <c r="W77" s="96" t="s">
        <v>19</v>
      </c>
      <c r="X77" s="96" t="s">
        <v>20</v>
      </c>
      <c r="Y77" s="96" t="s">
        <v>21</v>
      </c>
      <c r="Z77" s="96" t="s">
        <v>22</v>
      </c>
      <c r="AA77" s="96" t="s">
        <v>23</v>
      </c>
      <c r="AB77" s="96" t="s">
        <v>24</v>
      </c>
      <c r="AC77" s="96" t="s">
        <v>25</v>
      </c>
      <c r="AD77" s="107" t="s">
        <v>125</v>
      </c>
      <c r="AE77" s="107" t="s">
        <v>126</v>
      </c>
      <c r="AF77" s="96"/>
      <c r="AG77" s="96"/>
      <c r="AH77" s="96"/>
      <c r="AI77" s="96"/>
      <c r="AJ77" s="96"/>
      <c r="AK77" s="96"/>
      <c r="AL77" s="96"/>
      <c r="AM77" s="96" t="s">
        <v>35</v>
      </c>
      <c r="AN77" s="96" t="s">
        <v>36</v>
      </c>
      <c r="AO77" s="96" t="s">
        <v>37</v>
      </c>
      <c r="AP77" s="96" t="s">
        <v>38</v>
      </c>
      <c r="AQ77" s="96" t="s">
        <v>39</v>
      </c>
      <c r="AR77" s="96"/>
      <c r="AS77" s="96" t="s">
        <v>41</v>
      </c>
      <c r="AT77" s="96" t="s">
        <v>42</v>
      </c>
      <c r="AU77" s="96" t="s">
        <v>43</v>
      </c>
      <c r="AV77" s="108" t="s">
        <v>44</v>
      </c>
      <c r="AW77" s="106"/>
      <c r="AX77" s="103"/>
      <c r="AY77" s="103"/>
      <c r="AZ77" s="103"/>
      <c r="BA77" s="103"/>
      <c r="BB77" s="104" t="e">
        <f t="shared" si="148"/>
        <v>#REF!</v>
      </c>
      <c r="BC77" s="104" t="e">
        <f t="shared" si="149"/>
        <v>#REF!</v>
      </c>
      <c r="BD77" s="105" t="s">
        <v>127</v>
      </c>
      <c r="BE77" s="5"/>
      <c r="BF77" s="5"/>
      <c r="BG77" s="5"/>
      <c r="BH77" s="5"/>
    </row>
    <row r="78" spans="1:60" ht="28.5" customHeight="1" x14ac:dyDescent="0.6">
      <c r="A78" s="97">
        <v>5</v>
      </c>
      <c r="B78" s="98" t="s">
        <v>133</v>
      </c>
      <c r="C78" s="99" t="e">
        <f t="shared" ref="C78:C83" si="150">D78/(11*34)%</f>
        <v>#REF!</v>
      </c>
      <c r="D78" s="92" t="e">
        <f t="shared" ref="D78:D83" si="151">SUM(E78:AV78)</f>
        <v>#REF!</v>
      </c>
      <c r="E78" s="100" t="s">
        <v>228</v>
      </c>
      <c r="F78" s="100" t="s">
        <v>228</v>
      </c>
      <c r="G78" s="100" t="s">
        <v>228</v>
      </c>
      <c r="H78" s="100" t="s">
        <v>228</v>
      </c>
      <c r="I78" s="100" t="s">
        <v>228</v>
      </c>
      <c r="J78" s="100" t="s">
        <v>228</v>
      </c>
      <c r="K78" s="100" t="s">
        <v>228</v>
      </c>
      <c r="L78" s="100" t="s">
        <v>228</v>
      </c>
      <c r="M78" s="100" t="s">
        <v>228</v>
      </c>
      <c r="N78" s="101" t="s">
        <v>228</v>
      </c>
      <c r="O78" s="100" t="s">
        <v>228</v>
      </c>
      <c r="P78" s="100" t="e">
        <f t="shared" ref="P78:P83" si="152">SUMIFS(#REF!,#REF!,$D$72,#REF!,B72)/60</f>
        <v>#REF!</v>
      </c>
      <c r="Q78" s="101" t="s">
        <v>228</v>
      </c>
      <c r="R78" s="100" t="s">
        <v>228</v>
      </c>
      <c r="S78" s="100" t="s">
        <v>228</v>
      </c>
      <c r="T78" s="100" t="s">
        <v>228</v>
      </c>
      <c r="U78" s="100" t="s">
        <v>228</v>
      </c>
      <c r="V78" s="100" t="s">
        <v>228</v>
      </c>
      <c r="W78" s="101" t="s">
        <v>228</v>
      </c>
      <c r="X78" s="100" t="s">
        <v>228</v>
      </c>
      <c r="Y78" s="100" t="s">
        <v>228</v>
      </c>
      <c r="Z78" s="100" t="s">
        <v>228</v>
      </c>
      <c r="AA78" s="100" t="s">
        <v>228</v>
      </c>
      <c r="AB78" s="100" t="s">
        <v>228</v>
      </c>
      <c r="AC78" s="100" t="s">
        <v>228</v>
      </c>
      <c r="AD78" s="100" t="s">
        <v>228</v>
      </c>
      <c r="AE78" s="100" t="s">
        <v>228</v>
      </c>
      <c r="AF78" s="101"/>
      <c r="AG78" s="101"/>
      <c r="AH78" s="101"/>
      <c r="AI78" s="101"/>
      <c r="AJ78" s="101"/>
      <c r="AK78" s="101"/>
      <c r="AL78" s="101"/>
      <c r="AM78" s="101" t="s">
        <v>228</v>
      </c>
      <c r="AN78" s="100" t="s">
        <v>228</v>
      </c>
      <c r="AO78" s="100" t="s">
        <v>228</v>
      </c>
      <c r="AP78" s="100" t="s">
        <v>228</v>
      </c>
      <c r="AQ78" s="100" t="s">
        <v>228</v>
      </c>
      <c r="AR78" s="100"/>
      <c r="AS78" s="100" t="s">
        <v>228</v>
      </c>
      <c r="AT78" s="100" t="s">
        <v>228</v>
      </c>
      <c r="AU78" s="100" t="s">
        <v>228</v>
      </c>
      <c r="AV78" s="100" t="s">
        <v>228</v>
      </c>
      <c r="AW78" s="102"/>
      <c r="AX78" s="103" t="e">
        <f t="shared" ref="AX78:AX83" si="153">D78</f>
        <v>#REF!</v>
      </c>
      <c r="AY78" s="103">
        <v>0</v>
      </c>
      <c r="AZ78" s="103" t="e">
        <f t="shared" ref="AZ78:AZ83" si="154">AY78*AX78</f>
        <v>#REF!</v>
      </c>
      <c r="BA78" s="103" t="e">
        <f t="shared" ref="BA78:BA83" si="155">AZ78*80%</f>
        <v>#REF!</v>
      </c>
      <c r="BB78" s="104" t="e">
        <f t="shared" si="148"/>
        <v>#REF!</v>
      </c>
      <c r="BC78" s="104" t="e">
        <f t="shared" si="149"/>
        <v>#REF!</v>
      </c>
      <c r="BD78" s="105" t="s">
        <v>133</v>
      </c>
      <c r="BE78" s="102"/>
      <c r="BF78" s="102"/>
      <c r="BG78" s="102"/>
      <c r="BH78" s="102"/>
    </row>
    <row r="79" spans="1:60" ht="28.5" customHeight="1" x14ac:dyDescent="0.6">
      <c r="A79" s="97">
        <v>6</v>
      </c>
      <c r="B79" s="98" t="s">
        <v>129</v>
      </c>
      <c r="C79" s="99" t="e">
        <f t="shared" si="150"/>
        <v>#REF!</v>
      </c>
      <c r="D79" s="92" t="e">
        <f t="shared" si="151"/>
        <v>#REF!</v>
      </c>
      <c r="E79" s="100" t="s">
        <v>228</v>
      </c>
      <c r="F79" s="100" t="s">
        <v>228</v>
      </c>
      <c r="G79" s="100" t="s">
        <v>228</v>
      </c>
      <c r="H79" s="100" t="s">
        <v>228</v>
      </c>
      <c r="I79" s="100" t="s">
        <v>228</v>
      </c>
      <c r="J79" s="101" t="s">
        <v>228</v>
      </c>
      <c r="K79" s="100" t="s">
        <v>228</v>
      </c>
      <c r="L79" s="100" t="s">
        <v>228</v>
      </c>
      <c r="M79" s="100" t="s">
        <v>228</v>
      </c>
      <c r="N79" s="100" t="s">
        <v>228</v>
      </c>
      <c r="O79" s="100" t="s">
        <v>228</v>
      </c>
      <c r="P79" s="100" t="e">
        <f t="shared" si="152"/>
        <v>#REF!</v>
      </c>
      <c r="Q79" s="100" t="s">
        <v>228</v>
      </c>
      <c r="R79" s="101" t="s">
        <v>228</v>
      </c>
      <c r="S79" s="100" t="s">
        <v>228</v>
      </c>
      <c r="T79" s="100" t="s">
        <v>228</v>
      </c>
      <c r="U79" s="100" t="s">
        <v>228</v>
      </c>
      <c r="V79" s="100" t="s">
        <v>228</v>
      </c>
      <c r="W79" s="100" t="s">
        <v>228</v>
      </c>
      <c r="X79" s="100" t="s">
        <v>228</v>
      </c>
      <c r="Y79" s="100" t="s">
        <v>228</v>
      </c>
      <c r="Z79" s="100" t="s">
        <v>228</v>
      </c>
      <c r="AA79" s="100" t="s">
        <v>228</v>
      </c>
      <c r="AB79" s="100" t="s">
        <v>228</v>
      </c>
      <c r="AC79" s="100" t="s">
        <v>228</v>
      </c>
      <c r="AD79" s="100" t="s">
        <v>228</v>
      </c>
      <c r="AE79" s="100" t="s">
        <v>228</v>
      </c>
      <c r="AF79" s="101"/>
      <c r="AG79" s="101"/>
      <c r="AH79" s="101"/>
      <c r="AI79" s="101"/>
      <c r="AJ79" s="101"/>
      <c r="AK79" s="101"/>
      <c r="AL79" s="101"/>
      <c r="AM79" s="101" t="s">
        <v>228</v>
      </c>
      <c r="AN79" s="100" t="s">
        <v>228</v>
      </c>
      <c r="AO79" s="101" t="s">
        <v>228</v>
      </c>
      <c r="AP79" s="100" t="s">
        <v>228</v>
      </c>
      <c r="AQ79" s="100" t="s">
        <v>228</v>
      </c>
      <c r="AR79" s="100"/>
      <c r="AS79" s="100" t="s">
        <v>228</v>
      </c>
      <c r="AT79" s="100" t="s">
        <v>228</v>
      </c>
      <c r="AU79" s="100" t="s">
        <v>228</v>
      </c>
      <c r="AV79" s="100" t="s">
        <v>228</v>
      </c>
      <c r="AW79" s="102"/>
      <c r="AX79" s="103" t="e">
        <f t="shared" si="153"/>
        <v>#REF!</v>
      </c>
      <c r="AY79" s="103">
        <v>1500</v>
      </c>
      <c r="AZ79" s="103" t="e">
        <f t="shared" si="154"/>
        <v>#REF!</v>
      </c>
      <c r="BA79" s="103" t="e">
        <f t="shared" si="155"/>
        <v>#REF!</v>
      </c>
      <c r="BB79" s="102"/>
      <c r="BC79" s="102"/>
      <c r="BD79" s="102"/>
      <c r="BE79" s="102"/>
      <c r="BF79" s="102"/>
      <c r="BG79" s="102"/>
      <c r="BH79" s="102"/>
    </row>
    <row r="80" spans="1:60" ht="28.5" customHeight="1" x14ac:dyDescent="0.6">
      <c r="A80" s="97">
        <v>7</v>
      </c>
      <c r="B80" s="98" t="s">
        <v>127</v>
      </c>
      <c r="C80" s="99" t="e">
        <f t="shared" si="150"/>
        <v>#REF!</v>
      </c>
      <c r="D80" s="92" t="e">
        <f t="shared" si="151"/>
        <v>#REF!</v>
      </c>
      <c r="E80" s="101" t="s">
        <v>228</v>
      </c>
      <c r="F80" s="100" t="s">
        <v>228</v>
      </c>
      <c r="G80" s="100" t="s">
        <v>228</v>
      </c>
      <c r="H80" s="100" t="s">
        <v>228</v>
      </c>
      <c r="I80" s="100" t="s">
        <v>228</v>
      </c>
      <c r="J80" s="100" t="s">
        <v>228</v>
      </c>
      <c r="K80" s="100" t="s">
        <v>228</v>
      </c>
      <c r="L80" s="100" t="s">
        <v>228</v>
      </c>
      <c r="M80" s="100" t="s">
        <v>228</v>
      </c>
      <c r="N80" s="100" t="s">
        <v>228</v>
      </c>
      <c r="O80" s="100" t="s">
        <v>228</v>
      </c>
      <c r="P80" s="100" t="e">
        <f t="shared" si="152"/>
        <v>#REF!</v>
      </c>
      <c r="Q80" s="100" t="s">
        <v>228</v>
      </c>
      <c r="R80" s="100" t="s">
        <v>228</v>
      </c>
      <c r="S80" s="100" t="s">
        <v>228</v>
      </c>
      <c r="T80" s="100" t="s">
        <v>228</v>
      </c>
      <c r="U80" s="100" t="s">
        <v>228</v>
      </c>
      <c r="V80" s="100" t="s">
        <v>228</v>
      </c>
      <c r="W80" s="100" t="s">
        <v>228</v>
      </c>
      <c r="X80" s="100" t="s">
        <v>228</v>
      </c>
      <c r="Y80" s="100" t="s">
        <v>228</v>
      </c>
      <c r="Z80" s="100" t="s">
        <v>228</v>
      </c>
      <c r="AA80" s="100" t="s">
        <v>228</v>
      </c>
      <c r="AB80" s="100" t="s">
        <v>228</v>
      </c>
      <c r="AC80" s="100" t="s">
        <v>228</v>
      </c>
      <c r="AD80" s="100" t="s">
        <v>228</v>
      </c>
      <c r="AE80" s="100" t="s">
        <v>228</v>
      </c>
      <c r="AF80" s="100"/>
      <c r="AG80" s="100"/>
      <c r="AH80" s="100"/>
      <c r="AI80" s="100"/>
      <c r="AJ80" s="100"/>
      <c r="AK80" s="100"/>
      <c r="AL80" s="100"/>
      <c r="AM80" s="100" t="s">
        <v>228</v>
      </c>
      <c r="AN80" s="100" t="s">
        <v>228</v>
      </c>
      <c r="AO80" s="101" t="s">
        <v>228</v>
      </c>
      <c r="AP80" s="100" t="s">
        <v>228</v>
      </c>
      <c r="AQ80" s="100" t="s">
        <v>228</v>
      </c>
      <c r="AR80" s="100"/>
      <c r="AS80" s="100" t="s">
        <v>228</v>
      </c>
      <c r="AT80" s="100" t="s">
        <v>228</v>
      </c>
      <c r="AU80" s="100" t="s">
        <v>228</v>
      </c>
      <c r="AV80" s="100" t="s">
        <v>228</v>
      </c>
      <c r="AW80" s="102"/>
      <c r="AX80" s="103" t="e">
        <f t="shared" si="153"/>
        <v>#REF!</v>
      </c>
      <c r="AY80" s="103">
        <v>1500</v>
      </c>
      <c r="AZ80" s="103" t="e">
        <f t="shared" si="154"/>
        <v>#REF!</v>
      </c>
      <c r="BA80" s="103" t="e">
        <f t="shared" si="155"/>
        <v>#REF!</v>
      </c>
      <c r="BB80" s="106"/>
      <c r="BC80" s="102"/>
      <c r="BD80" s="102"/>
      <c r="BE80" s="102"/>
      <c r="BF80" s="102"/>
      <c r="BG80" s="102"/>
      <c r="BH80" s="102"/>
    </row>
    <row r="81" spans="1:60" ht="28.5" customHeight="1" x14ac:dyDescent="0.6">
      <c r="A81" s="97">
        <v>8</v>
      </c>
      <c r="B81" s="98" t="s">
        <v>131</v>
      </c>
      <c r="C81" s="99" t="e">
        <f t="shared" si="150"/>
        <v>#REF!</v>
      </c>
      <c r="D81" s="92" t="e">
        <f t="shared" si="151"/>
        <v>#REF!</v>
      </c>
      <c r="E81" s="100" t="s">
        <v>228</v>
      </c>
      <c r="F81" s="100" t="s">
        <v>228</v>
      </c>
      <c r="G81" s="100" t="s">
        <v>228</v>
      </c>
      <c r="H81" s="100" t="s">
        <v>228</v>
      </c>
      <c r="I81" s="100" t="s">
        <v>228</v>
      </c>
      <c r="J81" s="101" t="s">
        <v>228</v>
      </c>
      <c r="K81" s="101" t="s">
        <v>228</v>
      </c>
      <c r="L81" s="100" t="s">
        <v>228</v>
      </c>
      <c r="M81" s="100" t="s">
        <v>228</v>
      </c>
      <c r="N81" s="100" t="s">
        <v>228</v>
      </c>
      <c r="O81" s="100" t="s">
        <v>228</v>
      </c>
      <c r="P81" s="100" t="e">
        <f t="shared" si="152"/>
        <v>#REF!</v>
      </c>
      <c r="Q81" s="100" t="s">
        <v>228</v>
      </c>
      <c r="R81" s="100" t="s">
        <v>228</v>
      </c>
      <c r="S81" s="100" t="s">
        <v>228</v>
      </c>
      <c r="T81" s="100" t="s">
        <v>228</v>
      </c>
      <c r="U81" s="100" t="s">
        <v>228</v>
      </c>
      <c r="V81" s="100" t="s">
        <v>228</v>
      </c>
      <c r="W81" s="100" t="s">
        <v>228</v>
      </c>
      <c r="X81" s="100" t="s">
        <v>228</v>
      </c>
      <c r="Y81" s="100" t="s">
        <v>228</v>
      </c>
      <c r="Z81" s="100" t="s">
        <v>228</v>
      </c>
      <c r="AA81" s="100" t="s">
        <v>228</v>
      </c>
      <c r="AB81" s="100" t="s">
        <v>228</v>
      </c>
      <c r="AC81" s="100" t="s">
        <v>228</v>
      </c>
      <c r="AD81" s="100" t="s">
        <v>228</v>
      </c>
      <c r="AE81" s="100" t="s">
        <v>228</v>
      </c>
      <c r="AF81" s="101"/>
      <c r="AG81" s="101"/>
      <c r="AH81" s="101"/>
      <c r="AI81" s="101"/>
      <c r="AJ81" s="101"/>
      <c r="AK81" s="101"/>
      <c r="AL81" s="101"/>
      <c r="AM81" s="101" t="s">
        <v>228</v>
      </c>
      <c r="AN81" s="101" t="s">
        <v>228</v>
      </c>
      <c r="AO81" s="101" t="s">
        <v>228</v>
      </c>
      <c r="AP81" s="100" t="s">
        <v>228</v>
      </c>
      <c r="AQ81" s="100" t="s">
        <v>228</v>
      </c>
      <c r="AR81" s="100"/>
      <c r="AS81" s="100" t="s">
        <v>228</v>
      </c>
      <c r="AT81" s="100" t="s">
        <v>228</v>
      </c>
      <c r="AU81" s="100" t="s">
        <v>228</v>
      </c>
      <c r="AV81" s="100" t="s">
        <v>228</v>
      </c>
      <c r="AW81" s="106"/>
      <c r="AX81" s="103" t="e">
        <f t="shared" si="153"/>
        <v>#REF!</v>
      </c>
      <c r="AY81" s="103">
        <v>1500</v>
      </c>
      <c r="AZ81" s="103" t="e">
        <f t="shared" si="154"/>
        <v>#REF!</v>
      </c>
      <c r="BA81" s="103" t="e">
        <f t="shared" si="155"/>
        <v>#REF!</v>
      </c>
      <c r="BB81" s="106"/>
      <c r="BC81" s="106"/>
      <c r="BD81" s="102"/>
      <c r="BE81" s="5"/>
      <c r="BF81" s="5"/>
      <c r="BG81" s="5"/>
      <c r="BH81" s="5"/>
    </row>
    <row r="82" spans="1:60" ht="28.5" customHeight="1" x14ac:dyDescent="0.6">
      <c r="A82" s="97">
        <v>9</v>
      </c>
      <c r="B82" s="98" t="s">
        <v>128</v>
      </c>
      <c r="C82" s="99" t="e">
        <f t="shared" si="150"/>
        <v>#REF!</v>
      </c>
      <c r="D82" s="92" t="e">
        <f t="shared" si="151"/>
        <v>#REF!</v>
      </c>
      <c r="E82" s="100" t="s">
        <v>228</v>
      </c>
      <c r="F82" s="100" t="s">
        <v>228</v>
      </c>
      <c r="G82" s="100" t="s">
        <v>228</v>
      </c>
      <c r="H82" s="100" t="s">
        <v>228</v>
      </c>
      <c r="I82" s="100" t="s">
        <v>228</v>
      </c>
      <c r="J82" s="100" t="s">
        <v>228</v>
      </c>
      <c r="K82" s="100" t="s">
        <v>228</v>
      </c>
      <c r="L82" s="101" t="s">
        <v>228</v>
      </c>
      <c r="M82" s="100" t="s">
        <v>228</v>
      </c>
      <c r="N82" s="100" t="s">
        <v>228</v>
      </c>
      <c r="O82" s="100" t="s">
        <v>228</v>
      </c>
      <c r="P82" s="100" t="e">
        <f t="shared" si="152"/>
        <v>#REF!</v>
      </c>
      <c r="Q82" s="100" t="s">
        <v>228</v>
      </c>
      <c r="R82" s="100" t="s">
        <v>228</v>
      </c>
      <c r="S82" s="100" t="s">
        <v>228</v>
      </c>
      <c r="T82" s="100" t="s">
        <v>228</v>
      </c>
      <c r="U82" s="100" t="s">
        <v>228</v>
      </c>
      <c r="V82" s="100" t="s">
        <v>228</v>
      </c>
      <c r="W82" s="100" t="s">
        <v>228</v>
      </c>
      <c r="X82" s="100" t="s">
        <v>228</v>
      </c>
      <c r="Y82" s="100" t="s">
        <v>228</v>
      </c>
      <c r="Z82" s="100" t="s">
        <v>228</v>
      </c>
      <c r="AA82" s="100" t="s">
        <v>228</v>
      </c>
      <c r="AB82" s="100" t="s">
        <v>228</v>
      </c>
      <c r="AC82" s="100" t="s">
        <v>228</v>
      </c>
      <c r="AD82" s="100" t="s">
        <v>228</v>
      </c>
      <c r="AE82" s="100" t="s">
        <v>228</v>
      </c>
      <c r="AF82" s="100"/>
      <c r="AG82" s="100"/>
      <c r="AH82" s="100"/>
      <c r="AI82" s="100"/>
      <c r="AJ82" s="100"/>
      <c r="AK82" s="100"/>
      <c r="AL82" s="100"/>
      <c r="AM82" s="100" t="s">
        <v>228</v>
      </c>
      <c r="AN82" s="101" t="s">
        <v>228</v>
      </c>
      <c r="AO82" s="101" t="s">
        <v>228</v>
      </c>
      <c r="AP82" s="100" t="s">
        <v>228</v>
      </c>
      <c r="AQ82" s="100" t="s">
        <v>228</v>
      </c>
      <c r="AR82" s="100"/>
      <c r="AS82" s="100" t="s">
        <v>228</v>
      </c>
      <c r="AT82" s="100" t="s">
        <v>228</v>
      </c>
      <c r="AU82" s="100" t="s">
        <v>228</v>
      </c>
      <c r="AV82" s="100" t="s">
        <v>228</v>
      </c>
      <c r="AW82" s="102"/>
      <c r="AX82" s="103" t="e">
        <f t="shared" si="153"/>
        <v>#REF!</v>
      </c>
      <c r="AY82" s="103">
        <v>1500</v>
      </c>
      <c r="AZ82" s="103" t="e">
        <f t="shared" si="154"/>
        <v>#REF!</v>
      </c>
      <c r="BA82" s="103" t="e">
        <f t="shared" si="155"/>
        <v>#REF!</v>
      </c>
      <c r="BB82" s="102"/>
      <c r="BC82" s="102"/>
      <c r="BD82" s="102"/>
      <c r="BE82" s="102"/>
      <c r="BF82" s="102"/>
      <c r="BG82" s="102"/>
      <c r="BH82" s="102"/>
    </row>
    <row r="83" spans="1:60" ht="28.5" customHeight="1" x14ac:dyDescent="0.6">
      <c r="A83" s="97">
        <v>10</v>
      </c>
      <c r="B83" s="98" t="s">
        <v>130</v>
      </c>
      <c r="C83" s="99" t="e">
        <f t="shared" si="150"/>
        <v>#REF!</v>
      </c>
      <c r="D83" s="92" t="e">
        <f t="shared" si="151"/>
        <v>#REF!</v>
      </c>
      <c r="E83" s="100" t="s">
        <v>228</v>
      </c>
      <c r="F83" s="100" t="s">
        <v>228</v>
      </c>
      <c r="G83" s="100" t="s">
        <v>228</v>
      </c>
      <c r="H83" s="100" t="s">
        <v>228</v>
      </c>
      <c r="I83" s="100" t="s">
        <v>228</v>
      </c>
      <c r="J83" s="100" t="s">
        <v>228</v>
      </c>
      <c r="K83" s="100" t="s">
        <v>228</v>
      </c>
      <c r="L83" s="101" t="s">
        <v>228</v>
      </c>
      <c r="M83" s="100" t="s">
        <v>228</v>
      </c>
      <c r="N83" s="100" t="s">
        <v>228</v>
      </c>
      <c r="O83" s="101" t="s">
        <v>228</v>
      </c>
      <c r="P83" s="100" t="e">
        <f t="shared" si="152"/>
        <v>#REF!</v>
      </c>
      <c r="Q83" s="100" t="s">
        <v>228</v>
      </c>
      <c r="R83" s="101" t="s">
        <v>228</v>
      </c>
      <c r="S83" s="100" t="s">
        <v>228</v>
      </c>
      <c r="T83" s="100" t="s">
        <v>228</v>
      </c>
      <c r="U83" s="100" t="s">
        <v>228</v>
      </c>
      <c r="V83" s="100" t="s">
        <v>228</v>
      </c>
      <c r="W83" s="100" t="s">
        <v>228</v>
      </c>
      <c r="X83" s="100" t="s">
        <v>228</v>
      </c>
      <c r="Y83" s="101" t="s">
        <v>228</v>
      </c>
      <c r="Z83" s="100" t="s">
        <v>228</v>
      </c>
      <c r="AA83" s="100" t="s">
        <v>228</v>
      </c>
      <c r="AB83" s="100" t="s">
        <v>228</v>
      </c>
      <c r="AC83" s="100" t="s">
        <v>228</v>
      </c>
      <c r="AD83" s="100" t="s">
        <v>228</v>
      </c>
      <c r="AE83" s="100" t="s">
        <v>228</v>
      </c>
      <c r="AF83" s="100"/>
      <c r="AG83" s="100"/>
      <c r="AH83" s="100"/>
      <c r="AI83" s="100"/>
      <c r="AJ83" s="100"/>
      <c r="AK83" s="100"/>
      <c r="AL83" s="100"/>
      <c r="AM83" s="100" t="s">
        <v>228</v>
      </c>
      <c r="AN83" s="101" t="s">
        <v>228</v>
      </c>
      <c r="AO83" s="101" t="s">
        <v>228</v>
      </c>
      <c r="AP83" s="100" t="s">
        <v>228</v>
      </c>
      <c r="AQ83" s="100" t="s">
        <v>228</v>
      </c>
      <c r="AR83" s="100"/>
      <c r="AS83" s="100" t="s">
        <v>228</v>
      </c>
      <c r="AT83" s="100" t="s">
        <v>228</v>
      </c>
      <c r="AU83" s="100" t="s">
        <v>228</v>
      </c>
      <c r="AV83" s="100" t="s">
        <v>228</v>
      </c>
      <c r="AW83" s="102"/>
      <c r="AX83" s="103" t="e">
        <f t="shared" si="153"/>
        <v>#REF!</v>
      </c>
      <c r="AY83" s="103">
        <v>1500</v>
      </c>
      <c r="AZ83" s="103" t="e">
        <f t="shared" si="154"/>
        <v>#REF!</v>
      </c>
      <c r="BA83" s="103" t="e">
        <f t="shared" si="155"/>
        <v>#REF!</v>
      </c>
      <c r="BB83" s="102"/>
      <c r="BC83" s="102"/>
      <c r="BD83" s="102"/>
      <c r="BE83" s="102"/>
      <c r="BF83" s="102"/>
      <c r="BG83" s="102"/>
      <c r="BH83" s="102"/>
    </row>
    <row r="84" spans="1:60" ht="28.5" customHeight="1" x14ac:dyDescent="0.7">
      <c r="A84" s="170" t="s">
        <v>0</v>
      </c>
      <c r="B84" s="171" t="s">
        <v>132</v>
      </c>
      <c r="C84" s="170" t="s">
        <v>123</v>
      </c>
      <c r="D84" s="80" t="s">
        <v>124</v>
      </c>
      <c r="E84" s="163" t="s">
        <v>111</v>
      </c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4"/>
      <c r="AG84" s="164"/>
      <c r="AH84" s="164"/>
      <c r="AI84" s="164"/>
      <c r="AJ84" s="164"/>
      <c r="AK84" s="164"/>
      <c r="AL84" s="164"/>
      <c r="AM84" s="164"/>
      <c r="AN84" s="164"/>
      <c r="AO84" s="164"/>
      <c r="AP84" s="164"/>
      <c r="AQ84" s="164"/>
      <c r="AR84" s="164"/>
      <c r="AS84" s="164"/>
      <c r="AT84" s="164"/>
      <c r="AU84" s="164"/>
      <c r="AV84" s="165"/>
      <c r="AW84" s="5"/>
      <c r="AX84" s="103"/>
      <c r="AY84" s="106"/>
      <c r="AZ84" s="103"/>
      <c r="BA84" s="103"/>
      <c r="BB84" s="106"/>
      <c r="BC84" s="5"/>
      <c r="BD84" s="5"/>
      <c r="BE84" s="5"/>
      <c r="BF84" s="5"/>
      <c r="BG84" s="5"/>
      <c r="BH84" s="5"/>
    </row>
    <row r="85" spans="1:60" ht="28.5" customHeight="1" x14ac:dyDescent="0.55000000000000004">
      <c r="A85" s="168"/>
      <c r="B85" s="168"/>
      <c r="C85" s="168"/>
      <c r="D85" s="94">
        <v>51</v>
      </c>
      <c r="E85" s="96" t="s">
        <v>2</v>
      </c>
      <c r="F85" s="96" t="s">
        <v>3</v>
      </c>
      <c r="G85" s="96" t="s">
        <v>4</v>
      </c>
      <c r="H85" s="96" t="s">
        <v>5</v>
      </c>
      <c r="I85" s="96" t="s">
        <v>6</v>
      </c>
      <c r="J85" s="96" t="s">
        <v>7</v>
      </c>
      <c r="K85" s="96" t="s">
        <v>8</v>
      </c>
      <c r="L85" s="96" t="s">
        <v>9</v>
      </c>
      <c r="M85" s="96" t="s">
        <v>10</v>
      </c>
      <c r="N85" s="96" t="s">
        <v>11</v>
      </c>
      <c r="O85" s="96" t="s">
        <v>99</v>
      </c>
      <c r="P85" s="96" t="s">
        <v>12</v>
      </c>
      <c r="Q85" s="96" t="s">
        <v>13</v>
      </c>
      <c r="R85" s="96" t="s">
        <v>14</v>
      </c>
      <c r="S85" s="96" t="s">
        <v>15</v>
      </c>
      <c r="T85" s="96" t="s">
        <v>16</v>
      </c>
      <c r="U85" s="96" t="s">
        <v>17</v>
      </c>
      <c r="V85" s="96" t="s">
        <v>18</v>
      </c>
      <c r="W85" s="96" t="s">
        <v>19</v>
      </c>
      <c r="X85" s="96" t="s">
        <v>20</v>
      </c>
      <c r="Y85" s="96" t="s">
        <v>21</v>
      </c>
      <c r="Z85" s="96" t="s">
        <v>22</v>
      </c>
      <c r="AA85" s="96" t="s">
        <v>23</v>
      </c>
      <c r="AB85" s="96" t="s">
        <v>24</v>
      </c>
      <c r="AC85" s="96" t="s">
        <v>25</v>
      </c>
      <c r="AD85" s="107" t="s">
        <v>125</v>
      </c>
      <c r="AE85" s="107" t="s">
        <v>126</v>
      </c>
      <c r="AF85" s="96"/>
      <c r="AG85" s="96"/>
      <c r="AH85" s="96"/>
      <c r="AI85" s="96"/>
      <c r="AJ85" s="96"/>
      <c r="AK85" s="96"/>
      <c r="AL85" s="96"/>
      <c r="AM85" s="96" t="s">
        <v>35</v>
      </c>
      <c r="AN85" s="96" t="s">
        <v>36</v>
      </c>
      <c r="AO85" s="96" t="s">
        <v>37</v>
      </c>
      <c r="AP85" s="96" t="s">
        <v>38</v>
      </c>
      <c r="AQ85" s="96" t="s">
        <v>39</v>
      </c>
      <c r="AR85" s="96"/>
      <c r="AS85" s="96" t="s">
        <v>41</v>
      </c>
      <c r="AT85" s="96" t="s">
        <v>42</v>
      </c>
      <c r="AU85" s="96" t="s">
        <v>43</v>
      </c>
      <c r="AV85" s="108" t="s">
        <v>44</v>
      </c>
      <c r="AW85" s="5"/>
      <c r="AX85" s="103"/>
      <c r="AY85" s="106"/>
      <c r="AZ85" s="103"/>
      <c r="BA85" s="103"/>
      <c r="BB85" s="5"/>
      <c r="BC85" s="5"/>
      <c r="BD85" s="5"/>
      <c r="BE85" s="5"/>
      <c r="BF85" s="5"/>
      <c r="BG85" s="5"/>
      <c r="BH85" s="5"/>
    </row>
    <row r="86" spans="1:60" ht="28.5" customHeight="1" x14ac:dyDescent="0.6">
      <c r="A86" s="97">
        <v>12</v>
      </c>
      <c r="B86" s="98" t="s">
        <v>129</v>
      </c>
      <c r="C86" s="99" t="e">
        <f t="shared" ref="C86:C91" si="156">D86/(11*34)%</f>
        <v>#REF!</v>
      </c>
      <c r="D86" s="92" t="e">
        <f t="shared" ref="D86:D91" si="157">SUM(E86:AV86)</f>
        <v>#REF!</v>
      </c>
      <c r="E86" s="100" t="s">
        <v>228</v>
      </c>
      <c r="F86" s="100" t="s">
        <v>228</v>
      </c>
      <c r="G86" s="100" t="s">
        <v>228</v>
      </c>
      <c r="H86" s="100" t="s">
        <v>228</v>
      </c>
      <c r="I86" s="100" t="s">
        <v>228</v>
      </c>
      <c r="J86" s="100" t="s">
        <v>228</v>
      </c>
      <c r="K86" s="100" t="s">
        <v>228</v>
      </c>
      <c r="L86" s="101" t="s">
        <v>228</v>
      </c>
      <c r="M86" s="100" t="s">
        <v>228</v>
      </c>
      <c r="N86" s="100" t="s">
        <v>228</v>
      </c>
      <c r="O86" s="100" t="s">
        <v>228</v>
      </c>
      <c r="P86" s="100" t="e">
        <f t="shared" ref="P86:P91" si="158">SUMIFS(#REF!,#REF!,$D$72,#REF!,B80)/60</f>
        <v>#REF!</v>
      </c>
      <c r="Q86" s="100" t="s">
        <v>228</v>
      </c>
      <c r="R86" s="100" t="s">
        <v>228</v>
      </c>
      <c r="S86" s="100" t="s">
        <v>228</v>
      </c>
      <c r="T86" s="100" t="s">
        <v>228</v>
      </c>
      <c r="U86" s="101" t="s">
        <v>228</v>
      </c>
      <c r="V86" s="100" t="s">
        <v>228</v>
      </c>
      <c r="W86" s="100" t="s">
        <v>228</v>
      </c>
      <c r="X86" s="100" t="s">
        <v>228</v>
      </c>
      <c r="Y86" s="101" t="s">
        <v>228</v>
      </c>
      <c r="Z86" s="100" t="s">
        <v>228</v>
      </c>
      <c r="AA86" s="100" t="s">
        <v>228</v>
      </c>
      <c r="AB86" s="100" t="s">
        <v>228</v>
      </c>
      <c r="AC86" s="100" t="s">
        <v>228</v>
      </c>
      <c r="AD86" s="100" t="s">
        <v>228</v>
      </c>
      <c r="AE86" s="100" t="s">
        <v>228</v>
      </c>
      <c r="AF86" s="101"/>
      <c r="AG86" s="101"/>
      <c r="AH86" s="101"/>
      <c r="AI86" s="101"/>
      <c r="AJ86" s="101"/>
      <c r="AK86" s="101"/>
      <c r="AL86" s="101"/>
      <c r="AM86" s="101" t="s">
        <v>228</v>
      </c>
      <c r="AN86" s="101" t="s">
        <v>228</v>
      </c>
      <c r="AO86" s="101" t="s">
        <v>228</v>
      </c>
      <c r="AP86" s="100" t="s">
        <v>228</v>
      </c>
      <c r="AQ86" s="100" t="s">
        <v>228</v>
      </c>
      <c r="AR86" s="100"/>
      <c r="AS86" s="100" t="s">
        <v>228</v>
      </c>
      <c r="AT86" s="100" t="s">
        <v>228</v>
      </c>
      <c r="AU86" s="100" t="s">
        <v>228</v>
      </c>
      <c r="AV86" s="100" t="s">
        <v>228</v>
      </c>
      <c r="AW86" s="102"/>
      <c r="AX86" s="103" t="e">
        <f t="shared" ref="AX86:AX91" si="159">D86</f>
        <v>#REF!</v>
      </c>
      <c r="AY86" s="103">
        <v>2000</v>
      </c>
      <c r="AZ86" s="103" t="e">
        <f t="shared" ref="AZ86:AZ91" si="160">AY86*AX86</f>
        <v>#REF!</v>
      </c>
      <c r="BA86" s="103" t="e">
        <f t="shared" ref="BA86:BA91" si="161">AZ86*80%</f>
        <v>#REF!</v>
      </c>
      <c r="BB86" s="102"/>
      <c r="BC86" s="102"/>
      <c r="BD86" s="102"/>
      <c r="BE86" s="102"/>
      <c r="BF86" s="102"/>
      <c r="BG86" s="102"/>
      <c r="BH86" s="102"/>
    </row>
    <row r="87" spans="1:60" ht="28.5" customHeight="1" x14ac:dyDescent="0.6">
      <c r="A87" s="97">
        <v>13</v>
      </c>
      <c r="B87" s="98" t="s">
        <v>131</v>
      </c>
      <c r="C87" s="99" t="e">
        <f t="shared" si="156"/>
        <v>#REF!</v>
      </c>
      <c r="D87" s="92" t="e">
        <f t="shared" si="157"/>
        <v>#REF!</v>
      </c>
      <c r="E87" s="100" t="s">
        <v>228</v>
      </c>
      <c r="F87" s="100" t="s">
        <v>228</v>
      </c>
      <c r="G87" s="100" t="s">
        <v>228</v>
      </c>
      <c r="H87" s="100" t="s">
        <v>228</v>
      </c>
      <c r="I87" s="101" t="s">
        <v>228</v>
      </c>
      <c r="J87" s="100" t="s">
        <v>228</v>
      </c>
      <c r="K87" s="100" t="s">
        <v>228</v>
      </c>
      <c r="L87" s="100" t="s">
        <v>228</v>
      </c>
      <c r="M87" s="100" t="s">
        <v>228</v>
      </c>
      <c r="N87" s="100" t="s">
        <v>228</v>
      </c>
      <c r="O87" s="101" t="s">
        <v>228</v>
      </c>
      <c r="P87" s="100" t="e">
        <f t="shared" si="158"/>
        <v>#REF!</v>
      </c>
      <c r="Q87" s="101" t="s">
        <v>228</v>
      </c>
      <c r="R87" s="100" t="s">
        <v>228</v>
      </c>
      <c r="S87" s="100" t="s">
        <v>228</v>
      </c>
      <c r="T87" s="100" t="s">
        <v>228</v>
      </c>
      <c r="U87" s="100" t="s">
        <v>228</v>
      </c>
      <c r="V87" s="100" t="s">
        <v>228</v>
      </c>
      <c r="W87" s="100" t="s">
        <v>228</v>
      </c>
      <c r="X87" s="100" t="s">
        <v>228</v>
      </c>
      <c r="Y87" s="101" t="s">
        <v>228</v>
      </c>
      <c r="Z87" s="100" t="s">
        <v>228</v>
      </c>
      <c r="AA87" s="100" t="s">
        <v>228</v>
      </c>
      <c r="AB87" s="100" t="s">
        <v>228</v>
      </c>
      <c r="AC87" s="100" t="s">
        <v>228</v>
      </c>
      <c r="AD87" s="100" t="s">
        <v>228</v>
      </c>
      <c r="AE87" s="100" t="s">
        <v>228</v>
      </c>
      <c r="AF87" s="101"/>
      <c r="AG87" s="101"/>
      <c r="AH87" s="101"/>
      <c r="AI87" s="101"/>
      <c r="AJ87" s="101"/>
      <c r="AK87" s="101"/>
      <c r="AL87" s="101"/>
      <c r="AM87" s="101" t="s">
        <v>228</v>
      </c>
      <c r="AN87" s="101" t="s">
        <v>228</v>
      </c>
      <c r="AO87" s="101" t="s">
        <v>228</v>
      </c>
      <c r="AP87" s="100" t="s">
        <v>228</v>
      </c>
      <c r="AQ87" s="100" t="s">
        <v>228</v>
      </c>
      <c r="AR87" s="100"/>
      <c r="AS87" s="100" t="s">
        <v>228</v>
      </c>
      <c r="AT87" s="100" t="s">
        <v>228</v>
      </c>
      <c r="AU87" s="100" t="s">
        <v>228</v>
      </c>
      <c r="AV87" s="100" t="s">
        <v>228</v>
      </c>
      <c r="AW87" s="102"/>
      <c r="AX87" s="103" t="e">
        <f t="shared" si="159"/>
        <v>#REF!</v>
      </c>
      <c r="AY87" s="103">
        <v>2000</v>
      </c>
      <c r="AZ87" s="103" t="e">
        <f t="shared" si="160"/>
        <v>#REF!</v>
      </c>
      <c r="BA87" s="103" t="e">
        <f t="shared" si="161"/>
        <v>#REF!</v>
      </c>
      <c r="BB87" s="102"/>
      <c r="BC87" s="102"/>
      <c r="BD87" s="102"/>
      <c r="BE87" s="102"/>
      <c r="BF87" s="102"/>
      <c r="BG87" s="102"/>
      <c r="BH87" s="102"/>
    </row>
    <row r="88" spans="1:60" ht="28.5" customHeight="1" x14ac:dyDescent="0.6">
      <c r="A88" s="97">
        <v>14</v>
      </c>
      <c r="B88" s="98" t="s">
        <v>127</v>
      </c>
      <c r="C88" s="99" t="e">
        <f t="shared" si="156"/>
        <v>#REF!</v>
      </c>
      <c r="D88" s="92" t="e">
        <f t="shared" si="157"/>
        <v>#REF!</v>
      </c>
      <c r="E88" s="100" t="s">
        <v>228</v>
      </c>
      <c r="F88" s="100" t="s">
        <v>228</v>
      </c>
      <c r="G88" s="100" t="s">
        <v>228</v>
      </c>
      <c r="H88" s="100" t="s">
        <v>228</v>
      </c>
      <c r="I88" s="100" t="s">
        <v>228</v>
      </c>
      <c r="J88" s="100" t="s">
        <v>228</v>
      </c>
      <c r="K88" s="100" t="s">
        <v>228</v>
      </c>
      <c r="L88" s="100" t="s">
        <v>228</v>
      </c>
      <c r="M88" s="100" t="s">
        <v>228</v>
      </c>
      <c r="N88" s="100" t="s">
        <v>228</v>
      </c>
      <c r="O88" s="101" t="s">
        <v>228</v>
      </c>
      <c r="P88" s="100" t="e">
        <f t="shared" si="158"/>
        <v>#REF!</v>
      </c>
      <c r="Q88" s="101" t="s">
        <v>228</v>
      </c>
      <c r="R88" s="100" t="s">
        <v>228</v>
      </c>
      <c r="S88" s="100" t="s">
        <v>228</v>
      </c>
      <c r="T88" s="100" t="s">
        <v>228</v>
      </c>
      <c r="U88" s="100" t="s">
        <v>228</v>
      </c>
      <c r="V88" s="100" t="s">
        <v>228</v>
      </c>
      <c r="W88" s="100" t="s">
        <v>228</v>
      </c>
      <c r="X88" s="100" t="s">
        <v>228</v>
      </c>
      <c r="Y88" s="100" t="s">
        <v>228</v>
      </c>
      <c r="Z88" s="100" t="s">
        <v>228</v>
      </c>
      <c r="AA88" s="100" t="s">
        <v>228</v>
      </c>
      <c r="AB88" s="100" t="s">
        <v>228</v>
      </c>
      <c r="AC88" s="100" t="s">
        <v>228</v>
      </c>
      <c r="AD88" s="100" t="s">
        <v>228</v>
      </c>
      <c r="AE88" s="100" t="s">
        <v>228</v>
      </c>
      <c r="AF88" s="101"/>
      <c r="AG88" s="101"/>
      <c r="AH88" s="101"/>
      <c r="AI88" s="101"/>
      <c r="AJ88" s="101"/>
      <c r="AK88" s="101"/>
      <c r="AL88" s="101"/>
      <c r="AM88" s="101" t="s">
        <v>228</v>
      </c>
      <c r="AN88" s="101" t="s">
        <v>228</v>
      </c>
      <c r="AO88" s="101" t="s">
        <v>228</v>
      </c>
      <c r="AP88" s="100" t="s">
        <v>228</v>
      </c>
      <c r="AQ88" s="100" t="s">
        <v>228</v>
      </c>
      <c r="AR88" s="100"/>
      <c r="AS88" s="100" t="s">
        <v>228</v>
      </c>
      <c r="AT88" s="100" t="s">
        <v>228</v>
      </c>
      <c r="AU88" s="100" t="s">
        <v>228</v>
      </c>
      <c r="AV88" s="100" t="s">
        <v>228</v>
      </c>
      <c r="AW88" s="102"/>
      <c r="AX88" s="103" t="e">
        <f t="shared" si="159"/>
        <v>#REF!</v>
      </c>
      <c r="AY88" s="103">
        <v>2000</v>
      </c>
      <c r="AZ88" s="103" t="e">
        <f t="shared" si="160"/>
        <v>#REF!</v>
      </c>
      <c r="BA88" s="103" t="e">
        <f t="shared" si="161"/>
        <v>#REF!</v>
      </c>
      <c r="BB88" s="102"/>
      <c r="BC88" s="102"/>
      <c r="BD88" s="102"/>
      <c r="BE88" s="102"/>
      <c r="BF88" s="102"/>
      <c r="BG88" s="102"/>
      <c r="BH88" s="102"/>
    </row>
    <row r="89" spans="1:60" ht="28.5" customHeight="1" x14ac:dyDescent="0.6">
      <c r="A89" s="97">
        <v>15</v>
      </c>
      <c r="B89" s="98" t="s">
        <v>128</v>
      </c>
      <c r="C89" s="99" t="e">
        <f t="shared" si="156"/>
        <v>#REF!</v>
      </c>
      <c r="D89" s="92" t="e">
        <f t="shared" si="157"/>
        <v>#REF!</v>
      </c>
      <c r="E89" s="100" t="s">
        <v>228</v>
      </c>
      <c r="F89" s="100" t="s">
        <v>228</v>
      </c>
      <c r="G89" s="100" t="s">
        <v>228</v>
      </c>
      <c r="H89" s="100" t="s">
        <v>228</v>
      </c>
      <c r="I89" s="100" t="s">
        <v>228</v>
      </c>
      <c r="J89" s="100" t="s">
        <v>228</v>
      </c>
      <c r="K89" s="100" t="s">
        <v>228</v>
      </c>
      <c r="L89" s="100" t="s">
        <v>228</v>
      </c>
      <c r="M89" s="100" t="s">
        <v>228</v>
      </c>
      <c r="N89" s="100" t="s">
        <v>228</v>
      </c>
      <c r="O89" s="100" t="s">
        <v>228</v>
      </c>
      <c r="P89" s="100" t="e">
        <f t="shared" si="158"/>
        <v>#REF!</v>
      </c>
      <c r="Q89" s="100" t="s">
        <v>228</v>
      </c>
      <c r="R89" s="100" t="s">
        <v>228</v>
      </c>
      <c r="S89" s="100" t="s">
        <v>228</v>
      </c>
      <c r="T89" s="100" t="s">
        <v>228</v>
      </c>
      <c r="U89" s="100" t="s">
        <v>228</v>
      </c>
      <c r="V89" s="100" t="s">
        <v>228</v>
      </c>
      <c r="W89" s="100" t="s">
        <v>228</v>
      </c>
      <c r="X89" s="100" t="s">
        <v>228</v>
      </c>
      <c r="Y89" s="100" t="s">
        <v>228</v>
      </c>
      <c r="Z89" s="101" t="s">
        <v>228</v>
      </c>
      <c r="AA89" s="101" t="s">
        <v>228</v>
      </c>
      <c r="AB89" s="100" t="s">
        <v>228</v>
      </c>
      <c r="AC89" s="100" t="s">
        <v>228</v>
      </c>
      <c r="AD89" s="100" t="s">
        <v>228</v>
      </c>
      <c r="AE89" s="100" t="s">
        <v>228</v>
      </c>
      <c r="AF89" s="101"/>
      <c r="AG89" s="101"/>
      <c r="AH89" s="101"/>
      <c r="AI89" s="101"/>
      <c r="AJ89" s="101"/>
      <c r="AK89" s="101"/>
      <c r="AL89" s="101"/>
      <c r="AM89" s="101" t="s">
        <v>228</v>
      </c>
      <c r="AN89" s="101" t="s">
        <v>228</v>
      </c>
      <c r="AO89" s="101" t="s">
        <v>228</v>
      </c>
      <c r="AP89" s="100" t="s">
        <v>228</v>
      </c>
      <c r="AQ89" s="100" t="s">
        <v>228</v>
      </c>
      <c r="AR89" s="100"/>
      <c r="AS89" s="100" t="s">
        <v>228</v>
      </c>
      <c r="AT89" s="100" t="s">
        <v>228</v>
      </c>
      <c r="AU89" s="100" t="s">
        <v>228</v>
      </c>
      <c r="AV89" s="100" t="s">
        <v>228</v>
      </c>
      <c r="AW89" s="102"/>
      <c r="AX89" s="103" t="e">
        <f t="shared" si="159"/>
        <v>#REF!</v>
      </c>
      <c r="AY89" s="103">
        <v>1500</v>
      </c>
      <c r="AZ89" s="103" t="e">
        <f t="shared" si="160"/>
        <v>#REF!</v>
      </c>
      <c r="BA89" s="103" t="e">
        <f t="shared" si="161"/>
        <v>#REF!</v>
      </c>
      <c r="BB89" s="102"/>
      <c r="BC89" s="102"/>
      <c r="BD89" s="102"/>
      <c r="BE89" s="102"/>
      <c r="BF89" s="102"/>
      <c r="BG89" s="102"/>
      <c r="BH89" s="102"/>
    </row>
    <row r="90" spans="1:60" ht="28.5" customHeight="1" x14ac:dyDescent="0.6">
      <c r="A90" s="97">
        <v>16</v>
      </c>
      <c r="B90" s="98" t="s">
        <v>130</v>
      </c>
      <c r="C90" s="99" t="e">
        <f t="shared" si="156"/>
        <v>#REF!</v>
      </c>
      <c r="D90" s="92" t="e">
        <f t="shared" si="157"/>
        <v>#REF!</v>
      </c>
      <c r="E90" s="101" t="s">
        <v>228</v>
      </c>
      <c r="F90" s="100" t="s">
        <v>228</v>
      </c>
      <c r="G90" s="100" t="s">
        <v>228</v>
      </c>
      <c r="H90" s="100" t="s">
        <v>228</v>
      </c>
      <c r="I90" s="100" t="s">
        <v>228</v>
      </c>
      <c r="J90" s="100" t="s">
        <v>228</v>
      </c>
      <c r="K90" s="100" t="s">
        <v>228</v>
      </c>
      <c r="L90" s="100" t="s">
        <v>228</v>
      </c>
      <c r="M90" s="100" t="s">
        <v>228</v>
      </c>
      <c r="N90" s="100" t="s">
        <v>228</v>
      </c>
      <c r="O90" s="101" t="s">
        <v>228</v>
      </c>
      <c r="P90" s="100" t="e">
        <f t="shared" si="158"/>
        <v>#REF!</v>
      </c>
      <c r="Q90" s="101" t="s">
        <v>228</v>
      </c>
      <c r="R90" s="100" t="s">
        <v>228</v>
      </c>
      <c r="S90" s="100" t="s">
        <v>228</v>
      </c>
      <c r="T90" s="100" t="s">
        <v>228</v>
      </c>
      <c r="U90" s="100" t="s">
        <v>228</v>
      </c>
      <c r="V90" s="100" t="s">
        <v>228</v>
      </c>
      <c r="W90" s="100" t="s">
        <v>228</v>
      </c>
      <c r="X90" s="100" t="s">
        <v>228</v>
      </c>
      <c r="Y90" s="100" t="s">
        <v>228</v>
      </c>
      <c r="Z90" s="101" t="s">
        <v>228</v>
      </c>
      <c r="AA90" s="100" t="s">
        <v>228</v>
      </c>
      <c r="AB90" s="100" t="s">
        <v>228</v>
      </c>
      <c r="AC90" s="100" t="s">
        <v>228</v>
      </c>
      <c r="AD90" s="100" t="s">
        <v>228</v>
      </c>
      <c r="AE90" s="100" t="s">
        <v>228</v>
      </c>
      <c r="AF90" s="100"/>
      <c r="AG90" s="100"/>
      <c r="AH90" s="100"/>
      <c r="AI90" s="100"/>
      <c r="AJ90" s="100"/>
      <c r="AK90" s="100"/>
      <c r="AL90" s="100"/>
      <c r="AM90" s="100" t="s">
        <v>228</v>
      </c>
      <c r="AN90" s="101" t="s">
        <v>228</v>
      </c>
      <c r="AO90" s="101" t="s">
        <v>228</v>
      </c>
      <c r="AP90" s="100" t="s">
        <v>228</v>
      </c>
      <c r="AQ90" s="100" t="s">
        <v>228</v>
      </c>
      <c r="AR90" s="100"/>
      <c r="AS90" s="100" t="s">
        <v>228</v>
      </c>
      <c r="AT90" s="100" t="s">
        <v>228</v>
      </c>
      <c r="AU90" s="100" t="s">
        <v>228</v>
      </c>
      <c r="AV90" s="100" t="s">
        <v>228</v>
      </c>
      <c r="AW90" s="106"/>
      <c r="AX90" s="103" t="e">
        <f t="shared" si="159"/>
        <v>#REF!</v>
      </c>
      <c r="AY90" s="103">
        <v>1500</v>
      </c>
      <c r="AZ90" s="103" t="e">
        <f t="shared" si="160"/>
        <v>#REF!</v>
      </c>
      <c r="BA90" s="103" t="e">
        <f t="shared" si="161"/>
        <v>#REF!</v>
      </c>
      <c r="BB90" s="5"/>
      <c r="BC90" s="5"/>
      <c r="BD90" s="5"/>
      <c r="BE90" s="5"/>
      <c r="BF90" s="5"/>
      <c r="BG90" s="5"/>
      <c r="BH90" s="5"/>
    </row>
    <row r="91" spans="1:60" ht="28.5" customHeight="1" x14ac:dyDescent="0.6">
      <c r="A91" s="97">
        <v>17</v>
      </c>
      <c r="B91" s="98" t="s">
        <v>133</v>
      </c>
      <c r="C91" s="99" t="e">
        <f t="shared" si="156"/>
        <v>#REF!</v>
      </c>
      <c r="D91" s="92" t="e">
        <f t="shared" si="157"/>
        <v>#REF!</v>
      </c>
      <c r="E91" s="100" t="s">
        <v>228</v>
      </c>
      <c r="F91" s="100" t="s">
        <v>228</v>
      </c>
      <c r="G91" s="100" t="s">
        <v>228</v>
      </c>
      <c r="H91" s="100" t="s">
        <v>228</v>
      </c>
      <c r="I91" s="100" t="s">
        <v>228</v>
      </c>
      <c r="J91" s="101" t="s">
        <v>228</v>
      </c>
      <c r="K91" s="100" t="s">
        <v>228</v>
      </c>
      <c r="L91" s="100" t="s">
        <v>228</v>
      </c>
      <c r="M91" s="101" t="s">
        <v>228</v>
      </c>
      <c r="N91" s="100" t="s">
        <v>228</v>
      </c>
      <c r="O91" s="100" t="s">
        <v>228</v>
      </c>
      <c r="P91" s="100" t="e">
        <f t="shared" si="158"/>
        <v>#REF!</v>
      </c>
      <c r="Q91" s="101" t="s">
        <v>228</v>
      </c>
      <c r="R91" s="100" t="s">
        <v>228</v>
      </c>
      <c r="S91" s="100" t="s">
        <v>228</v>
      </c>
      <c r="T91" s="100" t="s">
        <v>228</v>
      </c>
      <c r="U91" s="100" t="s">
        <v>228</v>
      </c>
      <c r="V91" s="101" t="s">
        <v>228</v>
      </c>
      <c r="W91" s="100" t="s">
        <v>228</v>
      </c>
      <c r="X91" s="100" t="s">
        <v>228</v>
      </c>
      <c r="Y91" s="100" t="s">
        <v>228</v>
      </c>
      <c r="Z91" s="101" t="s">
        <v>228</v>
      </c>
      <c r="AA91" s="100" t="s">
        <v>228</v>
      </c>
      <c r="AB91" s="100" t="s">
        <v>228</v>
      </c>
      <c r="AC91" s="100" t="s">
        <v>228</v>
      </c>
      <c r="AD91" s="100" t="s">
        <v>228</v>
      </c>
      <c r="AE91" s="100" t="s">
        <v>228</v>
      </c>
      <c r="AF91" s="101"/>
      <c r="AG91" s="101"/>
      <c r="AH91" s="101"/>
      <c r="AI91" s="101"/>
      <c r="AJ91" s="101"/>
      <c r="AK91" s="101"/>
      <c r="AL91" s="101"/>
      <c r="AM91" s="101" t="s">
        <v>228</v>
      </c>
      <c r="AN91" s="101" t="s">
        <v>228</v>
      </c>
      <c r="AO91" s="101" t="s">
        <v>228</v>
      </c>
      <c r="AP91" s="100" t="s">
        <v>228</v>
      </c>
      <c r="AQ91" s="100" t="s">
        <v>228</v>
      </c>
      <c r="AR91" s="100"/>
      <c r="AS91" s="100" t="s">
        <v>228</v>
      </c>
      <c r="AT91" s="100" t="s">
        <v>228</v>
      </c>
      <c r="AU91" s="100" t="s">
        <v>228</v>
      </c>
      <c r="AV91" s="100" t="s">
        <v>228</v>
      </c>
      <c r="AW91" s="102"/>
      <c r="AX91" s="103" t="e">
        <f t="shared" si="159"/>
        <v>#REF!</v>
      </c>
      <c r="AY91" s="103">
        <v>2000</v>
      </c>
      <c r="AZ91" s="103" t="e">
        <f t="shared" si="160"/>
        <v>#REF!</v>
      </c>
      <c r="BA91" s="103" t="e">
        <f t="shared" si="161"/>
        <v>#REF!</v>
      </c>
      <c r="BB91" s="102"/>
      <c r="BC91" s="102"/>
      <c r="BD91" s="102"/>
      <c r="BE91" s="102"/>
      <c r="BF91" s="102"/>
      <c r="BG91" s="102"/>
      <c r="BH91" s="102"/>
    </row>
    <row r="92" spans="1:60" ht="28.5" customHeight="1" x14ac:dyDescent="0.7">
      <c r="A92" s="170" t="s">
        <v>0</v>
      </c>
      <c r="B92" s="171" t="s">
        <v>132</v>
      </c>
      <c r="C92" s="170" t="s">
        <v>123</v>
      </c>
      <c r="D92" s="80" t="s">
        <v>124</v>
      </c>
      <c r="E92" s="163" t="s">
        <v>113</v>
      </c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  <c r="AE92" s="164"/>
      <c r="AF92" s="164"/>
      <c r="AG92" s="164"/>
      <c r="AH92" s="164"/>
      <c r="AI92" s="164"/>
      <c r="AJ92" s="164"/>
      <c r="AK92" s="164"/>
      <c r="AL92" s="164"/>
      <c r="AM92" s="164"/>
      <c r="AN92" s="164"/>
      <c r="AO92" s="164"/>
      <c r="AP92" s="164"/>
      <c r="AQ92" s="164"/>
      <c r="AR92" s="164"/>
      <c r="AS92" s="164"/>
      <c r="AT92" s="164"/>
      <c r="AU92" s="164"/>
      <c r="AV92" s="165"/>
      <c r="AW92" s="5"/>
      <c r="AX92" s="103"/>
      <c r="AY92" s="106"/>
      <c r="AZ92" s="103"/>
      <c r="BA92" s="103"/>
      <c r="BB92" s="5"/>
      <c r="BC92" s="5"/>
      <c r="BD92" s="5"/>
      <c r="BE92" s="5"/>
      <c r="BF92" s="5"/>
      <c r="BG92" s="5"/>
      <c r="BH92" s="5"/>
    </row>
    <row r="93" spans="1:60" ht="28.5" customHeight="1" x14ac:dyDescent="0.55000000000000004">
      <c r="A93" s="168"/>
      <c r="B93" s="168"/>
      <c r="C93" s="168"/>
      <c r="D93" s="94">
        <v>52</v>
      </c>
      <c r="E93" s="96" t="s">
        <v>2</v>
      </c>
      <c r="F93" s="96" t="s">
        <v>3</v>
      </c>
      <c r="G93" s="96" t="s">
        <v>4</v>
      </c>
      <c r="H93" s="96" t="s">
        <v>5</v>
      </c>
      <c r="I93" s="96" t="s">
        <v>6</v>
      </c>
      <c r="J93" s="96" t="s">
        <v>7</v>
      </c>
      <c r="K93" s="96" t="s">
        <v>8</v>
      </c>
      <c r="L93" s="96" t="s">
        <v>9</v>
      </c>
      <c r="M93" s="96" t="s">
        <v>10</v>
      </c>
      <c r="N93" s="96" t="s">
        <v>11</v>
      </c>
      <c r="O93" s="96" t="s">
        <v>99</v>
      </c>
      <c r="P93" s="96" t="s">
        <v>12</v>
      </c>
      <c r="Q93" s="96" t="s">
        <v>13</v>
      </c>
      <c r="R93" s="96" t="s">
        <v>14</v>
      </c>
      <c r="S93" s="96" t="s">
        <v>15</v>
      </c>
      <c r="T93" s="96" t="s">
        <v>16</v>
      </c>
      <c r="U93" s="96" t="s">
        <v>17</v>
      </c>
      <c r="V93" s="96" t="s">
        <v>18</v>
      </c>
      <c r="W93" s="96" t="s">
        <v>19</v>
      </c>
      <c r="X93" s="96" t="s">
        <v>20</v>
      </c>
      <c r="Y93" s="96" t="s">
        <v>21</v>
      </c>
      <c r="Z93" s="96" t="s">
        <v>22</v>
      </c>
      <c r="AA93" s="96" t="s">
        <v>23</v>
      </c>
      <c r="AB93" s="96" t="s">
        <v>24</v>
      </c>
      <c r="AC93" s="96" t="s">
        <v>25</v>
      </c>
      <c r="AD93" s="107" t="s">
        <v>125</v>
      </c>
      <c r="AE93" s="107" t="s">
        <v>126</v>
      </c>
      <c r="AF93" s="96"/>
      <c r="AG93" s="96"/>
      <c r="AH93" s="96"/>
      <c r="AI93" s="96"/>
      <c r="AJ93" s="96"/>
      <c r="AK93" s="96"/>
      <c r="AL93" s="96"/>
      <c r="AM93" s="96" t="s">
        <v>35</v>
      </c>
      <c r="AN93" s="96" t="s">
        <v>36</v>
      </c>
      <c r="AO93" s="96" t="s">
        <v>37</v>
      </c>
      <c r="AP93" s="96" t="s">
        <v>38</v>
      </c>
      <c r="AQ93" s="96" t="s">
        <v>39</v>
      </c>
      <c r="AR93" s="96"/>
      <c r="AS93" s="96" t="s">
        <v>41</v>
      </c>
      <c r="AT93" s="96" t="s">
        <v>42</v>
      </c>
      <c r="AU93" s="96" t="s">
        <v>43</v>
      </c>
      <c r="AV93" s="108" t="s">
        <v>44</v>
      </c>
      <c r="AW93" s="5"/>
      <c r="AX93" s="103"/>
      <c r="AY93" s="106"/>
      <c r="AZ93" s="103"/>
      <c r="BA93" s="103"/>
      <c r="BB93" s="5"/>
      <c r="BC93" s="5"/>
      <c r="BD93" s="5"/>
      <c r="BE93" s="5"/>
      <c r="BF93" s="5"/>
      <c r="BG93" s="5"/>
      <c r="BH93" s="5"/>
    </row>
    <row r="94" spans="1:60" ht="28.5" customHeight="1" x14ac:dyDescent="0.6">
      <c r="A94" s="97">
        <v>19</v>
      </c>
      <c r="B94" s="98" t="s">
        <v>131</v>
      </c>
      <c r="C94" s="99" t="e">
        <f t="shared" ref="C94:C99" si="162">D94/(11*34)%</f>
        <v>#REF!</v>
      </c>
      <c r="D94" s="92" t="e">
        <f t="shared" ref="D94:D99" si="163">SUM(E94:AV94)</f>
        <v>#REF!</v>
      </c>
      <c r="E94" s="100" t="s">
        <v>228</v>
      </c>
      <c r="F94" s="100" t="s">
        <v>228</v>
      </c>
      <c r="G94" s="100" t="s">
        <v>228</v>
      </c>
      <c r="H94" s="100" t="s">
        <v>228</v>
      </c>
      <c r="I94" s="100" t="s">
        <v>228</v>
      </c>
      <c r="J94" s="101" t="s">
        <v>228</v>
      </c>
      <c r="K94" s="100" t="s">
        <v>228</v>
      </c>
      <c r="L94" s="100" t="s">
        <v>228</v>
      </c>
      <c r="M94" s="100" t="s">
        <v>228</v>
      </c>
      <c r="N94" s="100" t="s">
        <v>228</v>
      </c>
      <c r="O94" s="100" t="s">
        <v>228</v>
      </c>
      <c r="P94" s="100" t="e">
        <f t="shared" ref="P94:P99" si="164">SUMIFS(#REF!,#REF!,$D$72,#REF!,B88)/60</f>
        <v>#REF!</v>
      </c>
      <c r="Q94" s="100" t="s">
        <v>228</v>
      </c>
      <c r="R94" s="100" t="s">
        <v>228</v>
      </c>
      <c r="S94" s="100" t="s">
        <v>228</v>
      </c>
      <c r="T94" s="100" t="s">
        <v>228</v>
      </c>
      <c r="U94" s="100" t="s">
        <v>228</v>
      </c>
      <c r="V94" s="100" t="s">
        <v>228</v>
      </c>
      <c r="W94" s="100" t="s">
        <v>228</v>
      </c>
      <c r="X94" s="100" t="s">
        <v>228</v>
      </c>
      <c r="Y94" s="100" t="s">
        <v>228</v>
      </c>
      <c r="Z94" s="100" t="s">
        <v>228</v>
      </c>
      <c r="AA94" s="100" t="s">
        <v>228</v>
      </c>
      <c r="AB94" s="100" t="s">
        <v>228</v>
      </c>
      <c r="AC94" s="101" t="s">
        <v>228</v>
      </c>
      <c r="AD94" s="100" t="s">
        <v>228</v>
      </c>
      <c r="AE94" s="100" t="s">
        <v>228</v>
      </c>
      <c r="AF94" s="101"/>
      <c r="AG94" s="101"/>
      <c r="AH94" s="101"/>
      <c r="AI94" s="101"/>
      <c r="AJ94" s="101"/>
      <c r="AK94" s="101"/>
      <c r="AL94" s="101"/>
      <c r="AM94" s="101" t="s">
        <v>228</v>
      </c>
      <c r="AN94" s="100" t="s">
        <v>228</v>
      </c>
      <c r="AO94" s="101" t="s">
        <v>228</v>
      </c>
      <c r="AP94" s="100" t="s">
        <v>228</v>
      </c>
      <c r="AQ94" s="100" t="s">
        <v>228</v>
      </c>
      <c r="AR94" s="100"/>
      <c r="AS94" s="100" t="s">
        <v>228</v>
      </c>
      <c r="AT94" s="100" t="s">
        <v>228</v>
      </c>
      <c r="AU94" s="100" t="s">
        <v>228</v>
      </c>
      <c r="AV94" s="100" t="s">
        <v>228</v>
      </c>
      <c r="AW94" s="5"/>
      <c r="AX94" s="103" t="e">
        <f t="shared" ref="AX94:AX99" si="165">D94</f>
        <v>#REF!</v>
      </c>
      <c r="AY94" s="103">
        <v>1500</v>
      </c>
      <c r="AZ94" s="103" t="e">
        <f t="shared" ref="AZ94:AZ99" si="166">AY94*AX94</f>
        <v>#REF!</v>
      </c>
      <c r="BA94" s="103" t="e">
        <f t="shared" ref="BA94:BA99" si="167">AZ94*80%</f>
        <v>#REF!</v>
      </c>
      <c r="BB94" s="5"/>
      <c r="BC94" s="5"/>
      <c r="BD94" s="5"/>
      <c r="BE94" s="5"/>
      <c r="BF94" s="5"/>
      <c r="BG94" s="5"/>
      <c r="BH94" s="5"/>
    </row>
    <row r="95" spans="1:60" ht="28.5" customHeight="1" x14ac:dyDescent="0.6">
      <c r="A95" s="97">
        <v>20</v>
      </c>
      <c r="B95" s="98" t="s">
        <v>127</v>
      </c>
      <c r="C95" s="99" t="e">
        <f t="shared" si="162"/>
        <v>#REF!</v>
      </c>
      <c r="D95" s="92" t="e">
        <f t="shared" si="163"/>
        <v>#REF!</v>
      </c>
      <c r="E95" s="100" t="s">
        <v>228</v>
      </c>
      <c r="F95" s="100" t="s">
        <v>228</v>
      </c>
      <c r="G95" s="100" t="s">
        <v>228</v>
      </c>
      <c r="H95" s="100" t="s">
        <v>228</v>
      </c>
      <c r="I95" s="100" t="s">
        <v>228</v>
      </c>
      <c r="J95" s="100" t="s">
        <v>228</v>
      </c>
      <c r="K95" s="100" t="s">
        <v>228</v>
      </c>
      <c r="L95" s="100" t="s">
        <v>228</v>
      </c>
      <c r="M95" s="100" t="s">
        <v>228</v>
      </c>
      <c r="N95" s="100" t="s">
        <v>228</v>
      </c>
      <c r="O95" s="100" t="s">
        <v>228</v>
      </c>
      <c r="P95" s="100" t="e">
        <f t="shared" si="164"/>
        <v>#REF!</v>
      </c>
      <c r="Q95" s="101" t="s">
        <v>228</v>
      </c>
      <c r="R95" s="100" t="s">
        <v>228</v>
      </c>
      <c r="S95" s="100" t="s">
        <v>228</v>
      </c>
      <c r="T95" s="100" t="s">
        <v>228</v>
      </c>
      <c r="U95" s="100" t="s">
        <v>228</v>
      </c>
      <c r="V95" s="100" t="s">
        <v>228</v>
      </c>
      <c r="W95" s="100" t="s">
        <v>228</v>
      </c>
      <c r="X95" s="100" t="s">
        <v>228</v>
      </c>
      <c r="Y95" s="100" t="s">
        <v>228</v>
      </c>
      <c r="Z95" s="100" t="s">
        <v>228</v>
      </c>
      <c r="AA95" s="101" t="s">
        <v>228</v>
      </c>
      <c r="AB95" s="100" t="s">
        <v>228</v>
      </c>
      <c r="AC95" s="101" t="s">
        <v>228</v>
      </c>
      <c r="AD95" s="100" t="s">
        <v>228</v>
      </c>
      <c r="AE95" s="100" t="s">
        <v>228</v>
      </c>
      <c r="AF95" s="101"/>
      <c r="AG95" s="101"/>
      <c r="AH95" s="101"/>
      <c r="AI95" s="101"/>
      <c r="AJ95" s="101"/>
      <c r="AK95" s="101"/>
      <c r="AL95" s="101"/>
      <c r="AM95" s="101" t="s">
        <v>228</v>
      </c>
      <c r="AN95" s="100" t="s">
        <v>228</v>
      </c>
      <c r="AO95" s="101" t="s">
        <v>228</v>
      </c>
      <c r="AP95" s="100" t="s">
        <v>228</v>
      </c>
      <c r="AQ95" s="100" t="s">
        <v>228</v>
      </c>
      <c r="AR95" s="100"/>
      <c r="AS95" s="100" t="s">
        <v>228</v>
      </c>
      <c r="AT95" s="100" t="s">
        <v>228</v>
      </c>
      <c r="AU95" s="100" t="s">
        <v>228</v>
      </c>
      <c r="AV95" s="100" t="s">
        <v>228</v>
      </c>
      <c r="AW95" s="5"/>
      <c r="AX95" s="103" t="e">
        <f t="shared" si="165"/>
        <v>#REF!</v>
      </c>
      <c r="AY95" s="103">
        <v>1500</v>
      </c>
      <c r="AZ95" s="103" t="e">
        <f t="shared" si="166"/>
        <v>#REF!</v>
      </c>
      <c r="BA95" s="103" t="e">
        <f t="shared" si="167"/>
        <v>#REF!</v>
      </c>
      <c r="BB95" s="5"/>
      <c r="BC95" s="5"/>
      <c r="BD95" s="5"/>
      <c r="BE95" s="5"/>
      <c r="BF95" s="5"/>
      <c r="BG95" s="5"/>
      <c r="BH95" s="5"/>
    </row>
    <row r="96" spans="1:60" ht="28.5" customHeight="1" x14ac:dyDescent="0.6">
      <c r="A96" s="97">
        <v>21</v>
      </c>
      <c r="B96" s="98" t="s">
        <v>128</v>
      </c>
      <c r="C96" s="99" t="e">
        <f t="shared" si="162"/>
        <v>#REF!</v>
      </c>
      <c r="D96" s="92" t="e">
        <f t="shared" si="163"/>
        <v>#REF!</v>
      </c>
      <c r="E96" s="101" t="s">
        <v>228</v>
      </c>
      <c r="F96" s="100" t="s">
        <v>228</v>
      </c>
      <c r="G96" s="101" t="s">
        <v>228</v>
      </c>
      <c r="H96" s="100" t="s">
        <v>228</v>
      </c>
      <c r="I96" s="101" t="s">
        <v>228</v>
      </c>
      <c r="J96" s="101" t="s">
        <v>228</v>
      </c>
      <c r="K96" s="100" t="s">
        <v>228</v>
      </c>
      <c r="L96" s="100" t="s">
        <v>228</v>
      </c>
      <c r="M96" s="100" t="s">
        <v>228</v>
      </c>
      <c r="N96" s="101" t="s">
        <v>228</v>
      </c>
      <c r="O96" s="101" t="s">
        <v>228</v>
      </c>
      <c r="P96" s="100" t="e">
        <f t="shared" si="164"/>
        <v>#REF!</v>
      </c>
      <c r="Q96" s="101" t="s">
        <v>228</v>
      </c>
      <c r="R96" s="100" t="s">
        <v>228</v>
      </c>
      <c r="S96" s="100" t="s">
        <v>228</v>
      </c>
      <c r="T96" s="100" t="s">
        <v>228</v>
      </c>
      <c r="U96" s="100" t="s">
        <v>228</v>
      </c>
      <c r="V96" s="100" t="s">
        <v>228</v>
      </c>
      <c r="W96" s="100" t="s">
        <v>228</v>
      </c>
      <c r="X96" s="100" t="s">
        <v>228</v>
      </c>
      <c r="Y96" s="100" t="s">
        <v>228</v>
      </c>
      <c r="Z96" s="100" t="s">
        <v>228</v>
      </c>
      <c r="AA96" s="100" t="s">
        <v>228</v>
      </c>
      <c r="AB96" s="100" t="s">
        <v>228</v>
      </c>
      <c r="AC96" s="100" t="s">
        <v>228</v>
      </c>
      <c r="AD96" s="100" t="s">
        <v>228</v>
      </c>
      <c r="AE96" s="100" t="s">
        <v>228</v>
      </c>
      <c r="AF96" s="101"/>
      <c r="AG96" s="101"/>
      <c r="AH96" s="101"/>
      <c r="AI96" s="101"/>
      <c r="AJ96" s="101"/>
      <c r="AK96" s="101"/>
      <c r="AL96" s="101"/>
      <c r="AM96" s="101" t="s">
        <v>228</v>
      </c>
      <c r="AN96" s="101" t="s">
        <v>228</v>
      </c>
      <c r="AO96" s="101" t="s">
        <v>228</v>
      </c>
      <c r="AP96" s="100" t="s">
        <v>228</v>
      </c>
      <c r="AQ96" s="100" t="s">
        <v>228</v>
      </c>
      <c r="AR96" s="100"/>
      <c r="AS96" s="100" t="s">
        <v>228</v>
      </c>
      <c r="AT96" s="100" t="s">
        <v>228</v>
      </c>
      <c r="AU96" s="100" t="s">
        <v>228</v>
      </c>
      <c r="AV96" s="100" t="s">
        <v>228</v>
      </c>
      <c r="AW96" s="5"/>
      <c r="AX96" s="103" t="e">
        <f t="shared" si="165"/>
        <v>#REF!</v>
      </c>
      <c r="AY96" s="103">
        <v>2000</v>
      </c>
      <c r="AZ96" s="103" t="e">
        <f t="shared" si="166"/>
        <v>#REF!</v>
      </c>
      <c r="BA96" s="103" t="e">
        <f t="shared" si="167"/>
        <v>#REF!</v>
      </c>
      <c r="BB96" s="5"/>
      <c r="BC96" s="5"/>
      <c r="BD96" s="5"/>
      <c r="BE96" s="5"/>
      <c r="BF96" s="5"/>
      <c r="BG96" s="5"/>
      <c r="BH96" s="5"/>
    </row>
    <row r="97" spans="1:60" ht="28.5" customHeight="1" x14ac:dyDescent="0.6">
      <c r="A97" s="97">
        <v>22</v>
      </c>
      <c r="B97" s="98" t="s">
        <v>130</v>
      </c>
      <c r="C97" s="99" t="e">
        <f t="shared" si="162"/>
        <v>#REF!</v>
      </c>
      <c r="D97" s="92" t="e">
        <f t="shared" si="163"/>
        <v>#REF!</v>
      </c>
      <c r="E97" s="100" t="s">
        <v>228</v>
      </c>
      <c r="F97" s="100" t="s">
        <v>228</v>
      </c>
      <c r="G97" s="100" t="s">
        <v>228</v>
      </c>
      <c r="H97" s="101" t="s">
        <v>228</v>
      </c>
      <c r="I97" s="100" t="s">
        <v>228</v>
      </c>
      <c r="J97" s="101" t="s">
        <v>228</v>
      </c>
      <c r="K97" s="100" t="s">
        <v>228</v>
      </c>
      <c r="L97" s="100" t="s">
        <v>228</v>
      </c>
      <c r="M97" s="101" t="s">
        <v>228</v>
      </c>
      <c r="N97" s="100" t="s">
        <v>228</v>
      </c>
      <c r="O97" s="100" t="s">
        <v>228</v>
      </c>
      <c r="P97" s="100" t="e">
        <f t="shared" si="164"/>
        <v>#REF!</v>
      </c>
      <c r="Q97" s="100" t="s">
        <v>228</v>
      </c>
      <c r="R97" s="100" t="s">
        <v>228</v>
      </c>
      <c r="S97" s="100" t="s">
        <v>228</v>
      </c>
      <c r="T97" s="100" t="s">
        <v>228</v>
      </c>
      <c r="U97" s="100" t="s">
        <v>228</v>
      </c>
      <c r="V97" s="100" t="s">
        <v>228</v>
      </c>
      <c r="W97" s="100" t="s">
        <v>228</v>
      </c>
      <c r="X97" s="100" t="s">
        <v>228</v>
      </c>
      <c r="Y97" s="100" t="s">
        <v>228</v>
      </c>
      <c r="Z97" s="100" t="s">
        <v>228</v>
      </c>
      <c r="AA97" s="100" t="s">
        <v>228</v>
      </c>
      <c r="AB97" s="100" t="s">
        <v>228</v>
      </c>
      <c r="AC97" s="100" t="s">
        <v>228</v>
      </c>
      <c r="AD97" s="100" t="s">
        <v>228</v>
      </c>
      <c r="AE97" s="100" t="s">
        <v>228</v>
      </c>
      <c r="AF97" s="101"/>
      <c r="AG97" s="101"/>
      <c r="AH97" s="101"/>
      <c r="AI97" s="101"/>
      <c r="AJ97" s="101"/>
      <c r="AK97" s="101"/>
      <c r="AL97" s="101"/>
      <c r="AM97" s="101" t="s">
        <v>228</v>
      </c>
      <c r="AN97" s="101" t="s">
        <v>228</v>
      </c>
      <c r="AO97" s="101" t="s">
        <v>228</v>
      </c>
      <c r="AP97" s="100" t="s">
        <v>228</v>
      </c>
      <c r="AQ97" s="100" t="s">
        <v>228</v>
      </c>
      <c r="AR97" s="100"/>
      <c r="AS97" s="100" t="s">
        <v>228</v>
      </c>
      <c r="AT97" s="100" t="s">
        <v>228</v>
      </c>
      <c r="AU97" s="100" t="s">
        <v>228</v>
      </c>
      <c r="AV97" s="100" t="s">
        <v>228</v>
      </c>
      <c r="AW97" s="5"/>
      <c r="AX97" s="103" t="e">
        <f t="shared" si="165"/>
        <v>#REF!</v>
      </c>
      <c r="AY97" s="103">
        <v>1500</v>
      </c>
      <c r="AZ97" s="103" t="e">
        <f t="shared" si="166"/>
        <v>#REF!</v>
      </c>
      <c r="BA97" s="103" t="e">
        <f t="shared" si="167"/>
        <v>#REF!</v>
      </c>
      <c r="BB97" s="5"/>
      <c r="BC97" s="5"/>
      <c r="BD97" s="5"/>
      <c r="BE97" s="5"/>
      <c r="BF97" s="5"/>
      <c r="BG97" s="5"/>
      <c r="BH97" s="5"/>
    </row>
    <row r="98" spans="1:60" ht="28.5" customHeight="1" x14ac:dyDescent="0.6">
      <c r="A98" s="97">
        <v>23</v>
      </c>
      <c r="B98" s="98" t="s">
        <v>133</v>
      </c>
      <c r="C98" s="99" t="e">
        <f t="shared" si="162"/>
        <v>#REF!</v>
      </c>
      <c r="D98" s="92" t="e">
        <f t="shared" si="163"/>
        <v>#REF!</v>
      </c>
      <c r="E98" s="100" t="s">
        <v>228</v>
      </c>
      <c r="F98" s="100" t="s">
        <v>228</v>
      </c>
      <c r="G98" s="100" t="s">
        <v>228</v>
      </c>
      <c r="H98" s="100" t="s">
        <v>228</v>
      </c>
      <c r="I98" s="100" t="s">
        <v>228</v>
      </c>
      <c r="J98" s="100" t="s">
        <v>228</v>
      </c>
      <c r="K98" s="100" t="s">
        <v>228</v>
      </c>
      <c r="L98" s="100" t="s">
        <v>228</v>
      </c>
      <c r="M98" s="100" t="s">
        <v>228</v>
      </c>
      <c r="N98" s="100" t="s">
        <v>228</v>
      </c>
      <c r="O98" s="100" t="s">
        <v>228</v>
      </c>
      <c r="P98" s="100" t="e">
        <f t="shared" si="164"/>
        <v>#REF!</v>
      </c>
      <c r="Q98" s="101" t="s">
        <v>228</v>
      </c>
      <c r="R98" s="100" t="s">
        <v>228</v>
      </c>
      <c r="S98" s="100" t="s">
        <v>228</v>
      </c>
      <c r="T98" s="100" t="s">
        <v>228</v>
      </c>
      <c r="U98" s="100" t="s">
        <v>228</v>
      </c>
      <c r="V98" s="100" t="s">
        <v>228</v>
      </c>
      <c r="W98" s="100" t="s">
        <v>228</v>
      </c>
      <c r="X98" s="100" t="s">
        <v>228</v>
      </c>
      <c r="Y98" s="100" t="s">
        <v>228</v>
      </c>
      <c r="Z98" s="100" t="s">
        <v>228</v>
      </c>
      <c r="AA98" s="101" t="s">
        <v>228</v>
      </c>
      <c r="AB98" s="100" t="s">
        <v>228</v>
      </c>
      <c r="AC98" s="100" t="s">
        <v>228</v>
      </c>
      <c r="AD98" s="100" t="s">
        <v>228</v>
      </c>
      <c r="AE98" s="100" t="s">
        <v>228</v>
      </c>
      <c r="AF98" s="101"/>
      <c r="AG98" s="101"/>
      <c r="AH98" s="101"/>
      <c r="AI98" s="101"/>
      <c r="AJ98" s="101"/>
      <c r="AK98" s="101"/>
      <c r="AL98" s="101"/>
      <c r="AM98" s="101" t="s">
        <v>228</v>
      </c>
      <c r="AN98" s="101" t="s">
        <v>228</v>
      </c>
      <c r="AO98" s="101" t="s">
        <v>228</v>
      </c>
      <c r="AP98" s="100" t="s">
        <v>228</v>
      </c>
      <c r="AQ98" s="100" t="s">
        <v>228</v>
      </c>
      <c r="AR98" s="100"/>
      <c r="AS98" s="100" t="s">
        <v>228</v>
      </c>
      <c r="AT98" s="100" t="s">
        <v>228</v>
      </c>
      <c r="AU98" s="100" t="s">
        <v>228</v>
      </c>
      <c r="AV98" s="100" t="s">
        <v>228</v>
      </c>
      <c r="AW98" s="5"/>
      <c r="AX98" s="103" t="e">
        <f t="shared" si="165"/>
        <v>#REF!</v>
      </c>
      <c r="AY98" s="103">
        <v>1500</v>
      </c>
      <c r="AZ98" s="103" t="e">
        <f t="shared" si="166"/>
        <v>#REF!</v>
      </c>
      <c r="BA98" s="103" t="e">
        <f t="shared" si="167"/>
        <v>#REF!</v>
      </c>
      <c r="BB98" s="5"/>
      <c r="BC98" s="5"/>
      <c r="BD98" s="5"/>
      <c r="BE98" s="5"/>
      <c r="BF98" s="5"/>
      <c r="BG98" s="5"/>
      <c r="BH98" s="5"/>
    </row>
    <row r="99" spans="1:60" ht="28.5" customHeight="1" x14ac:dyDescent="0.6">
      <c r="A99" s="97">
        <v>24</v>
      </c>
      <c r="B99" s="98" t="s">
        <v>129</v>
      </c>
      <c r="C99" s="99" t="e">
        <f t="shared" si="162"/>
        <v>#REF!</v>
      </c>
      <c r="D99" s="92" t="e">
        <f t="shared" si="163"/>
        <v>#REF!</v>
      </c>
      <c r="E99" s="100" t="s">
        <v>228</v>
      </c>
      <c r="F99" s="100" t="s">
        <v>228</v>
      </c>
      <c r="G99" s="100" t="s">
        <v>228</v>
      </c>
      <c r="H99" s="100" t="s">
        <v>228</v>
      </c>
      <c r="I99" s="100" t="s">
        <v>228</v>
      </c>
      <c r="J99" s="100" t="s">
        <v>228</v>
      </c>
      <c r="K99" s="101" t="s">
        <v>228</v>
      </c>
      <c r="L99" s="100" t="s">
        <v>228</v>
      </c>
      <c r="M99" s="100" t="s">
        <v>228</v>
      </c>
      <c r="N99" s="101" t="s">
        <v>228</v>
      </c>
      <c r="O99" s="101" t="s">
        <v>228</v>
      </c>
      <c r="P99" s="100" t="e">
        <f t="shared" si="164"/>
        <v>#REF!</v>
      </c>
      <c r="Q99" s="101" t="s">
        <v>228</v>
      </c>
      <c r="R99" s="100" t="s">
        <v>228</v>
      </c>
      <c r="S99" s="100" t="s">
        <v>228</v>
      </c>
      <c r="T99" s="100" t="s">
        <v>228</v>
      </c>
      <c r="U99" s="100" t="s">
        <v>228</v>
      </c>
      <c r="V99" s="100" t="s">
        <v>228</v>
      </c>
      <c r="W99" s="100" t="s">
        <v>228</v>
      </c>
      <c r="X99" s="100" t="s">
        <v>228</v>
      </c>
      <c r="Y99" s="100" t="s">
        <v>228</v>
      </c>
      <c r="Z99" s="100" t="s">
        <v>228</v>
      </c>
      <c r="AA99" s="100" t="s">
        <v>228</v>
      </c>
      <c r="AB99" s="100" t="s">
        <v>228</v>
      </c>
      <c r="AC99" s="100" t="s">
        <v>228</v>
      </c>
      <c r="AD99" s="100" t="s">
        <v>228</v>
      </c>
      <c r="AE99" s="100" t="s">
        <v>228</v>
      </c>
      <c r="AF99" s="100"/>
      <c r="AG99" s="100"/>
      <c r="AH99" s="100"/>
      <c r="AI99" s="100"/>
      <c r="AJ99" s="100"/>
      <c r="AK99" s="100"/>
      <c r="AL99" s="100"/>
      <c r="AM99" s="100" t="s">
        <v>228</v>
      </c>
      <c r="AN99" s="101" t="s">
        <v>228</v>
      </c>
      <c r="AO99" s="101" t="s">
        <v>228</v>
      </c>
      <c r="AP99" s="100" t="s">
        <v>228</v>
      </c>
      <c r="AQ99" s="100" t="s">
        <v>228</v>
      </c>
      <c r="AR99" s="100"/>
      <c r="AS99" s="100" t="s">
        <v>228</v>
      </c>
      <c r="AT99" s="100" t="s">
        <v>228</v>
      </c>
      <c r="AU99" s="100" t="s">
        <v>228</v>
      </c>
      <c r="AV99" s="100" t="s">
        <v>228</v>
      </c>
      <c r="AW99" s="5"/>
      <c r="AX99" s="103" t="e">
        <f t="shared" si="165"/>
        <v>#REF!</v>
      </c>
      <c r="AY99" s="103">
        <v>2000</v>
      </c>
      <c r="AZ99" s="103" t="e">
        <f t="shared" si="166"/>
        <v>#REF!</v>
      </c>
      <c r="BA99" s="103" t="e">
        <f t="shared" si="167"/>
        <v>#REF!</v>
      </c>
      <c r="BB99" s="5"/>
      <c r="BC99" s="5"/>
      <c r="BD99" s="5"/>
      <c r="BE99" s="5"/>
      <c r="BF99" s="5"/>
      <c r="BG99" s="5"/>
      <c r="BH99" s="5"/>
    </row>
    <row r="100" spans="1:60" ht="28.5" customHeight="1" x14ac:dyDescent="0.7">
      <c r="A100" s="170" t="s">
        <v>0</v>
      </c>
      <c r="B100" s="171" t="s">
        <v>132</v>
      </c>
      <c r="C100" s="170" t="s">
        <v>123</v>
      </c>
      <c r="D100" s="80" t="s">
        <v>124</v>
      </c>
      <c r="E100" s="163" t="s">
        <v>115</v>
      </c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64"/>
      <c r="AH100" s="164"/>
      <c r="AI100" s="164"/>
      <c r="AJ100" s="164"/>
      <c r="AK100" s="164"/>
      <c r="AL100" s="164"/>
      <c r="AM100" s="164"/>
      <c r="AN100" s="164"/>
      <c r="AO100" s="164"/>
      <c r="AP100" s="164"/>
      <c r="AQ100" s="164"/>
      <c r="AR100" s="164"/>
      <c r="AS100" s="164"/>
      <c r="AT100" s="164"/>
      <c r="AU100" s="164"/>
      <c r="AV100" s="165"/>
      <c r="AW100" s="5"/>
      <c r="AX100" s="103"/>
      <c r="AY100" s="106"/>
      <c r="AZ100" s="103"/>
      <c r="BA100" s="103"/>
      <c r="BB100" s="5"/>
      <c r="BC100" s="5"/>
      <c r="BD100" s="5"/>
      <c r="BE100" s="5"/>
      <c r="BF100" s="5"/>
      <c r="BG100" s="5"/>
      <c r="BH100" s="5"/>
    </row>
    <row r="101" spans="1:60" ht="28.5" customHeight="1" x14ac:dyDescent="0.6">
      <c r="A101" s="168"/>
      <c r="B101" s="168"/>
      <c r="C101" s="168"/>
      <c r="D101" s="94">
        <v>53</v>
      </c>
      <c r="E101" s="96" t="s">
        <v>2</v>
      </c>
      <c r="F101" s="96" t="s">
        <v>3</v>
      </c>
      <c r="G101" s="96" t="s">
        <v>4</v>
      </c>
      <c r="H101" s="96" t="s">
        <v>5</v>
      </c>
      <c r="I101" s="96" t="s">
        <v>6</v>
      </c>
      <c r="J101" s="96" t="s">
        <v>7</v>
      </c>
      <c r="K101" s="96" t="s">
        <v>8</v>
      </c>
      <c r="L101" s="96" t="s">
        <v>9</v>
      </c>
      <c r="M101" s="96" t="s">
        <v>10</v>
      </c>
      <c r="N101" s="96" t="s">
        <v>11</v>
      </c>
      <c r="O101" s="96" t="s">
        <v>99</v>
      </c>
      <c r="P101" s="96" t="s">
        <v>12</v>
      </c>
      <c r="Q101" s="96" t="s">
        <v>13</v>
      </c>
      <c r="R101" s="96" t="s">
        <v>14</v>
      </c>
      <c r="S101" s="96" t="s">
        <v>15</v>
      </c>
      <c r="T101" s="96" t="s">
        <v>16</v>
      </c>
      <c r="U101" s="96" t="s">
        <v>17</v>
      </c>
      <c r="V101" s="96" t="s">
        <v>18</v>
      </c>
      <c r="W101" s="96" t="s">
        <v>19</v>
      </c>
      <c r="X101" s="96" t="s">
        <v>20</v>
      </c>
      <c r="Y101" s="96" t="s">
        <v>21</v>
      </c>
      <c r="Z101" s="96" t="s">
        <v>22</v>
      </c>
      <c r="AA101" s="96" t="s">
        <v>23</v>
      </c>
      <c r="AB101" s="96" t="s">
        <v>24</v>
      </c>
      <c r="AC101" s="96" t="s">
        <v>25</v>
      </c>
      <c r="AD101" s="107" t="s">
        <v>125</v>
      </c>
      <c r="AE101" s="107" t="s">
        <v>126</v>
      </c>
      <c r="AF101" s="96"/>
      <c r="AG101" s="96"/>
      <c r="AH101" s="96"/>
      <c r="AI101" s="96"/>
      <c r="AJ101" s="96"/>
      <c r="AK101" s="96"/>
      <c r="AL101" s="96"/>
      <c r="AM101" s="96" t="s">
        <v>35</v>
      </c>
      <c r="AN101" s="96" t="s">
        <v>36</v>
      </c>
      <c r="AO101" s="96" t="s">
        <v>37</v>
      </c>
      <c r="AP101" s="96" t="s">
        <v>38</v>
      </c>
      <c r="AQ101" s="96" t="s">
        <v>39</v>
      </c>
      <c r="AR101" s="96"/>
      <c r="AS101" s="96" t="s">
        <v>41</v>
      </c>
      <c r="AT101" s="96" t="s">
        <v>42</v>
      </c>
      <c r="AU101" s="96" t="s">
        <v>43</v>
      </c>
      <c r="AV101" s="109" t="s">
        <v>44</v>
      </c>
      <c r="AW101" s="5"/>
      <c r="AX101" s="103"/>
      <c r="AY101" s="106"/>
      <c r="AZ101" s="103"/>
      <c r="BA101" s="103"/>
      <c r="BB101" s="5"/>
      <c r="BC101" s="5"/>
      <c r="BD101" s="5"/>
      <c r="BE101" s="5"/>
      <c r="BF101" s="5"/>
      <c r="BG101" s="5"/>
      <c r="BH101" s="5"/>
    </row>
    <row r="102" spans="1:60" ht="28.5" customHeight="1" x14ac:dyDescent="0.6">
      <c r="A102" s="97">
        <v>26</v>
      </c>
      <c r="B102" s="98" t="s">
        <v>127</v>
      </c>
      <c r="C102" s="99" t="e">
        <f t="shared" ref="C102:C107" si="168">D102/(11*34)%</f>
        <v>#REF!</v>
      </c>
      <c r="D102" s="92" t="e">
        <f t="shared" ref="D102:D107" si="169">SUM(E102:AV102)</f>
        <v>#REF!</v>
      </c>
      <c r="E102" s="100" t="s">
        <v>228</v>
      </c>
      <c r="F102" s="100" t="s">
        <v>228</v>
      </c>
      <c r="G102" s="100" t="s">
        <v>228</v>
      </c>
      <c r="H102" s="100" t="s">
        <v>228</v>
      </c>
      <c r="I102" s="100" t="s">
        <v>228</v>
      </c>
      <c r="J102" s="100" t="s">
        <v>228</v>
      </c>
      <c r="K102" s="100" t="s">
        <v>228</v>
      </c>
      <c r="L102" s="101" t="s">
        <v>228</v>
      </c>
      <c r="M102" s="100" t="s">
        <v>228</v>
      </c>
      <c r="N102" s="101" t="s">
        <v>228</v>
      </c>
      <c r="O102" s="100" t="s">
        <v>228</v>
      </c>
      <c r="P102" s="100" t="e">
        <f t="shared" ref="P102:P107" si="170">SUMIFS(#REF!,#REF!,$D$72,#REF!,B96)/60</f>
        <v>#REF!</v>
      </c>
      <c r="Q102" s="100" t="s">
        <v>228</v>
      </c>
      <c r="R102" s="100" t="s">
        <v>228</v>
      </c>
      <c r="S102" s="100" t="s">
        <v>228</v>
      </c>
      <c r="T102" s="100" t="s">
        <v>228</v>
      </c>
      <c r="U102" s="100" t="s">
        <v>228</v>
      </c>
      <c r="V102" s="100" t="s">
        <v>228</v>
      </c>
      <c r="W102" s="100" t="s">
        <v>228</v>
      </c>
      <c r="X102" s="100" t="s">
        <v>228</v>
      </c>
      <c r="Y102" s="100" t="s">
        <v>228</v>
      </c>
      <c r="Z102" s="100" t="s">
        <v>228</v>
      </c>
      <c r="AA102" s="100" t="s">
        <v>228</v>
      </c>
      <c r="AB102" s="100" t="s">
        <v>228</v>
      </c>
      <c r="AC102" s="100" t="s">
        <v>228</v>
      </c>
      <c r="AD102" s="100" t="s">
        <v>228</v>
      </c>
      <c r="AE102" s="100" t="s">
        <v>228</v>
      </c>
      <c r="AF102" s="101"/>
      <c r="AG102" s="101"/>
      <c r="AH102" s="101"/>
      <c r="AI102" s="101"/>
      <c r="AJ102" s="101"/>
      <c r="AK102" s="101"/>
      <c r="AL102" s="101"/>
      <c r="AM102" s="101" t="s">
        <v>228</v>
      </c>
      <c r="AN102" s="101" t="s">
        <v>228</v>
      </c>
      <c r="AO102" s="101" t="s">
        <v>228</v>
      </c>
      <c r="AP102" s="100" t="s">
        <v>228</v>
      </c>
      <c r="AQ102" s="100" t="s">
        <v>228</v>
      </c>
      <c r="AR102" s="100"/>
      <c r="AS102" s="100" t="s">
        <v>228</v>
      </c>
      <c r="AT102" s="100" t="s">
        <v>228</v>
      </c>
      <c r="AU102" s="100" t="s">
        <v>228</v>
      </c>
      <c r="AV102" s="100" t="s">
        <v>228</v>
      </c>
      <c r="AW102" s="5"/>
      <c r="AX102" s="103" t="e">
        <f t="shared" ref="AX102:AX107" si="171">D102</f>
        <v>#REF!</v>
      </c>
      <c r="AY102" s="103">
        <v>1500</v>
      </c>
      <c r="AZ102" s="103" t="e">
        <f t="shared" ref="AZ102:AZ107" si="172">AY102*AX102</f>
        <v>#REF!</v>
      </c>
      <c r="BA102" s="103" t="e">
        <f t="shared" ref="BA102:BA107" si="173">AZ102*80%</f>
        <v>#REF!</v>
      </c>
      <c r="BB102" s="5"/>
      <c r="BC102" s="5"/>
      <c r="BD102" s="5"/>
      <c r="BE102" s="5"/>
      <c r="BF102" s="5"/>
      <c r="BG102" s="5"/>
      <c r="BH102" s="5"/>
    </row>
    <row r="103" spans="1:60" ht="28.5" customHeight="1" x14ac:dyDescent="0.6">
      <c r="A103" s="97">
        <v>27</v>
      </c>
      <c r="B103" s="98" t="s">
        <v>128</v>
      </c>
      <c r="C103" s="99" t="e">
        <f t="shared" si="168"/>
        <v>#REF!</v>
      </c>
      <c r="D103" s="92" t="e">
        <f t="shared" si="169"/>
        <v>#REF!</v>
      </c>
      <c r="E103" s="100" t="s">
        <v>228</v>
      </c>
      <c r="F103" s="100" t="s">
        <v>228</v>
      </c>
      <c r="G103" s="100" t="s">
        <v>228</v>
      </c>
      <c r="H103" s="100" t="s">
        <v>228</v>
      </c>
      <c r="I103" s="100" t="s">
        <v>228</v>
      </c>
      <c r="J103" s="100" t="s">
        <v>228</v>
      </c>
      <c r="K103" s="101" t="s">
        <v>228</v>
      </c>
      <c r="L103" s="100" t="s">
        <v>228</v>
      </c>
      <c r="M103" s="100" t="s">
        <v>228</v>
      </c>
      <c r="N103" s="100" t="s">
        <v>228</v>
      </c>
      <c r="O103" s="100" t="s">
        <v>228</v>
      </c>
      <c r="P103" s="100" t="e">
        <f t="shared" si="170"/>
        <v>#REF!</v>
      </c>
      <c r="Q103" s="100" t="s">
        <v>228</v>
      </c>
      <c r="R103" s="100" t="s">
        <v>228</v>
      </c>
      <c r="S103" s="100" t="s">
        <v>228</v>
      </c>
      <c r="T103" s="100" t="s">
        <v>228</v>
      </c>
      <c r="U103" s="100" t="s">
        <v>228</v>
      </c>
      <c r="V103" s="100" t="s">
        <v>228</v>
      </c>
      <c r="W103" s="100" t="s">
        <v>228</v>
      </c>
      <c r="X103" s="100" t="s">
        <v>228</v>
      </c>
      <c r="Y103" s="100" t="s">
        <v>228</v>
      </c>
      <c r="Z103" s="100" t="s">
        <v>228</v>
      </c>
      <c r="AA103" s="100" t="s">
        <v>228</v>
      </c>
      <c r="AB103" s="100" t="s">
        <v>228</v>
      </c>
      <c r="AC103" s="101" t="s">
        <v>228</v>
      </c>
      <c r="AD103" s="100" t="s">
        <v>228</v>
      </c>
      <c r="AE103" s="101" t="s">
        <v>228</v>
      </c>
      <c r="AF103" s="100"/>
      <c r="AG103" s="100"/>
      <c r="AH103" s="100"/>
      <c r="AI103" s="100"/>
      <c r="AJ103" s="100"/>
      <c r="AK103" s="100"/>
      <c r="AL103" s="100"/>
      <c r="AM103" s="100" t="s">
        <v>228</v>
      </c>
      <c r="AN103" s="101" t="s">
        <v>228</v>
      </c>
      <c r="AO103" s="101" t="s">
        <v>228</v>
      </c>
      <c r="AP103" s="100" t="s">
        <v>228</v>
      </c>
      <c r="AQ103" s="100" t="s">
        <v>228</v>
      </c>
      <c r="AR103" s="100"/>
      <c r="AS103" s="100" t="s">
        <v>228</v>
      </c>
      <c r="AT103" s="100" t="s">
        <v>228</v>
      </c>
      <c r="AU103" s="100" t="s">
        <v>228</v>
      </c>
      <c r="AV103" s="100" t="s">
        <v>228</v>
      </c>
      <c r="AW103" s="5"/>
      <c r="AX103" s="103" t="e">
        <f t="shared" si="171"/>
        <v>#REF!</v>
      </c>
      <c r="AY103" s="103">
        <v>2000</v>
      </c>
      <c r="AZ103" s="103" t="e">
        <f t="shared" si="172"/>
        <v>#REF!</v>
      </c>
      <c r="BA103" s="103" t="e">
        <f t="shared" si="173"/>
        <v>#REF!</v>
      </c>
      <c r="BB103" s="5"/>
      <c r="BC103" s="5"/>
      <c r="BD103" s="5"/>
      <c r="BE103" s="5"/>
      <c r="BF103" s="5"/>
      <c r="BG103" s="5"/>
      <c r="BH103" s="5"/>
    </row>
    <row r="104" spans="1:60" ht="28.5" customHeight="1" x14ac:dyDescent="0.6">
      <c r="A104" s="97">
        <v>28</v>
      </c>
      <c r="B104" s="98" t="s">
        <v>130</v>
      </c>
      <c r="C104" s="99" t="e">
        <f t="shared" si="168"/>
        <v>#REF!</v>
      </c>
      <c r="D104" s="92" t="e">
        <f t="shared" si="169"/>
        <v>#REF!</v>
      </c>
      <c r="E104" s="100" t="s">
        <v>228</v>
      </c>
      <c r="F104" s="100" t="s">
        <v>228</v>
      </c>
      <c r="G104" s="101" t="s">
        <v>228</v>
      </c>
      <c r="H104" s="101" t="s">
        <v>228</v>
      </c>
      <c r="I104" s="100" t="s">
        <v>228</v>
      </c>
      <c r="J104" s="101" t="s">
        <v>228</v>
      </c>
      <c r="K104" s="101" t="s">
        <v>228</v>
      </c>
      <c r="L104" s="100" t="s">
        <v>228</v>
      </c>
      <c r="M104" s="100" t="s">
        <v>228</v>
      </c>
      <c r="N104" s="101" t="s">
        <v>228</v>
      </c>
      <c r="O104" s="100" t="s">
        <v>228</v>
      </c>
      <c r="P104" s="100" t="e">
        <f t="shared" si="170"/>
        <v>#REF!</v>
      </c>
      <c r="Q104" s="101" t="s">
        <v>228</v>
      </c>
      <c r="R104" s="101" t="s">
        <v>228</v>
      </c>
      <c r="S104" s="101" t="s">
        <v>228</v>
      </c>
      <c r="T104" s="101" t="s">
        <v>228</v>
      </c>
      <c r="U104" s="100" t="s">
        <v>228</v>
      </c>
      <c r="V104" s="100" t="s">
        <v>228</v>
      </c>
      <c r="W104" s="100" t="s">
        <v>228</v>
      </c>
      <c r="X104" s="100" t="s">
        <v>228</v>
      </c>
      <c r="Y104" s="100" t="s">
        <v>228</v>
      </c>
      <c r="Z104" s="100" t="s">
        <v>228</v>
      </c>
      <c r="AA104" s="101" t="s">
        <v>228</v>
      </c>
      <c r="AB104" s="100" t="s">
        <v>228</v>
      </c>
      <c r="AC104" s="101" t="s">
        <v>228</v>
      </c>
      <c r="AD104" s="100" t="s">
        <v>228</v>
      </c>
      <c r="AE104" s="100" t="s">
        <v>228</v>
      </c>
      <c r="AF104" s="101"/>
      <c r="AG104" s="101"/>
      <c r="AH104" s="101"/>
      <c r="AI104" s="101"/>
      <c r="AJ104" s="101"/>
      <c r="AK104" s="101"/>
      <c r="AL104" s="101"/>
      <c r="AM104" s="101" t="s">
        <v>228</v>
      </c>
      <c r="AN104" s="101" t="s">
        <v>228</v>
      </c>
      <c r="AO104" s="101" t="s">
        <v>228</v>
      </c>
      <c r="AP104" s="100" t="s">
        <v>228</v>
      </c>
      <c r="AQ104" s="100" t="s">
        <v>228</v>
      </c>
      <c r="AR104" s="100"/>
      <c r="AS104" s="100" t="s">
        <v>228</v>
      </c>
      <c r="AT104" s="100" t="s">
        <v>228</v>
      </c>
      <c r="AU104" s="100" t="s">
        <v>228</v>
      </c>
      <c r="AV104" s="100" t="s">
        <v>228</v>
      </c>
      <c r="AW104" s="5"/>
      <c r="AX104" s="103" t="e">
        <f t="shared" si="171"/>
        <v>#REF!</v>
      </c>
      <c r="AY104" s="103">
        <v>2000</v>
      </c>
      <c r="AZ104" s="103" t="e">
        <f t="shared" si="172"/>
        <v>#REF!</v>
      </c>
      <c r="BA104" s="103" t="e">
        <f t="shared" si="173"/>
        <v>#REF!</v>
      </c>
      <c r="BB104" s="5"/>
      <c r="BC104" s="5"/>
      <c r="BD104" s="5"/>
      <c r="BE104" s="5"/>
      <c r="BF104" s="5"/>
      <c r="BG104" s="5"/>
      <c r="BH104" s="5"/>
    </row>
    <row r="105" spans="1:60" ht="28.5" customHeight="1" x14ac:dyDescent="0.6">
      <c r="A105" s="97">
        <v>29</v>
      </c>
      <c r="B105" s="98" t="s">
        <v>133</v>
      </c>
      <c r="C105" s="99" t="e">
        <f t="shared" si="168"/>
        <v>#REF!</v>
      </c>
      <c r="D105" s="92" t="e">
        <f t="shared" si="169"/>
        <v>#REF!</v>
      </c>
      <c r="E105" s="100" t="s">
        <v>228</v>
      </c>
      <c r="F105" s="100" t="s">
        <v>228</v>
      </c>
      <c r="G105" s="101" t="s">
        <v>228</v>
      </c>
      <c r="H105" s="101" t="s">
        <v>228</v>
      </c>
      <c r="I105" s="100" t="s">
        <v>228</v>
      </c>
      <c r="J105" s="101" t="s">
        <v>228</v>
      </c>
      <c r="K105" s="100" t="s">
        <v>228</v>
      </c>
      <c r="L105" s="100" t="s">
        <v>228</v>
      </c>
      <c r="M105" s="100" t="s">
        <v>228</v>
      </c>
      <c r="N105" s="101" t="s">
        <v>228</v>
      </c>
      <c r="O105" s="101" t="s">
        <v>228</v>
      </c>
      <c r="P105" s="100" t="e">
        <f t="shared" si="170"/>
        <v>#REF!</v>
      </c>
      <c r="Q105" s="101" t="s">
        <v>228</v>
      </c>
      <c r="R105" s="101" t="s">
        <v>228</v>
      </c>
      <c r="S105" s="101" t="s">
        <v>228</v>
      </c>
      <c r="T105" s="101" t="s">
        <v>228</v>
      </c>
      <c r="U105" s="100" t="s">
        <v>228</v>
      </c>
      <c r="V105" s="100" t="s">
        <v>228</v>
      </c>
      <c r="W105" s="100" t="s">
        <v>228</v>
      </c>
      <c r="X105" s="100" t="s">
        <v>228</v>
      </c>
      <c r="Y105" s="100" t="s">
        <v>228</v>
      </c>
      <c r="Z105" s="101" t="s">
        <v>228</v>
      </c>
      <c r="AA105" s="100" t="s">
        <v>228</v>
      </c>
      <c r="AB105" s="100" t="s">
        <v>228</v>
      </c>
      <c r="AC105" s="101" t="s">
        <v>228</v>
      </c>
      <c r="AD105" s="100" t="s">
        <v>228</v>
      </c>
      <c r="AE105" s="100" t="s">
        <v>228</v>
      </c>
      <c r="AF105" s="101"/>
      <c r="AG105" s="101"/>
      <c r="AH105" s="101"/>
      <c r="AI105" s="101"/>
      <c r="AJ105" s="101"/>
      <c r="AK105" s="101"/>
      <c r="AL105" s="101"/>
      <c r="AM105" s="101" t="s">
        <v>228</v>
      </c>
      <c r="AN105" s="101" t="s">
        <v>228</v>
      </c>
      <c r="AO105" s="101" t="s">
        <v>228</v>
      </c>
      <c r="AP105" s="100" t="s">
        <v>228</v>
      </c>
      <c r="AQ105" s="100" t="s">
        <v>228</v>
      </c>
      <c r="AR105" s="100"/>
      <c r="AS105" s="100" t="s">
        <v>228</v>
      </c>
      <c r="AT105" s="100" t="s">
        <v>228</v>
      </c>
      <c r="AU105" s="100" t="s">
        <v>228</v>
      </c>
      <c r="AV105" s="100" t="s">
        <v>228</v>
      </c>
      <c r="AW105" s="5"/>
      <c r="AX105" s="103" t="e">
        <f t="shared" si="171"/>
        <v>#REF!</v>
      </c>
      <c r="AY105" s="103">
        <v>2500</v>
      </c>
      <c r="AZ105" s="103" t="e">
        <f t="shared" si="172"/>
        <v>#REF!</v>
      </c>
      <c r="BA105" s="103" t="e">
        <f t="shared" si="173"/>
        <v>#REF!</v>
      </c>
      <c r="BB105" s="5"/>
      <c r="BC105" s="5"/>
      <c r="BD105" s="5"/>
      <c r="BE105" s="5"/>
      <c r="BF105" s="5"/>
      <c r="BG105" s="5"/>
      <c r="BH105" s="5"/>
    </row>
    <row r="106" spans="1:60" ht="30.75" customHeight="1" x14ac:dyDescent="0.6">
      <c r="A106" s="97">
        <v>30</v>
      </c>
      <c r="B106" s="98" t="s">
        <v>129</v>
      </c>
      <c r="C106" s="99" t="e">
        <f t="shared" si="168"/>
        <v>#REF!</v>
      </c>
      <c r="D106" s="92" t="e">
        <f t="shared" si="169"/>
        <v>#REF!</v>
      </c>
      <c r="E106" s="100" t="s">
        <v>228</v>
      </c>
      <c r="F106" s="100" t="s">
        <v>228</v>
      </c>
      <c r="G106" s="100" t="s">
        <v>228</v>
      </c>
      <c r="H106" s="101" t="s">
        <v>228</v>
      </c>
      <c r="I106" s="100" t="s">
        <v>228</v>
      </c>
      <c r="J106" s="100" t="s">
        <v>228</v>
      </c>
      <c r="K106" s="100" t="s">
        <v>228</v>
      </c>
      <c r="L106" s="101" t="s">
        <v>228</v>
      </c>
      <c r="M106" s="100" t="s">
        <v>228</v>
      </c>
      <c r="N106" s="101" t="s">
        <v>228</v>
      </c>
      <c r="O106" s="101" t="s">
        <v>228</v>
      </c>
      <c r="P106" s="100" t="e">
        <f t="shared" si="170"/>
        <v>#REF!</v>
      </c>
      <c r="Q106" s="101" t="s">
        <v>228</v>
      </c>
      <c r="R106" s="101" t="s">
        <v>228</v>
      </c>
      <c r="S106" s="101" t="s">
        <v>228</v>
      </c>
      <c r="T106" s="101" t="s">
        <v>228</v>
      </c>
      <c r="U106" s="100" t="s">
        <v>228</v>
      </c>
      <c r="V106" s="101" t="s">
        <v>228</v>
      </c>
      <c r="W106" s="100" t="s">
        <v>228</v>
      </c>
      <c r="X106" s="100" t="s">
        <v>228</v>
      </c>
      <c r="Y106" s="100" t="s">
        <v>228</v>
      </c>
      <c r="Z106" s="100" t="s">
        <v>228</v>
      </c>
      <c r="AA106" s="100" t="s">
        <v>228</v>
      </c>
      <c r="AB106" s="100" t="s">
        <v>228</v>
      </c>
      <c r="AC106" s="100" t="s">
        <v>228</v>
      </c>
      <c r="AD106" s="100" t="s">
        <v>228</v>
      </c>
      <c r="AE106" s="100" t="s">
        <v>228</v>
      </c>
      <c r="AF106" s="101"/>
      <c r="AG106" s="101"/>
      <c r="AH106" s="101"/>
      <c r="AI106" s="101"/>
      <c r="AJ106" s="101"/>
      <c r="AK106" s="101"/>
      <c r="AL106" s="101"/>
      <c r="AM106" s="101" t="s">
        <v>228</v>
      </c>
      <c r="AN106" s="101" t="s">
        <v>228</v>
      </c>
      <c r="AO106" s="101" t="s">
        <v>228</v>
      </c>
      <c r="AP106" s="100" t="s">
        <v>228</v>
      </c>
      <c r="AQ106" s="100" t="s">
        <v>228</v>
      </c>
      <c r="AR106" s="100"/>
      <c r="AS106" s="100" t="s">
        <v>228</v>
      </c>
      <c r="AT106" s="100" t="s">
        <v>228</v>
      </c>
      <c r="AU106" s="100" t="s">
        <v>228</v>
      </c>
      <c r="AV106" s="100" t="s">
        <v>228</v>
      </c>
      <c r="AW106" s="5"/>
      <c r="AX106" s="103" t="e">
        <f t="shared" si="171"/>
        <v>#REF!</v>
      </c>
      <c r="AY106" s="103">
        <v>2000</v>
      </c>
      <c r="AZ106" s="103" t="e">
        <f t="shared" si="172"/>
        <v>#REF!</v>
      </c>
      <c r="BA106" s="103" t="e">
        <f t="shared" si="173"/>
        <v>#REF!</v>
      </c>
      <c r="BB106" s="5"/>
      <c r="BC106" s="5"/>
      <c r="BD106" s="5"/>
      <c r="BE106" s="5"/>
      <c r="BF106" s="5"/>
      <c r="BG106" s="5"/>
      <c r="BH106" s="5"/>
    </row>
    <row r="107" spans="1:60" ht="30.75" customHeight="1" x14ac:dyDescent="0.6">
      <c r="A107" s="97">
        <v>31</v>
      </c>
      <c r="B107" s="98" t="s">
        <v>131</v>
      </c>
      <c r="C107" s="99" t="e">
        <f t="shared" si="168"/>
        <v>#REF!</v>
      </c>
      <c r="D107" s="92" t="e">
        <f t="shared" si="169"/>
        <v>#REF!</v>
      </c>
      <c r="E107" s="100" t="s">
        <v>228</v>
      </c>
      <c r="F107" s="100" t="s">
        <v>228</v>
      </c>
      <c r="G107" s="100" t="s">
        <v>228</v>
      </c>
      <c r="H107" s="101" t="s">
        <v>228</v>
      </c>
      <c r="I107" s="100" t="s">
        <v>228</v>
      </c>
      <c r="J107" s="100" t="s">
        <v>228</v>
      </c>
      <c r="K107" s="100" t="s">
        <v>228</v>
      </c>
      <c r="L107" s="100" t="s">
        <v>228</v>
      </c>
      <c r="M107" s="100" t="s">
        <v>228</v>
      </c>
      <c r="N107" s="101" t="s">
        <v>228</v>
      </c>
      <c r="O107" s="100" t="s">
        <v>228</v>
      </c>
      <c r="P107" s="100" t="e">
        <f t="shared" si="170"/>
        <v>#REF!</v>
      </c>
      <c r="Q107" s="100" t="s">
        <v>228</v>
      </c>
      <c r="R107" s="100" t="s">
        <v>228</v>
      </c>
      <c r="S107" s="100" t="s">
        <v>228</v>
      </c>
      <c r="T107" s="100" t="s">
        <v>228</v>
      </c>
      <c r="U107" s="100" t="s">
        <v>228</v>
      </c>
      <c r="V107" s="100" t="s">
        <v>228</v>
      </c>
      <c r="W107" s="100" t="s">
        <v>228</v>
      </c>
      <c r="X107" s="101" t="s">
        <v>228</v>
      </c>
      <c r="Y107" s="101" t="s">
        <v>228</v>
      </c>
      <c r="Z107" s="100" t="s">
        <v>228</v>
      </c>
      <c r="AA107" s="100" t="s">
        <v>228</v>
      </c>
      <c r="AB107" s="100" t="s">
        <v>228</v>
      </c>
      <c r="AC107" s="100" t="s">
        <v>228</v>
      </c>
      <c r="AD107" s="100" t="s">
        <v>228</v>
      </c>
      <c r="AE107" s="100" t="s">
        <v>228</v>
      </c>
      <c r="AF107" s="101"/>
      <c r="AG107" s="101"/>
      <c r="AH107" s="101"/>
      <c r="AI107" s="101"/>
      <c r="AJ107" s="101"/>
      <c r="AK107" s="101"/>
      <c r="AL107" s="101"/>
      <c r="AM107" s="101" t="s">
        <v>228</v>
      </c>
      <c r="AN107" s="101" t="s">
        <v>228</v>
      </c>
      <c r="AO107" s="101" t="s">
        <v>228</v>
      </c>
      <c r="AP107" s="100" t="s">
        <v>228</v>
      </c>
      <c r="AQ107" s="100" t="s">
        <v>228</v>
      </c>
      <c r="AR107" s="100"/>
      <c r="AS107" s="100" t="s">
        <v>228</v>
      </c>
      <c r="AT107" s="100" t="s">
        <v>228</v>
      </c>
      <c r="AU107" s="100" t="s">
        <v>228</v>
      </c>
      <c r="AV107" s="100" t="s">
        <v>228</v>
      </c>
      <c r="AW107" s="5"/>
      <c r="AX107" s="103" t="e">
        <f t="shared" si="171"/>
        <v>#REF!</v>
      </c>
      <c r="AY107" s="103">
        <v>1500</v>
      </c>
      <c r="AZ107" s="103" t="e">
        <f t="shared" si="172"/>
        <v>#REF!</v>
      </c>
      <c r="BA107" s="103" t="e">
        <f t="shared" si="173"/>
        <v>#REF!</v>
      </c>
      <c r="BB107" s="5"/>
      <c r="BC107" s="5"/>
      <c r="BD107" s="5"/>
      <c r="BE107" s="5"/>
      <c r="BF107" s="5"/>
      <c r="BG107" s="5"/>
      <c r="BH107" s="5"/>
    </row>
    <row r="108" spans="1:60" ht="19.5" customHeight="1" x14ac:dyDescent="0.6">
      <c r="A108" s="72"/>
      <c r="B108" s="3"/>
      <c r="C108" s="3"/>
      <c r="D108" s="2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1"/>
      <c r="AO108" s="1"/>
      <c r="AP108" s="1"/>
      <c r="AQ108" s="1"/>
      <c r="AR108" s="1"/>
      <c r="AS108" s="1"/>
      <c r="AT108" s="1"/>
      <c r="AU108" s="1"/>
      <c r="AV108" s="1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</row>
    <row r="109" spans="1:60" ht="45.75" customHeight="1" x14ac:dyDescent="0.4">
      <c r="A109" s="3"/>
      <c r="B109" s="3"/>
      <c r="C109" s="3"/>
      <c r="D109" s="2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1"/>
      <c r="AO109" s="1"/>
      <c r="AP109" s="1"/>
      <c r="AQ109" s="1"/>
      <c r="AR109" s="1"/>
      <c r="AS109" s="1"/>
      <c r="AT109" s="1"/>
      <c r="AU109" s="1"/>
      <c r="AV109" s="1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</row>
    <row r="110" spans="1:60" ht="45.75" customHeight="1" x14ac:dyDescent="0.6">
      <c r="A110" s="110">
        <v>1</v>
      </c>
      <c r="B110" s="111" t="s">
        <v>134</v>
      </c>
      <c r="C110" s="111" t="s">
        <v>135</v>
      </c>
      <c r="D110" s="27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</row>
    <row r="111" spans="1:60" ht="45.75" customHeight="1" x14ac:dyDescent="0.6">
      <c r="A111" s="110">
        <v>2</v>
      </c>
      <c r="B111" s="111" t="s">
        <v>136</v>
      </c>
      <c r="C111" s="111" t="s">
        <v>137</v>
      </c>
      <c r="D111" s="27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</row>
    <row r="112" spans="1:60" ht="45.75" customHeight="1" x14ac:dyDescent="0.6">
      <c r="A112" s="110">
        <v>3</v>
      </c>
      <c r="B112" s="111" t="s">
        <v>138</v>
      </c>
      <c r="C112" s="111" t="s">
        <v>139</v>
      </c>
      <c r="D112" s="27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</row>
    <row r="113" spans="1:60" ht="45.75" customHeight="1" x14ac:dyDescent="0.6">
      <c r="A113" s="110">
        <v>4</v>
      </c>
      <c r="B113" s="111" t="s">
        <v>140</v>
      </c>
      <c r="C113" s="111" t="s">
        <v>141</v>
      </c>
      <c r="D113" s="27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</row>
    <row r="114" spans="1:60" ht="45.75" customHeight="1" x14ac:dyDescent="0.6">
      <c r="A114" s="110">
        <v>5</v>
      </c>
      <c r="B114" s="111" t="s">
        <v>142</v>
      </c>
      <c r="C114" s="111" t="s">
        <v>143</v>
      </c>
      <c r="D114" s="27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</row>
    <row r="115" spans="1:60" ht="45.75" customHeight="1" x14ac:dyDescent="0.6">
      <c r="A115" s="110">
        <v>6</v>
      </c>
      <c r="B115" s="111" t="s">
        <v>144</v>
      </c>
      <c r="C115" s="111" t="s">
        <v>145</v>
      </c>
      <c r="D115" s="112" t="s">
        <v>146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</row>
    <row r="116" spans="1:60" ht="45.75" customHeight="1" x14ac:dyDescent="0.6">
      <c r="A116" s="110">
        <v>7</v>
      </c>
      <c r="B116" s="111" t="s">
        <v>147</v>
      </c>
      <c r="C116" s="111" t="s">
        <v>148</v>
      </c>
      <c r="D116" s="27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</row>
    <row r="117" spans="1:60" ht="45.75" customHeight="1" x14ac:dyDescent="0.6">
      <c r="A117" s="110">
        <v>8</v>
      </c>
      <c r="B117" s="111" t="s">
        <v>149</v>
      </c>
      <c r="C117" s="111" t="s">
        <v>150</v>
      </c>
      <c r="D117" s="27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</row>
    <row r="118" spans="1:60" ht="45.75" customHeight="1" x14ac:dyDescent="0.6">
      <c r="A118" s="110">
        <v>9</v>
      </c>
      <c r="B118" s="111" t="s">
        <v>151</v>
      </c>
      <c r="C118" s="111" t="s">
        <v>152</v>
      </c>
      <c r="D118" s="27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</row>
    <row r="119" spans="1:60" ht="45.75" customHeight="1" x14ac:dyDescent="0.6">
      <c r="A119" s="110">
        <v>10</v>
      </c>
      <c r="B119" s="111" t="s">
        <v>153</v>
      </c>
      <c r="C119" s="111" t="s">
        <v>154</v>
      </c>
      <c r="D119" s="27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</row>
    <row r="120" spans="1:60" ht="45.75" customHeight="1" x14ac:dyDescent="0.6">
      <c r="A120" s="110">
        <v>11</v>
      </c>
      <c r="B120" s="111" t="s">
        <v>155</v>
      </c>
      <c r="C120" s="111" t="s">
        <v>156</v>
      </c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</row>
    <row r="121" spans="1:60" ht="23.15" x14ac:dyDescent="0.6">
      <c r="A121" s="72"/>
      <c r="B121" s="3"/>
      <c r="C121" s="3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</row>
    <row r="122" spans="1:60" ht="23.15" x14ac:dyDescent="0.6">
      <c r="A122" s="172" t="s">
        <v>157</v>
      </c>
      <c r="B122" s="164"/>
      <c r="C122" s="165"/>
      <c r="D122" s="11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</row>
    <row r="123" spans="1:60" ht="23.15" x14ac:dyDescent="0.6">
      <c r="A123" s="114" t="s">
        <v>98</v>
      </c>
      <c r="B123" s="114" t="s">
        <v>158</v>
      </c>
      <c r="C123" s="114" t="s">
        <v>159</v>
      </c>
      <c r="D123" s="92" t="s">
        <v>160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</row>
    <row r="124" spans="1:60" ht="23.15" x14ac:dyDescent="0.6">
      <c r="A124" s="115">
        <v>1</v>
      </c>
      <c r="B124" s="116" t="s">
        <v>161</v>
      </c>
      <c r="C124" s="117">
        <f>34*11</f>
        <v>374</v>
      </c>
      <c r="D124" s="118" t="s">
        <v>162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</row>
    <row r="125" spans="1:60" ht="23.15" x14ac:dyDescent="0.6">
      <c r="A125" s="115">
        <v>2</v>
      </c>
      <c r="B125" s="116" t="s">
        <v>163</v>
      </c>
      <c r="C125" s="117">
        <f>C124*50%</f>
        <v>187</v>
      </c>
      <c r="D125" s="118" t="s">
        <v>145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</row>
    <row r="126" spans="1:60" ht="23.15" x14ac:dyDescent="0.6">
      <c r="A126" s="115">
        <v>3</v>
      </c>
      <c r="B126" s="116" t="s">
        <v>164</v>
      </c>
      <c r="C126" s="117">
        <f>C124*80%</f>
        <v>299.2</v>
      </c>
      <c r="D126" s="118" t="s">
        <v>154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</row>
    <row r="127" spans="1:60" ht="23.15" x14ac:dyDescent="0.6">
      <c r="A127" s="115">
        <v>4</v>
      </c>
      <c r="B127" s="116" t="s">
        <v>165</v>
      </c>
      <c r="C127" s="117">
        <f>C124*95%</f>
        <v>355.3</v>
      </c>
      <c r="D127" s="118" t="s">
        <v>166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</row>
    <row r="128" spans="1:60" ht="23.15" x14ac:dyDescent="0.6">
      <c r="A128" s="71"/>
      <c r="B128" s="1"/>
      <c r="C128" s="1"/>
      <c r="D128" s="27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</row>
    <row r="129" spans="1:60" ht="23.15" x14ac:dyDescent="0.6">
      <c r="A129" s="71"/>
      <c r="B129" s="1"/>
      <c r="C129" s="1"/>
      <c r="D129" s="27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</row>
    <row r="130" spans="1:60" ht="23.15" x14ac:dyDescent="0.6">
      <c r="A130" s="71"/>
      <c r="B130" s="1"/>
      <c r="C130" s="1"/>
      <c r="D130" s="27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</row>
    <row r="131" spans="1:60" ht="23.15" x14ac:dyDescent="0.6">
      <c r="A131" s="71"/>
      <c r="B131" s="1"/>
      <c r="C131" s="1"/>
      <c r="D131" s="27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</row>
    <row r="132" spans="1:60" ht="23.15" x14ac:dyDescent="0.6">
      <c r="A132" s="71"/>
      <c r="B132" s="1"/>
      <c r="C132" s="1"/>
      <c r="D132" s="27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</row>
    <row r="133" spans="1:60" ht="23.15" x14ac:dyDescent="0.6">
      <c r="A133" s="71"/>
      <c r="B133" s="1"/>
      <c r="C133" s="1"/>
      <c r="D133" s="27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</row>
    <row r="134" spans="1:60" ht="23.15" x14ac:dyDescent="0.6">
      <c r="A134" s="71"/>
      <c r="B134" s="1"/>
      <c r="C134" s="1"/>
      <c r="D134" s="27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</row>
    <row r="135" spans="1:60" ht="23.15" x14ac:dyDescent="0.6">
      <c r="A135" s="71"/>
      <c r="B135" s="1"/>
      <c r="C135" s="1"/>
      <c r="D135" s="27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</row>
    <row r="136" spans="1:60" ht="23.15" x14ac:dyDescent="0.6">
      <c r="A136" s="71"/>
      <c r="B136" s="1"/>
      <c r="C136" s="1"/>
      <c r="D136" s="27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</row>
    <row r="137" spans="1:60" ht="23.15" x14ac:dyDescent="0.6">
      <c r="A137" s="71"/>
      <c r="B137" s="1"/>
      <c r="C137" s="1"/>
      <c r="D137" s="27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</row>
    <row r="138" spans="1:60" ht="23.15" x14ac:dyDescent="0.6">
      <c r="A138" s="71"/>
      <c r="B138" s="1"/>
      <c r="C138" s="1"/>
      <c r="D138" s="27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</row>
    <row r="139" spans="1:60" ht="23.15" x14ac:dyDescent="0.6">
      <c r="A139" s="71"/>
      <c r="B139" s="1"/>
      <c r="C139" s="1"/>
      <c r="D139" s="27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</row>
    <row r="140" spans="1:60" ht="23.15" x14ac:dyDescent="0.6">
      <c r="A140" s="71"/>
      <c r="B140" s="1"/>
      <c r="C140" s="1"/>
      <c r="D140" s="27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</row>
    <row r="141" spans="1:60" ht="23.15" x14ac:dyDescent="0.6">
      <c r="A141" s="71"/>
      <c r="B141" s="1"/>
      <c r="C141" s="1"/>
      <c r="D141" s="27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</row>
    <row r="142" spans="1:60" ht="23.15" x14ac:dyDescent="0.6">
      <c r="A142" s="71"/>
      <c r="B142" s="1"/>
      <c r="C142" s="1"/>
      <c r="D142" s="27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</row>
    <row r="143" spans="1:60" ht="23.15" x14ac:dyDescent="0.6">
      <c r="A143" s="71"/>
      <c r="B143" s="1"/>
      <c r="C143" s="1"/>
      <c r="D143" s="27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</row>
    <row r="144" spans="1:60" ht="23.15" x14ac:dyDescent="0.6">
      <c r="A144" s="71"/>
      <c r="B144" s="1"/>
      <c r="C144" s="1"/>
      <c r="D144" s="27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</row>
    <row r="145" spans="1:60" ht="23.15" x14ac:dyDescent="0.6">
      <c r="A145" s="71"/>
      <c r="B145" s="1"/>
      <c r="C145" s="1"/>
      <c r="D145" s="27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</row>
    <row r="146" spans="1:60" ht="23.15" x14ac:dyDescent="0.6">
      <c r="A146" s="71"/>
      <c r="B146" s="1"/>
      <c r="C146" s="1"/>
      <c r="D146" s="27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</row>
    <row r="147" spans="1:60" ht="23.15" x14ac:dyDescent="0.6">
      <c r="A147" s="71"/>
      <c r="B147" s="1"/>
      <c r="C147" s="1"/>
      <c r="D147" s="27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</row>
    <row r="148" spans="1:60" ht="23.15" x14ac:dyDescent="0.6">
      <c r="A148" s="71"/>
      <c r="B148" s="1"/>
      <c r="C148" s="1"/>
      <c r="D148" s="27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</row>
    <row r="149" spans="1:60" ht="23.15" x14ac:dyDescent="0.6">
      <c r="A149" s="71"/>
      <c r="B149" s="1"/>
      <c r="C149" s="1"/>
      <c r="D149" s="27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</row>
    <row r="150" spans="1:60" ht="23.15" x14ac:dyDescent="0.6">
      <c r="A150" s="71"/>
      <c r="B150" s="1"/>
      <c r="C150" s="1"/>
      <c r="D150" s="27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</row>
    <row r="151" spans="1:60" ht="23.15" x14ac:dyDescent="0.6">
      <c r="A151" s="71"/>
      <c r="B151" s="1"/>
      <c r="C151" s="1"/>
      <c r="D151" s="27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</row>
    <row r="152" spans="1:60" ht="23.15" x14ac:dyDescent="0.6">
      <c r="A152" s="71"/>
      <c r="B152" s="1"/>
      <c r="C152" s="1"/>
      <c r="D152" s="27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</row>
    <row r="153" spans="1:60" ht="23.15" x14ac:dyDescent="0.6">
      <c r="A153" s="71"/>
      <c r="B153" s="1"/>
      <c r="C153" s="1"/>
      <c r="D153" s="27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</row>
    <row r="154" spans="1:60" ht="23.15" x14ac:dyDescent="0.6">
      <c r="A154" s="71"/>
      <c r="B154" s="1"/>
      <c r="C154" s="1"/>
      <c r="D154" s="27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</row>
    <row r="155" spans="1:60" ht="23.15" x14ac:dyDescent="0.6">
      <c r="A155" s="71"/>
      <c r="B155" s="1"/>
      <c r="C155" s="1"/>
      <c r="D155" s="27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</row>
    <row r="156" spans="1:60" ht="23.15" x14ac:dyDescent="0.6">
      <c r="A156" s="71"/>
      <c r="B156" s="1"/>
      <c r="C156" s="1"/>
      <c r="D156" s="27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</row>
    <row r="157" spans="1:60" ht="23.15" x14ac:dyDescent="0.6">
      <c r="A157" s="71"/>
      <c r="B157" s="1"/>
      <c r="C157" s="1"/>
      <c r="D157" s="27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</row>
    <row r="158" spans="1:60" ht="23.15" x14ac:dyDescent="0.6">
      <c r="A158" s="71"/>
      <c r="B158" s="1"/>
      <c r="C158" s="1"/>
      <c r="D158" s="27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</row>
    <row r="159" spans="1:60" ht="23.15" x14ac:dyDescent="0.6">
      <c r="A159" s="71"/>
      <c r="B159" s="1"/>
      <c r="C159" s="1"/>
      <c r="D159" s="2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</row>
    <row r="160" spans="1:60" ht="23.15" x14ac:dyDescent="0.6">
      <c r="A160" s="71"/>
      <c r="B160" s="1"/>
      <c r="C160" s="1"/>
      <c r="D160" s="27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</row>
    <row r="161" spans="1:60" ht="23.15" x14ac:dyDescent="0.6">
      <c r="A161" s="71"/>
      <c r="B161" s="1"/>
      <c r="C161" s="1"/>
      <c r="D161" s="27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</row>
    <row r="162" spans="1:60" ht="23.15" x14ac:dyDescent="0.6">
      <c r="A162" s="71"/>
      <c r="B162" s="1"/>
      <c r="C162" s="1"/>
      <c r="D162" s="27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</row>
    <row r="163" spans="1:60" ht="23.15" x14ac:dyDescent="0.6">
      <c r="A163" s="71"/>
      <c r="B163" s="1"/>
      <c r="C163" s="1"/>
      <c r="D163" s="27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</row>
    <row r="164" spans="1:60" ht="23.15" x14ac:dyDescent="0.6">
      <c r="A164" s="71"/>
      <c r="B164" s="1"/>
      <c r="C164" s="1"/>
      <c r="D164" s="27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</row>
    <row r="165" spans="1:60" ht="23.15" x14ac:dyDescent="0.6">
      <c r="A165" s="71"/>
      <c r="B165" s="1"/>
      <c r="C165" s="1"/>
      <c r="D165" s="2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</row>
    <row r="166" spans="1:60" ht="23.15" x14ac:dyDescent="0.6">
      <c r="A166" s="71"/>
      <c r="B166" s="1"/>
      <c r="C166" s="1"/>
      <c r="D166" s="27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</row>
    <row r="167" spans="1:60" ht="23.15" x14ac:dyDescent="0.6">
      <c r="A167" s="71"/>
      <c r="B167" s="1"/>
      <c r="C167" s="1"/>
      <c r="D167" s="27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</row>
    <row r="168" spans="1:60" ht="23.15" x14ac:dyDescent="0.6">
      <c r="A168" s="71"/>
      <c r="B168" s="1"/>
      <c r="C168" s="1"/>
      <c r="D168" s="27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</row>
    <row r="169" spans="1:60" ht="23.15" x14ac:dyDescent="0.6">
      <c r="A169" s="71"/>
      <c r="B169" s="1"/>
      <c r="C169" s="1"/>
      <c r="D169" s="27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</row>
    <row r="170" spans="1:60" ht="23.15" x14ac:dyDescent="0.6">
      <c r="A170" s="71"/>
      <c r="B170" s="1"/>
      <c r="C170" s="1"/>
      <c r="D170" s="27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</row>
    <row r="171" spans="1:60" ht="23.15" x14ac:dyDescent="0.6">
      <c r="A171" s="71"/>
      <c r="B171" s="1"/>
      <c r="C171" s="1"/>
      <c r="D171" s="27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</row>
    <row r="172" spans="1:60" ht="23.15" x14ac:dyDescent="0.6">
      <c r="A172" s="71"/>
      <c r="B172" s="1"/>
      <c r="C172" s="1"/>
      <c r="D172" s="27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</row>
    <row r="173" spans="1:60" ht="23.15" x14ac:dyDescent="0.6">
      <c r="A173" s="71"/>
      <c r="B173" s="1"/>
      <c r="C173" s="1"/>
      <c r="D173" s="27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</row>
    <row r="174" spans="1:60" ht="23.15" x14ac:dyDescent="0.6">
      <c r="A174" s="71"/>
      <c r="B174" s="1"/>
      <c r="C174" s="1"/>
      <c r="D174" s="27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</row>
    <row r="175" spans="1:60" ht="23.15" x14ac:dyDescent="0.6">
      <c r="A175" s="71"/>
      <c r="B175" s="1"/>
      <c r="C175" s="1"/>
      <c r="D175" s="27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</row>
    <row r="176" spans="1:60" ht="23.15" x14ac:dyDescent="0.6">
      <c r="A176" s="71"/>
      <c r="B176" s="1"/>
      <c r="C176" s="1"/>
      <c r="D176" s="27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</row>
    <row r="177" spans="1:60" ht="23.15" x14ac:dyDescent="0.6">
      <c r="A177" s="71"/>
      <c r="B177" s="1"/>
      <c r="C177" s="1"/>
      <c r="D177" s="27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</row>
    <row r="178" spans="1:60" ht="23.15" x14ac:dyDescent="0.6">
      <c r="A178" s="71"/>
      <c r="B178" s="1"/>
      <c r="C178" s="1"/>
      <c r="D178" s="27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</row>
    <row r="179" spans="1:60" ht="23.15" x14ac:dyDescent="0.6">
      <c r="A179" s="71"/>
      <c r="B179" s="1"/>
      <c r="C179" s="1"/>
      <c r="D179" s="27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</row>
    <row r="180" spans="1:60" ht="23.15" x14ac:dyDescent="0.6">
      <c r="A180" s="71"/>
      <c r="B180" s="1"/>
      <c r="C180" s="1"/>
      <c r="D180" s="27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</row>
    <row r="181" spans="1:60" ht="23.15" x14ac:dyDescent="0.6">
      <c r="A181" s="71"/>
      <c r="B181" s="1"/>
      <c r="C181" s="1"/>
      <c r="D181" s="27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</row>
    <row r="182" spans="1:60" ht="23.15" x14ac:dyDescent="0.6">
      <c r="A182" s="71"/>
      <c r="B182" s="1"/>
      <c r="C182" s="1"/>
      <c r="D182" s="27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</row>
    <row r="183" spans="1:60" ht="23.15" x14ac:dyDescent="0.6">
      <c r="A183" s="71"/>
      <c r="B183" s="1"/>
      <c r="C183" s="1"/>
      <c r="D183" s="27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</row>
    <row r="184" spans="1:60" ht="23.15" x14ac:dyDescent="0.6">
      <c r="A184" s="71"/>
      <c r="B184" s="1"/>
      <c r="C184" s="1"/>
      <c r="D184" s="27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</row>
    <row r="185" spans="1:60" ht="23.15" x14ac:dyDescent="0.6">
      <c r="A185" s="71"/>
      <c r="B185" s="1"/>
      <c r="C185" s="1"/>
      <c r="D185" s="27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</row>
    <row r="186" spans="1:60" ht="23.15" x14ac:dyDescent="0.6">
      <c r="A186" s="71"/>
      <c r="B186" s="1"/>
      <c r="C186" s="1"/>
      <c r="D186" s="27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</row>
    <row r="187" spans="1:60" ht="23.15" x14ac:dyDescent="0.6">
      <c r="A187" s="71"/>
      <c r="B187" s="1"/>
      <c r="C187" s="1"/>
      <c r="D187" s="27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</row>
    <row r="188" spans="1:60" ht="23.15" x14ac:dyDescent="0.6">
      <c r="A188" s="71"/>
      <c r="B188" s="1"/>
      <c r="C188" s="1"/>
      <c r="D188" s="27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</row>
    <row r="189" spans="1:60" ht="23.15" x14ac:dyDescent="0.6">
      <c r="A189" s="71"/>
      <c r="B189" s="1"/>
      <c r="C189" s="1"/>
      <c r="D189" s="27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</row>
    <row r="190" spans="1:60" ht="23.15" x14ac:dyDescent="0.6">
      <c r="A190" s="71"/>
      <c r="B190" s="1"/>
      <c r="C190" s="1"/>
      <c r="D190" s="27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</row>
    <row r="191" spans="1:60" ht="23.15" x14ac:dyDescent="0.6">
      <c r="A191" s="71"/>
      <c r="B191" s="1"/>
      <c r="C191" s="1"/>
      <c r="D191" s="27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</row>
    <row r="192" spans="1:60" ht="23.15" x14ac:dyDescent="0.6">
      <c r="A192" s="71"/>
      <c r="B192" s="1"/>
      <c r="C192" s="1"/>
      <c r="D192" s="27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</row>
    <row r="193" spans="1:60" ht="23.15" x14ac:dyDescent="0.6">
      <c r="A193" s="71"/>
      <c r="B193" s="1"/>
      <c r="C193" s="1"/>
      <c r="D193" s="27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</row>
    <row r="194" spans="1:60" ht="23.15" x14ac:dyDescent="0.6">
      <c r="A194" s="71"/>
      <c r="B194" s="1"/>
      <c r="C194" s="1"/>
      <c r="D194" s="27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</row>
    <row r="195" spans="1:60" ht="23.15" x14ac:dyDescent="0.6">
      <c r="A195" s="71"/>
      <c r="B195" s="1"/>
      <c r="C195" s="1"/>
      <c r="D195" s="27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</row>
    <row r="196" spans="1:60" ht="23.15" x14ac:dyDescent="0.6">
      <c r="A196" s="71"/>
      <c r="B196" s="1"/>
      <c r="C196" s="1"/>
      <c r="D196" s="27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</row>
    <row r="197" spans="1:60" ht="23.15" x14ac:dyDescent="0.6">
      <c r="A197" s="71"/>
      <c r="B197" s="1"/>
      <c r="C197" s="1"/>
      <c r="D197" s="27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</row>
    <row r="198" spans="1:60" ht="23.15" x14ac:dyDescent="0.6">
      <c r="A198" s="71"/>
      <c r="B198" s="1"/>
      <c r="C198" s="1"/>
      <c r="D198" s="27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</row>
    <row r="199" spans="1:60" ht="23.15" x14ac:dyDescent="0.6">
      <c r="A199" s="71"/>
      <c r="B199" s="1"/>
      <c r="C199" s="1"/>
      <c r="D199" s="27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</row>
    <row r="200" spans="1:60" ht="23.15" x14ac:dyDescent="0.6">
      <c r="A200" s="71"/>
      <c r="B200" s="1"/>
      <c r="C200" s="1"/>
      <c r="D200" s="27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</row>
    <row r="201" spans="1:60" ht="23.15" x14ac:dyDescent="0.6">
      <c r="A201" s="71"/>
      <c r="B201" s="1"/>
      <c r="C201" s="1"/>
      <c r="D201" s="27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</row>
    <row r="202" spans="1:60" ht="23.15" x14ac:dyDescent="0.6">
      <c r="A202" s="71"/>
      <c r="B202" s="1"/>
      <c r="C202" s="1"/>
      <c r="D202" s="27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</row>
    <row r="203" spans="1:60" ht="23.15" x14ac:dyDescent="0.6">
      <c r="A203" s="71"/>
      <c r="B203" s="1"/>
      <c r="C203" s="1"/>
      <c r="D203" s="27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</row>
    <row r="204" spans="1:60" ht="23.15" x14ac:dyDescent="0.6">
      <c r="A204" s="71"/>
      <c r="B204" s="1"/>
      <c r="C204" s="1"/>
      <c r="D204" s="27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</row>
    <row r="205" spans="1:60" ht="23.15" x14ac:dyDescent="0.6">
      <c r="A205" s="71"/>
      <c r="B205" s="1"/>
      <c r="C205" s="1"/>
      <c r="D205" s="27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</row>
    <row r="206" spans="1:60" ht="23.15" x14ac:dyDescent="0.6">
      <c r="A206" s="71"/>
      <c r="B206" s="1"/>
      <c r="C206" s="1"/>
      <c r="D206" s="27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</row>
    <row r="207" spans="1:60" ht="23.15" x14ac:dyDescent="0.6">
      <c r="A207" s="71"/>
      <c r="B207" s="1"/>
      <c r="C207" s="1"/>
      <c r="D207" s="27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</row>
    <row r="208" spans="1:60" ht="23.15" x14ac:dyDescent="0.6">
      <c r="A208" s="71"/>
      <c r="B208" s="1"/>
      <c r="C208" s="1"/>
      <c r="D208" s="27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</row>
    <row r="209" spans="1:60" ht="23.15" x14ac:dyDescent="0.6">
      <c r="A209" s="71"/>
      <c r="B209" s="1"/>
      <c r="C209" s="1"/>
      <c r="D209" s="27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</row>
    <row r="210" spans="1:60" ht="23.15" x14ac:dyDescent="0.6">
      <c r="A210" s="71"/>
      <c r="B210" s="1"/>
      <c r="C210" s="1"/>
      <c r="D210" s="27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</row>
    <row r="211" spans="1:60" ht="23.15" x14ac:dyDescent="0.6">
      <c r="A211" s="71"/>
      <c r="B211" s="1"/>
      <c r="C211" s="1"/>
      <c r="D211" s="27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</row>
    <row r="212" spans="1:60" ht="23.15" x14ac:dyDescent="0.6">
      <c r="A212" s="71"/>
      <c r="B212" s="1"/>
      <c r="C212" s="1"/>
      <c r="D212" s="27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</row>
    <row r="213" spans="1:60" ht="23.15" x14ac:dyDescent="0.6">
      <c r="A213" s="71"/>
      <c r="B213" s="1"/>
      <c r="C213" s="1"/>
      <c r="D213" s="27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</row>
    <row r="214" spans="1:60" ht="23.15" x14ac:dyDescent="0.6">
      <c r="A214" s="71"/>
      <c r="B214" s="1"/>
      <c r="C214" s="1"/>
      <c r="D214" s="27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</row>
    <row r="215" spans="1:60" ht="23.15" x14ac:dyDescent="0.6">
      <c r="A215" s="71"/>
      <c r="B215" s="1"/>
      <c r="C215" s="1"/>
      <c r="D215" s="27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</row>
    <row r="216" spans="1:60" ht="23.15" x14ac:dyDescent="0.6">
      <c r="A216" s="71"/>
      <c r="B216" s="1"/>
      <c r="C216" s="1"/>
      <c r="D216" s="27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</row>
    <row r="217" spans="1:60" ht="23.15" x14ac:dyDescent="0.6">
      <c r="A217" s="71"/>
      <c r="B217" s="1"/>
      <c r="C217" s="1"/>
      <c r="D217" s="27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</row>
    <row r="218" spans="1:60" ht="23.15" x14ac:dyDescent="0.6">
      <c r="A218" s="71"/>
      <c r="B218" s="1"/>
      <c r="C218" s="1"/>
      <c r="D218" s="27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</row>
    <row r="219" spans="1:60" ht="23.15" x14ac:dyDescent="0.6">
      <c r="A219" s="71"/>
      <c r="B219" s="1"/>
      <c r="C219" s="1"/>
      <c r="D219" s="27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</row>
    <row r="220" spans="1:60" ht="23.15" x14ac:dyDescent="0.6">
      <c r="A220" s="71"/>
      <c r="B220" s="1"/>
      <c r="C220" s="1"/>
      <c r="D220" s="27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</row>
    <row r="221" spans="1:60" ht="23.15" x14ac:dyDescent="0.6">
      <c r="A221" s="71"/>
      <c r="B221" s="1"/>
      <c r="C221" s="1"/>
      <c r="D221" s="27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</row>
    <row r="222" spans="1:60" ht="23.15" x14ac:dyDescent="0.6">
      <c r="A222" s="71"/>
      <c r="B222" s="1"/>
      <c r="C222" s="1"/>
      <c r="D222" s="27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</row>
    <row r="223" spans="1:60" ht="23.15" x14ac:dyDescent="0.6">
      <c r="A223" s="71"/>
      <c r="B223" s="1"/>
      <c r="C223" s="1"/>
      <c r="D223" s="27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</row>
    <row r="224" spans="1:60" ht="23.15" x14ac:dyDescent="0.6">
      <c r="A224" s="71"/>
      <c r="B224" s="1"/>
      <c r="C224" s="1"/>
      <c r="D224" s="27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</row>
    <row r="225" spans="1:60" ht="23.15" x14ac:dyDescent="0.6">
      <c r="A225" s="71"/>
      <c r="B225" s="1"/>
      <c r="C225" s="1"/>
      <c r="D225" s="27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</row>
    <row r="226" spans="1:60" ht="23.15" x14ac:dyDescent="0.6">
      <c r="A226" s="71"/>
      <c r="B226" s="1"/>
      <c r="C226" s="1"/>
      <c r="D226" s="27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</row>
    <row r="227" spans="1:60" ht="23.15" x14ac:dyDescent="0.6">
      <c r="A227" s="71"/>
      <c r="B227" s="1"/>
      <c r="C227" s="1"/>
      <c r="D227" s="27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</row>
    <row r="228" spans="1:60" ht="23.15" x14ac:dyDescent="0.6">
      <c r="A228" s="71"/>
      <c r="B228" s="1"/>
      <c r="C228" s="1"/>
      <c r="D228" s="27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</row>
    <row r="229" spans="1:60" ht="23.15" x14ac:dyDescent="0.6">
      <c r="A229" s="71"/>
      <c r="B229" s="1"/>
      <c r="C229" s="1"/>
      <c r="D229" s="27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</row>
    <row r="230" spans="1:60" ht="23.15" x14ac:dyDescent="0.6">
      <c r="A230" s="71"/>
      <c r="B230" s="1"/>
      <c r="C230" s="1"/>
      <c r="D230" s="27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</row>
    <row r="231" spans="1:60" ht="23.15" x14ac:dyDescent="0.6">
      <c r="A231" s="71"/>
      <c r="B231" s="1"/>
      <c r="C231" s="1"/>
      <c r="D231" s="27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</row>
    <row r="232" spans="1:60" ht="23.15" x14ac:dyDescent="0.6">
      <c r="A232" s="71"/>
      <c r="B232" s="1"/>
      <c r="C232" s="1"/>
      <c r="D232" s="27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</row>
    <row r="233" spans="1:60" ht="23.15" x14ac:dyDescent="0.6">
      <c r="A233" s="71"/>
      <c r="B233" s="1"/>
      <c r="C233" s="1"/>
      <c r="D233" s="27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</row>
    <row r="234" spans="1:60" ht="23.15" x14ac:dyDescent="0.6">
      <c r="A234" s="71"/>
      <c r="B234" s="1"/>
      <c r="C234" s="1"/>
      <c r="D234" s="27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</row>
    <row r="235" spans="1:60" ht="23.15" x14ac:dyDescent="0.6">
      <c r="A235" s="71"/>
      <c r="B235" s="1"/>
      <c r="C235" s="1"/>
      <c r="D235" s="27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</row>
    <row r="236" spans="1:60" ht="23.15" x14ac:dyDescent="0.6">
      <c r="A236" s="71"/>
      <c r="B236" s="1"/>
      <c r="C236" s="1"/>
      <c r="D236" s="27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</row>
    <row r="237" spans="1:60" ht="23.15" x14ac:dyDescent="0.6">
      <c r="A237" s="71"/>
      <c r="B237" s="1"/>
      <c r="C237" s="1"/>
      <c r="D237" s="27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</row>
    <row r="238" spans="1:60" ht="23.15" x14ac:dyDescent="0.6">
      <c r="A238" s="71"/>
      <c r="B238" s="1"/>
      <c r="C238" s="1"/>
      <c r="D238" s="27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</row>
    <row r="239" spans="1:60" ht="23.15" x14ac:dyDescent="0.6">
      <c r="A239" s="71"/>
      <c r="B239" s="1"/>
      <c r="C239" s="1"/>
      <c r="D239" s="27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</row>
    <row r="240" spans="1:60" ht="23.15" x14ac:dyDescent="0.6">
      <c r="A240" s="71"/>
      <c r="B240" s="1"/>
      <c r="C240" s="1"/>
      <c r="D240" s="27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</row>
    <row r="241" spans="1:60" ht="23.15" x14ac:dyDescent="0.6">
      <c r="A241" s="71"/>
      <c r="B241" s="1"/>
      <c r="C241" s="1"/>
      <c r="D241" s="27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</row>
    <row r="242" spans="1:60" ht="23.15" x14ac:dyDescent="0.6">
      <c r="A242" s="71"/>
      <c r="B242" s="1"/>
      <c r="C242" s="1"/>
      <c r="D242" s="27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</row>
    <row r="243" spans="1:60" ht="23.15" x14ac:dyDescent="0.6">
      <c r="A243" s="71"/>
      <c r="B243" s="1"/>
      <c r="C243" s="1"/>
      <c r="D243" s="27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</row>
    <row r="244" spans="1:60" ht="23.15" x14ac:dyDescent="0.6">
      <c r="A244" s="71"/>
      <c r="B244" s="1"/>
      <c r="C244" s="1"/>
      <c r="D244" s="27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</row>
    <row r="245" spans="1:60" ht="23.15" x14ac:dyDescent="0.6">
      <c r="A245" s="71"/>
      <c r="B245" s="1"/>
      <c r="C245" s="1"/>
      <c r="D245" s="27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</row>
    <row r="246" spans="1:60" ht="23.15" x14ac:dyDescent="0.6">
      <c r="A246" s="71"/>
      <c r="B246" s="1"/>
      <c r="C246" s="1"/>
      <c r="D246" s="27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</row>
    <row r="247" spans="1:60" ht="23.15" x14ac:dyDescent="0.6">
      <c r="A247" s="71"/>
      <c r="B247" s="1"/>
      <c r="C247" s="1"/>
      <c r="D247" s="27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</row>
    <row r="248" spans="1:60" ht="23.15" x14ac:dyDescent="0.6">
      <c r="A248" s="71"/>
      <c r="B248" s="1"/>
      <c r="C248" s="1"/>
      <c r="D248" s="27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</row>
    <row r="249" spans="1:60" ht="23.15" x14ac:dyDescent="0.6">
      <c r="A249" s="71"/>
      <c r="B249" s="1"/>
      <c r="C249" s="1"/>
      <c r="D249" s="27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</row>
    <row r="250" spans="1:60" ht="23.15" x14ac:dyDescent="0.6">
      <c r="A250" s="71"/>
      <c r="B250" s="1"/>
      <c r="C250" s="1"/>
      <c r="D250" s="27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</row>
    <row r="251" spans="1:60" ht="23.15" x14ac:dyDescent="0.6">
      <c r="A251" s="71"/>
      <c r="B251" s="1"/>
      <c r="C251" s="1"/>
      <c r="D251" s="27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</row>
    <row r="252" spans="1:60" ht="23.15" x14ac:dyDescent="0.6">
      <c r="A252" s="71"/>
      <c r="B252" s="1"/>
      <c r="C252" s="1"/>
      <c r="D252" s="27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</row>
    <row r="253" spans="1:60" ht="23.15" x14ac:dyDescent="0.6">
      <c r="A253" s="71"/>
      <c r="B253" s="1"/>
      <c r="C253" s="1"/>
      <c r="D253" s="27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</row>
    <row r="254" spans="1:60" ht="23.15" x14ac:dyDescent="0.6">
      <c r="A254" s="71"/>
      <c r="B254" s="1"/>
      <c r="C254" s="1"/>
      <c r="D254" s="27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</row>
    <row r="255" spans="1:60" ht="23.15" x14ac:dyDescent="0.6">
      <c r="A255" s="71"/>
      <c r="B255" s="1"/>
      <c r="C255" s="1"/>
      <c r="D255" s="27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</row>
    <row r="256" spans="1:60" ht="23.15" x14ac:dyDescent="0.6">
      <c r="A256" s="71"/>
      <c r="B256" s="1"/>
      <c r="C256" s="1"/>
      <c r="D256" s="27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</row>
    <row r="257" spans="1:60" ht="23.15" x14ac:dyDescent="0.6">
      <c r="A257" s="71"/>
      <c r="B257" s="1"/>
      <c r="C257" s="1"/>
      <c r="D257" s="27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</row>
    <row r="258" spans="1:60" ht="23.15" x14ac:dyDescent="0.6">
      <c r="A258" s="71"/>
      <c r="B258" s="1"/>
      <c r="C258" s="1"/>
      <c r="D258" s="27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</row>
    <row r="259" spans="1:60" ht="23.15" x14ac:dyDescent="0.6">
      <c r="A259" s="71"/>
      <c r="B259" s="1"/>
      <c r="C259" s="1"/>
      <c r="D259" s="27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</row>
    <row r="260" spans="1:60" ht="23.15" x14ac:dyDescent="0.6">
      <c r="A260" s="71"/>
      <c r="B260" s="1"/>
      <c r="C260" s="1"/>
      <c r="D260" s="27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</row>
    <row r="261" spans="1:60" ht="23.15" x14ac:dyDescent="0.6">
      <c r="A261" s="71"/>
      <c r="B261" s="1"/>
      <c r="C261" s="1"/>
      <c r="D261" s="27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</row>
    <row r="262" spans="1:60" ht="23.15" x14ac:dyDescent="0.6">
      <c r="A262" s="71"/>
      <c r="B262" s="1"/>
      <c r="C262" s="1"/>
      <c r="D262" s="27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</row>
    <row r="263" spans="1:60" ht="23.15" x14ac:dyDescent="0.6">
      <c r="A263" s="71"/>
      <c r="B263" s="1"/>
      <c r="C263" s="1"/>
      <c r="D263" s="27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</row>
    <row r="264" spans="1:60" ht="23.15" x14ac:dyDescent="0.6">
      <c r="A264" s="71"/>
      <c r="B264" s="1"/>
      <c r="C264" s="1"/>
      <c r="D264" s="27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</row>
    <row r="265" spans="1:60" ht="23.15" x14ac:dyDescent="0.6">
      <c r="A265" s="71"/>
      <c r="B265" s="1"/>
      <c r="C265" s="1"/>
      <c r="D265" s="27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</row>
    <row r="266" spans="1:60" ht="23.15" x14ac:dyDescent="0.6">
      <c r="A266" s="71"/>
      <c r="B266" s="1"/>
      <c r="C266" s="1"/>
      <c r="D266" s="27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</row>
    <row r="267" spans="1:60" ht="23.15" x14ac:dyDescent="0.6">
      <c r="A267" s="71"/>
      <c r="B267" s="1"/>
      <c r="C267" s="1"/>
      <c r="D267" s="27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</row>
    <row r="268" spans="1:60" ht="23.15" x14ac:dyDescent="0.6">
      <c r="A268" s="71"/>
      <c r="B268" s="1"/>
      <c r="C268" s="1"/>
      <c r="D268" s="27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</row>
    <row r="269" spans="1:60" ht="23.15" x14ac:dyDescent="0.6">
      <c r="A269" s="71"/>
      <c r="B269" s="1"/>
      <c r="C269" s="1"/>
      <c r="D269" s="27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</row>
    <row r="270" spans="1:60" ht="23.15" x14ac:dyDescent="0.6">
      <c r="A270" s="71"/>
      <c r="B270" s="1"/>
      <c r="C270" s="1"/>
      <c r="D270" s="27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</row>
    <row r="271" spans="1:60" ht="23.15" x14ac:dyDescent="0.6">
      <c r="A271" s="71"/>
      <c r="B271" s="1"/>
      <c r="C271" s="1"/>
      <c r="D271" s="27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</row>
    <row r="272" spans="1:60" ht="23.15" x14ac:dyDescent="0.6">
      <c r="A272" s="71"/>
      <c r="B272" s="1"/>
      <c r="C272" s="1"/>
      <c r="D272" s="27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</row>
    <row r="273" spans="1:60" ht="23.15" x14ac:dyDescent="0.6">
      <c r="A273" s="71"/>
      <c r="B273" s="1"/>
      <c r="C273" s="1"/>
      <c r="D273" s="27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</row>
    <row r="274" spans="1:60" ht="23.15" x14ac:dyDescent="0.6">
      <c r="A274" s="71"/>
      <c r="B274" s="1"/>
      <c r="C274" s="1"/>
      <c r="D274" s="27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</row>
    <row r="275" spans="1:60" ht="23.15" x14ac:dyDescent="0.6">
      <c r="A275" s="71"/>
      <c r="B275" s="1"/>
      <c r="C275" s="1"/>
      <c r="D275" s="27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</row>
    <row r="276" spans="1:60" ht="23.15" x14ac:dyDescent="0.6">
      <c r="A276" s="71"/>
      <c r="B276" s="1"/>
      <c r="C276" s="1"/>
      <c r="D276" s="27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</row>
    <row r="277" spans="1:60" ht="23.15" x14ac:dyDescent="0.6">
      <c r="A277" s="71"/>
      <c r="B277" s="1"/>
      <c r="C277" s="1"/>
      <c r="D277" s="27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</row>
    <row r="278" spans="1:60" ht="23.15" x14ac:dyDescent="0.6">
      <c r="A278" s="71"/>
      <c r="B278" s="1"/>
      <c r="C278" s="1"/>
      <c r="D278" s="27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</row>
    <row r="279" spans="1:60" ht="23.15" x14ac:dyDescent="0.6">
      <c r="A279" s="71"/>
      <c r="B279" s="1"/>
      <c r="C279" s="1"/>
      <c r="D279" s="27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</row>
    <row r="280" spans="1:60" ht="23.15" x14ac:dyDescent="0.6">
      <c r="A280" s="71"/>
      <c r="B280" s="1"/>
      <c r="C280" s="1"/>
      <c r="D280" s="27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</row>
    <row r="281" spans="1:60" ht="23.15" x14ac:dyDescent="0.6">
      <c r="A281" s="71"/>
      <c r="B281" s="1"/>
      <c r="C281" s="1"/>
      <c r="D281" s="27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</row>
    <row r="282" spans="1:60" ht="23.15" x14ac:dyDescent="0.6">
      <c r="A282" s="71"/>
      <c r="B282" s="1"/>
      <c r="C282" s="1"/>
      <c r="D282" s="27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</row>
    <row r="283" spans="1:60" ht="23.15" x14ac:dyDescent="0.6">
      <c r="A283" s="71"/>
      <c r="B283" s="1"/>
      <c r="C283" s="1"/>
      <c r="D283" s="27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</row>
    <row r="284" spans="1:60" ht="23.15" x14ac:dyDescent="0.6">
      <c r="A284" s="71"/>
      <c r="B284" s="1"/>
      <c r="C284" s="1"/>
      <c r="D284" s="27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</row>
    <row r="285" spans="1:60" ht="23.15" x14ac:dyDescent="0.6">
      <c r="A285" s="71"/>
      <c r="B285" s="1"/>
      <c r="C285" s="1"/>
      <c r="D285" s="27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</row>
    <row r="286" spans="1:60" ht="23.15" x14ac:dyDescent="0.6">
      <c r="A286" s="71"/>
      <c r="B286" s="1"/>
      <c r="C286" s="1"/>
      <c r="D286" s="27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</row>
    <row r="287" spans="1:60" ht="23.15" x14ac:dyDescent="0.6">
      <c r="A287" s="71"/>
      <c r="B287" s="1"/>
      <c r="C287" s="1"/>
      <c r="D287" s="27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</row>
    <row r="288" spans="1:60" ht="23.15" x14ac:dyDescent="0.6">
      <c r="A288" s="71"/>
      <c r="B288" s="1"/>
      <c r="C288" s="1"/>
      <c r="D288" s="27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</row>
    <row r="289" spans="1:60" ht="23.15" x14ac:dyDescent="0.6">
      <c r="A289" s="71"/>
      <c r="B289" s="1"/>
      <c r="C289" s="1"/>
      <c r="D289" s="27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</row>
    <row r="290" spans="1:60" ht="23.15" x14ac:dyDescent="0.6">
      <c r="A290" s="71"/>
      <c r="B290" s="1"/>
      <c r="C290" s="1"/>
      <c r="D290" s="27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</row>
    <row r="291" spans="1:60" ht="23.15" x14ac:dyDescent="0.6">
      <c r="A291" s="71"/>
      <c r="B291" s="1"/>
      <c r="C291" s="1"/>
      <c r="D291" s="27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</row>
    <row r="292" spans="1:60" ht="23.15" x14ac:dyDescent="0.6">
      <c r="A292" s="71"/>
      <c r="B292" s="1"/>
      <c r="C292" s="1"/>
      <c r="D292" s="27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</row>
    <row r="293" spans="1:60" ht="23.15" x14ac:dyDescent="0.6">
      <c r="A293" s="71"/>
      <c r="B293" s="1"/>
      <c r="C293" s="1"/>
      <c r="D293" s="27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</row>
    <row r="294" spans="1:60" ht="23.15" x14ac:dyDescent="0.6">
      <c r="A294" s="71"/>
      <c r="B294" s="1"/>
      <c r="C294" s="1"/>
      <c r="D294" s="27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</row>
    <row r="295" spans="1:60" ht="23.15" x14ac:dyDescent="0.6">
      <c r="A295" s="71"/>
      <c r="B295" s="1"/>
      <c r="C295" s="1"/>
      <c r="D295" s="27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</row>
    <row r="296" spans="1:60" ht="23.15" x14ac:dyDescent="0.6">
      <c r="A296" s="71"/>
      <c r="B296" s="1"/>
      <c r="C296" s="1"/>
      <c r="D296" s="27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</row>
    <row r="297" spans="1:60" ht="23.15" x14ac:dyDescent="0.6">
      <c r="A297" s="71"/>
      <c r="B297" s="1"/>
      <c r="C297" s="1"/>
      <c r="D297" s="27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</row>
    <row r="298" spans="1:60" ht="23.15" x14ac:dyDescent="0.6">
      <c r="A298" s="71"/>
      <c r="B298" s="1"/>
      <c r="C298" s="1"/>
      <c r="D298" s="27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</row>
    <row r="299" spans="1:60" ht="23.15" x14ac:dyDescent="0.6">
      <c r="A299" s="71"/>
      <c r="B299" s="1"/>
      <c r="C299" s="1"/>
      <c r="D299" s="27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</row>
    <row r="300" spans="1:60" ht="23.15" x14ac:dyDescent="0.6">
      <c r="A300" s="71"/>
      <c r="B300" s="1"/>
      <c r="C300" s="1"/>
      <c r="D300" s="27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</row>
    <row r="301" spans="1:60" ht="23.15" x14ac:dyDescent="0.6">
      <c r="A301" s="71"/>
      <c r="B301" s="1"/>
      <c r="C301" s="1"/>
      <c r="D301" s="27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</row>
    <row r="302" spans="1:60" ht="23.15" x14ac:dyDescent="0.6">
      <c r="A302" s="71"/>
      <c r="B302" s="1"/>
      <c r="C302" s="1"/>
      <c r="D302" s="27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</row>
    <row r="303" spans="1:60" ht="23.15" x14ac:dyDescent="0.6">
      <c r="A303" s="71"/>
      <c r="B303" s="1"/>
      <c r="C303" s="1"/>
      <c r="D303" s="27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</row>
    <row r="304" spans="1:60" ht="23.15" x14ac:dyDescent="0.6">
      <c r="A304" s="71"/>
      <c r="B304" s="1"/>
      <c r="C304" s="1"/>
      <c r="D304" s="27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</row>
    <row r="305" spans="1:60" ht="23.15" x14ac:dyDescent="0.6">
      <c r="A305" s="71"/>
      <c r="B305" s="1"/>
      <c r="C305" s="1"/>
      <c r="D305" s="27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</row>
    <row r="306" spans="1:60" ht="23.15" x14ac:dyDescent="0.6">
      <c r="A306" s="71"/>
      <c r="B306" s="1"/>
      <c r="C306" s="1"/>
      <c r="D306" s="27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</row>
    <row r="307" spans="1:60" ht="23.15" x14ac:dyDescent="0.6">
      <c r="A307" s="71"/>
      <c r="B307" s="1"/>
      <c r="C307" s="1"/>
      <c r="D307" s="27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</row>
    <row r="308" spans="1:60" ht="23.15" x14ac:dyDescent="0.6">
      <c r="A308" s="71"/>
      <c r="B308" s="1"/>
      <c r="C308" s="1"/>
      <c r="D308" s="27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</row>
    <row r="309" spans="1:60" ht="23.15" x14ac:dyDescent="0.6">
      <c r="A309" s="71"/>
      <c r="B309" s="1"/>
      <c r="C309" s="1"/>
      <c r="D309" s="27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</row>
    <row r="310" spans="1:60" ht="23.15" x14ac:dyDescent="0.6">
      <c r="A310" s="71"/>
      <c r="B310" s="1"/>
      <c r="C310" s="1"/>
      <c r="D310" s="27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</row>
    <row r="311" spans="1:60" ht="23.15" x14ac:dyDescent="0.6">
      <c r="A311" s="71"/>
      <c r="B311" s="1"/>
      <c r="C311" s="1"/>
      <c r="D311" s="27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</row>
    <row r="312" spans="1:60" ht="23.15" x14ac:dyDescent="0.6">
      <c r="A312" s="71"/>
      <c r="B312" s="1"/>
      <c r="C312" s="1"/>
      <c r="D312" s="27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</row>
    <row r="313" spans="1:60" ht="23.15" x14ac:dyDescent="0.6">
      <c r="A313" s="71"/>
      <c r="B313" s="1"/>
      <c r="C313" s="1"/>
      <c r="D313" s="27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</row>
    <row r="314" spans="1:60" ht="23.15" x14ac:dyDescent="0.6">
      <c r="A314" s="71"/>
      <c r="B314" s="1"/>
      <c r="C314" s="1"/>
      <c r="D314" s="27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</row>
    <row r="315" spans="1:60" ht="23.15" x14ac:dyDescent="0.6">
      <c r="A315" s="71"/>
      <c r="B315" s="1"/>
      <c r="C315" s="1"/>
      <c r="D315" s="27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</row>
    <row r="316" spans="1:60" ht="23.15" x14ac:dyDescent="0.6">
      <c r="A316" s="71"/>
      <c r="B316" s="1"/>
      <c r="C316" s="1"/>
      <c r="D316" s="27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</row>
    <row r="317" spans="1:60" ht="23.15" x14ac:dyDescent="0.6">
      <c r="A317" s="71"/>
      <c r="B317" s="1"/>
      <c r="C317" s="1"/>
      <c r="D317" s="27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</row>
    <row r="318" spans="1:60" ht="23.15" x14ac:dyDescent="0.6">
      <c r="A318" s="71"/>
      <c r="B318" s="1"/>
      <c r="C318" s="1"/>
      <c r="D318" s="27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</row>
    <row r="319" spans="1:60" ht="23.15" x14ac:dyDescent="0.6">
      <c r="A319" s="71"/>
      <c r="B319" s="1"/>
      <c r="C319" s="1"/>
      <c r="D319" s="27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</row>
    <row r="320" spans="1:60" ht="23.15" x14ac:dyDescent="0.6">
      <c r="A320" s="71"/>
      <c r="B320" s="1"/>
      <c r="C320" s="1"/>
      <c r="D320" s="27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</row>
    <row r="321" spans="1:60" ht="23.15" x14ac:dyDescent="0.6">
      <c r="A321" s="71"/>
      <c r="B321" s="1"/>
      <c r="C321" s="1"/>
      <c r="D321" s="27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</row>
    <row r="322" spans="1:60" ht="23.15" x14ac:dyDescent="0.6">
      <c r="A322" s="71"/>
      <c r="B322" s="1"/>
      <c r="C322" s="1"/>
      <c r="D322" s="27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</row>
    <row r="323" spans="1:60" ht="23.15" x14ac:dyDescent="0.6">
      <c r="A323" s="71"/>
      <c r="B323" s="1"/>
      <c r="C323" s="1"/>
      <c r="D323" s="27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</row>
    <row r="324" spans="1:60" ht="23.15" x14ac:dyDescent="0.6">
      <c r="A324" s="71"/>
      <c r="B324" s="1"/>
      <c r="C324" s="1"/>
      <c r="D324" s="27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</row>
    <row r="325" spans="1:60" ht="23.15" x14ac:dyDescent="0.6">
      <c r="A325" s="71"/>
      <c r="B325" s="1"/>
      <c r="C325" s="1"/>
      <c r="D325" s="27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</row>
    <row r="326" spans="1:60" ht="23.15" x14ac:dyDescent="0.6">
      <c r="A326" s="71"/>
      <c r="B326" s="1"/>
      <c r="C326" s="1"/>
      <c r="D326" s="27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</row>
    <row r="327" spans="1:60" ht="23.15" x14ac:dyDescent="0.6">
      <c r="A327" s="71"/>
      <c r="B327" s="1"/>
      <c r="C327" s="1"/>
      <c r="D327" s="27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</row>
    <row r="328" spans="1:60" ht="12.9" x14ac:dyDescent="0.35"/>
    <row r="329" spans="1:60" ht="12.9" x14ac:dyDescent="0.35"/>
    <row r="330" spans="1:60" ht="12.9" x14ac:dyDescent="0.35"/>
    <row r="331" spans="1:60" ht="12.9" x14ac:dyDescent="0.35"/>
    <row r="332" spans="1:60" ht="12.9" x14ac:dyDescent="0.35"/>
    <row r="333" spans="1:60" ht="12.9" x14ac:dyDescent="0.35"/>
    <row r="334" spans="1:60" ht="12.9" x14ac:dyDescent="0.35"/>
    <row r="335" spans="1:60" ht="12.9" x14ac:dyDescent="0.35"/>
    <row r="336" spans="1:60" ht="12.9" x14ac:dyDescent="0.35"/>
    <row r="337" ht="12.9" x14ac:dyDescent="0.35"/>
    <row r="338" ht="12.9" x14ac:dyDescent="0.35"/>
    <row r="339" ht="12.9" x14ac:dyDescent="0.35"/>
    <row r="340" ht="12.9" x14ac:dyDescent="0.35"/>
    <row r="341" ht="12.9" x14ac:dyDescent="0.35"/>
    <row r="342" ht="12.9" x14ac:dyDescent="0.35"/>
    <row r="343" ht="12.9" x14ac:dyDescent="0.35"/>
    <row r="344" ht="12.9" x14ac:dyDescent="0.35"/>
    <row r="345" ht="12.9" x14ac:dyDescent="0.35"/>
    <row r="346" ht="12.9" x14ac:dyDescent="0.35"/>
    <row r="347" ht="12.9" x14ac:dyDescent="0.35"/>
    <row r="348" ht="12.9" x14ac:dyDescent="0.35"/>
    <row r="349" ht="12.9" x14ac:dyDescent="0.35"/>
    <row r="350" ht="12.9" x14ac:dyDescent="0.35"/>
    <row r="351" ht="12.9" x14ac:dyDescent="0.35"/>
    <row r="352" ht="12.9" x14ac:dyDescent="0.35"/>
    <row r="353" ht="12.9" x14ac:dyDescent="0.35"/>
    <row r="354" ht="12.9" x14ac:dyDescent="0.35"/>
    <row r="355" ht="12.9" x14ac:dyDescent="0.35"/>
    <row r="356" ht="12.9" x14ac:dyDescent="0.35"/>
    <row r="357" ht="12.9" x14ac:dyDescent="0.35"/>
    <row r="358" ht="12.9" x14ac:dyDescent="0.35"/>
    <row r="359" ht="12.9" x14ac:dyDescent="0.35"/>
    <row r="360" ht="12.9" x14ac:dyDescent="0.35"/>
    <row r="361" ht="12.9" x14ac:dyDescent="0.35"/>
    <row r="362" ht="12.9" x14ac:dyDescent="0.35"/>
    <row r="363" ht="12.9" x14ac:dyDescent="0.35"/>
    <row r="364" ht="12.9" x14ac:dyDescent="0.35"/>
    <row r="365" ht="12.9" x14ac:dyDescent="0.35"/>
    <row r="366" ht="12.9" x14ac:dyDescent="0.35"/>
    <row r="367" ht="12.9" x14ac:dyDescent="0.35"/>
    <row r="368" ht="12.9" x14ac:dyDescent="0.35"/>
    <row r="369" ht="12.9" x14ac:dyDescent="0.35"/>
    <row r="370" ht="12.9" x14ac:dyDescent="0.35"/>
    <row r="371" ht="12.9" x14ac:dyDescent="0.35"/>
    <row r="372" ht="12.9" x14ac:dyDescent="0.35"/>
    <row r="373" ht="12.9" x14ac:dyDescent="0.35"/>
    <row r="374" ht="12.9" x14ac:dyDescent="0.35"/>
    <row r="375" ht="12.9" x14ac:dyDescent="0.35"/>
    <row r="376" ht="12.9" x14ac:dyDescent="0.35"/>
    <row r="377" ht="12.9" x14ac:dyDescent="0.35"/>
    <row r="378" ht="12.9" x14ac:dyDescent="0.35"/>
    <row r="379" ht="12.9" x14ac:dyDescent="0.35"/>
    <row r="380" ht="12.9" x14ac:dyDescent="0.35"/>
    <row r="381" ht="12.9" x14ac:dyDescent="0.35"/>
    <row r="382" ht="12.9" x14ac:dyDescent="0.35"/>
    <row r="383" ht="12.9" x14ac:dyDescent="0.35"/>
    <row r="384" ht="12.9" x14ac:dyDescent="0.35"/>
    <row r="385" ht="12.9" x14ac:dyDescent="0.35"/>
    <row r="386" ht="12.9" x14ac:dyDescent="0.35"/>
    <row r="387" ht="12.9" x14ac:dyDescent="0.35"/>
    <row r="388" ht="12.9" x14ac:dyDescent="0.35"/>
    <row r="389" ht="12.9" x14ac:dyDescent="0.35"/>
    <row r="390" ht="12.9" x14ac:dyDescent="0.35"/>
    <row r="391" ht="12.9" x14ac:dyDescent="0.35"/>
    <row r="392" ht="12.9" x14ac:dyDescent="0.35"/>
    <row r="393" ht="12.9" x14ac:dyDescent="0.35"/>
    <row r="394" ht="12.9" x14ac:dyDescent="0.35"/>
    <row r="395" ht="12.9" x14ac:dyDescent="0.35"/>
    <row r="396" ht="12.9" x14ac:dyDescent="0.35"/>
    <row r="397" ht="12.9" x14ac:dyDescent="0.35"/>
    <row r="398" ht="12.9" x14ac:dyDescent="0.35"/>
    <row r="399" ht="12.9" x14ac:dyDescent="0.35"/>
    <row r="400" ht="12.9" x14ac:dyDescent="0.35"/>
    <row r="401" ht="12.9" x14ac:dyDescent="0.35"/>
    <row r="402" ht="12.9" x14ac:dyDescent="0.35"/>
    <row r="403" ht="12.9" x14ac:dyDescent="0.35"/>
    <row r="404" ht="12.9" x14ac:dyDescent="0.35"/>
    <row r="405" ht="12.9" x14ac:dyDescent="0.35"/>
    <row r="406" ht="12.9" x14ac:dyDescent="0.35"/>
    <row r="407" ht="12.9" x14ac:dyDescent="0.35"/>
    <row r="408" ht="12.9" x14ac:dyDescent="0.35"/>
    <row r="409" ht="12.9" x14ac:dyDescent="0.35"/>
    <row r="410" ht="12.9" x14ac:dyDescent="0.35"/>
    <row r="411" ht="12.9" x14ac:dyDescent="0.35"/>
    <row r="412" ht="12.9" x14ac:dyDescent="0.35"/>
    <row r="413" ht="12.9" x14ac:dyDescent="0.35"/>
    <row r="414" ht="12.9" x14ac:dyDescent="0.35"/>
    <row r="415" ht="12.9" x14ac:dyDescent="0.35"/>
    <row r="416" ht="12.9" x14ac:dyDescent="0.35"/>
    <row r="417" ht="12.9" x14ac:dyDescent="0.35"/>
    <row r="418" ht="12.9" x14ac:dyDescent="0.35"/>
    <row r="419" ht="12.9" x14ac:dyDescent="0.35"/>
    <row r="420" ht="12.9" x14ac:dyDescent="0.35"/>
    <row r="421" ht="12.9" x14ac:dyDescent="0.35"/>
    <row r="422" ht="12.9" x14ac:dyDescent="0.35"/>
    <row r="423" ht="12.9" x14ac:dyDescent="0.35"/>
    <row r="424" ht="12.9" x14ac:dyDescent="0.35"/>
    <row r="425" ht="12.9" x14ac:dyDescent="0.35"/>
    <row r="426" ht="12.9" x14ac:dyDescent="0.35"/>
    <row r="427" ht="12.9" x14ac:dyDescent="0.35"/>
    <row r="428" ht="12.9" x14ac:dyDescent="0.35"/>
    <row r="429" ht="12.9" x14ac:dyDescent="0.35"/>
    <row r="430" ht="12.9" x14ac:dyDescent="0.35"/>
    <row r="431" ht="12.9" x14ac:dyDescent="0.35"/>
    <row r="432" ht="12.9" x14ac:dyDescent="0.35"/>
    <row r="433" ht="12.9" x14ac:dyDescent="0.35"/>
    <row r="434" ht="12.9" x14ac:dyDescent="0.35"/>
    <row r="435" ht="12.9" x14ac:dyDescent="0.35"/>
    <row r="436" ht="12.9" x14ac:dyDescent="0.35"/>
    <row r="437" ht="12.9" x14ac:dyDescent="0.35"/>
    <row r="438" ht="12.9" x14ac:dyDescent="0.35"/>
    <row r="439" ht="12.9" x14ac:dyDescent="0.35"/>
    <row r="440" ht="12.9" x14ac:dyDescent="0.35"/>
    <row r="441" ht="12.9" x14ac:dyDescent="0.35"/>
    <row r="442" ht="12.9" x14ac:dyDescent="0.35"/>
    <row r="443" ht="12.9" x14ac:dyDescent="0.35"/>
    <row r="444" ht="12.9" x14ac:dyDescent="0.35"/>
    <row r="445" ht="12.9" x14ac:dyDescent="0.35"/>
    <row r="446" ht="12.9" x14ac:dyDescent="0.35"/>
    <row r="447" ht="12.9" x14ac:dyDescent="0.35"/>
    <row r="448" ht="12.9" x14ac:dyDescent="0.35"/>
    <row r="449" ht="12.9" x14ac:dyDescent="0.35"/>
    <row r="450" ht="12.9" x14ac:dyDescent="0.35"/>
    <row r="451" ht="12.9" x14ac:dyDescent="0.35"/>
    <row r="452" ht="12.9" x14ac:dyDescent="0.35"/>
    <row r="453" ht="12.9" x14ac:dyDescent="0.35"/>
    <row r="454" ht="12.9" x14ac:dyDescent="0.35"/>
    <row r="455" ht="12.9" x14ac:dyDescent="0.35"/>
    <row r="456" ht="12.9" x14ac:dyDescent="0.35"/>
    <row r="457" ht="12.9" x14ac:dyDescent="0.35"/>
    <row r="458" ht="12.9" x14ac:dyDescent="0.35"/>
    <row r="459" ht="12.9" x14ac:dyDescent="0.35"/>
    <row r="460" ht="12.9" x14ac:dyDescent="0.35"/>
    <row r="461" ht="12.9" x14ac:dyDescent="0.35"/>
    <row r="462" ht="12.9" x14ac:dyDescent="0.35"/>
    <row r="463" ht="12.9" x14ac:dyDescent="0.35"/>
    <row r="464" ht="12.9" x14ac:dyDescent="0.35"/>
    <row r="465" ht="12.9" x14ac:dyDescent="0.35"/>
    <row r="466" ht="12.9" x14ac:dyDescent="0.35"/>
    <row r="467" ht="12.9" x14ac:dyDescent="0.35"/>
    <row r="468" ht="12.9" x14ac:dyDescent="0.35"/>
    <row r="469" ht="12.9" x14ac:dyDescent="0.35"/>
    <row r="470" ht="12.9" x14ac:dyDescent="0.35"/>
    <row r="471" ht="12.9" x14ac:dyDescent="0.35"/>
    <row r="472" ht="12.9" x14ac:dyDescent="0.35"/>
    <row r="473" ht="12.9" x14ac:dyDescent="0.35"/>
    <row r="474" ht="12.9" x14ac:dyDescent="0.35"/>
    <row r="475" ht="12.9" x14ac:dyDescent="0.35"/>
    <row r="476" ht="12.9" x14ac:dyDescent="0.35"/>
    <row r="477" ht="12.9" x14ac:dyDescent="0.35"/>
    <row r="478" ht="12.9" x14ac:dyDescent="0.35"/>
    <row r="479" ht="12.9" x14ac:dyDescent="0.35"/>
    <row r="480" ht="12.9" x14ac:dyDescent="0.35"/>
    <row r="481" ht="12.9" x14ac:dyDescent="0.35"/>
    <row r="482" ht="12.9" x14ac:dyDescent="0.35"/>
    <row r="483" ht="12.9" x14ac:dyDescent="0.35"/>
    <row r="484" ht="12.9" x14ac:dyDescent="0.35"/>
    <row r="485" ht="12.9" x14ac:dyDescent="0.35"/>
    <row r="486" ht="12.9" x14ac:dyDescent="0.35"/>
    <row r="487" ht="12.9" x14ac:dyDescent="0.35"/>
    <row r="488" ht="12.9" x14ac:dyDescent="0.35"/>
    <row r="489" ht="12.9" x14ac:dyDescent="0.35"/>
    <row r="490" ht="12.9" x14ac:dyDescent="0.35"/>
    <row r="491" ht="12.9" x14ac:dyDescent="0.35"/>
    <row r="492" ht="12.9" x14ac:dyDescent="0.35"/>
    <row r="493" ht="12.9" x14ac:dyDescent="0.35"/>
    <row r="494" ht="12.9" x14ac:dyDescent="0.35"/>
    <row r="495" ht="12.9" x14ac:dyDescent="0.35"/>
    <row r="496" ht="12.9" x14ac:dyDescent="0.35"/>
    <row r="497" ht="12.9" x14ac:dyDescent="0.35"/>
    <row r="498" ht="12.9" x14ac:dyDescent="0.35"/>
    <row r="499" ht="12.9" x14ac:dyDescent="0.35"/>
    <row r="500" ht="12.9" x14ac:dyDescent="0.35"/>
    <row r="501" ht="12.9" x14ac:dyDescent="0.35"/>
    <row r="502" ht="12.9" x14ac:dyDescent="0.35"/>
    <row r="503" ht="12.9" x14ac:dyDescent="0.35"/>
    <row r="504" ht="12.9" x14ac:dyDescent="0.35"/>
    <row r="505" ht="12.9" x14ac:dyDescent="0.35"/>
    <row r="506" ht="12.9" x14ac:dyDescent="0.35"/>
    <row r="507" ht="12.9" x14ac:dyDescent="0.35"/>
    <row r="508" ht="12.9" x14ac:dyDescent="0.35"/>
    <row r="509" ht="12.9" x14ac:dyDescent="0.35"/>
    <row r="510" ht="12.9" x14ac:dyDescent="0.35"/>
    <row r="511" ht="12.9" x14ac:dyDescent="0.35"/>
    <row r="512" ht="12.9" x14ac:dyDescent="0.35"/>
    <row r="513" ht="12.9" x14ac:dyDescent="0.35"/>
    <row r="514" ht="12.9" x14ac:dyDescent="0.35"/>
    <row r="515" ht="12.9" x14ac:dyDescent="0.35"/>
    <row r="516" ht="12.9" x14ac:dyDescent="0.35"/>
    <row r="517" ht="12.9" x14ac:dyDescent="0.35"/>
    <row r="518" ht="12.9" x14ac:dyDescent="0.35"/>
    <row r="519" ht="12.9" x14ac:dyDescent="0.35"/>
    <row r="520" ht="12.9" x14ac:dyDescent="0.35"/>
    <row r="521" ht="12.9" x14ac:dyDescent="0.35"/>
    <row r="522" ht="12.9" x14ac:dyDescent="0.35"/>
    <row r="523" ht="12.9" x14ac:dyDescent="0.35"/>
    <row r="524" ht="12.9" x14ac:dyDescent="0.35"/>
    <row r="525" ht="12.9" x14ac:dyDescent="0.35"/>
    <row r="526" ht="12.9" x14ac:dyDescent="0.35"/>
    <row r="527" ht="12.9" x14ac:dyDescent="0.35"/>
    <row r="528" ht="12.9" x14ac:dyDescent="0.35"/>
    <row r="529" ht="12.9" x14ac:dyDescent="0.35"/>
    <row r="530" ht="12.9" x14ac:dyDescent="0.35"/>
    <row r="531" ht="12.9" x14ac:dyDescent="0.35"/>
    <row r="532" ht="12.9" x14ac:dyDescent="0.35"/>
    <row r="533" ht="12.9" x14ac:dyDescent="0.35"/>
    <row r="534" ht="12.9" x14ac:dyDescent="0.35"/>
    <row r="535" ht="12.9" x14ac:dyDescent="0.35"/>
    <row r="536" ht="12.9" x14ac:dyDescent="0.35"/>
    <row r="537" ht="12.9" x14ac:dyDescent="0.35"/>
    <row r="538" ht="12.9" x14ac:dyDescent="0.35"/>
    <row r="539" ht="12.9" x14ac:dyDescent="0.35"/>
    <row r="540" ht="12.9" x14ac:dyDescent="0.35"/>
    <row r="541" ht="12.9" x14ac:dyDescent="0.35"/>
    <row r="542" ht="12.9" x14ac:dyDescent="0.35"/>
    <row r="543" ht="12.9" x14ac:dyDescent="0.35"/>
    <row r="544" ht="12.9" x14ac:dyDescent="0.35"/>
    <row r="545" ht="12.9" x14ac:dyDescent="0.35"/>
    <row r="546" ht="12.9" x14ac:dyDescent="0.35"/>
    <row r="547" ht="12.9" x14ac:dyDescent="0.35"/>
    <row r="548" ht="12.9" x14ac:dyDescent="0.35"/>
    <row r="549" ht="12.9" x14ac:dyDescent="0.35"/>
    <row r="550" ht="12.9" x14ac:dyDescent="0.35"/>
    <row r="551" ht="12.9" x14ac:dyDescent="0.35"/>
    <row r="552" ht="12.9" x14ac:dyDescent="0.35"/>
    <row r="553" ht="12.9" x14ac:dyDescent="0.35"/>
    <row r="554" ht="12.9" x14ac:dyDescent="0.35"/>
    <row r="555" ht="12.9" x14ac:dyDescent="0.35"/>
    <row r="556" ht="12.9" x14ac:dyDescent="0.35"/>
    <row r="557" ht="12.9" x14ac:dyDescent="0.35"/>
    <row r="558" ht="12.9" x14ac:dyDescent="0.35"/>
    <row r="559" ht="12.9" x14ac:dyDescent="0.35"/>
    <row r="560" ht="12.9" x14ac:dyDescent="0.35"/>
    <row r="561" ht="12.9" x14ac:dyDescent="0.35"/>
    <row r="562" ht="12.9" x14ac:dyDescent="0.35"/>
    <row r="563" ht="12.9" x14ac:dyDescent="0.35"/>
    <row r="564" ht="12.9" x14ac:dyDescent="0.35"/>
    <row r="565" ht="12.9" x14ac:dyDescent="0.35"/>
    <row r="566" ht="12.9" x14ac:dyDescent="0.35"/>
    <row r="567" ht="12.9" x14ac:dyDescent="0.35"/>
    <row r="568" ht="12.9" x14ac:dyDescent="0.35"/>
    <row r="569" ht="12.9" x14ac:dyDescent="0.35"/>
    <row r="570" ht="12.9" x14ac:dyDescent="0.35"/>
    <row r="571" ht="12.9" x14ac:dyDescent="0.35"/>
    <row r="572" ht="12.9" x14ac:dyDescent="0.35"/>
    <row r="573" ht="12.9" x14ac:dyDescent="0.35"/>
    <row r="574" ht="12.9" x14ac:dyDescent="0.35"/>
    <row r="575" ht="12.9" x14ac:dyDescent="0.35"/>
    <row r="576" ht="12.9" x14ac:dyDescent="0.35"/>
    <row r="577" ht="12.9" x14ac:dyDescent="0.35"/>
    <row r="578" ht="12.9" x14ac:dyDescent="0.35"/>
    <row r="579" ht="12.9" x14ac:dyDescent="0.35"/>
    <row r="580" ht="12.9" x14ac:dyDescent="0.35"/>
    <row r="581" ht="12.9" x14ac:dyDescent="0.35"/>
    <row r="582" ht="12.9" x14ac:dyDescent="0.35"/>
    <row r="583" ht="12.9" x14ac:dyDescent="0.35"/>
    <row r="584" ht="12.9" x14ac:dyDescent="0.35"/>
    <row r="585" ht="12.9" x14ac:dyDescent="0.35"/>
    <row r="586" ht="12.9" x14ac:dyDescent="0.35"/>
    <row r="587" ht="12.9" x14ac:dyDescent="0.35"/>
    <row r="588" ht="12.9" x14ac:dyDescent="0.35"/>
    <row r="589" ht="12.9" x14ac:dyDescent="0.35"/>
    <row r="590" ht="12.9" x14ac:dyDescent="0.35"/>
    <row r="591" ht="12.9" x14ac:dyDescent="0.35"/>
    <row r="592" ht="12.9" x14ac:dyDescent="0.35"/>
    <row r="593" ht="12.9" x14ac:dyDescent="0.35"/>
    <row r="594" ht="12.9" x14ac:dyDescent="0.35"/>
    <row r="595" ht="12.9" x14ac:dyDescent="0.35"/>
    <row r="596" ht="12.9" x14ac:dyDescent="0.35"/>
    <row r="597" ht="12.9" x14ac:dyDescent="0.35"/>
    <row r="598" ht="12.9" x14ac:dyDescent="0.35"/>
    <row r="599" ht="12.9" x14ac:dyDescent="0.35"/>
    <row r="600" ht="12.9" x14ac:dyDescent="0.35"/>
    <row r="601" ht="12.9" x14ac:dyDescent="0.35"/>
    <row r="602" ht="12.9" x14ac:dyDescent="0.35"/>
    <row r="603" ht="12.9" x14ac:dyDescent="0.35"/>
    <row r="604" ht="12.9" x14ac:dyDescent="0.35"/>
    <row r="605" ht="12.9" x14ac:dyDescent="0.35"/>
    <row r="606" ht="12.9" x14ac:dyDescent="0.35"/>
    <row r="607" ht="12.9" x14ac:dyDescent="0.35"/>
    <row r="608" ht="12.9" x14ac:dyDescent="0.35"/>
    <row r="609" ht="12.9" x14ac:dyDescent="0.35"/>
    <row r="610" ht="12.9" x14ac:dyDescent="0.35"/>
    <row r="611" ht="12.9" x14ac:dyDescent="0.35"/>
    <row r="612" ht="12.9" x14ac:dyDescent="0.35"/>
    <row r="613" ht="12.9" x14ac:dyDescent="0.35"/>
    <row r="614" ht="12.9" x14ac:dyDescent="0.35"/>
    <row r="615" ht="12.9" x14ac:dyDescent="0.35"/>
    <row r="616" ht="12.9" x14ac:dyDescent="0.35"/>
    <row r="617" ht="12.9" x14ac:dyDescent="0.35"/>
    <row r="618" ht="12.9" x14ac:dyDescent="0.35"/>
    <row r="619" ht="12.9" x14ac:dyDescent="0.35"/>
    <row r="620" ht="12.9" x14ac:dyDescent="0.35"/>
    <row r="621" ht="12.9" x14ac:dyDescent="0.35"/>
    <row r="622" ht="12.9" x14ac:dyDescent="0.35"/>
    <row r="623" ht="12.9" x14ac:dyDescent="0.35"/>
    <row r="624" ht="12.9" x14ac:dyDescent="0.35"/>
    <row r="625" ht="12.9" x14ac:dyDescent="0.35"/>
    <row r="626" ht="12.9" x14ac:dyDescent="0.35"/>
    <row r="627" ht="12.9" x14ac:dyDescent="0.35"/>
    <row r="628" ht="12.9" x14ac:dyDescent="0.35"/>
    <row r="629" ht="12.9" x14ac:dyDescent="0.35"/>
    <row r="630" ht="12.9" x14ac:dyDescent="0.35"/>
    <row r="631" ht="12.9" x14ac:dyDescent="0.35"/>
    <row r="632" ht="12.9" x14ac:dyDescent="0.35"/>
    <row r="633" ht="12.9" x14ac:dyDescent="0.35"/>
    <row r="634" ht="12.9" x14ac:dyDescent="0.35"/>
    <row r="635" ht="12.9" x14ac:dyDescent="0.35"/>
    <row r="636" ht="12.9" x14ac:dyDescent="0.35"/>
    <row r="637" ht="12.9" x14ac:dyDescent="0.35"/>
    <row r="638" ht="12.9" x14ac:dyDescent="0.35"/>
    <row r="639" ht="12.9" x14ac:dyDescent="0.35"/>
    <row r="640" ht="12.9" x14ac:dyDescent="0.35"/>
    <row r="641" ht="12.9" x14ac:dyDescent="0.35"/>
    <row r="642" ht="12.9" x14ac:dyDescent="0.35"/>
    <row r="643" ht="12.9" x14ac:dyDescent="0.35"/>
    <row r="644" ht="12.9" x14ac:dyDescent="0.35"/>
    <row r="645" ht="12.9" x14ac:dyDescent="0.35"/>
    <row r="646" ht="12.9" x14ac:dyDescent="0.35"/>
    <row r="647" ht="12.9" x14ac:dyDescent="0.35"/>
    <row r="648" ht="12.9" x14ac:dyDescent="0.35"/>
    <row r="649" ht="12.9" x14ac:dyDescent="0.35"/>
    <row r="650" ht="12.9" x14ac:dyDescent="0.35"/>
    <row r="651" ht="12.9" x14ac:dyDescent="0.35"/>
    <row r="652" ht="12.9" x14ac:dyDescent="0.35"/>
    <row r="653" ht="12.9" x14ac:dyDescent="0.35"/>
    <row r="654" ht="12.9" x14ac:dyDescent="0.35"/>
    <row r="655" ht="12.9" x14ac:dyDescent="0.35"/>
    <row r="656" ht="12.9" x14ac:dyDescent="0.35"/>
    <row r="657" ht="12.9" x14ac:dyDescent="0.35"/>
    <row r="658" ht="12.9" x14ac:dyDescent="0.35"/>
    <row r="659" ht="12.9" x14ac:dyDescent="0.35"/>
    <row r="660" ht="12.9" x14ac:dyDescent="0.35"/>
    <row r="661" ht="12.9" x14ac:dyDescent="0.35"/>
    <row r="662" ht="12.9" x14ac:dyDescent="0.35"/>
    <row r="663" ht="12.9" x14ac:dyDescent="0.35"/>
    <row r="664" ht="12.9" x14ac:dyDescent="0.35"/>
    <row r="665" ht="12.9" x14ac:dyDescent="0.35"/>
    <row r="666" ht="12.9" x14ac:dyDescent="0.35"/>
    <row r="667" ht="12.9" x14ac:dyDescent="0.35"/>
    <row r="668" ht="12.9" x14ac:dyDescent="0.35"/>
    <row r="669" ht="12.9" x14ac:dyDescent="0.35"/>
    <row r="670" ht="12.9" x14ac:dyDescent="0.35"/>
    <row r="671" ht="12.9" x14ac:dyDescent="0.35"/>
    <row r="672" ht="12.9" x14ac:dyDescent="0.35"/>
    <row r="673" ht="12.9" x14ac:dyDescent="0.35"/>
    <row r="674" ht="12.9" x14ac:dyDescent="0.35"/>
    <row r="675" ht="12.9" x14ac:dyDescent="0.35"/>
    <row r="676" ht="12.9" x14ac:dyDescent="0.35"/>
    <row r="677" ht="12.9" x14ac:dyDescent="0.35"/>
    <row r="678" ht="12.9" x14ac:dyDescent="0.35"/>
    <row r="679" ht="12.9" x14ac:dyDescent="0.35"/>
    <row r="680" ht="12.9" x14ac:dyDescent="0.35"/>
    <row r="681" ht="12.9" x14ac:dyDescent="0.35"/>
    <row r="682" ht="12.9" x14ac:dyDescent="0.35"/>
    <row r="683" ht="12.9" x14ac:dyDescent="0.35"/>
    <row r="684" ht="12.9" x14ac:dyDescent="0.35"/>
    <row r="685" ht="12.9" x14ac:dyDescent="0.35"/>
    <row r="686" ht="12.9" x14ac:dyDescent="0.35"/>
    <row r="687" ht="12.9" x14ac:dyDescent="0.35"/>
    <row r="688" ht="12.9" x14ac:dyDescent="0.35"/>
    <row r="689" ht="12.9" x14ac:dyDescent="0.35"/>
    <row r="690" ht="12.9" x14ac:dyDescent="0.35"/>
    <row r="691" ht="12.9" x14ac:dyDescent="0.35"/>
    <row r="692" ht="12.9" x14ac:dyDescent="0.35"/>
    <row r="693" ht="12.9" x14ac:dyDescent="0.35"/>
    <row r="694" ht="12.9" x14ac:dyDescent="0.35"/>
    <row r="695" ht="12.9" x14ac:dyDescent="0.35"/>
    <row r="696" ht="12.9" x14ac:dyDescent="0.35"/>
    <row r="697" ht="12.9" x14ac:dyDescent="0.35"/>
    <row r="698" ht="12.9" x14ac:dyDescent="0.35"/>
    <row r="699" ht="12.9" x14ac:dyDescent="0.35"/>
    <row r="700" ht="12.9" x14ac:dyDescent="0.35"/>
    <row r="701" ht="12.9" x14ac:dyDescent="0.35"/>
    <row r="702" ht="12.9" x14ac:dyDescent="0.35"/>
    <row r="703" ht="12.9" x14ac:dyDescent="0.35"/>
    <row r="704" ht="12.9" x14ac:dyDescent="0.35"/>
    <row r="705" ht="12.9" x14ac:dyDescent="0.35"/>
    <row r="706" ht="12.9" x14ac:dyDescent="0.35"/>
    <row r="707" ht="12.9" x14ac:dyDescent="0.35"/>
    <row r="708" ht="12.9" x14ac:dyDescent="0.35"/>
    <row r="709" ht="12.9" x14ac:dyDescent="0.35"/>
    <row r="710" ht="12.9" x14ac:dyDescent="0.35"/>
    <row r="711" ht="12.9" x14ac:dyDescent="0.35"/>
    <row r="712" ht="12.9" x14ac:dyDescent="0.35"/>
    <row r="713" ht="12.9" x14ac:dyDescent="0.35"/>
    <row r="714" ht="12.9" x14ac:dyDescent="0.35"/>
    <row r="715" ht="12.9" x14ac:dyDescent="0.35"/>
    <row r="716" ht="12.9" x14ac:dyDescent="0.35"/>
    <row r="717" ht="12.9" x14ac:dyDescent="0.35"/>
    <row r="718" ht="12.9" x14ac:dyDescent="0.35"/>
    <row r="719" ht="12.9" x14ac:dyDescent="0.35"/>
    <row r="720" ht="12.9" x14ac:dyDescent="0.35"/>
    <row r="721" ht="12.9" x14ac:dyDescent="0.35"/>
    <row r="722" ht="12.9" x14ac:dyDescent="0.35"/>
    <row r="723" ht="12.9" x14ac:dyDescent="0.35"/>
    <row r="724" ht="12.9" x14ac:dyDescent="0.35"/>
    <row r="725" ht="12.9" x14ac:dyDescent="0.35"/>
    <row r="726" ht="12.9" x14ac:dyDescent="0.35"/>
    <row r="727" ht="12.9" x14ac:dyDescent="0.35"/>
    <row r="728" ht="12.9" x14ac:dyDescent="0.35"/>
    <row r="729" ht="12.9" x14ac:dyDescent="0.35"/>
    <row r="730" ht="12.9" x14ac:dyDescent="0.35"/>
    <row r="731" ht="12.9" x14ac:dyDescent="0.35"/>
    <row r="732" ht="12.9" x14ac:dyDescent="0.35"/>
    <row r="733" ht="12.9" x14ac:dyDescent="0.35"/>
    <row r="734" ht="12.9" x14ac:dyDescent="0.35"/>
    <row r="735" ht="12.9" x14ac:dyDescent="0.35"/>
    <row r="736" ht="12.9" x14ac:dyDescent="0.35"/>
    <row r="737" ht="12.9" x14ac:dyDescent="0.35"/>
    <row r="738" ht="12.9" x14ac:dyDescent="0.35"/>
    <row r="739" ht="12.9" x14ac:dyDescent="0.35"/>
    <row r="740" ht="12.9" x14ac:dyDescent="0.35"/>
    <row r="741" ht="12.9" x14ac:dyDescent="0.35"/>
    <row r="742" ht="12.9" x14ac:dyDescent="0.35"/>
    <row r="743" ht="12.9" x14ac:dyDescent="0.35"/>
    <row r="744" ht="12.9" x14ac:dyDescent="0.35"/>
    <row r="745" ht="12.9" x14ac:dyDescent="0.35"/>
    <row r="746" ht="12.9" x14ac:dyDescent="0.35"/>
    <row r="747" ht="12.9" x14ac:dyDescent="0.35"/>
    <row r="748" ht="12.9" x14ac:dyDescent="0.35"/>
    <row r="749" ht="12.9" x14ac:dyDescent="0.35"/>
    <row r="750" ht="12.9" x14ac:dyDescent="0.35"/>
    <row r="751" ht="12.9" x14ac:dyDescent="0.35"/>
    <row r="752" ht="12.9" x14ac:dyDescent="0.35"/>
    <row r="753" ht="12.9" x14ac:dyDescent="0.35"/>
    <row r="754" ht="12.9" x14ac:dyDescent="0.35"/>
    <row r="755" ht="12.9" x14ac:dyDescent="0.35"/>
    <row r="756" ht="12.9" x14ac:dyDescent="0.35"/>
    <row r="757" ht="12.9" x14ac:dyDescent="0.35"/>
    <row r="758" ht="12.9" x14ac:dyDescent="0.35"/>
    <row r="759" ht="12.9" x14ac:dyDescent="0.35"/>
    <row r="760" ht="12.9" x14ac:dyDescent="0.35"/>
    <row r="761" ht="12.9" x14ac:dyDescent="0.35"/>
    <row r="762" ht="12.9" x14ac:dyDescent="0.35"/>
    <row r="763" ht="12.9" x14ac:dyDescent="0.35"/>
    <row r="764" ht="12.9" x14ac:dyDescent="0.35"/>
    <row r="765" ht="12.9" x14ac:dyDescent="0.35"/>
    <row r="766" ht="12.9" x14ac:dyDescent="0.35"/>
    <row r="767" ht="12.9" x14ac:dyDescent="0.35"/>
    <row r="768" ht="12.9" x14ac:dyDescent="0.35"/>
    <row r="769" ht="12.9" x14ac:dyDescent="0.35"/>
    <row r="770" ht="12.9" x14ac:dyDescent="0.35"/>
    <row r="771" ht="12.9" x14ac:dyDescent="0.35"/>
    <row r="772" ht="12.9" x14ac:dyDescent="0.35"/>
    <row r="773" ht="12.9" x14ac:dyDescent="0.35"/>
    <row r="774" ht="12.9" x14ac:dyDescent="0.35"/>
    <row r="775" ht="12.9" x14ac:dyDescent="0.35"/>
    <row r="776" ht="12.9" x14ac:dyDescent="0.35"/>
    <row r="777" ht="12.9" x14ac:dyDescent="0.35"/>
    <row r="778" ht="12.9" x14ac:dyDescent="0.35"/>
    <row r="779" ht="12.9" x14ac:dyDescent="0.35"/>
    <row r="780" ht="12.9" x14ac:dyDescent="0.35"/>
    <row r="781" ht="12.9" x14ac:dyDescent="0.35"/>
    <row r="782" ht="12.9" x14ac:dyDescent="0.35"/>
    <row r="783" ht="12.9" x14ac:dyDescent="0.35"/>
    <row r="784" ht="12.9" x14ac:dyDescent="0.35"/>
    <row r="785" ht="12.9" x14ac:dyDescent="0.35"/>
    <row r="786" ht="12.9" x14ac:dyDescent="0.35"/>
    <row r="787" ht="12.9" x14ac:dyDescent="0.35"/>
    <row r="788" ht="12.9" x14ac:dyDescent="0.35"/>
    <row r="789" ht="12.9" x14ac:dyDescent="0.35"/>
    <row r="790" ht="12.9" x14ac:dyDescent="0.35"/>
    <row r="791" ht="12.9" x14ac:dyDescent="0.35"/>
    <row r="792" ht="12.9" x14ac:dyDescent="0.35"/>
    <row r="793" ht="12.9" x14ac:dyDescent="0.35"/>
    <row r="794" ht="12.9" x14ac:dyDescent="0.35"/>
    <row r="795" ht="12.9" x14ac:dyDescent="0.35"/>
    <row r="796" ht="12.9" x14ac:dyDescent="0.35"/>
    <row r="797" ht="12.9" x14ac:dyDescent="0.35"/>
    <row r="798" ht="12.9" x14ac:dyDescent="0.35"/>
    <row r="799" ht="12.9" x14ac:dyDescent="0.35"/>
    <row r="800" ht="12.9" x14ac:dyDescent="0.35"/>
    <row r="801" ht="12.9" x14ac:dyDescent="0.35"/>
    <row r="802" ht="12.9" x14ac:dyDescent="0.35"/>
    <row r="803" ht="12.9" x14ac:dyDescent="0.35"/>
    <row r="804" ht="12.9" x14ac:dyDescent="0.35"/>
    <row r="805" ht="12.9" x14ac:dyDescent="0.35"/>
    <row r="806" ht="12.9" x14ac:dyDescent="0.35"/>
    <row r="807" ht="12.9" x14ac:dyDescent="0.35"/>
    <row r="808" ht="12.9" x14ac:dyDescent="0.35"/>
    <row r="809" ht="12.9" x14ac:dyDescent="0.35"/>
    <row r="810" ht="12.9" x14ac:dyDescent="0.35"/>
    <row r="811" ht="12.9" x14ac:dyDescent="0.35"/>
    <row r="812" ht="12.9" x14ac:dyDescent="0.35"/>
    <row r="813" ht="12.9" x14ac:dyDescent="0.35"/>
    <row r="814" ht="12.9" x14ac:dyDescent="0.35"/>
    <row r="815" ht="12.9" x14ac:dyDescent="0.35"/>
    <row r="816" ht="12.9" x14ac:dyDescent="0.35"/>
    <row r="817" ht="12.9" x14ac:dyDescent="0.35"/>
    <row r="818" ht="12.9" x14ac:dyDescent="0.35"/>
    <row r="819" ht="12.9" x14ac:dyDescent="0.35"/>
    <row r="820" ht="12.9" x14ac:dyDescent="0.35"/>
    <row r="821" ht="12.9" x14ac:dyDescent="0.35"/>
    <row r="822" ht="12.9" x14ac:dyDescent="0.35"/>
    <row r="823" ht="12.9" x14ac:dyDescent="0.35"/>
    <row r="824" ht="12.9" x14ac:dyDescent="0.35"/>
    <row r="825" ht="12.9" x14ac:dyDescent="0.35"/>
    <row r="826" ht="12.9" x14ac:dyDescent="0.35"/>
    <row r="827" ht="12.9" x14ac:dyDescent="0.35"/>
    <row r="828" ht="12.9" x14ac:dyDescent="0.35"/>
    <row r="829" ht="12.9" x14ac:dyDescent="0.35"/>
    <row r="830" ht="12.9" x14ac:dyDescent="0.35"/>
    <row r="831" ht="12.9" x14ac:dyDescent="0.35"/>
    <row r="832" ht="12.9" x14ac:dyDescent="0.35"/>
    <row r="833" ht="12.9" x14ac:dyDescent="0.35"/>
    <row r="834" ht="12.9" x14ac:dyDescent="0.35"/>
    <row r="835" ht="12.9" x14ac:dyDescent="0.35"/>
    <row r="836" ht="12.9" x14ac:dyDescent="0.35"/>
    <row r="837" ht="12.9" x14ac:dyDescent="0.35"/>
    <row r="838" ht="12.9" x14ac:dyDescent="0.35"/>
    <row r="839" ht="12.9" x14ac:dyDescent="0.35"/>
    <row r="840" ht="12.9" x14ac:dyDescent="0.35"/>
    <row r="841" ht="12.9" x14ac:dyDescent="0.35"/>
    <row r="842" ht="12.9" x14ac:dyDescent="0.35"/>
    <row r="843" ht="12.9" x14ac:dyDescent="0.35"/>
    <row r="844" ht="12.9" x14ac:dyDescent="0.35"/>
    <row r="845" ht="12.9" x14ac:dyDescent="0.35"/>
    <row r="846" ht="12.9" x14ac:dyDescent="0.35"/>
    <row r="847" ht="12.9" x14ac:dyDescent="0.35"/>
    <row r="848" ht="12.9" x14ac:dyDescent="0.35"/>
    <row r="849" ht="12.9" x14ac:dyDescent="0.35"/>
    <row r="850" ht="12.9" x14ac:dyDescent="0.35"/>
    <row r="851" ht="12.9" x14ac:dyDescent="0.35"/>
    <row r="852" ht="12.9" x14ac:dyDescent="0.35"/>
    <row r="853" ht="12.9" x14ac:dyDescent="0.35"/>
    <row r="854" ht="12.9" x14ac:dyDescent="0.35"/>
    <row r="855" ht="12.9" x14ac:dyDescent="0.35"/>
    <row r="856" ht="12.9" x14ac:dyDescent="0.35"/>
    <row r="857" ht="12.9" x14ac:dyDescent="0.35"/>
    <row r="858" ht="12.9" x14ac:dyDescent="0.35"/>
    <row r="859" ht="12.9" x14ac:dyDescent="0.35"/>
    <row r="860" ht="12.9" x14ac:dyDescent="0.35"/>
    <row r="861" ht="12.9" x14ac:dyDescent="0.35"/>
    <row r="862" ht="12.9" x14ac:dyDescent="0.35"/>
    <row r="863" ht="12.9" x14ac:dyDescent="0.35"/>
    <row r="864" ht="12.9" x14ac:dyDescent="0.35"/>
    <row r="865" ht="12.9" x14ac:dyDescent="0.35"/>
    <row r="866" ht="12.9" x14ac:dyDescent="0.35"/>
    <row r="867" ht="12.9" x14ac:dyDescent="0.35"/>
    <row r="868" ht="12.9" x14ac:dyDescent="0.35"/>
    <row r="869" ht="12.9" x14ac:dyDescent="0.35"/>
    <row r="870" ht="12.9" x14ac:dyDescent="0.35"/>
    <row r="871" ht="12.9" x14ac:dyDescent="0.35"/>
    <row r="872" ht="12.9" x14ac:dyDescent="0.35"/>
    <row r="873" ht="12.9" x14ac:dyDescent="0.35"/>
    <row r="874" ht="12.9" x14ac:dyDescent="0.35"/>
    <row r="875" ht="12.9" x14ac:dyDescent="0.35"/>
    <row r="876" ht="12.9" x14ac:dyDescent="0.35"/>
    <row r="877" ht="12.9" x14ac:dyDescent="0.35"/>
    <row r="878" ht="12.9" x14ac:dyDescent="0.35"/>
    <row r="879" ht="12.9" x14ac:dyDescent="0.35"/>
    <row r="880" ht="12.9" x14ac:dyDescent="0.35"/>
    <row r="881" ht="12.9" x14ac:dyDescent="0.35"/>
    <row r="882" ht="12.9" x14ac:dyDescent="0.35"/>
    <row r="883" ht="12.9" x14ac:dyDescent="0.35"/>
    <row r="884" ht="12.9" x14ac:dyDescent="0.35"/>
    <row r="885" ht="12.9" x14ac:dyDescent="0.35"/>
    <row r="886" ht="12.9" x14ac:dyDescent="0.35"/>
    <row r="887" ht="12.9" x14ac:dyDescent="0.35"/>
    <row r="888" ht="12.9" x14ac:dyDescent="0.35"/>
    <row r="889" ht="12.9" x14ac:dyDescent="0.35"/>
    <row r="890" ht="12.9" x14ac:dyDescent="0.35"/>
    <row r="891" ht="12.9" x14ac:dyDescent="0.35"/>
    <row r="892" ht="12.9" x14ac:dyDescent="0.35"/>
    <row r="893" ht="12.9" x14ac:dyDescent="0.35"/>
    <row r="894" ht="12.9" x14ac:dyDescent="0.35"/>
    <row r="895" ht="12.9" x14ac:dyDescent="0.35"/>
    <row r="896" ht="12.9" x14ac:dyDescent="0.35"/>
    <row r="897" ht="12.9" x14ac:dyDescent="0.35"/>
    <row r="898" ht="12.9" x14ac:dyDescent="0.35"/>
    <row r="899" ht="12.9" x14ac:dyDescent="0.35"/>
    <row r="900" ht="12.9" x14ac:dyDescent="0.35"/>
    <row r="901" ht="12.9" x14ac:dyDescent="0.35"/>
    <row r="902" ht="12.9" x14ac:dyDescent="0.35"/>
    <row r="903" ht="12.9" x14ac:dyDescent="0.35"/>
    <row r="904" ht="12.9" x14ac:dyDescent="0.35"/>
    <row r="905" ht="12.9" x14ac:dyDescent="0.35"/>
    <row r="906" ht="12.9" x14ac:dyDescent="0.35"/>
    <row r="907" ht="12.9" x14ac:dyDescent="0.35"/>
    <row r="908" ht="12.9" x14ac:dyDescent="0.35"/>
    <row r="909" ht="12.9" x14ac:dyDescent="0.35"/>
    <row r="910" ht="12.9" x14ac:dyDescent="0.35"/>
    <row r="911" ht="12.9" x14ac:dyDescent="0.35"/>
    <row r="912" ht="12.9" x14ac:dyDescent="0.35"/>
    <row r="913" ht="12.9" x14ac:dyDescent="0.35"/>
    <row r="914" ht="12.9" x14ac:dyDescent="0.35"/>
    <row r="915" ht="12.9" x14ac:dyDescent="0.35"/>
    <row r="916" ht="12.9" x14ac:dyDescent="0.35"/>
    <row r="917" ht="12.9" x14ac:dyDescent="0.35"/>
    <row r="918" ht="12.9" x14ac:dyDescent="0.35"/>
    <row r="919" ht="12.9" x14ac:dyDescent="0.35"/>
    <row r="920" ht="12.9" x14ac:dyDescent="0.35"/>
    <row r="921" ht="12.9" x14ac:dyDescent="0.35"/>
    <row r="922" ht="12.9" x14ac:dyDescent="0.35"/>
    <row r="923" ht="12.9" x14ac:dyDescent="0.35"/>
    <row r="924" ht="12.9" x14ac:dyDescent="0.35"/>
    <row r="925" ht="12.9" x14ac:dyDescent="0.35"/>
    <row r="926" ht="12.9" x14ac:dyDescent="0.35"/>
    <row r="927" ht="12.9" x14ac:dyDescent="0.35"/>
    <row r="928" ht="12.9" x14ac:dyDescent="0.35"/>
    <row r="929" ht="12.9" x14ac:dyDescent="0.35"/>
    <row r="930" ht="12.9" x14ac:dyDescent="0.35"/>
    <row r="931" ht="12.9" x14ac:dyDescent="0.35"/>
    <row r="932" ht="12.9" x14ac:dyDescent="0.35"/>
    <row r="933" ht="12.9" x14ac:dyDescent="0.35"/>
    <row r="934" ht="12.9" x14ac:dyDescent="0.35"/>
    <row r="935" ht="12.9" x14ac:dyDescent="0.35"/>
    <row r="936" ht="12.9" x14ac:dyDescent="0.35"/>
    <row r="937" ht="12.9" x14ac:dyDescent="0.35"/>
    <row r="938" ht="12.9" x14ac:dyDescent="0.35"/>
    <row r="939" ht="12.9" x14ac:dyDescent="0.35"/>
    <row r="940" ht="12.9" x14ac:dyDescent="0.35"/>
    <row r="941" ht="12.9" x14ac:dyDescent="0.35"/>
    <row r="942" ht="12.9" x14ac:dyDescent="0.35"/>
    <row r="943" ht="12.9" x14ac:dyDescent="0.35"/>
    <row r="944" ht="12.9" x14ac:dyDescent="0.35"/>
    <row r="945" ht="12.9" x14ac:dyDescent="0.35"/>
    <row r="946" ht="12.9" x14ac:dyDescent="0.35"/>
    <row r="947" ht="12.9" x14ac:dyDescent="0.35"/>
    <row r="948" ht="12.9" x14ac:dyDescent="0.35"/>
    <row r="949" ht="12.9" x14ac:dyDescent="0.35"/>
    <row r="950" ht="12.9" x14ac:dyDescent="0.35"/>
    <row r="951" ht="12.9" x14ac:dyDescent="0.35"/>
    <row r="952" ht="12.9" x14ac:dyDescent="0.35"/>
    <row r="953" ht="12.9" x14ac:dyDescent="0.35"/>
    <row r="954" ht="12.9" x14ac:dyDescent="0.35"/>
    <row r="955" ht="12.9" x14ac:dyDescent="0.35"/>
    <row r="956" ht="12.9" x14ac:dyDescent="0.35"/>
    <row r="957" ht="12.9" x14ac:dyDescent="0.35"/>
    <row r="958" ht="12.9" x14ac:dyDescent="0.35"/>
    <row r="959" ht="12.9" x14ac:dyDescent="0.35"/>
    <row r="960" ht="12.9" x14ac:dyDescent="0.35"/>
    <row r="961" ht="12.9" x14ac:dyDescent="0.35"/>
    <row r="962" ht="12.9" x14ac:dyDescent="0.35"/>
    <row r="963" ht="12.9" x14ac:dyDescent="0.35"/>
    <row r="964" ht="12.9" x14ac:dyDescent="0.35"/>
    <row r="965" ht="12.9" x14ac:dyDescent="0.35"/>
    <row r="966" ht="12.9" x14ac:dyDescent="0.35"/>
    <row r="967" ht="12.9" x14ac:dyDescent="0.35"/>
    <row r="968" ht="12.9" x14ac:dyDescent="0.35"/>
    <row r="969" ht="12.9" x14ac:dyDescent="0.35"/>
    <row r="970" ht="12.9" x14ac:dyDescent="0.35"/>
    <row r="971" ht="12.9" x14ac:dyDescent="0.35"/>
    <row r="972" ht="12.9" x14ac:dyDescent="0.35"/>
    <row r="973" ht="12.9" x14ac:dyDescent="0.35"/>
    <row r="974" ht="12.9" x14ac:dyDescent="0.35"/>
    <row r="975" ht="12.9" x14ac:dyDescent="0.35"/>
    <row r="976" ht="12.9" x14ac:dyDescent="0.35"/>
    <row r="977" ht="12.9" x14ac:dyDescent="0.35"/>
    <row r="978" ht="12.9" x14ac:dyDescent="0.35"/>
    <row r="979" ht="12.9" x14ac:dyDescent="0.35"/>
    <row r="980" ht="12.9" x14ac:dyDescent="0.35"/>
    <row r="981" ht="12.9" x14ac:dyDescent="0.35"/>
    <row r="982" ht="12.9" x14ac:dyDescent="0.35"/>
    <row r="983" ht="12.9" x14ac:dyDescent="0.35"/>
    <row r="984" ht="12.9" x14ac:dyDescent="0.35"/>
    <row r="985" ht="12.9" x14ac:dyDescent="0.35"/>
    <row r="986" ht="12.9" x14ac:dyDescent="0.35"/>
    <row r="987" ht="12.9" x14ac:dyDescent="0.35"/>
    <row r="988" ht="12.9" x14ac:dyDescent="0.35"/>
    <row r="989" ht="12.9" x14ac:dyDescent="0.35"/>
    <row r="990" ht="12.9" x14ac:dyDescent="0.35"/>
    <row r="991" ht="12.9" x14ac:dyDescent="0.35"/>
    <row r="992" ht="12.9" x14ac:dyDescent="0.35"/>
    <row r="993" ht="12.9" x14ac:dyDescent="0.35"/>
    <row r="994" ht="12.9" x14ac:dyDescent="0.35"/>
    <row r="995" ht="12.9" x14ac:dyDescent="0.35"/>
    <row r="996" ht="12.9" x14ac:dyDescent="0.35"/>
    <row r="997" ht="12.9" x14ac:dyDescent="0.35"/>
    <row r="998" ht="12.9" x14ac:dyDescent="0.35"/>
    <row r="999" ht="12.9" x14ac:dyDescent="0.35"/>
    <row r="1000" ht="12.9" x14ac:dyDescent="0.35"/>
  </sheetData>
  <mergeCells count="63">
    <mergeCell ref="BA69:BA72"/>
    <mergeCell ref="BB69:BB72"/>
    <mergeCell ref="BC69:BC72"/>
    <mergeCell ref="BD69:BD72"/>
    <mergeCell ref="A71:A72"/>
    <mergeCell ref="B71:B72"/>
    <mergeCell ref="AY69:AY72"/>
    <mergeCell ref="AZ69:AZ72"/>
    <mergeCell ref="AX69:AX72"/>
    <mergeCell ref="A62:C62"/>
    <mergeCell ref="E62:AV62"/>
    <mergeCell ref="A46:A47"/>
    <mergeCell ref="A48:A49"/>
    <mergeCell ref="B48:B49"/>
    <mergeCell ref="A50:C50"/>
    <mergeCell ref="A52:A53"/>
    <mergeCell ref="B52:B53"/>
    <mergeCell ref="A54:A55"/>
    <mergeCell ref="A56:C56"/>
    <mergeCell ref="E56:AV56"/>
    <mergeCell ref="A58:A59"/>
    <mergeCell ref="B58:B59"/>
    <mergeCell ref="A60:A61"/>
    <mergeCell ref="B60:B61"/>
    <mergeCell ref="A44:C44"/>
    <mergeCell ref="E44:AV44"/>
    <mergeCell ref="B46:B47"/>
    <mergeCell ref="E50:AV50"/>
    <mergeCell ref="B54:B55"/>
    <mergeCell ref="A38:C38"/>
    <mergeCell ref="E38:AV38"/>
    <mergeCell ref="A40:A41"/>
    <mergeCell ref="B40:B41"/>
    <mergeCell ref="A42:A43"/>
    <mergeCell ref="B42:B43"/>
    <mergeCell ref="C1:AQ1"/>
    <mergeCell ref="A8:A19"/>
    <mergeCell ref="A20:A31"/>
    <mergeCell ref="E34:AV34"/>
    <mergeCell ref="A37:B37"/>
    <mergeCell ref="A122:C122"/>
    <mergeCell ref="B84:B85"/>
    <mergeCell ref="C84:C85"/>
    <mergeCell ref="A92:A93"/>
    <mergeCell ref="B92:B93"/>
    <mergeCell ref="C92:C93"/>
    <mergeCell ref="A100:A101"/>
    <mergeCell ref="B100:B101"/>
    <mergeCell ref="E92:AV92"/>
    <mergeCell ref="E100:AV100"/>
    <mergeCell ref="E71:AV71"/>
    <mergeCell ref="A64:A65"/>
    <mergeCell ref="B64:B65"/>
    <mergeCell ref="A66:A67"/>
    <mergeCell ref="B66:B67"/>
    <mergeCell ref="C71:C72"/>
    <mergeCell ref="A76:A77"/>
    <mergeCell ref="B76:B77"/>
    <mergeCell ref="C76:C77"/>
    <mergeCell ref="E76:AV76"/>
    <mergeCell ref="A84:A85"/>
    <mergeCell ref="E84:AV84"/>
    <mergeCell ref="C100:C101"/>
  </mergeCells>
  <conditionalFormatting sqref="E72:AO75 E77:AO83 E85:AO91 E93:AO99 E101:AO107">
    <cfRule type="cellIs" dxfId="6" priority="1" operator="greaterThanOrEqual">
      <formula>12</formula>
    </cfRule>
  </conditionalFormatting>
  <conditionalFormatting sqref="E11:AT12 E23:AL24">
    <cfRule type="cellIs" dxfId="5" priority="2" operator="lessThanOrEqual">
      <formula>0</formula>
    </cfRule>
  </conditionalFormatting>
  <conditionalFormatting sqref="E23:AT24">
    <cfRule type="cellIs" dxfId="4" priority="3" operator="lessThanOrEqual">
      <formula>0</formula>
    </cfRule>
  </conditionalFormatting>
  <conditionalFormatting sqref="E15:AT15 E27:AT27">
    <cfRule type="cellIs" dxfId="3" priority="4" operator="lessThanOrEqual">
      <formula>0</formula>
    </cfRule>
  </conditionalFormatting>
  <conditionalFormatting sqref="E13:AT13 E25:AT25">
    <cfRule type="cellIs" dxfId="2" priority="5" operator="lessThanOrEqual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619D-5FD8-4B3F-AB21-5637FFD5FC01}">
  <dimension ref="A1:BA6"/>
  <sheetViews>
    <sheetView tabSelected="1" topLeftCell="AP1" zoomScale="55" zoomScaleNormal="55" workbookViewId="0">
      <pane ySplit="4" topLeftCell="A5" activePane="bottomLeft" state="frozen"/>
      <selection pane="bottomLeft" activeCell="AY6" sqref="AY6"/>
    </sheetView>
  </sheetViews>
  <sheetFormatPr defaultColWidth="8.83203125" defaultRowHeight="12.9" x14ac:dyDescent="0.35"/>
  <cols>
    <col min="1" max="1" width="8.83203125" style="142"/>
    <col min="2" max="8" width="31.58203125" style="142" customWidth="1"/>
    <col min="9" max="9" width="42.6640625" style="142" customWidth="1"/>
    <col min="10" max="51" width="31.58203125" style="142" customWidth="1"/>
    <col min="52" max="52" width="22.5" style="142" bestFit="1" customWidth="1"/>
    <col min="53" max="53" width="25.6640625" style="142" bestFit="1" customWidth="1"/>
    <col min="54" max="16384" width="8.83203125" style="142"/>
  </cols>
  <sheetData>
    <row r="1" spans="1:53" ht="33" customHeight="1" x14ac:dyDescent="0.5"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38"/>
      <c r="O1" s="139"/>
      <c r="P1" s="120"/>
      <c r="Q1" s="140"/>
      <c r="R1" s="140"/>
      <c r="S1" s="121"/>
      <c r="T1" s="122"/>
      <c r="U1" s="122"/>
      <c r="V1" s="122"/>
      <c r="W1" s="122"/>
      <c r="X1" s="122"/>
      <c r="Y1" s="122"/>
      <c r="Z1" s="122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20"/>
      <c r="AM1" s="120"/>
      <c r="AN1" s="119"/>
      <c r="AO1" s="141"/>
    </row>
    <row r="2" spans="1:53" ht="28" customHeight="1" x14ac:dyDescent="0.35">
      <c r="A2" s="123"/>
      <c r="B2" s="184" t="s">
        <v>167</v>
      </c>
      <c r="C2" s="185"/>
      <c r="D2" s="185"/>
      <c r="E2" s="186"/>
      <c r="F2" s="185"/>
      <c r="G2" s="185"/>
      <c r="H2" s="185"/>
      <c r="I2" s="185"/>
      <c r="J2" s="185"/>
      <c r="K2" s="185"/>
      <c r="L2" s="185"/>
      <c r="M2" s="185"/>
      <c r="N2" s="187"/>
      <c r="O2" s="188" t="s">
        <v>168</v>
      </c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7"/>
      <c r="AO2" s="189" t="s">
        <v>169</v>
      </c>
      <c r="AP2" s="190"/>
      <c r="AQ2" s="190"/>
      <c r="AR2" s="190"/>
      <c r="AS2" s="190"/>
      <c r="AT2" s="190"/>
      <c r="AU2" s="190"/>
      <c r="AV2" s="190"/>
      <c r="AW2" s="190"/>
      <c r="AX2" s="182" t="s">
        <v>253</v>
      </c>
      <c r="AY2" s="182" t="s">
        <v>257</v>
      </c>
      <c r="AZ2" s="182" t="s">
        <v>254</v>
      </c>
      <c r="BA2" s="182" t="s">
        <v>230</v>
      </c>
    </row>
    <row r="3" spans="1:53" ht="85.5" customHeight="1" x14ac:dyDescent="0.35">
      <c r="A3" s="123" t="s">
        <v>98</v>
      </c>
      <c r="B3" s="123" t="s">
        <v>170</v>
      </c>
      <c r="C3" s="123" t="s">
        <v>171</v>
      </c>
      <c r="D3" s="123" t="s">
        <v>172</v>
      </c>
      <c r="E3" s="123" t="s">
        <v>232</v>
      </c>
      <c r="F3" s="123" t="s">
        <v>173</v>
      </c>
      <c r="G3" s="123" t="s">
        <v>174</v>
      </c>
      <c r="H3" s="123" t="s">
        <v>175</v>
      </c>
      <c r="I3" s="123" t="s">
        <v>176</v>
      </c>
      <c r="J3" s="123" t="s">
        <v>177</v>
      </c>
      <c r="K3" s="123" t="s">
        <v>178</v>
      </c>
      <c r="L3" s="123" t="s">
        <v>179</v>
      </c>
      <c r="M3" s="134" t="s">
        <v>180</v>
      </c>
      <c r="N3" s="136" t="s">
        <v>181</v>
      </c>
      <c r="O3" s="124" t="s">
        <v>182</v>
      </c>
      <c r="P3" s="125" t="s">
        <v>183</v>
      </c>
      <c r="Q3" s="125" t="s">
        <v>184</v>
      </c>
      <c r="R3" s="126" t="s">
        <v>185</v>
      </c>
      <c r="S3" s="127" t="s">
        <v>186</v>
      </c>
      <c r="T3" s="127" t="s">
        <v>187</v>
      </c>
      <c r="U3" s="127" t="s">
        <v>188</v>
      </c>
      <c r="V3" s="127" t="s">
        <v>189</v>
      </c>
      <c r="W3" s="127" t="s">
        <v>190</v>
      </c>
      <c r="X3" s="127" t="s">
        <v>191</v>
      </c>
      <c r="Y3" s="127" t="s">
        <v>192</v>
      </c>
      <c r="Z3" s="126" t="s">
        <v>193</v>
      </c>
      <c r="AA3" s="126" t="s">
        <v>194</v>
      </c>
      <c r="AB3" s="126" t="s">
        <v>195</v>
      </c>
      <c r="AC3" s="126" t="s">
        <v>196</v>
      </c>
      <c r="AD3" s="126" t="s">
        <v>197</v>
      </c>
      <c r="AE3" s="126" t="s">
        <v>198</v>
      </c>
      <c r="AF3" s="126" t="s">
        <v>199</v>
      </c>
      <c r="AG3" s="126" t="s">
        <v>200</v>
      </c>
      <c r="AH3" s="127" t="s">
        <v>201</v>
      </c>
      <c r="AI3" s="127" t="s">
        <v>202</v>
      </c>
      <c r="AJ3" s="126" t="s">
        <v>203</v>
      </c>
      <c r="AK3" s="128" t="s">
        <v>204</v>
      </c>
      <c r="AL3" s="129" t="s">
        <v>205</v>
      </c>
      <c r="AM3" s="130" t="s">
        <v>206</v>
      </c>
      <c r="AN3" s="127" t="s">
        <v>207</v>
      </c>
      <c r="AO3" s="131" t="s">
        <v>208</v>
      </c>
      <c r="AP3" s="131" t="s">
        <v>209</v>
      </c>
      <c r="AQ3" s="131" t="s">
        <v>210</v>
      </c>
      <c r="AR3" s="131" t="s">
        <v>211</v>
      </c>
      <c r="AS3" s="131" t="s">
        <v>212</v>
      </c>
      <c r="AT3" s="131" t="s">
        <v>213</v>
      </c>
      <c r="AU3" s="132" t="s">
        <v>214</v>
      </c>
      <c r="AV3" s="133" t="s">
        <v>215</v>
      </c>
      <c r="AW3" s="133" t="s">
        <v>230</v>
      </c>
      <c r="AX3" s="183"/>
      <c r="AY3" s="183"/>
      <c r="AZ3" s="183"/>
      <c r="BA3" s="183"/>
    </row>
    <row r="4" spans="1:53" ht="103.5" customHeight="1" x14ac:dyDescent="0.35">
      <c r="A4" s="143" t="s">
        <v>252</v>
      </c>
      <c r="B4" s="143" t="s">
        <v>216</v>
      </c>
      <c r="C4" s="143" t="s">
        <v>216</v>
      </c>
      <c r="D4" s="143" t="s">
        <v>217</v>
      </c>
      <c r="E4" s="143" t="s">
        <v>218</v>
      </c>
      <c r="F4" s="143" t="s">
        <v>218</v>
      </c>
      <c r="G4" s="143" t="s">
        <v>218</v>
      </c>
      <c r="H4" s="143" t="s">
        <v>218</v>
      </c>
      <c r="I4" s="143" t="s">
        <v>218</v>
      </c>
      <c r="J4" s="143"/>
      <c r="K4" s="143" t="s">
        <v>218</v>
      </c>
      <c r="L4" s="143" t="s">
        <v>219</v>
      </c>
      <c r="M4" s="135" t="s">
        <v>220</v>
      </c>
      <c r="N4" s="137" t="s">
        <v>220</v>
      </c>
      <c r="O4" s="143" t="s">
        <v>219</v>
      </c>
      <c r="P4" s="143" t="s">
        <v>219</v>
      </c>
      <c r="Q4" s="143" t="s">
        <v>219</v>
      </c>
      <c r="R4" s="143" t="s">
        <v>219</v>
      </c>
      <c r="S4" s="143" t="s">
        <v>219</v>
      </c>
      <c r="T4" s="143" t="s">
        <v>219</v>
      </c>
      <c r="U4" s="143" t="s">
        <v>219</v>
      </c>
      <c r="V4" s="143" t="s">
        <v>219</v>
      </c>
      <c r="W4" s="143" t="s">
        <v>219</v>
      </c>
      <c r="X4" s="143" t="s">
        <v>219</v>
      </c>
      <c r="Y4" s="143" t="s">
        <v>219</v>
      </c>
      <c r="Z4" s="143" t="s">
        <v>219</v>
      </c>
      <c r="AA4" s="143" t="s">
        <v>219</v>
      </c>
      <c r="AB4" s="143" t="s">
        <v>219</v>
      </c>
      <c r="AC4" s="143" t="s">
        <v>219</v>
      </c>
      <c r="AD4" s="143" t="s">
        <v>219</v>
      </c>
      <c r="AE4" s="143" t="s">
        <v>219</v>
      </c>
      <c r="AF4" s="143" t="s">
        <v>219</v>
      </c>
      <c r="AG4" s="143" t="s">
        <v>219</v>
      </c>
      <c r="AH4" s="143" t="s">
        <v>219</v>
      </c>
      <c r="AI4" s="143" t="s">
        <v>219</v>
      </c>
      <c r="AJ4" s="143" t="s">
        <v>221</v>
      </c>
      <c r="AK4" s="143" t="s">
        <v>219</v>
      </c>
      <c r="AL4" s="143" t="s">
        <v>219</v>
      </c>
      <c r="AM4" s="143" t="s">
        <v>219</v>
      </c>
      <c r="AN4" s="143" t="s">
        <v>221</v>
      </c>
      <c r="AO4" s="143" t="s">
        <v>219</v>
      </c>
      <c r="AP4" s="143" t="s">
        <v>219</v>
      </c>
      <c r="AQ4" s="143" t="s">
        <v>219</v>
      </c>
      <c r="AR4" s="143" t="s">
        <v>219</v>
      </c>
      <c r="AS4" s="143" t="s">
        <v>221</v>
      </c>
      <c r="AT4" s="143" t="s">
        <v>216</v>
      </c>
      <c r="AU4" s="143" t="s">
        <v>219</v>
      </c>
      <c r="AV4" s="143" t="s">
        <v>221</v>
      </c>
      <c r="AW4" s="143" t="s">
        <v>231</v>
      </c>
      <c r="AX4" s="143"/>
      <c r="AY4" s="143" t="s">
        <v>258</v>
      </c>
      <c r="AZ4" s="143" t="s">
        <v>216</v>
      </c>
      <c r="BA4" s="143" t="s">
        <v>255</v>
      </c>
    </row>
    <row r="5" spans="1:53" ht="23.25" customHeight="1" x14ac:dyDescent="0.65">
      <c r="A5" s="144">
        <v>1</v>
      </c>
      <c r="B5" s="144" t="s">
        <v>236</v>
      </c>
      <c r="C5" s="144" t="s">
        <v>229</v>
      </c>
      <c r="D5" s="145" t="s">
        <v>233</v>
      </c>
      <c r="E5" s="145" t="s">
        <v>234</v>
      </c>
      <c r="F5" s="145" t="s">
        <v>235</v>
      </c>
      <c r="G5" s="145" t="s">
        <v>237</v>
      </c>
      <c r="H5" s="146" t="s">
        <v>239</v>
      </c>
      <c r="I5" s="147" t="s">
        <v>241</v>
      </c>
      <c r="J5" s="148" t="s">
        <v>222</v>
      </c>
      <c r="K5" s="149" t="s">
        <v>223</v>
      </c>
      <c r="L5" s="150">
        <v>82</v>
      </c>
      <c r="M5" s="162" t="s">
        <v>249</v>
      </c>
      <c r="N5" s="162" t="s">
        <v>251</v>
      </c>
      <c r="O5" s="151">
        <v>40</v>
      </c>
      <c r="P5" s="152">
        <v>10</v>
      </c>
      <c r="Q5" s="152">
        <v>11</v>
      </c>
      <c r="R5" s="152">
        <v>12</v>
      </c>
      <c r="S5" s="152">
        <v>13</v>
      </c>
      <c r="T5" s="152">
        <v>14</v>
      </c>
      <c r="U5" s="152">
        <v>15</v>
      </c>
      <c r="V5" s="152">
        <v>16</v>
      </c>
      <c r="W5" s="152">
        <v>17</v>
      </c>
      <c r="X5" s="152">
        <v>18</v>
      </c>
      <c r="Y5" s="152">
        <v>19</v>
      </c>
      <c r="Z5" s="154">
        <v>7</v>
      </c>
      <c r="AA5" s="154">
        <v>10</v>
      </c>
      <c r="AB5" s="154"/>
      <c r="AC5" s="152"/>
      <c r="AD5" s="152"/>
      <c r="AE5" s="155"/>
      <c r="AF5" s="152"/>
      <c r="AG5" s="152"/>
      <c r="AH5" s="152"/>
      <c r="AI5" s="152">
        <v>30</v>
      </c>
      <c r="AJ5" s="153" t="s">
        <v>243</v>
      </c>
      <c r="AK5" s="153">
        <v>110</v>
      </c>
      <c r="AL5" s="153"/>
      <c r="AM5" s="156"/>
      <c r="AN5" s="157" t="s">
        <v>224</v>
      </c>
      <c r="AO5" s="158">
        <v>10</v>
      </c>
      <c r="AP5" s="158">
        <v>20</v>
      </c>
      <c r="AQ5" s="158">
        <v>82</v>
      </c>
      <c r="AR5" s="158">
        <v>109</v>
      </c>
      <c r="AS5" s="158" t="s">
        <v>245</v>
      </c>
      <c r="AT5" s="159" t="s">
        <v>236</v>
      </c>
      <c r="AU5" s="161">
        <v>100000</v>
      </c>
      <c r="AV5" s="160" t="s">
        <v>225</v>
      </c>
      <c r="AW5" s="160" t="s">
        <v>247</v>
      </c>
      <c r="AX5" s="160">
        <v>0.7</v>
      </c>
      <c r="AY5" s="160" t="s">
        <v>259</v>
      </c>
      <c r="AZ5" s="159" t="s">
        <v>236</v>
      </c>
      <c r="BA5" s="159" t="s">
        <v>247</v>
      </c>
    </row>
    <row r="6" spans="1:53" ht="23.25" customHeight="1" x14ac:dyDescent="0.65">
      <c r="A6" s="144">
        <v>2</v>
      </c>
      <c r="B6" s="144" t="s">
        <v>236</v>
      </c>
      <c r="C6" s="144" t="s">
        <v>236</v>
      </c>
      <c r="D6" s="145" t="s">
        <v>233</v>
      </c>
      <c r="E6" s="145" t="s">
        <v>234</v>
      </c>
      <c r="F6" s="145" t="s">
        <v>235</v>
      </c>
      <c r="G6" s="145" t="s">
        <v>238</v>
      </c>
      <c r="H6" s="146" t="s">
        <v>240</v>
      </c>
      <c r="I6" s="147" t="s">
        <v>242</v>
      </c>
      <c r="J6" s="148" t="s">
        <v>222</v>
      </c>
      <c r="K6" s="149" t="s">
        <v>226</v>
      </c>
      <c r="L6" s="150">
        <v>504</v>
      </c>
      <c r="M6" s="162" t="s">
        <v>250</v>
      </c>
      <c r="N6" s="162" t="s">
        <v>251</v>
      </c>
      <c r="O6" s="151">
        <v>60</v>
      </c>
      <c r="P6" s="152">
        <v>20</v>
      </c>
      <c r="Q6" s="152">
        <v>21</v>
      </c>
      <c r="R6" s="152">
        <v>22</v>
      </c>
      <c r="S6" s="152">
        <v>23</v>
      </c>
      <c r="T6" s="152">
        <v>24</v>
      </c>
      <c r="U6" s="152">
        <v>25</v>
      </c>
      <c r="V6" s="152">
        <v>26</v>
      </c>
      <c r="W6" s="152">
        <v>27</v>
      </c>
      <c r="X6" s="152">
        <v>28</v>
      </c>
      <c r="Y6" s="152">
        <v>29</v>
      </c>
      <c r="Z6" s="154">
        <v>70</v>
      </c>
      <c r="AA6" s="154">
        <v>30</v>
      </c>
      <c r="AB6" s="154">
        <v>20</v>
      </c>
      <c r="AC6" s="152"/>
      <c r="AD6" s="152"/>
      <c r="AE6" s="155"/>
      <c r="AF6" s="152"/>
      <c r="AG6" s="152"/>
      <c r="AH6" s="152"/>
      <c r="AI6" s="152"/>
      <c r="AJ6" s="153" t="s">
        <v>244</v>
      </c>
      <c r="AK6" s="153"/>
      <c r="AL6" s="153">
        <v>220</v>
      </c>
      <c r="AM6" s="156">
        <v>40</v>
      </c>
      <c r="AN6" s="157" t="s">
        <v>224</v>
      </c>
      <c r="AO6" s="158">
        <v>15</v>
      </c>
      <c r="AP6" s="158">
        <v>63</v>
      </c>
      <c r="AQ6" s="158">
        <v>207</v>
      </c>
      <c r="AR6" s="158"/>
      <c r="AS6" s="158" t="s">
        <v>246</v>
      </c>
      <c r="AT6" s="159" t="s">
        <v>229</v>
      </c>
      <c r="AU6" s="161">
        <v>20000</v>
      </c>
      <c r="AV6" s="160" t="s">
        <v>227</v>
      </c>
      <c r="AW6" s="160" t="s">
        <v>248</v>
      </c>
      <c r="AX6" s="160">
        <v>0.7</v>
      </c>
      <c r="AY6" s="160" t="s">
        <v>260</v>
      </c>
      <c r="AZ6" s="159" t="s">
        <v>229</v>
      </c>
      <c r="BA6" s="159" t="s">
        <v>256</v>
      </c>
    </row>
  </sheetData>
  <mergeCells count="7">
    <mergeCell ref="AZ2:AZ3"/>
    <mergeCell ref="BA2:BA3"/>
    <mergeCell ref="B2:N2"/>
    <mergeCell ref="O2:AN2"/>
    <mergeCell ref="AX2:AX3"/>
    <mergeCell ref="AO2:AW2"/>
    <mergeCell ref="AY2:AY3"/>
  </mergeCells>
  <phoneticPr fontId="38" type="noConversion"/>
  <conditionalFormatting sqref="D5:E6">
    <cfRule type="containsText" dxfId="1" priority="2" operator="containsText" text="HD">
      <formula>NOT(ISERROR(SEARCH(("HD"),(D5))))</formula>
    </cfRule>
  </conditionalFormatting>
  <conditionalFormatting sqref="F5:F6">
    <cfRule type="containsText" dxfId="0" priority="1" operator="containsText" text="HD">
      <formula>NOT(ISERROR(SEARCH(("HD"),(F5))))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</vt:lpstr>
      <vt:lpstr>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AnhLT</dc:creator>
  <cp:lastModifiedBy>AnhLT</cp:lastModifiedBy>
  <dcterms:created xsi:type="dcterms:W3CDTF">2022-10-18T06:47:08Z</dcterms:created>
  <dcterms:modified xsi:type="dcterms:W3CDTF">2023-02-27T10:20:41Z</dcterms:modified>
</cp:coreProperties>
</file>