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i hoc\kinh te cong nghe phan mem\tuần 2\"/>
    </mc:Choice>
  </mc:AlternateContent>
  <xr:revisionPtr revIDLastSave="0" documentId="13_ncr:1_{F2C1C80A-4611-4FAA-A889-4602D639E269}" xr6:coauthVersionLast="47" xr6:coauthVersionMax="47" xr10:uidLastSave="{00000000-0000-0000-0000-000000000000}"/>
  <bookViews>
    <workbookView xWindow="-108" yWindow="-108" windowWidth="23256" windowHeight="12576" tabRatio="873" xr2:uid="{00000000-000D-0000-FFFF-FFFF00000000}"/>
  </bookViews>
  <sheets>
    <sheet name="điểm actors" sheetId="4" r:id="rId1"/>
    <sheet name="Bang tinh diem Use-case" sheetId="6" r:id="rId2"/>
    <sheet name="hệ số phức tạp KT-CN " sheetId="5" r:id="rId3"/>
    <sheet name="He so PTMT - KN - NOI SUY" sheetId="1" r:id="rId4"/>
    <sheet name="giá trị phần mềm" sheetId="3" r:id="rId5"/>
    <sheet name="Tổng hợp giá trị phần mềm" sheetId="9" r:id="rId6"/>
    <sheet name="Luong binh quan" sheetId="8" r:id="rId7"/>
    <sheet name="Trang_tính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8" l="1"/>
  <c r="F13" i="6"/>
  <c r="F9" i="6"/>
  <c r="F5" i="6"/>
  <c r="D9" i="8" l="1"/>
  <c r="G41" i="3"/>
  <c r="F20" i="5"/>
  <c r="E9" i="3" s="1"/>
  <c r="F17" i="5"/>
  <c r="F12" i="5"/>
  <c r="F13" i="5"/>
  <c r="F14" i="5"/>
  <c r="F15" i="5"/>
  <c r="F16" i="5"/>
  <c r="F9" i="5"/>
  <c r="F10" i="5"/>
  <c r="F11" i="5"/>
  <c r="F7" i="5"/>
  <c r="F8" i="5"/>
  <c r="F6" i="5"/>
  <c r="G7" i="6"/>
  <c r="G8" i="6"/>
  <c r="G6" i="6"/>
  <c r="G13" i="6"/>
  <c r="G9" i="6"/>
  <c r="F7" i="4"/>
  <c r="F6" i="4"/>
  <c r="F5" i="4"/>
  <c r="G5" i="6" l="1"/>
  <c r="G17" i="6" s="1"/>
  <c r="E7" i="3" s="1"/>
  <c r="D10" i="8"/>
  <c r="C8" i="8"/>
  <c r="F19" i="5"/>
  <c r="F8" i="4"/>
  <c r="E6" i="3" s="1"/>
  <c r="E8" i="3" l="1"/>
  <c r="K25" i="2"/>
  <c r="L25" i="2" s="1" a="1"/>
  <c r="L25" i="2" s="1"/>
  <c r="K22" i="2"/>
  <c r="L22" i="2" s="1" a="1"/>
  <c r="L22" i="2" s="1"/>
  <c r="K20" i="2"/>
  <c r="L20" i="2" s="1" a="1"/>
  <c r="L20" i="2" s="1"/>
  <c r="J16" i="2"/>
  <c r="K16" i="2" s="1"/>
  <c r="L16" i="2" s="1" a="1"/>
  <c r="L16" i="2" s="1"/>
  <c r="J13" i="2"/>
  <c r="K13" i="2" s="1"/>
  <c r="L13" i="2" s="1" a="1"/>
  <c r="L13" i="2" s="1"/>
  <c r="J10" i="2"/>
  <c r="K10" i="2" s="1"/>
  <c r="L10" i="2" s="1" a="1"/>
  <c r="L10" i="2" s="1"/>
  <c r="J7" i="2"/>
  <c r="K7" i="2" s="1"/>
  <c r="L7" i="2" s="1" a="1"/>
  <c r="L7" i="2" s="1"/>
  <c r="J4" i="2"/>
  <c r="K4" i="2" s="1"/>
  <c r="F25" i="1"/>
  <c r="G25" i="1" s="1" a="1"/>
  <c r="G25" i="1" s="1"/>
  <c r="F22" i="1"/>
  <c r="G22" i="1" s="1" a="1"/>
  <c r="G22" i="1" s="1"/>
  <c r="F20" i="1"/>
  <c r="G20" i="1" s="1" a="1"/>
  <c r="G20" i="1" s="1"/>
  <c r="F13" i="1"/>
  <c r="G13" i="1" s="1" a="1"/>
  <c r="G13" i="1" s="1"/>
  <c r="F16" i="1"/>
  <c r="G16" i="1" s="1" a="1"/>
  <c r="G16" i="1" s="1"/>
  <c r="F4" i="1"/>
  <c r="G4" i="1" s="1" a="1"/>
  <c r="G4" i="1" s="1"/>
  <c r="F7" i="1"/>
  <c r="G7" i="1" s="1" a="1"/>
  <c r="G7" i="1" s="1"/>
  <c r="F10" i="1"/>
  <c r="G10" i="1" s="1" a="1"/>
  <c r="G10" i="1" s="1"/>
  <c r="G30" i="1" l="1"/>
  <c r="G31" i="1" s="1" a="1"/>
  <c r="G31" i="1" s="1"/>
  <c r="E12" i="3" s="1"/>
  <c r="F28" i="1"/>
  <c r="F29" i="1" s="1"/>
  <c r="E10" i="3" s="1"/>
  <c r="E11" i="3" s="1"/>
  <c r="E13" i="3" s="1"/>
  <c r="K28" i="2"/>
  <c r="L4" i="2" a="1"/>
  <c r="L4" i="2" s="1"/>
  <c r="L30" i="2" s="1"/>
  <c r="E15" i="3" l="1"/>
  <c r="E5" i="9" s="1"/>
  <c r="E6" i="9" s="1"/>
  <c r="E7" i="9" s="1"/>
  <c r="E8" i="9" s="1"/>
  <c r="E9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<sst xmlns="http://schemas.openxmlformats.org/spreadsheetml/2006/main" count="263" uniqueCount="166">
  <si>
    <t>TT</t>
  </si>
  <si>
    <t>Các hệ số tác động môi trường</t>
  </si>
  <si>
    <t>Mức xếp hạng
(Từ 0 đến 5)</t>
  </si>
  <si>
    <t xml:space="preserve">Trọng số chuẩn
</t>
  </si>
  <si>
    <t>TB cộng giá trị xếp hạng</t>
  </si>
  <si>
    <t>Kết quả (KQ)</t>
  </si>
  <si>
    <t>Đánh giá độ ổn định KN</t>
  </si>
  <si>
    <t>Diễn giải lý do</t>
  </si>
  <si>
    <t>I</t>
  </si>
  <si>
    <t>Hệ số tác động môi trường và nhóm dự án (EFW)</t>
  </si>
  <si>
    <t>Đánh giá cho từng thành viên</t>
  </si>
  <si>
    <t>F1</t>
  </si>
  <si>
    <t>Có áp dụng qui trình phát triển PM theo mẫu RUP và có hiểu biết về RUP</t>
  </si>
  <si>
    <t>0 = Không có kinh nghiệm</t>
  </si>
  <si>
    <t>3 = Trung bình</t>
  </si>
  <si>
    <t>5 = Trình độ chuyên gia</t>
  </si>
  <si>
    <t>F2</t>
  </si>
  <si>
    <t>Có kinh nghiệm về ứng dụng tương tự (application experiences)</t>
  </si>
  <si>
    <t>F3</t>
  </si>
  <si>
    <t>Có kinh nghiệm về hướng đối tượng (Object Oriented)</t>
  </si>
  <si>
    <t>F4</t>
  </si>
  <si>
    <t>Có khả năng lãnh đạo Nhóm</t>
  </si>
  <si>
    <t>F5</t>
  </si>
  <si>
    <t>Tính chất năng động</t>
  </si>
  <si>
    <t>0 = Không năng động</t>
  </si>
  <si>
    <t>5 = Cao</t>
  </si>
  <si>
    <t>Đánh giá chung cho Dự án</t>
  </si>
  <si>
    <t>F6</t>
  </si>
  <si>
    <t>Độ ổn định của các yêu cầu</t>
  </si>
  <si>
    <t>0 = Rất bất định</t>
  </si>
  <si>
    <t>5 = Không hay thay đổi</t>
  </si>
  <si>
    <t>F7</t>
  </si>
  <si>
    <t>Có sử dụng các nhân viên làm Part-time</t>
  </si>
  <si>
    <t>0 = Không có NV Part-time</t>
  </si>
  <si>
    <t>(TB là 3)</t>
  </si>
  <si>
    <t>3 = Có nhân viên làm Part-time</t>
  </si>
  <si>
    <t>5 = Tất cả đều làm Part-time</t>
  </si>
  <si>
    <t>F8</t>
  </si>
  <si>
    <t xml:space="preserve">Dùng ngôn ngữ lập trình loại khó </t>
  </si>
  <si>
    <t>0 = Ngôn ngữ lập trình dễ</t>
  </si>
  <si>
    <t>5 = Khó</t>
  </si>
  <si>
    <t>Cộng I</t>
  </si>
  <si>
    <t>EFW</t>
  </si>
  <si>
    <t>II</t>
  </si>
  <si>
    <t>Hệ số độ phức tạp về môi trường (Environmental Factor)</t>
  </si>
  <si>
    <t>EF = 1.4 + (-0.03 x EFW)</t>
  </si>
  <si>
    <t>III</t>
  </si>
  <si>
    <t>Độ ổn định kinh nghiệm (Experience Stable)</t>
  </si>
  <si>
    <t>ES</t>
  </si>
  <si>
    <t>IV</t>
  </si>
  <si>
    <t>Nội suy năng suất P</t>
  </si>
  <si>
    <t>P= người/giờ/usecase</t>
  </si>
  <si>
    <t>Linh</t>
  </si>
  <si>
    <t>H.Anh</t>
  </si>
  <si>
    <t>V.Anh</t>
  </si>
  <si>
    <t>Dương</t>
  </si>
  <si>
    <t>Duy</t>
  </si>
  <si>
    <t>Hạng mục</t>
  </si>
  <si>
    <t>Diễn giải</t>
  </si>
  <si>
    <t>Giá trị</t>
  </si>
  <si>
    <t>Ghi chú</t>
  </si>
  <si>
    <t>Tính điểm trường hợp sử dụng (Use-case)</t>
  </si>
  <si>
    <t>Điểm Actor (TAW)</t>
  </si>
  <si>
    <t>Điểm Use-case (TBF)</t>
  </si>
  <si>
    <t>Tính điểm UUCP</t>
  </si>
  <si>
    <t>UUCP = TAW +TBF</t>
  </si>
  <si>
    <t>Hệ số phức tạp về KT-CN (TCF)</t>
  </si>
  <si>
    <t>TCF = 0,6 + (0,01 x TFW)</t>
  </si>
  <si>
    <t>Hệ số phức tạp về môi trường (EF)</t>
  </si>
  <si>
    <t>EF = 1,4 + (-0,03 x EFW)</t>
  </si>
  <si>
    <t>Tính điểm AUCP</t>
  </si>
  <si>
    <t>AUCP = UUCP x TCF x EF</t>
  </si>
  <si>
    <t>Nội suy thời gian lao động (P)</t>
  </si>
  <si>
    <t>P : người/giờ/AUCP</t>
  </si>
  <si>
    <t>Giá trị nỗ lực thực tế (E)</t>
  </si>
  <si>
    <t>E = 10/6 x AUCP</t>
  </si>
  <si>
    <t>Mức lương lao động bình quân (H)</t>
  </si>
  <si>
    <t xml:space="preserve">H: người/giờ </t>
  </si>
  <si>
    <t>V</t>
  </si>
  <si>
    <t>Giá trị phần mềm nội bộ (G)</t>
  </si>
  <si>
    <t>G = 1,4 x E x P x H</t>
  </si>
  <si>
    <t>STT</t>
  </si>
  <si>
    <t>Loại Actor</t>
  </si>
  <si>
    <t>Mô tả</t>
  </si>
  <si>
    <t>Số tác nhân</t>
  </si>
  <si>
    <t>Trọng số</t>
  </si>
  <si>
    <t>Điểm từng loại tác nhân</t>
  </si>
  <si>
    <t>Đơn giản</t>
  </si>
  <si>
    <t>Thuộc loại giao diện của chương trình</t>
  </si>
  <si>
    <t>Trung bình</t>
  </si>
  <si>
    <t>Giao diện tương tác hoặc phục vụ một giao thức hoạt động</t>
  </si>
  <si>
    <t>Phức tạp</t>
  </si>
  <si>
    <t>Giao diện đồ họa</t>
  </si>
  <si>
    <t>Cộng (1+2+3)</t>
  </si>
  <si>
    <t>TAW</t>
  </si>
  <si>
    <t>Loại Use Case</t>
  </si>
  <si>
    <t>Trọng số UCP chuẩn</t>
  </si>
  <si>
    <t>Hệ số BMT</t>
  </si>
  <si>
    <t>Số trường hợp sử dụng</t>
  </si>
  <si>
    <t>Điểm của từng trường hợp</t>
  </si>
  <si>
    <t>B</t>
  </si>
  <si>
    <t>Các chức năng cơ bản</t>
  </si>
  <si>
    <t>Use case đơn giản</t>
  </si>
  <si>
    <t>Use case trung bình</t>
  </si>
  <si>
    <t>Use case phức tạp</t>
  </si>
  <si>
    <t>M</t>
  </si>
  <si>
    <t xml:space="preserve">                       -   </t>
  </si>
  <si>
    <t>Các chức năng mở rộng</t>
  </si>
  <si>
    <t>1,2</t>
  </si>
  <si>
    <t>T</t>
  </si>
  <si>
    <t>Các chức năng nâng cao</t>
  </si>
  <si>
    <t>1,5</t>
  </si>
  <si>
    <t>TBF = Cộng (1+2+3)</t>
  </si>
  <si>
    <t>Các hệ số</t>
  </si>
  <si>
    <t>Giá trị xếp hạng</t>
  </si>
  <si>
    <t>Kết quả</t>
  </si>
  <si>
    <t>Hệ số kỹ thuật - công nghệ</t>
  </si>
  <si>
    <t>Hệ thống phân tán (Distributed System)</t>
  </si>
  <si>
    <t>Tính chất đáp ứng tức thời hoặc yêu cầu đảm bảo thông lượng</t>
  </si>
  <si>
    <t>Hiệu quả sử dụng trực tuyến (Enduser efficiency - online)</t>
  </si>
  <si>
    <t>Độ phức tạp của xử lý bên trong (Complex internal processing)</t>
  </si>
  <si>
    <t>Mã nguồn tái sử dụng được (Code must be reusable)</t>
  </si>
  <si>
    <t>Dễ cài đặt (Easy to install)</t>
  </si>
  <si>
    <t>Dễ sử dụng (Easy to use)</t>
  </si>
  <si>
    <t>Khả năng chuyển đổi (Portable)</t>
  </si>
  <si>
    <t>Dễ thay đổi (Easy to change)</t>
  </si>
  <si>
    <t>Sử dụng đồng thời (Concurrent)</t>
  </si>
  <si>
    <t>Có các tính năng bảo mật đặc biệt</t>
  </si>
  <si>
    <t>Cung cấp truy nhập trực tiếp tới các phần mềm của hãng thứ 3</t>
  </si>
  <si>
    <t>Tổng hệ số  kỹ thuật - công nghệ (TFW)</t>
  </si>
  <si>
    <t>Hệ số phức tạp về kỹ thuật - công nghệ (TCF) = 0.6 + (0.01 x TFW)</t>
  </si>
  <si>
    <t>Mức lương/tháng (đồng)</t>
  </si>
  <si>
    <t>Số lượng cán bộ</t>
  </si>
  <si>
    <t>Tổng (đồng)</t>
  </si>
  <si>
    <t>Tổng chi lương/tháng</t>
  </si>
  <si>
    <t>Mực lương bình quân/người/tháng</t>
  </si>
  <si>
    <t>Mức lượng bình quân 1 người/1 giờ</t>
  </si>
  <si>
    <t>BẢNG TÍNH LƯƠNG BÌNH QUÂN / NGƯỜI/ GIỜ</t>
  </si>
  <si>
    <t>Khoản mục chi phí</t>
  </si>
  <si>
    <t>Cách tính</t>
  </si>
  <si>
    <t>Ký hiệu</t>
  </si>
  <si>
    <t>Giá trị phần mềm</t>
  </si>
  <si>
    <t>1,4 x E x P x H</t>
  </si>
  <si>
    <t>G</t>
  </si>
  <si>
    <t>Chi phí chung</t>
  </si>
  <si>
    <t>G x 65%</t>
  </si>
  <si>
    <t>C</t>
  </si>
  <si>
    <t>Thu nhập chịu thuế tính trước</t>
  </si>
  <si>
    <t>(G+C) x 6%</t>
  </si>
  <si>
    <t>TL</t>
  </si>
  <si>
    <t>Chi phí xây dựng phần mềm</t>
  </si>
  <si>
    <t>G + C + TL</t>
  </si>
  <si>
    <t>Gpm</t>
  </si>
  <si>
    <t>TỔNG CỘNG</t>
  </si>
  <si>
    <t xml:space="preserve">Tổng </t>
  </si>
  <si>
    <t>TBF</t>
  </si>
  <si>
    <t>UUCP</t>
  </si>
  <si>
    <t>TCF</t>
  </si>
  <si>
    <t>EF</t>
  </si>
  <si>
    <t>AUCP</t>
  </si>
  <si>
    <t>P</t>
  </si>
  <si>
    <t>E</t>
  </si>
  <si>
    <t>H</t>
  </si>
  <si>
    <t>đơn vị: đồng</t>
  </si>
  <si>
    <t>Yêu cầu phương tiện đào tạo đặc biệt cho người sử dụng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</si>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</sst>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#,##0.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Cambria"/>
      <family val="1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i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165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3" fontId="3" fillId="0" borderId="9" xfId="0" applyNumberFormat="1" applyFont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4" fillId="0" borderId="8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10" xfId="0" applyFont="1" applyBorder="1" applyAlignment="1">
      <alignment horizontal="right" wrapText="1"/>
    </xf>
    <xf numFmtId="0" fontId="14" fillId="0" borderId="1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justify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right" vertical="center" wrapText="1"/>
    </xf>
    <xf numFmtId="166" fontId="14" fillId="4" borderId="1" xfId="0" applyNumberFormat="1" applyFont="1" applyFill="1" applyBorder="1" applyAlignment="1">
      <alignment vertical="center" wrapText="1"/>
    </xf>
    <xf numFmtId="37" fontId="14" fillId="4" borderId="1" xfId="1" applyNumberFormat="1" applyFont="1" applyFill="1" applyBorder="1" applyAlignment="1">
      <alignment vertical="center" wrapText="1"/>
    </xf>
    <xf numFmtId="3" fontId="7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3" fontId="14" fillId="4" borderId="1" xfId="1" applyNumberFormat="1" applyFont="1" applyFill="1" applyBorder="1" applyAlignment="1" applyProtection="1">
      <alignment vertical="center" wrapText="1"/>
      <protection locked="0"/>
    </xf>
    <xf numFmtId="3" fontId="14" fillId="4" borderId="9" xfId="0" applyNumberFormat="1" applyFont="1" applyFill="1" applyBorder="1" applyAlignment="1">
      <alignment horizontal="right" wrapText="1"/>
    </xf>
    <xf numFmtId="165" fontId="14" fillId="4" borderId="12" xfId="1" applyNumberFormat="1" applyFont="1" applyFill="1" applyBorder="1" applyAlignment="1">
      <alignment horizontal="right" wrapText="1"/>
    </xf>
    <xf numFmtId="3" fontId="7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7C00-17FB-45CD-BE54-4E4026166B14}">
  <dimension ref="A4:G8"/>
  <sheetViews>
    <sheetView tabSelected="1" workbookViewId="0">
      <selection activeCell="J5" sqref="J5"/>
    </sheetView>
  </sheetViews>
  <sheetFormatPr defaultRowHeight="14.4" x14ac:dyDescent="0.3"/>
  <cols>
    <col min="1" max="1" width="14" customWidth="1"/>
    <col min="2" max="2" width="17.77734375" customWidth="1"/>
    <col min="3" max="3" width="30.109375" customWidth="1"/>
    <col min="4" max="4" width="14.33203125" customWidth="1"/>
    <col min="5" max="6" width="11.6640625" customWidth="1"/>
    <col min="7" max="7" width="13" customWidth="1"/>
  </cols>
  <sheetData>
    <row r="4" spans="1:7" ht="45.6" customHeight="1" x14ac:dyDescent="0.3">
      <c r="A4" s="74" t="s">
        <v>81</v>
      </c>
      <c r="B4" s="74" t="s">
        <v>82</v>
      </c>
      <c r="C4" s="74" t="s">
        <v>83</v>
      </c>
      <c r="D4" s="74" t="s">
        <v>84</v>
      </c>
      <c r="E4" s="74" t="s">
        <v>85</v>
      </c>
      <c r="F4" s="74" t="s">
        <v>86</v>
      </c>
      <c r="G4" s="75" t="s">
        <v>60</v>
      </c>
    </row>
    <row r="5" spans="1:7" ht="43.2" customHeight="1" x14ac:dyDescent="0.3">
      <c r="A5" s="18">
        <v>1</v>
      </c>
      <c r="B5" s="17" t="s">
        <v>87</v>
      </c>
      <c r="C5" s="17" t="s">
        <v>88</v>
      </c>
      <c r="D5" s="99">
        <v>0</v>
      </c>
      <c r="E5" s="18">
        <v>1</v>
      </c>
      <c r="F5" s="18">
        <f>D5*E5</f>
        <v>0</v>
      </c>
      <c r="G5" s="16"/>
    </row>
    <row r="6" spans="1:7" ht="42" customHeight="1" x14ac:dyDescent="0.3">
      <c r="A6" s="18">
        <v>2</v>
      </c>
      <c r="B6" s="17" t="s">
        <v>89</v>
      </c>
      <c r="C6" s="17" t="s">
        <v>90</v>
      </c>
      <c r="D6" s="99">
        <v>0</v>
      </c>
      <c r="E6" s="18">
        <v>2</v>
      </c>
      <c r="F6" s="18">
        <f>D6*E6</f>
        <v>0</v>
      </c>
      <c r="G6" s="16"/>
    </row>
    <row r="7" spans="1:7" ht="15.6" x14ac:dyDescent="0.3">
      <c r="A7" s="18">
        <v>3</v>
      </c>
      <c r="B7" s="17" t="s">
        <v>91</v>
      </c>
      <c r="C7" s="46" t="s">
        <v>92</v>
      </c>
      <c r="D7" s="99">
        <v>7</v>
      </c>
      <c r="E7" s="18">
        <v>3</v>
      </c>
      <c r="F7" s="18">
        <f>D7*E7</f>
        <v>21</v>
      </c>
      <c r="G7" s="16"/>
    </row>
    <row r="8" spans="1:7" ht="15.6" x14ac:dyDescent="0.3">
      <c r="A8" s="18">
        <v>4</v>
      </c>
      <c r="B8" s="5" t="s">
        <v>93</v>
      </c>
      <c r="C8" s="4" t="s">
        <v>94</v>
      </c>
      <c r="D8" s="18"/>
      <c r="E8" s="18"/>
      <c r="F8" s="98">
        <f>SUM(F5:F7)</f>
        <v>21</v>
      </c>
      <c r="G8" s="16"/>
    </row>
  </sheetData>
  <sheetProtection algorithmName="SHA-512" hashValue="OlhSxVP/XcCs0xya95IJ6n+ijJbtJZWhHKIyiraRXOwTKpZ+KMlahCVgJKXYYtOJHFBu6op2yX0sXTDRlpXyww==" saltValue="1SllMtd0TV57h1AmmngXO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8462-0C24-4228-8A9B-1AFA4E502652}">
  <dimension ref="B4:H17"/>
  <sheetViews>
    <sheetView workbookViewId="0">
      <selection activeCell="E22" sqref="E22"/>
    </sheetView>
  </sheetViews>
  <sheetFormatPr defaultRowHeight="14.4" x14ac:dyDescent="0.3"/>
  <cols>
    <col min="2" max="2" width="4.5546875" bestFit="1" customWidth="1"/>
    <col min="3" max="3" width="18.5546875" customWidth="1"/>
    <col min="4" max="4" width="16" customWidth="1"/>
    <col min="5" max="5" width="10.77734375" customWidth="1"/>
    <col min="6" max="6" width="14.88671875" customWidth="1"/>
    <col min="7" max="7" width="15.109375" customWidth="1"/>
    <col min="8" max="8" width="21.33203125" customWidth="1"/>
  </cols>
  <sheetData>
    <row r="4" spans="2:8" ht="27.6" x14ac:dyDescent="0.3">
      <c r="B4" s="76" t="s">
        <v>81</v>
      </c>
      <c r="C4" s="77" t="s">
        <v>95</v>
      </c>
      <c r="D4" s="77" t="s">
        <v>96</v>
      </c>
      <c r="E4" s="77" t="s">
        <v>97</v>
      </c>
      <c r="F4" s="77" t="s">
        <v>98</v>
      </c>
      <c r="G4" s="77" t="s">
        <v>99</v>
      </c>
      <c r="H4" s="77" t="s">
        <v>83</v>
      </c>
    </row>
    <row r="5" spans="2:8" x14ac:dyDescent="0.3">
      <c r="B5" s="47">
        <v>1</v>
      </c>
      <c r="C5" s="48" t="s">
        <v>100</v>
      </c>
      <c r="D5" s="49"/>
      <c r="E5" s="49"/>
      <c r="F5" s="10">
        <f>SUM(F6:F8)</f>
        <v>205</v>
      </c>
      <c r="G5" s="90">
        <f>SUM(G6:G8)</f>
        <v>1065</v>
      </c>
      <c r="H5" s="50" t="s">
        <v>101</v>
      </c>
    </row>
    <row r="6" spans="2:8" ht="24.6" customHeight="1" x14ac:dyDescent="0.3">
      <c r="B6" s="51"/>
      <c r="C6" s="52" t="s">
        <v>102</v>
      </c>
      <c r="D6" s="53">
        <v>5</v>
      </c>
      <c r="E6" s="54">
        <v>1</v>
      </c>
      <c r="F6" s="100">
        <v>197</v>
      </c>
      <c r="G6" s="54">
        <f>PRODUCT(D6:F6)</f>
        <v>985</v>
      </c>
      <c r="H6" s="50"/>
    </row>
    <row r="7" spans="2:8" ht="22.8" customHeight="1" x14ac:dyDescent="0.3">
      <c r="B7" s="51"/>
      <c r="C7" s="52" t="s">
        <v>103</v>
      </c>
      <c r="D7" s="53">
        <v>10</v>
      </c>
      <c r="E7" s="54">
        <v>1</v>
      </c>
      <c r="F7" s="100">
        <v>8</v>
      </c>
      <c r="G7" s="54">
        <f t="shared" ref="G7:G8" si="0">PRODUCT(D7:F7)</f>
        <v>80</v>
      </c>
      <c r="H7" s="50"/>
    </row>
    <row r="8" spans="2:8" ht="25.8" customHeight="1" x14ac:dyDescent="0.3">
      <c r="B8" s="51"/>
      <c r="C8" s="52" t="s">
        <v>104</v>
      </c>
      <c r="D8" s="53">
        <v>15</v>
      </c>
      <c r="E8" s="54">
        <v>1</v>
      </c>
      <c r="F8" s="100">
        <v>0</v>
      </c>
      <c r="G8" s="54">
        <f t="shared" si="0"/>
        <v>0</v>
      </c>
      <c r="H8" s="50"/>
    </row>
    <row r="9" spans="2:8" x14ac:dyDescent="0.3">
      <c r="B9" s="47">
        <v>2</v>
      </c>
      <c r="C9" s="48" t="s">
        <v>105</v>
      </c>
      <c r="D9" s="10"/>
      <c r="E9" s="49"/>
      <c r="F9" s="10">
        <f>SUM(F10:F12)</f>
        <v>0</v>
      </c>
      <c r="G9" s="90">
        <f>SUM(G10:G12)</f>
        <v>0</v>
      </c>
      <c r="H9" s="50" t="s">
        <v>107</v>
      </c>
    </row>
    <row r="10" spans="2:8" ht="20.399999999999999" customHeight="1" x14ac:dyDescent="0.3">
      <c r="B10" s="51"/>
      <c r="C10" s="52" t="s">
        <v>102</v>
      </c>
      <c r="D10" s="53">
        <v>5</v>
      </c>
      <c r="E10" s="54" t="s">
        <v>108</v>
      </c>
      <c r="F10" s="100">
        <v>0</v>
      </c>
      <c r="G10" s="54" t="s">
        <v>106</v>
      </c>
      <c r="H10" s="50"/>
    </row>
    <row r="11" spans="2:8" ht="27" customHeight="1" x14ac:dyDescent="0.3">
      <c r="B11" s="51"/>
      <c r="C11" s="52" t="s">
        <v>103</v>
      </c>
      <c r="D11" s="53">
        <v>10</v>
      </c>
      <c r="E11" s="54" t="s">
        <v>108</v>
      </c>
      <c r="F11" s="100">
        <v>0</v>
      </c>
      <c r="G11" s="54" t="s">
        <v>106</v>
      </c>
      <c r="H11" s="50"/>
    </row>
    <row r="12" spans="2:8" ht="24" customHeight="1" x14ac:dyDescent="0.3">
      <c r="B12" s="51"/>
      <c r="C12" s="52" t="s">
        <v>104</v>
      </c>
      <c r="D12" s="53">
        <v>15</v>
      </c>
      <c r="E12" s="54" t="s">
        <v>108</v>
      </c>
      <c r="F12" s="100">
        <v>0</v>
      </c>
      <c r="G12" s="54" t="s">
        <v>106</v>
      </c>
      <c r="H12" s="50"/>
    </row>
    <row r="13" spans="2:8" ht="18.600000000000001" customHeight="1" x14ac:dyDescent="0.3">
      <c r="B13" s="47">
        <v>3</v>
      </c>
      <c r="C13" s="48" t="s">
        <v>109</v>
      </c>
      <c r="D13" s="10"/>
      <c r="E13" s="49"/>
      <c r="F13" s="10">
        <f>SUM(F14:F16)</f>
        <v>0</v>
      </c>
      <c r="G13" s="90">
        <f>SUM(G14:G16)</f>
        <v>0</v>
      </c>
      <c r="H13" s="50" t="s">
        <v>110</v>
      </c>
    </row>
    <row r="14" spans="2:8" ht="18.600000000000001" customHeight="1" x14ac:dyDescent="0.3">
      <c r="B14" s="51"/>
      <c r="C14" s="52" t="s">
        <v>102</v>
      </c>
      <c r="D14" s="53">
        <v>5</v>
      </c>
      <c r="E14" s="54" t="s">
        <v>111</v>
      </c>
      <c r="F14" s="100">
        <v>0</v>
      </c>
      <c r="G14" s="54" t="s">
        <v>106</v>
      </c>
      <c r="H14" s="50"/>
    </row>
    <row r="15" spans="2:8" ht="23.4" customHeight="1" x14ac:dyDescent="0.3">
      <c r="B15" s="51"/>
      <c r="C15" s="52" t="s">
        <v>103</v>
      </c>
      <c r="D15" s="53">
        <v>10</v>
      </c>
      <c r="E15" s="54" t="s">
        <v>111</v>
      </c>
      <c r="F15" s="100">
        <v>0</v>
      </c>
      <c r="G15" s="54" t="s">
        <v>106</v>
      </c>
      <c r="H15" s="50"/>
    </row>
    <row r="16" spans="2:8" ht="20.399999999999999" customHeight="1" x14ac:dyDescent="0.3">
      <c r="B16" s="51"/>
      <c r="C16" s="52" t="s">
        <v>104</v>
      </c>
      <c r="D16" s="53">
        <v>15</v>
      </c>
      <c r="E16" s="54" t="s">
        <v>111</v>
      </c>
      <c r="F16" s="100">
        <v>0</v>
      </c>
      <c r="G16" s="54" t="s">
        <v>106</v>
      </c>
      <c r="H16" s="50"/>
    </row>
    <row r="17" spans="2:8" ht="27.6" x14ac:dyDescent="0.3">
      <c r="B17" s="51"/>
      <c r="C17" s="48" t="s">
        <v>112</v>
      </c>
      <c r="D17" s="49"/>
      <c r="E17" s="49"/>
      <c r="F17" s="10"/>
      <c r="G17" s="90">
        <f>SUM(G5+G9+G13)</f>
        <v>1065</v>
      </c>
      <c r="H17" s="55"/>
    </row>
  </sheetData>
  <sheetProtection algorithmName="SHA-512" hashValue="xGH+z9xhnfSCKw9dy9+r5IvYAjHmihhp/A9DOwx6ykEQoQvIoR+/XqpEIaKKYD5ORqA5BACKoTADM4E1Del5SQ==" saltValue="m2ygUvYwwAt2DZRytfajtQ==" spinCount="100000" sheet="1" objects="1" scenarios="1"/>
  <mergeCells count="3">
    <mergeCell ref="H5:H8"/>
    <mergeCell ref="H9:H12"/>
    <mergeCell ref="H13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D77E-15D1-450C-B2F9-CA241A131530}">
  <dimension ref="B4:G20"/>
  <sheetViews>
    <sheetView zoomScale="96" zoomScaleNormal="96" workbookViewId="0">
      <selection activeCell="F6" sqref="F6"/>
    </sheetView>
  </sheetViews>
  <sheetFormatPr defaultRowHeight="14.4" x14ac:dyDescent="0.3"/>
  <cols>
    <col min="2" max="2" width="5.6640625" bestFit="1" customWidth="1"/>
    <col min="3" max="3" width="29.5546875" customWidth="1"/>
    <col min="4" max="4" width="20.5546875" customWidth="1"/>
    <col min="5" max="5" width="23.33203125" customWidth="1"/>
    <col min="6" max="6" width="17" customWidth="1"/>
    <col min="7" max="7" width="12.44140625" customWidth="1"/>
  </cols>
  <sheetData>
    <row r="4" spans="2:7" ht="29.4" customHeight="1" x14ac:dyDescent="0.3">
      <c r="B4" s="78" t="s">
        <v>81</v>
      </c>
      <c r="C4" s="79" t="s">
        <v>113</v>
      </c>
      <c r="D4" s="79" t="s">
        <v>85</v>
      </c>
      <c r="E4" s="79" t="s">
        <v>114</v>
      </c>
      <c r="F4" s="79" t="s">
        <v>115</v>
      </c>
      <c r="G4" s="79" t="s">
        <v>60</v>
      </c>
    </row>
    <row r="5" spans="2:7" ht="38.4" customHeight="1" x14ac:dyDescent="0.3">
      <c r="B5" s="24" t="s">
        <v>8</v>
      </c>
      <c r="C5" s="25" t="s">
        <v>116</v>
      </c>
      <c r="D5" s="23"/>
      <c r="E5" s="23"/>
      <c r="F5" s="23"/>
      <c r="G5" s="24"/>
    </row>
    <row r="6" spans="2:7" ht="34.200000000000003" customHeight="1" x14ac:dyDescent="0.3">
      <c r="B6" s="24">
        <v>1</v>
      </c>
      <c r="C6" s="26" t="s">
        <v>117</v>
      </c>
      <c r="D6" s="27">
        <v>2</v>
      </c>
      <c r="E6" s="101">
        <v>1</v>
      </c>
      <c r="F6" s="24">
        <f>PRODUCT(D6:E6)</f>
        <v>2</v>
      </c>
      <c r="G6" s="24"/>
    </row>
    <row r="7" spans="2:7" ht="54" customHeight="1" x14ac:dyDescent="0.3">
      <c r="B7" s="24">
        <v>2</v>
      </c>
      <c r="C7" s="26" t="s">
        <v>118</v>
      </c>
      <c r="D7" s="27">
        <v>1</v>
      </c>
      <c r="E7" s="101">
        <v>2</v>
      </c>
      <c r="F7" s="24">
        <f t="shared" ref="F7:F16" si="0">PRODUCT(D7:E7)</f>
        <v>2</v>
      </c>
      <c r="G7" s="24"/>
    </row>
    <row r="8" spans="2:7" ht="36.6" customHeight="1" x14ac:dyDescent="0.3">
      <c r="B8" s="24">
        <v>3</v>
      </c>
      <c r="C8" s="26" t="s">
        <v>119</v>
      </c>
      <c r="D8" s="27">
        <v>1</v>
      </c>
      <c r="E8" s="101">
        <v>2</v>
      </c>
      <c r="F8" s="24">
        <f t="shared" si="0"/>
        <v>2</v>
      </c>
      <c r="G8" s="24"/>
    </row>
    <row r="9" spans="2:7" ht="53.4" customHeight="1" x14ac:dyDescent="0.3">
      <c r="B9" s="24">
        <v>4</v>
      </c>
      <c r="C9" s="26" t="s">
        <v>120</v>
      </c>
      <c r="D9" s="27">
        <v>1</v>
      </c>
      <c r="E9" s="101">
        <v>2</v>
      </c>
      <c r="F9" s="24">
        <f>PRODUCT(D9:E9)</f>
        <v>2</v>
      </c>
      <c r="G9" s="24"/>
    </row>
    <row r="10" spans="2:7" ht="40.799999999999997" customHeight="1" x14ac:dyDescent="0.3">
      <c r="B10" s="24">
        <v>5</v>
      </c>
      <c r="C10" s="26" t="s">
        <v>121</v>
      </c>
      <c r="D10" s="27">
        <v>1</v>
      </c>
      <c r="E10" s="101">
        <v>1</v>
      </c>
      <c r="F10" s="24">
        <f t="shared" si="0"/>
        <v>1</v>
      </c>
      <c r="G10" s="24"/>
    </row>
    <row r="11" spans="2:7" ht="27.6" customHeight="1" x14ac:dyDescent="0.3">
      <c r="B11" s="24">
        <v>6</v>
      </c>
      <c r="C11" s="26" t="s">
        <v>122</v>
      </c>
      <c r="D11" s="27">
        <v>0.5</v>
      </c>
      <c r="E11" s="101">
        <v>1</v>
      </c>
      <c r="F11" s="24">
        <f t="shared" si="0"/>
        <v>0.5</v>
      </c>
      <c r="G11" s="24"/>
    </row>
    <row r="12" spans="2:7" ht="20.399999999999999" customHeight="1" x14ac:dyDescent="0.3">
      <c r="B12" s="24">
        <v>7</v>
      </c>
      <c r="C12" s="26" t="s">
        <v>123</v>
      </c>
      <c r="D12" s="27">
        <v>0.5</v>
      </c>
      <c r="E12" s="101">
        <v>1</v>
      </c>
      <c r="F12" s="24">
        <f>PRODUCT(D12:E12)</f>
        <v>0.5</v>
      </c>
      <c r="G12" s="24"/>
    </row>
    <row r="13" spans="2:7" ht="43.2" customHeight="1" x14ac:dyDescent="0.3">
      <c r="B13" s="24">
        <v>8</v>
      </c>
      <c r="C13" s="26" t="s">
        <v>124</v>
      </c>
      <c r="D13" s="27">
        <v>2</v>
      </c>
      <c r="E13" s="101">
        <v>1</v>
      </c>
      <c r="F13" s="24">
        <f t="shared" si="0"/>
        <v>2</v>
      </c>
      <c r="G13" s="24"/>
    </row>
    <row r="14" spans="2:7" ht="28.8" customHeight="1" x14ac:dyDescent="0.3">
      <c r="B14" s="24">
        <v>9</v>
      </c>
      <c r="C14" s="26" t="s">
        <v>125</v>
      </c>
      <c r="D14" s="27">
        <v>1</v>
      </c>
      <c r="E14" s="101">
        <v>2</v>
      </c>
      <c r="F14" s="24">
        <f t="shared" si="0"/>
        <v>2</v>
      </c>
      <c r="G14" s="24"/>
    </row>
    <row r="15" spans="2:7" ht="35.4" customHeight="1" x14ac:dyDescent="0.3">
      <c r="B15" s="24">
        <v>10</v>
      </c>
      <c r="C15" s="26" t="s">
        <v>126</v>
      </c>
      <c r="D15" s="27">
        <v>1</v>
      </c>
      <c r="E15" s="101">
        <v>2</v>
      </c>
      <c r="F15" s="24">
        <f>PRODUCT(D15:E15)</f>
        <v>2</v>
      </c>
      <c r="G15" s="24"/>
    </row>
    <row r="16" spans="2:7" ht="30" customHeight="1" x14ac:dyDescent="0.3">
      <c r="B16" s="24">
        <v>11</v>
      </c>
      <c r="C16" s="26" t="s">
        <v>127</v>
      </c>
      <c r="D16" s="27">
        <v>1</v>
      </c>
      <c r="E16" s="101">
        <v>1</v>
      </c>
      <c r="F16" s="24">
        <f t="shared" si="0"/>
        <v>1</v>
      </c>
      <c r="G16" s="24"/>
    </row>
    <row r="17" spans="2:7" ht="46.8" customHeight="1" x14ac:dyDescent="0.3">
      <c r="B17" s="24">
        <v>12</v>
      </c>
      <c r="C17" s="26" t="s">
        <v>128</v>
      </c>
      <c r="D17" s="27">
        <v>1</v>
      </c>
      <c r="E17" s="101">
        <v>2</v>
      </c>
      <c r="F17" s="24">
        <f>PRODUCT(D17:E17)</f>
        <v>2</v>
      </c>
      <c r="G17" s="24"/>
    </row>
    <row r="18" spans="2:7" ht="40.799999999999997" customHeight="1" x14ac:dyDescent="0.3">
      <c r="B18" s="24">
        <v>13</v>
      </c>
      <c r="C18" s="26" t="s">
        <v>164</v>
      </c>
      <c r="D18" s="27">
        <v>1</v>
      </c>
      <c r="E18" s="101" t="s">
        <v>165</v>
      </c>
      <c r="F18" s="24">
        <v>0</v>
      </c>
      <c r="G18" s="24"/>
    </row>
    <row r="19" spans="2:7" ht="42" customHeight="1" x14ac:dyDescent="0.3">
      <c r="B19" s="22" t="s">
        <v>43</v>
      </c>
      <c r="C19" s="25" t="s">
        <v>129</v>
      </c>
      <c r="D19" s="27"/>
      <c r="E19" s="27"/>
      <c r="F19" s="91">
        <f>SUM(F6:F18)</f>
        <v>19</v>
      </c>
      <c r="G19" s="24"/>
    </row>
    <row r="20" spans="2:7" ht="16.8" x14ac:dyDescent="0.3">
      <c r="B20" s="28"/>
      <c r="C20" s="30" t="s">
        <v>130</v>
      </c>
      <c r="D20" s="30"/>
      <c r="E20" s="30"/>
      <c r="F20" s="92">
        <f>0.6+(0.01*F19)</f>
        <v>0.79</v>
      </c>
      <c r="G20" s="28"/>
    </row>
  </sheetData>
  <sheetProtection algorithmName="SHA-512" hashValue="xujtfyW62X3Q7hfakz4BsBsmO7Ee69bsZXrkWsPwH/QisfePlAe1fg/aX+eU01ooqtRLgtM9iVt3gutwlamf5Q==" saltValue="MSVIgR7cjVOfhN9wsiFOKw==" spinCount="100000" sheet="1" objects="1" scenarios="1"/>
  <mergeCells count="1">
    <mergeCell ref="C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22" zoomScale="78" zoomScaleNormal="78" workbookViewId="0">
      <selection activeCell="F29" sqref="F29"/>
    </sheetView>
  </sheetViews>
  <sheetFormatPr defaultRowHeight="14.4" x14ac:dyDescent="0.3"/>
  <cols>
    <col min="2" max="2" width="32.44140625" customWidth="1"/>
    <col min="3" max="3" width="29.6640625" customWidth="1"/>
    <col min="4" max="4" width="7" style="2" customWidth="1"/>
    <col min="5" max="5" width="14.33203125" style="3" customWidth="1"/>
    <col min="6" max="6" width="9.77734375" bestFit="1" customWidth="1"/>
    <col min="7" max="7" width="14.44140625" customWidth="1"/>
    <col min="8" max="8" width="11.33203125" customWidth="1"/>
  </cols>
  <sheetData>
    <row r="1" spans="1:8" s="1" customFormat="1" ht="75.599999999999994" customHeight="1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</row>
    <row r="2" spans="1:8" ht="34.799999999999997" customHeight="1" x14ac:dyDescent="0.3">
      <c r="A2" s="4" t="s">
        <v>8</v>
      </c>
      <c r="B2" s="5" t="s">
        <v>9</v>
      </c>
      <c r="C2" s="5"/>
      <c r="D2" s="62"/>
      <c r="E2" s="63"/>
      <c r="F2" s="64"/>
      <c r="G2" s="64"/>
      <c r="H2" s="64"/>
    </row>
    <row r="3" spans="1:8" ht="34.200000000000003" customHeight="1" x14ac:dyDescent="0.3">
      <c r="A3" s="18"/>
      <c r="B3" s="5" t="s">
        <v>10</v>
      </c>
      <c r="C3" s="17"/>
      <c r="D3" s="62"/>
      <c r="E3" s="63"/>
      <c r="F3" s="64"/>
      <c r="G3" s="64"/>
      <c r="H3" s="64"/>
    </row>
    <row r="4" spans="1:8" ht="15.6" x14ac:dyDescent="0.3">
      <c r="A4" s="34">
        <v>1</v>
      </c>
      <c r="B4" s="35" t="s">
        <v>12</v>
      </c>
      <c r="C4" s="17" t="s">
        <v>13</v>
      </c>
      <c r="D4" s="32">
        <v>1.5</v>
      </c>
      <c r="E4" s="102">
        <v>3</v>
      </c>
      <c r="F4" s="33">
        <f>E4*D4</f>
        <v>4.5</v>
      </c>
      <c r="G4" s="32" t="str" cm="1">
        <f t="array" ref="G4">_xlfn.IFS(F4&gt;3,"1",F4&gt;2,"0.6",F4&gt;1,"0.1",F4&gt;0,"0.05",F4&lt;=0,"0")</f>
        <v>1</v>
      </c>
      <c r="H4" s="32"/>
    </row>
    <row r="5" spans="1:8" ht="15.6" x14ac:dyDescent="0.3">
      <c r="A5" s="34"/>
      <c r="B5" s="35"/>
      <c r="C5" s="17" t="s">
        <v>14</v>
      </c>
      <c r="D5" s="32"/>
      <c r="E5" s="102"/>
      <c r="F5" s="33"/>
      <c r="G5" s="32"/>
      <c r="H5" s="32"/>
    </row>
    <row r="6" spans="1:8" ht="15" customHeight="1" x14ac:dyDescent="0.3">
      <c r="A6" s="34"/>
      <c r="B6" s="35"/>
      <c r="C6" s="17" t="s">
        <v>15</v>
      </c>
      <c r="D6" s="32"/>
      <c r="E6" s="102"/>
      <c r="F6" s="33"/>
      <c r="G6" s="32"/>
      <c r="H6" s="32"/>
    </row>
    <row r="7" spans="1:8" ht="15.6" x14ac:dyDescent="0.3">
      <c r="A7" s="34">
        <v>2</v>
      </c>
      <c r="B7" s="35" t="s">
        <v>17</v>
      </c>
      <c r="C7" s="17" t="s">
        <v>13</v>
      </c>
      <c r="D7" s="32">
        <v>0.5</v>
      </c>
      <c r="E7" s="102">
        <v>3</v>
      </c>
      <c r="F7" s="33">
        <f>E7*D7</f>
        <v>1.5</v>
      </c>
      <c r="G7" s="32" t="str" cm="1">
        <f t="array" ref="G7">_xlfn.IFS(F7&gt;3,"1",F7&gt;2,"0.6",F7&gt;1,"0.1",F7&gt;0,"0.05",F7&lt;=0,"0")</f>
        <v>0.1</v>
      </c>
      <c r="H7" s="31"/>
    </row>
    <row r="8" spans="1:8" ht="14.4" customHeight="1" x14ac:dyDescent="0.3">
      <c r="A8" s="34"/>
      <c r="B8" s="35"/>
      <c r="C8" s="17" t="s">
        <v>14</v>
      </c>
      <c r="D8" s="32"/>
      <c r="E8" s="102"/>
      <c r="F8" s="33"/>
      <c r="G8" s="32"/>
      <c r="H8" s="31"/>
    </row>
    <row r="9" spans="1:8" ht="19.8" customHeight="1" x14ac:dyDescent="0.3">
      <c r="A9" s="34"/>
      <c r="B9" s="35"/>
      <c r="C9" s="17" t="s">
        <v>15</v>
      </c>
      <c r="D9" s="32"/>
      <c r="E9" s="102"/>
      <c r="F9" s="33"/>
      <c r="G9" s="32"/>
      <c r="H9" s="31"/>
    </row>
    <row r="10" spans="1:8" ht="24" customHeight="1" x14ac:dyDescent="0.3">
      <c r="A10" s="34">
        <v>3</v>
      </c>
      <c r="B10" s="35" t="s">
        <v>19</v>
      </c>
      <c r="C10" s="17" t="s">
        <v>13</v>
      </c>
      <c r="D10" s="32">
        <v>1</v>
      </c>
      <c r="E10" s="102">
        <v>3</v>
      </c>
      <c r="F10" s="33">
        <f>E10*D10</f>
        <v>3</v>
      </c>
      <c r="G10" s="32" t="str" cm="1">
        <f t="array" ref="G10">_xlfn.IFS(F10&gt;3,"1",F10&gt;2,"0.6",F10&gt;1,"0.1",F10&gt;0,"0.05",F10&lt;=0,"0")</f>
        <v>0.6</v>
      </c>
      <c r="H10" s="31"/>
    </row>
    <row r="11" spans="1:8" ht="26.4" customHeight="1" x14ac:dyDescent="0.3">
      <c r="A11" s="34"/>
      <c r="B11" s="35"/>
      <c r="C11" s="17" t="s">
        <v>14</v>
      </c>
      <c r="D11" s="32"/>
      <c r="E11" s="102"/>
      <c r="F11" s="33"/>
      <c r="G11" s="32"/>
      <c r="H11" s="31"/>
    </row>
    <row r="12" spans="1:8" ht="27" customHeight="1" x14ac:dyDescent="0.3">
      <c r="A12" s="34"/>
      <c r="B12" s="35"/>
      <c r="C12" s="17" t="s">
        <v>15</v>
      </c>
      <c r="D12" s="32"/>
      <c r="E12" s="102"/>
      <c r="F12" s="33"/>
      <c r="G12" s="32"/>
      <c r="H12" s="31"/>
    </row>
    <row r="13" spans="1:8" ht="28.2" customHeight="1" x14ac:dyDescent="0.3">
      <c r="A13" s="34">
        <v>4</v>
      </c>
      <c r="B13" s="35" t="s">
        <v>21</v>
      </c>
      <c r="C13" s="17" t="s">
        <v>13</v>
      </c>
      <c r="D13" s="32">
        <v>0.5</v>
      </c>
      <c r="E13" s="102">
        <v>3</v>
      </c>
      <c r="F13" s="33">
        <f>E13*D13</f>
        <v>1.5</v>
      </c>
      <c r="G13" s="32" t="str" cm="1">
        <f t="array" ref="G13">_xlfn.IFS(F13&gt;3,"1",F13&gt;2,"0.6",F13&gt;1,"0.1",F13&gt;0,"0.05",F13&lt;=0,"0")</f>
        <v>0.1</v>
      </c>
      <c r="H13" s="31"/>
    </row>
    <row r="14" spans="1:8" ht="23.4" customHeight="1" x14ac:dyDescent="0.3">
      <c r="A14" s="34"/>
      <c r="B14" s="35"/>
      <c r="C14" s="17" t="s">
        <v>14</v>
      </c>
      <c r="D14" s="32"/>
      <c r="E14" s="102"/>
      <c r="F14" s="33"/>
      <c r="G14" s="32"/>
      <c r="H14" s="31"/>
    </row>
    <row r="15" spans="1:8" ht="23.4" customHeight="1" x14ac:dyDescent="0.3">
      <c r="A15" s="34"/>
      <c r="B15" s="35"/>
      <c r="C15" s="17" t="s">
        <v>15</v>
      </c>
      <c r="D15" s="32"/>
      <c r="E15" s="102"/>
      <c r="F15" s="33"/>
      <c r="G15" s="32"/>
      <c r="H15" s="31"/>
    </row>
    <row r="16" spans="1:8" ht="21" customHeight="1" x14ac:dyDescent="0.3">
      <c r="A16" s="34">
        <v>5</v>
      </c>
      <c r="B16" s="35" t="s">
        <v>23</v>
      </c>
      <c r="C16" s="17" t="s">
        <v>24</v>
      </c>
      <c r="D16" s="32">
        <v>1</v>
      </c>
      <c r="E16" s="102">
        <v>3</v>
      </c>
      <c r="F16" s="33">
        <f>E16*D16</f>
        <v>3</v>
      </c>
      <c r="G16" s="32" t="str" cm="1">
        <f t="array" ref="G16">_xlfn.IFS(F16&gt;3,"1",F16&gt;2,"0.6",F16&gt;1,"0.1",F16&gt;0,"0.05",F16&lt;=0,"0")</f>
        <v>0.6</v>
      </c>
      <c r="H16" s="31"/>
    </row>
    <row r="17" spans="1:8" ht="17.399999999999999" customHeight="1" x14ac:dyDescent="0.3">
      <c r="A17" s="34"/>
      <c r="B17" s="35"/>
      <c r="C17" s="17" t="s">
        <v>14</v>
      </c>
      <c r="D17" s="32"/>
      <c r="E17" s="102"/>
      <c r="F17" s="33"/>
      <c r="G17" s="32"/>
      <c r="H17" s="31"/>
    </row>
    <row r="18" spans="1:8" ht="15.6" x14ac:dyDescent="0.3">
      <c r="A18" s="34"/>
      <c r="B18" s="35"/>
      <c r="C18" s="17" t="s">
        <v>25</v>
      </c>
      <c r="D18" s="32"/>
      <c r="E18" s="102"/>
      <c r="F18" s="33"/>
      <c r="G18" s="32"/>
      <c r="H18" s="31"/>
    </row>
    <row r="19" spans="1:8" ht="31.8" customHeight="1" x14ac:dyDescent="0.3">
      <c r="A19" s="18"/>
      <c r="B19" s="5" t="s">
        <v>26</v>
      </c>
      <c r="C19" s="17"/>
      <c r="D19" s="18"/>
      <c r="E19" s="103"/>
      <c r="F19" s="10"/>
      <c r="G19" s="10"/>
      <c r="H19" s="10"/>
    </row>
    <row r="20" spans="1:8" ht="31.8" customHeight="1" x14ac:dyDescent="0.3">
      <c r="A20" s="34">
        <v>6</v>
      </c>
      <c r="B20" s="35" t="s">
        <v>28</v>
      </c>
      <c r="C20" s="17" t="s">
        <v>29</v>
      </c>
      <c r="D20" s="32">
        <v>2</v>
      </c>
      <c r="E20" s="104">
        <v>3</v>
      </c>
      <c r="F20" s="31">
        <f>E20*D20</f>
        <v>6</v>
      </c>
      <c r="G20" s="31" t="str" cm="1">
        <f t="array" ref="G20">_xlfn.IFS(F20&gt;3,"1",F20&gt;2,"0.6",F20&gt;1,"0.1",F20&gt;0,"0.05",F20&lt;=0,"0")</f>
        <v>1</v>
      </c>
      <c r="H20" s="31"/>
    </row>
    <row r="21" spans="1:8" ht="31.8" customHeight="1" x14ac:dyDescent="0.3">
      <c r="A21" s="34"/>
      <c r="B21" s="35"/>
      <c r="C21" s="17" t="s">
        <v>30</v>
      </c>
      <c r="D21" s="32"/>
      <c r="E21" s="104"/>
      <c r="F21" s="31"/>
      <c r="G21" s="31"/>
      <c r="H21" s="31"/>
    </row>
    <row r="22" spans="1:8" ht="33.6" customHeight="1" x14ac:dyDescent="0.3">
      <c r="A22" s="34">
        <v>7</v>
      </c>
      <c r="B22" s="17" t="s">
        <v>32</v>
      </c>
      <c r="C22" s="17" t="s">
        <v>33</v>
      </c>
      <c r="D22" s="32">
        <v>-1</v>
      </c>
      <c r="E22" s="104">
        <v>0</v>
      </c>
      <c r="F22" s="31">
        <f>E22*D22</f>
        <v>0</v>
      </c>
      <c r="G22" s="31" t="str" cm="1">
        <f t="array" ref="G22">_xlfn.IFS(F22&gt;3,"1",F22&gt;2,"0.6",F22&gt;1,"0.1",F22&gt;0,"0.05",F22&lt;=0,"0")</f>
        <v>0</v>
      </c>
      <c r="H22" s="31"/>
    </row>
    <row r="23" spans="1:8" ht="34.200000000000003" customHeight="1" x14ac:dyDescent="0.3">
      <c r="A23" s="34"/>
      <c r="B23" s="17" t="s">
        <v>34</v>
      </c>
      <c r="C23" s="17" t="s">
        <v>35</v>
      </c>
      <c r="D23" s="32"/>
      <c r="E23" s="104"/>
      <c r="F23" s="31"/>
      <c r="G23" s="31"/>
      <c r="H23" s="31"/>
    </row>
    <row r="24" spans="1:8" ht="26.4" customHeight="1" x14ac:dyDescent="0.3">
      <c r="A24" s="34"/>
      <c r="B24" s="17"/>
      <c r="C24" s="17" t="s">
        <v>36</v>
      </c>
      <c r="D24" s="32"/>
      <c r="E24" s="104"/>
      <c r="F24" s="31"/>
      <c r="G24" s="31"/>
      <c r="H24" s="31"/>
    </row>
    <row r="25" spans="1:8" ht="20.399999999999999" customHeight="1" x14ac:dyDescent="0.3">
      <c r="A25" s="34">
        <v>8</v>
      </c>
      <c r="B25" s="35" t="s">
        <v>38</v>
      </c>
      <c r="C25" s="17" t="s">
        <v>39</v>
      </c>
      <c r="D25" s="32">
        <v>-1</v>
      </c>
      <c r="E25" s="104">
        <v>3</v>
      </c>
      <c r="F25" s="31">
        <f>E25*D25</f>
        <v>-3</v>
      </c>
      <c r="G25" s="31" t="str" cm="1">
        <f t="array" ref="G25">_xlfn.IFS(F25&gt;3,"1",F25&gt;2,"0.6",F25&gt;1,"0.1",F25&gt;0,"0.05",F25&lt;=0,"0")</f>
        <v>0</v>
      </c>
      <c r="H25" s="31"/>
    </row>
    <row r="26" spans="1:8" ht="24.6" customHeight="1" x14ac:dyDescent="0.3">
      <c r="A26" s="34"/>
      <c r="B26" s="35"/>
      <c r="C26" s="17" t="s">
        <v>14</v>
      </c>
      <c r="D26" s="32"/>
      <c r="E26" s="104"/>
      <c r="F26" s="31"/>
      <c r="G26" s="31"/>
      <c r="H26" s="31"/>
    </row>
    <row r="27" spans="1:8" ht="15.6" x14ac:dyDescent="0.3">
      <c r="A27" s="34"/>
      <c r="B27" s="35"/>
      <c r="C27" s="17" t="s">
        <v>40</v>
      </c>
      <c r="D27" s="32"/>
      <c r="E27" s="104"/>
      <c r="F27" s="31"/>
      <c r="G27" s="31"/>
      <c r="H27" s="31"/>
    </row>
    <row r="28" spans="1:8" ht="21.6" customHeight="1" x14ac:dyDescent="0.3">
      <c r="A28" s="16"/>
      <c r="B28" s="17" t="s">
        <v>41</v>
      </c>
      <c r="C28" s="17" t="s">
        <v>42</v>
      </c>
      <c r="D28" s="62"/>
      <c r="E28" s="63"/>
      <c r="F28" s="93">
        <f>SUM(F4:F27)</f>
        <v>16.5</v>
      </c>
      <c r="G28" s="64"/>
      <c r="H28" s="64"/>
    </row>
    <row r="29" spans="1:8" ht="31.2" x14ac:dyDescent="0.3">
      <c r="A29" s="13" t="s">
        <v>43</v>
      </c>
      <c r="B29" s="5" t="s">
        <v>44</v>
      </c>
      <c r="C29" s="5" t="s">
        <v>45</v>
      </c>
      <c r="D29" s="62"/>
      <c r="E29" s="63"/>
      <c r="F29" s="93">
        <f>1.4+(-0.03*F28)</f>
        <v>0.90499999999999992</v>
      </c>
      <c r="G29" s="64"/>
      <c r="H29" s="64"/>
    </row>
    <row r="30" spans="1:8" ht="31.2" x14ac:dyDescent="0.3">
      <c r="A30" s="13" t="s">
        <v>46</v>
      </c>
      <c r="B30" s="5" t="s">
        <v>47</v>
      </c>
      <c r="C30" s="5" t="s">
        <v>48</v>
      </c>
      <c r="D30" s="62"/>
      <c r="E30" s="63"/>
      <c r="F30" s="64"/>
      <c r="G30" s="93">
        <f>G4+G7+G10+G13+G16+G20+G22+G25</f>
        <v>3.4000000000000004</v>
      </c>
      <c r="H30" s="64"/>
    </row>
    <row r="31" spans="1:8" ht="15.6" x14ac:dyDescent="0.3">
      <c r="A31" s="13" t="s">
        <v>49</v>
      </c>
      <c r="B31" s="5" t="s">
        <v>50</v>
      </c>
      <c r="C31" s="5" t="s">
        <v>51</v>
      </c>
      <c r="D31" s="62"/>
      <c r="E31" s="63"/>
      <c r="F31" s="64"/>
      <c r="G31" s="93" t="str" cm="1">
        <f t="array" ref="G31">_xlfn.IFS(G30&gt;=3,"20", G30&gt;1,"32",G30 &lt;1,"48")</f>
        <v>20</v>
      </c>
      <c r="H31" s="64"/>
    </row>
  </sheetData>
  <sheetProtection algorithmName="SHA-512" hashValue="34S14NYKldJVHoZP5QOH0G7lZA8/NfA7ajFJ/CD9/1i2+oIOJVMMOJoZ7c8WgZLwkXjwJrbSIb57YyKtGWiBkQ==" saltValue="/Sz56hQhPf1M+HhlpkELhg==" spinCount="100000" sheet="1" objects="1" scenarios="1"/>
  <mergeCells count="55">
    <mergeCell ref="A13:A15"/>
    <mergeCell ref="B13:B15"/>
    <mergeCell ref="A16:A18"/>
    <mergeCell ref="A4:A6"/>
    <mergeCell ref="B4:B6"/>
    <mergeCell ref="A7:A9"/>
    <mergeCell ref="B7:B9"/>
    <mergeCell ref="A10:A12"/>
    <mergeCell ref="B10:B12"/>
    <mergeCell ref="B16:B18"/>
    <mergeCell ref="A20:A21"/>
    <mergeCell ref="B20:B21"/>
    <mergeCell ref="A22:A24"/>
    <mergeCell ref="A25:A27"/>
    <mergeCell ref="B25:B27"/>
    <mergeCell ref="D22:D24"/>
    <mergeCell ref="D25:D27"/>
    <mergeCell ref="D4:D6"/>
    <mergeCell ref="D7:D9"/>
    <mergeCell ref="D10:D12"/>
    <mergeCell ref="D13:D15"/>
    <mergeCell ref="D16:D18"/>
    <mergeCell ref="D20:D21"/>
    <mergeCell ref="G22:G24"/>
    <mergeCell ref="G25:G27"/>
    <mergeCell ref="H4:H6"/>
    <mergeCell ref="H7:H9"/>
    <mergeCell ref="H10:H12"/>
    <mergeCell ref="H13:H15"/>
    <mergeCell ref="H16:H18"/>
    <mergeCell ref="H20:H21"/>
    <mergeCell ref="H22:H24"/>
    <mergeCell ref="H25:H27"/>
    <mergeCell ref="G4:G6"/>
    <mergeCell ref="G7:G9"/>
    <mergeCell ref="G10:G12"/>
    <mergeCell ref="G13:G15"/>
    <mergeCell ref="G16:G18"/>
    <mergeCell ref="G20:G21"/>
    <mergeCell ref="E10:E12"/>
    <mergeCell ref="F10:F12"/>
    <mergeCell ref="E13:E15"/>
    <mergeCell ref="F13:F15"/>
    <mergeCell ref="E4:E6"/>
    <mergeCell ref="F4:F6"/>
    <mergeCell ref="E7:E9"/>
    <mergeCell ref="F7:F9"/>
    <mergeCell ref="E22:E24"/>
    <mergeCell ref="F22:F24"/>
    <mergeCell ref="E25:E27"/>
    <mergeCell ref="F25:F27"/>
    <mergeCell ref="E16:E18"/>
    <mergeCell ref="F16:F18"/>
    <mergeCell ref="F20:F21"/>
    <mergeCell ref="E20:E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F674-A8AD-4DF9-917D-D4784F6AB6B0}">
  <dimension ref="B2:G41"/>
  <sheetViews>
    <sheetView workbookViewId="0">
      <selection activeCell="E14" sqref="E14"/>
    </sheetView>
  </sheetViews>
  <sheetFormatPr defaultRowHeight="13.8" x14ac:dyDescent="0.25"/>
  <cols>
    <col min="1" max="1" width="11" style="57" customWidth="1"/>
    <col min="2" max="2" width="12.77734375" style="56" customWidth="1"/>
    <col min="3" max="3" width="21.6640625" style="57" customWidth="1"/>
    <col min="4" max="4" width="22.6640625" style="57" customWidth="1"/>
    <col min="5" max="5" width="20.5546875" style="57" customWidth="1"/>
    <col min="6" max="6" width="22" style="61" customWidth="1"/>
    <col min="7" max="7" width="12.109375" style="57" bestFit="1" customWidth="1"/>
    <col min="8" max="16384" width="8.88671875" style="57"/>
  </cols>
  <sheetData>
    <row r="2" spans="2:6" ht="14.4" x14ac:dyDescent="0.25">
      <c r="F2" s="58" t="s">
        <v>163</v>
      </c>
    </row>
    <row r="4" spans="2:6" ht="18.600000000000001" customHeight="1" x14ac:dyDescent="0.25">
      <c r="B4" s="80" t="s">
        <v>0</v>
      </c>
      <c r="C4" s="81" t="s">
        <v>57</v>
      </c>
      <c r="D4" s="81" t="s">
        <v>58</v>
      </c>
      <c r="E4" s="81" t="s">
        <v>59</v>
      </c>
      <c r="F4" s="80" t="s">
        <v>60</v>
      </c>
    </row>
    <row r="5" spans="2:6" ht="37.200000000000003" customHeight="1" x14ac:dyDescent="0.25">
      <c r="B5" s="59" t="s">
        <v>8</v>
      </c>
      <c r="C5" s="60" t="s">
        <v>61</v>
      </c>
      <c r="D5" s="60"/>
      <c r="E5" s="60"/>
      <c r="F5" s="59"/>
    </row>
    <row r="6" spans="2:6" ht="15.6" customHeight="1" x14ac:dyDescent="0.25">
      <c r="B6" s="19">
        <v>1</v>
      </c>
      <c r="C6" s="10" t="s">
        <v>62</v>
      </c>
      <c r="D6" s="10"/>
      <c r="E6" s="88">
        <f>'điểm actors'!F8</f>
        <v>21</v>
      </c>
      <c r="F6" s="19" t="s">
        <v>94</v>
      </c>
    </row>
    <row r="7" spans="2:6" ht="16.8" customHeight="1" x14ac:dyDescent="0.25">
      <c r="B7" s="19">
        <v>2</v>
      </c>
      <c r="C7" s="10" t="s">
        <v>63</v>
      </c>
      <c r="D7" s="10"/>
      <c r="E7" s="88">
        <f>'Bang tinh diem Use-case'!G17</f>
        <v>1065</v>
      </c>
      <c r="F7" s="19" t="s">
        <v>155</v>
      </c>
    </row>
    <row r="8" spans="2:6" ht="17.399999999999999" customHeight="1" x14ac:dyDescent="0.25">
      <c r="B8" s="19">
        <v>3</v>
      </c>
      <c r="C8" s="10" t="s">
        <v>64</v>
      </c>
      <c r="D8" s="10" t="s">
        <v>65</v>
      </c>
      <c r="E8" s="88">
        <f>E7+E6</f>
        <v>1086</v>
      </c>
      <c r="F8" s="19" t="s">
        <v>156</v>
      </c>
    </row>
    <row r="9" spans="2:6" ht="26.4" x14ac:dyDescent="0.25">
      <c r="B9" s="19">
        <v>4</v>
      </c>
      <c r="C9" s="10" t="s">
        <v>66</v>
      </c>
      <c r="D9" s="10" t="s">
        <v>67</v>
      </c>
      <c r="E9" s="89">
        <f>'hệ số phức tạp KT-CN '!F20</f>
        <v>0.79</v>
      </c>
      <c r="F9" s="19" t="s">
        <v>157</v>
      </c>
    </row>
    <row r="10" spans="2:6" ht="26.4" x14ac:dyDescent="0.25">
      <c r="B10" s="19">
        <v>5</v>
      </c>
      <c r="C10" s="10" t="s">
        <v>68</v>
      </c>
      <c r="D10" s="10" t="s">
        <v>69</v>
      </c>
      <c r="E10" s="88">
        <f>'He so PTMT - KN - NOI SUY'!F29</f>
        <v>0.90499999999999992</v>
      </c>
      <c r="F10" s="19" t="s">
        <v>158</v>
      </c>
    </row>
    <row r="11" spans="2:6" ht="22.8" customHeight="1" x14ac:dyDescent="0.25">
      <c r="B11" s="19">
        <v>6</v>
      </c>
      <c r="C11" s="10" t="s">
        <v>70</v>
      </c>
      <c r="D11" s="10" t="s">
        <v>71</v>
      </c>
      <c r="E11" s="89">
        <f>E8*E9*E10</f>
        <v>776.4357</v>
      </c>
      <c r="F11" s="19" t="s">
        <v>159</v>
      </c>
    </row>
    <row r="12" spans="2:6" ht="31.2" customHeight="1" x14ac:dyDescent="0.25">
      <c r="B12" s="59" t="s">
        <v>43</v>
      </c>
      <c r="C12" s="60" t="s">
        <v>72</v>
      </c>
      <c r="D12" s="60" t="s">
        <v>73</v>
      </c>
      <c r="E12" s="94" t="str">
        <f>'He so PTMT - KN - NOI SUY'!G31</f>
        <v>20</v>
      </c>
      <c r="F12" s="59" t="s">
        <v>160</v>
      </c>
    </row>
    <row r="13" spans="2:6" ht="24.6" customHeight="1" x14ac:dyDescent="0.25">
      <c r="B13" s="59" t="s">
        <v>46</v>
      </c>
      <c r="C13" s="60" t="s">
        <v>74</v>
      </c>
      <c r="D13" s="60" t="s">
        <v>75</v>
      </c>
      <c r="E13" s="95">
        <f>10/6*E11</f>
        <v>1294.0595000000001</v>
      </c>
      <c r="F13" s="59" t="s">
        <v>161</v>
      </c>
    </row>
    <row r="14" spans="2:6" ht="36.6" customHeight="1" x14ac:dyDescent="0.25">
      <c r="B14" s="59" t="s">
        <v>49</v>
      </c>
      <c r="C14" s="60" t="s">
        <v>76</v>
      </c>
      <c r="D14" s="60" t="s">
        <v>77</v>
      </c>
      <c r="E14" s="105">
        <v>45042.307699999998</v>
      </c>
      <c r="F14" s="59" t="s">
        <v>162</v>
      </c>
    </row>
    <row r="15" spans="2:6" ht="37.799999999999997" customHeight="1" x14ac:dyDescent="0.25">
      <c r="B15" s="59" t="s">
        <v>78</v>
      </c>
      <c r="C15" s="60" t="s">
        <v>79</v>
      </c>
      <c r="D15" s="60" t="s">
        <v>80</v>
      </c>
      <c r="E15" s="96">
        <f>1.4*E12*E13*E14</f>
        <v>1632047933.0710282</v>
      </c>
      <c r="F15" s="59" t="s">
        <v>143</v>
      </c>
    </row>
    <row r="38" spans="7:7" x14ac:dyDescent="0.25">
      <c r="G38" s="57">
        <v>1294.06</v>
      </c>
    </row>
    <row r="39" spans="7:7" x14ac:dyDescent="0.25">
      <c r="G39" s="57">
        <v>45042</v>
      </c>
    </row>
    <row r="40" spans="7:7" x14ac:dyDescent="0.25">
      <c r="G40" s="57">
        <v>20</v>
      </c>
    </row>
    <row r="41" spans="7:7" x14ac:dyDescent="0.25">
      <c r="G41" s="57">
        <f>1.4* PRODUCT(G38:G40)</f>
        <v>1632037414.5599997</v>
      </c>
    </row>
  </sheetData>
  <sheetProtection algorithmName="SHA-512" hashValue="ufJuzNX6krSRLf3DNaDnVqkqJflDd4FmLPTZjMi3XR7Ywl0D3BRwdIyEVylSRWhje4HU+W6dAZy9LscxbMOFXg==" saltValue="+xpZzwxPIfjEPk9oXhr84Q==" spinCount="100000" sheet="1" objects="1" scenario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8E97-F44B-4EAE-B5B7-A2E91844A089}">
  <dimension ref="B4:H9"/>
  <sheetViews>
    <sheetView workbookViewId="0">
      <selection activeCell="H9" sqref="H9"/>
    </sheetView>
  </sheetViews>
  <sheetFormatPr defaultRowHeight="14.4" x14ac:dyDescent="0.3"/>
  <cols>
    <col min="2" max="2" width="5.6640625" bestFit="1" customWidth="1"/>
    <col min="3" max="3" width="22.77734375" customWidth="1"/>
    <col min="4" max="4" width="22.6640625" customWidth="1"/>
    <col min="5" max="5" width="20.44140625" customWidth="1"/>
    <col min="6" max="6" width="10.6640625" customWidth="1"/>
    <col min="8" max="8" width="13.5546875" bestFit="1" customWidth="1"/>
  </cols>
  <sheetData>
    <row r="4" spans="2:8" ht="20.399999999999999" customHeight="1" x14ac:dyDescent="0.3">
      <c r="B4" s="78" t="s">
        <v>81</v>
      </c>
      <c r="C4" s="78" t="s">
        <v>138</v>
      </c>
      <c r="D4" s="78" t="s">
        <v>139</v>
      </c>
      <c r="E4" s="78" t="s">
        <v>59</v>
      </c>
      <c r="F4" s="78" t="s">
        <v>140</v>
      </c>
    </row>
    <row r="5" spans="2:8" ht="19.8" customHeight="1" x14ac:dyDescent="0.3">
      <c r="B5" s="22">
        <v>1</v>
      </c>
      <c r="C5" s="29" t="s">
        <v>141</v>
      </c>
      <c r="D5" s="24" t="s">
        <v>142</v>
      </c>
      <c r="E5" s="108">
        <f>'giá trị phần mềm'!E15</f>
        <v>1632047933.0710282</v>
      </c>
      <c r="F5" s="22" t="s">
        <v>143</v>
      </c>
      <c r="H5" s="20"/>
    </row>
    <row r="6" spans="2:8" ht="21" customHeight="1" x14ac:dyDescent="0.3">
      <c r="B6" s="24">
        <v>2</v>
      </c>
      <c r="C6" s="26" t="s">
        <v>144</v>
      </c>
      <c r="D6" s="27" t="s">
        <v>145</v>
      </c>
      <c r="E6" s="109">
        <f>E5*0.65</f>
        <v>1060831156.4961684</v>
      </c>
      <c r="F6" s="22" t="s">
        <v>146</v>
      </c>
      <c r="H6" s="21"/>
    </row>
    <row r="7" spans="2:8" ht="54" customHeight="1" x14ac:dyDescent="0.3">
      <c r="B7" s="24">
        <v>3</v>
      </c>
      <c r="C7" s="26" t="s">
        <v>147</v>
      </c>
      <c r="D7" s="27" t="s">
        <v>148</v>
      </c>
      <c r="E7" s="109">
        <f>(E5+E6)*0.06</f>
        <v>161572745.37403181</v>
      </c>
      <c r="F7" s="22" t="s">
        <v>149</v>
      </c>
    </row>
    <row r="8" spans="2:8" ht="37.799999999999997" customHeight="1" x14ac:dyDescent="0.3">
      <c r="B8" s="24">
        <v>4</v>
      </c>
      <c r="C8" s="26" t="s">
        <v>150</v>
      </c>
      <c r="D8" s="27" t="s">
        <v>151</v>
      </c>
      <c r="E8" s="109">
        <f>SUM(E5:E7)</f>
        <v>2854451834.9412289</v>
      </c>
      <c r="F8" s="22" t="s">
        <v>152</v>
      </c>
    </row>
    <row r="9" spans="2:8" ht="24" customHeight="1" x14ac:dyDescent="0.3">
      <c r="B9" s="24"/>
      <c r="C9" s="25" t="s">
        <v>153</v>
      </c>
      <c r="D9" s="23" t="s">
        <v>152</v>
      </c>
      <c r="E9" s="97">
        <f>E8</f>
        <v>2854451834.9412289</v>
      </c>
      <c r="F9" s="51"/>
    </row>
  </sheetData>
  <sheetProtection algorithmName="SHA-512" hashValue="7FZN57L60QizvXf+hhlA1ebeS8Jy4CgRC4RHd8HR1GELjQOnfLwKWMqKTnLAoEwHOAeudVceh/LOvrb67q2RUg==" saltValue="Fw5UQPk/irGcOn0qAUTBr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2D0-B51B-4924-B787-216A5E2428B4}">
  <dimension ref="A2:F13"/>
  <sheetViews>
    <sheetView workbookViewId="0">
      <selection activeCell="D11" sqref="D11"/>
    </sheetView>
  </sheetViews>
  <sheetFormatPr defaultRowHeight="14.4" x14ac:dyDescent="0.3"/>
  <cols>
    <col min="2" max="2" width="23" customWidth="1"/>
    <col min="3" max="3" width="16.5546875" customWidth="1"/>
    <col min="4" max="4" width="26.88671875" customWidth="1"/>
  </cols>
  <sheetData>
    <row r="2" spans="1:6" ht="17.399999999999999" x14ac:dyDescent="0.3">
      <c r="A2" s="36" t="s">
        <v>137</v>
      </c>
      <c r="B2" s="36"/>
      <c r="C2" s="36"/>
      <c r="D2" s="36"/>
    </row>
    <row r="3" spans="1:6" ht="18" thickBot="1" x14ac:dyDescent="0.35">
      <c r="A3" s="15"/>
      <c r="B3" s="15"/>
      <c r="C3" s="15"/>
      <c r="D3" s="15"/>
    </row>
    <row r="4" spans="1:6" x14ac:dyDescent="0.3">
      <c r="A4" s="85" t="s">
        <v>81</v>
      </c>
      <c r="B4" s="82" t="s">
        <v>131</v>
      </c>
      <c r="C4" s="83" t="s">
        <v>132</v>
      </c>
      <c r="D4" s="84" t="s">
        <v>133</v>
      </c>
    </row>
    <row r="5" spans="1:6" x14ac:dyDescent="0.3">
      <c r="A5" s="65">
        <v>1</v>
      </c>
      <c r="B5" s="86">
        <v>8500000</v>
      </c>
      <c r="C5" s="87">
        <v>3</v>
      </c>
      <c r="D5" s="67">
        <v>25500000</v>
      </c>
    </row>
    <row r="6" spans="1:6" x14ac:dyDescent="0.3">
      <c r="A6" s="65">
        <v>2</v>
      </c>
      <c r="B6" s="86">
        <v>7500000</v>
      </c>
      <c r="C6" s="87">
        <v>5</v>
      </c>
      <c r="D6" s="67">
        <v>37500000</v>
      </c>
    </row>
    <row r="7" spans="1:6" x14ac:dyDescent="0.3">
      <c r="A7" s="65">
        <v>3</v>
      </c>
      <c r="B7" s="86">
        <v>6000000</v>
      </c>
      <c r="C7" s="87">
        <v>7</v>
      </c>
      <c r="D7" s="67">
        <v>45100000</v>
      </c>
    </row>
    <row r="8" spans="1:6" x14ac:dyDescent="0.3">
      <c r="A8" s="68" t="s">
        <v>154</v>
      </c>
      <c r="B8" s="69"/>
      <c r="C8" s="66">
        <f>SUM(C5:C7)</f>
        <v>15</v>
      </c>
      <c r="D8" s="67"/>
    </row>
    <row r="9" spans="1:6" x14ac:dyDescent="0.3">
      <c r="A9" s="70" t="s">
        <v>134</v>
      </c>
      <c r="B9" s="71"/>
      <c r="C9" s="71"/>
      <c r="D9" s="106">
        <f>SUM(D5:D7)</f>
        <v>108100000</v>
      </c>
    </row>
    <row r="10" spans="1:6" x14ac:dyDescent="0.3">
      <c r="A10" s="70" t="s">
        <v>135</v>
      </c>
      <c r="B10" s="71"/>
      <c r="C10" s="71"/>
      <c r="D10" s="106">
        <f>D9/C8</f>
        <v>7206666.666666667</v>
      </c>
    </row>
    <row r="11" spans="1:6" ht="15" thickBot="1" x14ac:dyDescent="0.35">
      <c r="A11" s="72" t="s">
        <v>136</v>
      </c>
      <c r="B11" s="73"/>
      <c r="C11" s="73"/>
      <c r="D11" s="107">
        <f>D10/20/8</f>
        <v>45041.666666666672</v>
      </c>
    </row>
    <row r="13" spans="1:6" x14ac:dyDescent="0.3">
      <c r="F13" s="1"/>
    </row>
  </sheetData>
  <mergeCells count="5">
    <mergeCell ref="A2:D2"/>
    <mergeCell ref="A9:C9"/>
    <mergeCell ref="A10:C10"/>
    <mergeCell ref="A11:C11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0F5-C251-44E2-B0F8-FCA4D7687D95}">
  <dimension ref="A1:M30"/>
  <sheetViews>
    <sheetView topLeftCell="A19" workbookViewId="0">
      <selection activeCell="J37" sqref="J37"/>
    </sheetView>
  </sheetViews>
  <sheetFormatPr defaultRowHeight="14.4" x14ac:dyDescent="0.3"/>
  <cols>
    <col min="2" max="2" width="46.77734375" customWidth="1"/>
    <col min="3" max="3" width="29.6640625" customWidth="1"/>
    <col min="4" max="4" width="7" style="2" customWidth="1"/>
    <col min="10" max="10" width="14.33203125" style="3" customWidth="1"/>
    <col min="11" max="11" width="9.77734375" bestFit="1" customWidth="1"/>
    <col min="12" max="12" width="14.44140625" customWidth="1"/>
    <col min="13" max="13" width="11.33203125" customWidth="1"/>
  </cols>
  <sheetData>
    <row r="1" spans="1:13" s="1" customFormat="1" ht="63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56</v>
      </c>
      <c r="I1" s="4" t="s">
        <v>55</v>
      </c>
      <c r="J1" s="4" t="s">
        <v>4</v>
      </c>
      <c r="K1" s="4" t="s">
        <v>5</v>
      </c>
      <c r="L1" s="4" t="s">
        <v>6</v>
      </c>
      <c r="M1" s="4" t="s">
        <v>7</v>
      </c>
    </row>
    <row r="2" spans="1:13" ht="22.8" customHeight="1" x14ac:dyDescent="0.3">
      <c r="A2" s="4" t="s">
        <v>8</v>
      </c>
      <c r="B2" s="5" t="s">
        <v>9</v>
      </c>
      <c r="C2" s="5"/>
      <c r="D2" s="14"/>
      <c r="E2" s="6"/>
      <c r="F2" s="6"/>
      <c r="G2" s="6"/>
      <c r="H2" s="6"/>
      <c r="I2" s="6"/>
      <c r="J2" s="7"/>
      <c r="K2" s="6"/>
      <c r="L2" s="6"/>
      <c r="M2" s="6"/>
    </row>
    <row r="3" spans="1:13" ht="15.6" x14ac:dyDescent="0.3">
      <c r="A3" s="8"/>
      <c r="B3" s="5" t="s">
        <v>10</v>
      </c>
      <c r="C3" s="9"/>
      <c r="D3" s="14"/>
      <c r="E3" s="6"/>
      <c r="F3" s="6"/>
      <c r="G3" s="6"/>
      <c r="H3" s="6"/>
      <c r="I3" s="6"/>
      <c r="J3" s="7"/>
      <c r="K3" s="6"/>
      <c r="L3" s="6"/>
      <c r="M3" s="6"/>
    </row>
    <row r="4" spans="1:13" ht="15.6" customHeight="1" x14ac:dyDescent="0.3">
      <c r="A4" s="34" t="s">
        <v>11</v>
      </c>
      <c r="B4" s="35" t="s">
        <v>12</v>
      </c>
      <c r="C4" s="9" t="s">
        <v>13</v>
      </c>
      <c r="D4" s="32">
        <v>1.5</v>
      </c>
      <c r="E4" s="43">
        <v>2</v>
      </c>
      <c r="F4" s="43">
        <v>2</v>
      </c>
      <c r="G4" s="43">
        <v>2</v>
      </c>
      <c r="H4" s="43">
        <v>2</v>
      </c>
      <c r="I4" s="43">
        <v>2</v>
      </c>
      <c r="J4" s="43">
        <f>AVERAGE(E4:I6)</f>
        <v>2</v>
      </c>
      <c r="K4" s="40">
        <f>J4*D4</f>
        <v>3</v>
      </c>
      <c r="L4" s="32" t="str" cm="1">
        <f t="array" ref="L4">_xlfn.IFS(K4&gt;3,"1",K4&gt;2,"0.6",K4&gt;1,"0.1",K4&gt;0,"0.05",K4&lt;=0,"0")</f>
        <v>0.6</v>
      </c>
      <c r="M4" s="32"/>
    </row>
    <row r="5" spans="1:13" ht="15.6" x14ac:dyDescent="0.3">
      <c r="A5" s="34"/>
      <c r="B5" s="35"/>
      <c r="C5" s="9" t="s">
        <v>14</v>
      </c>
      <c r="D5" s="32"/>
      <c r="E5" s="44"/>
      <c r="F5" s="44"/>
      <c r="G5" s="44"/>
      <c r="H5" s="44"/>
      <c r="I5" s="44"/>
      <c r="J5" s="44"/>
      <c r="K5" s="41"/>
      <c r="L5" s="32"/>
      <c r="M5" s="32"/>
    </row>
    <row r="6" spans="1:13" ht="15" customHeight="1" x14ac:dyDescent="0.3">
      <c r="A6" s="34"/>
      <c r="B6" s="35"/>
      <c r="C6" s="9" t="s">
        <v>15</v>
      </c>
      <c r="D6" s="32"/>
      <c r="E6" s="45"/>
      <c r="F6" s="45"/>
      <c r="G6" s="45"/>
      <c r="H6" s="45"/>
      <c r="I6" s="45"/>
      <c r="J6" s="45"/>
      <c r="K6" s="42"/>
      <c r="L6" s="32"/>
      <c r="M6" s="32"/>
    </row>
    <row r="7" spans="1:13" ht="15.6" customHeight="1" x14ac:dyDescent="0.3">
      <c r="A7" s="34" t="s">
        <v>16</v>
      </c>
      <c r="B7" s="35" t="s">
        <v>17</v>
      </c>
      <c r="C7" s="9" t="s">
        <v>13</v>
      </c>
      <c r="D7" s="32">
        <v>0.5</v>
      </c>
      <c r="E7" s="31">
        <v>3</v>
      </c>
      <c r="F7" s="31">
        <v>3</v>
      </c>
      <c r="G7" s="31">
        <v>2</v>
      </c>
      <c r="H7" s="31">
        <v>2</v>
      </c>
      <c r="I7" s="31">
        <v>2</v>
      </c>
      <c r="J7" s="32">
        <f>AVERAGE(E7:I9)</f>
        <v>2.4</v>
      </c>
      <c r="K7" s="40">
        <f>J7*D7</f>
        <v>1.2</v>
      </c>
      <c r="L7" s="32" t="str" cm="1">
        <f t="array" ref="L7">_xlfn.IFS(K7&gt;3,"1",K7&gt;2,"0.6",K7&gt;1,"0.1",K7&gt;0,"0.05",K7&lt;=0,"0")</f>
        <v>0.1</v>
      </c>
      <c r="M7" s="31"/>
    </row>
    <row r="8" spans="1:13" ht="14.4" customHeight="1" x14ac:dyDescent="0.3">
      <c r="A8" s="34"/>
      <c r="B8" s="35"/>
      <c r="C8" s="9" t="s">
        <v>14</v>
      </c>
      <c r="D8" s="32"/>
      <c r="E8" s="31"/>
      <c r="F8" s="31"/>
      <c r="G8" s="31"/>
      <c r="H8" s="31"/>
      <c r="I8" s="31"/>
      <c r="J8" s="32"/>
      <c r="K8" s="41"/>
      <c r="L8" s="32"/>
      <c r="M8" s="31"/>
    </row>
    <row r="9" spans="1:13" ht="19.8" customHeight="1" x14ac:dyDescent="0.3">
      <c r="A9" s="34"/>
      <c r="B9" s="35"/>
      <c r="C9" s="9" t="s">
        <v>15</v>
      </c>
      <c r="D9" s="32"/>
      <c r="E9" s="31"/>
      <c r="F9" s="31"/>
      <c r="G9" s="31"/>
      <c r="H9" s="31"/>
      <c r="I9" s="31"/>
      <c r="J9" s="32"/>
      <c r="K9" s="42"/>
      <c r="L9" s="32"/>
      <c r="M9" s="31"/>
    </row>
    <row r="10" spans="1:13" ht="24" customHeight="1" x14ac:dyDescent="0.3">
      <c r="A10" s="34" t="s">
        <v>18</v>
      </c>
      <c r="B10" s="35" t="s">
        <v>19</v>
      </c>
      <c r="C10" s="9" t="s">
        <v>13</v>
      </c>
      <c r="D10" s="32">
        <v>1</v>
      </c>
      <c r="E10" s="31">
        <v>3</v>
      </c>
      <c r="F10" s="31">
        <v>3</v>
      </c>
      <c r="G10" s="31">
        <v>3</v>
      </c>
      <c r="H10" s="31">
        <v>3</v>
      </c>
      <c r="I10" s="31">
        <v>3</v>
      </c>
      <c r="J10" s="32">
        <f>AVERAGE(E10:I12)</f>
        <v>3</v>
      </c>
      <c r="K10" s="33">
        <f>J10*D10</f>
        <v>3</v>
      </c>
      <c r="L10" s="32" t="str" cm="1">
        <f t="array" ref="L10">_xlfn.IFS(K10&gt;3,"1",K10&gt;2,"0.6",K10&gt;1,"0.1",K10&gt;0,"0.05",K10&lt;=0,"0")</f>
        <v>0.6</v>
      </c>
      <c r="M10" s="31"/>
    </row>
    <row r="11" spans="1:13" ht="26.4" customHeight="1" x14ac:dyDescent="0.3">
      <c r="A11" s="34"/>
      <c r="B11" s="35"/>
      <c r="C11" s="9" t="s">
        <v>14</v>
      </c>
      <c r="D11" s="32"/>
      <c r="E11" s="31"/>
      <c r="F11" s="31"/>
      <c r="G11" s="31"/>
      <c r="H11" s="31"/>
      <c r="I11" s="31"/>
      <c r="J11" s="32"/>
      <c r="K11" s="33"/>
      <c r="L11" s="32"/>
      <c r="M11" s="31"/>
    </row>
    <row r="12" spans="1:13" ht="27" customHeight="1" x14ac:dyDescent="0.3">
      <c r="A12" s="34"/>
      <c r="B12" s="35"/>
      <c r="C12" s="9" t="s">
        <v>15</v>
      </c>
      <c r="D12" s="32"/>
      <c r="E12" s="31"/>
      <c r="F12" s="31"/>
      <c r="G12" s="31"/>
      <c r="H12" s="31"/>
      <c r="I12" s="31"/>
      <c r="J12" s="32"/>
      <c r="K12" s="33"/>
      <c r="L12" s="32"/>
      <c r="M12" s="31"/>
    </row>
    <row r="13" spans="1:13" ht="28.2" customHeight="1" x14ac:dyDescent="0.3">
      <c r="A13" s="34" t="s">
        <v>20</v>
      </c>
      <c r="B13" s="35" t="s">
        <v>21</v>
      </c>
      <c r="C13" s="9" t="s">
        <v>13</v>
      </c>
      <c r="D13" s="32">
        <v>0.5</v>
      </c>
      <c r="E13" s="31">
        <v>3</v>
      </c>
      <c r="F13" s="31">
        <v>3</v>
      </c>
      <c r="G13" s="31">
        <v>1</v>
      </c>
      <c r="H13" s="31">
        <v>1</v>
      </c>
      <c r="I13" s="31">
        <v>1</v>
      </c>
      <c r="J13" s="32">
        <f>AVERAGE(E13:I15)</f>
        <v>1.8</v>
      </c>
      <c r="K13" s="33">
        <f>J13*D13</f>
        <v>0.9</v>
      </c>
      <c r="L13" s="32" t="str" cm="1">
        <f t="array" ref="L13">_xlfn.IFS(K13&gt;3,"1",K13&gt;2,"0.6",K13&gt;1,"0.1",K13&gt;0,"0.05",K13&lt;=0,"0")</f>
        <v>0.05</v>
      </c>
      <c r="M13" s="31"/>
    </row>
    <row r="14" spans="1:13" ht="23.4" customHeight="1" x14ac:dyDescent="0.3">
      <c r="A14" s="34"/>
      <c r="B14" s="35"/>
      <c r="C14" s="9" t="s">
        <v>14</v>
      </c>
      <c r="D14" s="32"/>
      <c r="E14" s="31"/>
      <c r="F14" s="31"/>
      <c r="G14" s="31"/>
      <c r="H14" s="31"/>
      <c r="I14" s="31"/>
      <c r="J14" s="32"/>
      <c r="K14" s="33"/>
      <c r="L14" s="32"/>
      <c r="M14" s="31"/>
    </row>
    <row r="15" spans="1:13" ht="23.4" customHeight="1" x14ac:dyDescent="0.3">
      <c r="A15" s="34"/>
      <c r="B15" s="35"/>
      <c r="C15" s="9" t="s">
        <v>15</v>
      </c>
      <c r="D15" s="32"/>
      <c r="E15" s="31"/>
      <c r="F15" s="31"/>
      <c r="G15" s="31"/>
      <c r="H15" s="31"/>
      <c r="I15" s="31"/>
      <c r="J15" s="32"/>
      <c r="K15" s="33"/>
      <c r="L15" s="32"/>
      <c r="M15" s="31"/>
    </row>
    <row r="16" spans="1:13" ht="21" customHeight="1" x14ac:dyDescent="0.3">
      <c r="A16" s="34" t="s">
        <v>22</v>
      </c>
      <c r="B16" s="35" t="s">
        <v>23</v>
      </c>
      <c r="C16" s="9" t="s">
        <v>24</v>
      </c>
      <c r="D16" s="32">
        <v>1</v>
      </c>
      <c r="E16" s="31">
        <v>4</v>
      </c>
      <c r="F16" s="31">
        <v>4</v>
      </c>
      <c r="G16" s="31">
        <v>2</v>
      </c>
      <c r="H16" s="31">
        <v>3</v>
      </c>
      <c r="I16" s="31">
        <v>2</v>
      </c>
      <c r="J16" s="32">
        <f>AVERAGE(E16:I18)</f>
        <v>3</v>
      </c>
      <c r="K16" s="33">
        <f>J16*D16</f>
        <v>3</v>
      </c>
      <c r="L16" s="32" t="str" cm="1">
        <f t="array" ref="L16">_xlfn.IFS(K16&gt;3,"1",K16&gt;2,"0.6",K16&gt;1,"0.1",K16&gt;0,"0.05",K16&lt;=0,"0")</f>
        <v>0.6</v>
      </c>
      <c r="M16" s="31"/>
    </row>
    <row r="17" spans="1:13" ht="17.399999999999999" customHeight="1" x14ac:dyDescent="0.3">
      <c r="A17" s="34"/>
      <c r="B17" s="35"/>
      <c r="C17" s="9" t="s">
        <v>14</v>
      </c>
      <c r="D17" s="32"/>
      <c r="E17" s="31"/>
      <c r="F17" s="31"/>
      <c r="G17" s="31"/>
      <c r="H17" s="31"/>
      <c r="I17" s="31"/>
      <c r="J17" s="32"/>
      <c r="K17" s="33"/>
      <c r="L17" s="32"/>
      <c r="M17" s="31"/>
    </row>
    <row r="18" spans="1:13" ht="15.6" x14ac:dyDescent="0.3">
      <c r="A18" s="34"/>
      <c r="B18" s="35"/>
      <c r="C18" s="9" t="s">
        <v>25</v>
      </c>
      <c r="D18" s="32"/>
      <c r="E18" s="31"/>
      <c r="F18" s="31"/>
      <c r="G18" s="31"/>
      <c r="H18" s="31"/>
      <c r="I18" s="31"/>
      <c r="J18" s="32"/>
      <c r="K18" s="33"/>
      <c r="L18" s="32"/>
      <c r="M18" s="31"/>
    </row>
    <row r="19" spans="1:13" ht="31.8" customHeight="1" x14ac:dyDescent="0.3">
      <c r="A19" s="8"/>
      <c r="B19" s="5" t="s">
        <v>26</v>
      </c>
      <c r="C19" s="9"/>
      <c r="D19" s="8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4.6" customHeight="1" x14ac:dyDescent="0.3">
      <c r="A20" s="34" t="s">
        <v>27</v>
      </c>
      <c r="B20" s="35" t="s">
        <v>28</v>
      </c>
      <c r="C20" s="9" t="s">
        <v>29</v>
      </c>
      <c r="D20" s="32">
        <v>2</v>
      </c>
      <c r="E20" s="31"/>
      <c r="F20" s="31"/>
      <c r="G20" s="31"/>
      <c r="H20" s="31"/>
      <c r="I20" s="31"/>
      <c r="J20" s="31">
        <v>2</v>
      </c>
      <c r="K20" s="31">
        <f>J20*D20</f>
        <v>4</v>
      </c>
      <c r="L20" s="31" t="str" cm="1">
        <f t="array" ref="L20">_xlfn.IFS(K20&gt;3,"1",K20&gt;2,"0.6",K20&gt;1,"0.1",K20&gt;0,"0.05",K20&lt;=0,"0")</f>
        <v>1</v>
      </c>
      <c r="M20" s="31"/>
    </row>
    <row r="21" spans="1:13" ht="22.8" customHeight="1" x14ac:dyDescent="0.3">
      <c r="A21" s="34"/>
      <c r="B21" s="35"/>
      <c r="C21" s="9" t="s">
        <v>30</v>
      </c>
      <c r="D21" s="32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28.8" customHeight="1" x14ac:dyDescent="0.3">
      <c r="A22" s="34" t="s">
        <v>31</v>
      </c>
      <c r="B22" s="9" t="s">
        <v>32</v>
      </c>
      <c r="C22" s="9" t="s">
        <v>33</v>
      </c>
      <c r="D22" s="32">
        <v>-1</v>
      </c>
      <c r="E22" s="31"/>
      <c r="F22" s="31"/>
      <c r="G22" s="31"/>
      <c r="H22" s="31"/>
      <c r="I22" s="31"/>
      <c r="J22" s="37">
        <v>0</v>
      </c>
      <c r="K22" s="37">
        <f>J22*D22</f>
        <v>0</v>
      </c>
      <c r="L22" s="31" t="str" cm="1">
        <f t="array" ref="L22">_xlfn.IFS(K22&gt;3,"1",K22&gt;2,"0.6",K22&gt;1,"0.1",K22&gt;0,"0.05",K22&lt;=0,"0")</f>
        <v>0</v>
      </c>
      <c r="M22" s="31"/>
    </row>
    <row r="23" spans="1:13" ht="20.399999999999999" customHeight="1" x14ac:dyDescent="0.3">
      <c r="A23" s="34"/>
      <c r="B23" s="9" t="s">
        <v>34</v>
      </c>
      <c r="C23" s="9" t="s">
        <v>35</v>
      </c>
      <c r="D23" s="32"/>
      <c r="E23" s="31"/>
      <c r="F23" s="31"/>
      <c r="G23" s="31"/>
      <c r="H23" s="31"/>
      <c r="I23" s="31"/>
      <c r="J23" s="38"/>
      <c r="K23" s="38"/>
      <c r="L23" s="31"/>
      <c r="M23" s="31"/>
    </row>
    <row r="24" spans="1:13" ht="18" customHeight="1" x14ac:dyDescent="0.3">
      <c r="A24" s="34"/>
      <c r="B24" s="11"/>
      <c r="C24" s="9" t="s">
        <v>36</v>
      </c>
      <c r="D24" s="32"/>
      <c r="E24" s="31"/>
      <c r="F24" s="31"/>
      <c r="G24" s="31"/>
      <c r="H24" s="31"/>
      <c r="I24" s="31"/>
      <c r="J24" s="39"/>
      <c r="K24" s="39"/>
      <c r="L24" s="31"/>
      <c r="M24" s="31"/>
    </row>
    <row r="25" spans="1:13" ht="20.399999999999999" customHeight="1" x14ac:dyDescent="0.3">
      <c r="A25" s="34" t="s">
        <v>37</v>
      </c>
      <c r="B25" s="35" t="s">
        <v>38</v>
      </c>
      <c r="C25" s="9" t="s">
        <v>39</v>
      </c>
      <c r="D25" s="32">
        <v>-1</v>
      </c>
      <c r="E25" s="31"/>
      <c r="F25" s="31"/>
      <c r="G25" s="31"/>
      <c r="H25" s="31"/>
      <c r="I25" s="31"/>
      <c r="J25" s="37">
        <v>3</v>
      </c>
      <c r="K25" s="37">
        <f>J25*D25</f>
        <v>-3</v>
      </c>
      <c r="L25" s="31" t="str" cm="1">
        <f t="array" ref="L25">_xlfn.IFS(K25&gt;3,"1",K25&gt;2,"0.6",K25&gt;1,"0.1",K25&gt;0,"0.05",K25&lt;=0,"0")</f>
        <v>0</v>
      </c>
      <c r="M25" s="31"/>
    </row>
    <row r="26" spans="1:13" ht="24.6" customHeight="1" x14ac:dyDescent="0.3">
      <c r="A26" s="34"/>
      <c r="B26" s="35"/>
      <c r="C26" s="9" t="s">
        <v>14</v>
      </c>
      <c r="D26" s="32"/>
      <c r="E26" s="31"/>
      <c r="F26" s="31"/>
      <c r="G26" s="31"/>
      <c r="H26" s="31"/>
      <c r="I26" s="31"/>
      <c r="J26" s="38"/>
      <c r="K26" s="38"/>
      <c r="L26" s="31"/>
      <c r="M26" s="31"/>
    </row>
    <row r="27" spans="1:13" ht="15.6" x14ac:dyDescent="0.3">
      <c r="A27" s="34"/>
      <c r="B27" s="35"/>
      <c r="C27" s="9" t="s">
        <v>40</v>
      </c>
      <c r="D27" s="32"/>
      <c r="E27" s="31"/>
      <c r="F27" s="31"/>
      <c r="G27" s="31"/>
      <c r="H27" s="31"/>
      <c r="I27" s="31"/>
      <c r="J27" s="39"/>
      <c r="K27" s="39"/>
      <c r="L27" s="31"/>
      <c r="M27" s="31"/>
    </row>
    <row r="28" spans="1:13" ht="15.6" x14ac:dyDescent="0.3">
      <c r="A28" s="12"/>
      <c r="B28" s="9" t="s">
        <v>41</v>
      </c>
      <c r="C28" s="9" t="s">
        <v>42</v>
      </c>
      <c r="D28" s="14"/>
      <c r="E28" s="6"/>
      <c r="F28" s="6"/>
      <c r="G28" s="6"/>
      <c r="H28" s="6"/>
      <c r="I28" s="6"/>
      <c r="J28" s="7"/>
      <c r="K28" s="6">
        <f>SUM(K4:K27)</f>
        <v>12.1</v>
      </c>
      <c r="L28" s="6"/>
      <c r="M28" s="6"/>
    </row>
    <row r="29" spans="1:13" ht="31.2" x14ac:dyDescent="0.3">
      <c r="A29" s="13" t="s">
        <v>43</v>
      </c>
      <c r="B29" s="5" t="s">
        <v>44</v>
      </c>
      <c r="C29" s="5" t="s">
        <v>45</v>
      </c>
      <c r="D29" s="14"/>
      <c r="E29" s="6"/>
      <c r="F29" s="6"/>
      <c r="G29" s="6"/>
      <c r="H29" s="6"/>
      <c r="I29" s="6"/>
      <c r="J29" s="7"/>
      <c r="K29" s="6"/>
      <c r="L29" s="6"/>
      <c r="M29" s="6"/>
    </row>
    <row r="30" spans="1:13" ht="15.6" x14ac:dyDescent="0.3">
      <c r="A30" s="13" t="s">
        <v>46</v>
      </c>
      <c r="B30" s="5" t="s">
        <v>47</v>
      </c>
      <c r="C30" s="5" t="s">
        <v>48</v>
      </c>
      <c r="D30" s="14"/>
      <c r="E30" s="6"/>
      <c r="F30" s="6"/>
      <c r="G30" s="6"/>
      <c r="H30" s="6"/>
      <c r="I30" s="6"/>
      <c r="J30" s="7"/>
      <c r="K30" s="6"/>
      <c r="L30" s="6">
        <f>L4+L7+L10+L13+L16+L20+L22+L25</f>
        <v>2.9499999999999997</v>
      </c>
      <c r="M30" s="6"/>
    </row>
  </sheetData>
  <mergeCells count="95">
    <mergeCell ref="H7:H9"/>
    <mergeCell ref="I4:I6"/>
    <mergeCell ref="J4:J6"/>
    <mergeCell ref="A4:A6"/>
    <mergeCell ref="B4:B6"/>
    <mergeCell ref="D4:D6"/>
    <mergeCell ref="E4:E6"/>
    <mergeCell ref="F4:F6"/>
    <mergeCell ref="G4:G6"/>
    <mergeCell ref="H4:H6"/>
    <mergeCell ref="G10:G12"/>
    <mergeCell ref="A7:A9"/>
    <mergeCell ref="B7:B9"/>
    <mergeCell ref="D7:D9"/>
    <mergeCell ref="E7:E9"/>
    <mergeCell ref="F7:F9"/>
    <mergeCell ref="G7:G9"/>
    <mergeCell ref="A10:A12"/>
    <mergeCell ref="B10:B12"/>
    <mergeCell ref="D10:D12"/>
    <mergeCell ref="E10:E12"/>
    <mergeCell ref="F10:F12"/>
    <mergeCell ref="G16:G18"/>
    <mergeCell ref="K10:K12"/>
    <mergeCell ref="A13:A15"/>
    <mergeCell ref="B13:B15"/>
    <mergeCell ref="D13:D15"/>
    <mergeCell ref="E13:E15"/>
    <mergeCell ref="F13:F15"/>
    <mergeCell ref="G13:G15"/>
    <mergeCell ref="I13:I15"/>
    <mergeCell ref="I10:I12"/>
    <mergeCell ref="J10:J12"/>
    <mergeCell ref="A16:A18"/>
    <mergeCell ref="B16:B18"/>
    <mergeCell ref="D16:D18"/>
    <mergeCell ref="E16:E18"/>
    <mergeCell ref="F16:F18"/>
    <mergeCell ref="A20:A21"/>
    <mergeCell ref="B20:B21"/>
    <mergeCell ref="D20:D21"/>
    <mergeCell ref="E20:E21"/>
    <mergeCell ref="F20:F21"/>
    <mergeCell ref="A22:A24"/>
    <mergeCell ref="D22:D24"/>
    <mergeCell ref="E22:E24"/>
    <mergeCell ref="F22:F24"/>
    <mergeCell ref="G22:G24"/>
    <mergeCell ref="G25:G27"/>
    <mergeCell ref="J22:J24"/>
    <mergeCell ref="K22:K24"/>
    <mergeCell ref="J20:J21"/>
    <mergeCell ref="K20:K21"/>
    <mergeCell ref="I22:I24"/>
    <mergeCell ref="G20:G21"/>
    <mergeCell ref="I20:I21"/>
    <mergeCell ref="A25:A27"/>
    <mergeCell ref="B25:B27"/>
    <mergeCell ref="D25:D27"/>
    <mergeCell ref="E25:E27"/>
    <mergeCell ref="F25:F27"/>
    <mergeCell ref="K4:K6"/>
    <mergeCell ref="M16:M18"/>
    <mergeCell ref="L20:L21"/>
    <mergeCell ref="I25:I27"/>
    <mergeCell ref="J25:J27"/>
    <mergeCell ref="I16:I18"/>
    <mergeCell ref="J16:J18"/>
    <mergeCell ref="J13:J15"/>
    <mergeCell ref="K13:K15"/>
    <mergeCell ref="J7:J9"/>
    <mergeCell ref="K7:K9"/>
    <mergeCell ref="I7:I9"/>
    <mergeCell ref="L4:L6"/>
    <mergeCell ref="M4:M6"/>
    <mergeCell ref="L7:L9"/>
    <mergeCell ref="M7:M9"/>
    <mergeCell ref="L10:L12"/>
    <mergeCell ref="M10:M12"/>
    <mergeCell ref="L22:L24"/>
    <mergeCell ref="M22:M24"/>
    <mergeCell ref="H22:H24"/>
    <mergeCell ref="H25:H27"/>
    <mergeCell ref="L25:L27"/>
    <mergeCell ref="M25:M27"/>
    <mergeCell ref="K25:K27"/>
    <mergeCell ref="H10:H12"/>
    <mergeCell ref="H13:H15"/>
    <mergeCell ref="H16:H18"/>
    <mergeCell ref="H20:H21"/>
    <mergeCell ref="M20:M21"/>
    <mergeCell ref="L13:L15"/>
    <mergeCell ref="M13:M15"/>
    <mergeCell ref="L16:L18"/>
    <mergeCell ref="K16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điểm actors</vt:lpstr>
      <vt:lpstr>Bang tinh diem Use-case</vt:lpstr>
      <vt:lpstr>hệ số phức tạp KT-CN </vt:lpstr>
      <vt:lpstr>He so PTMT - KN - NOI SUY</vt:lpstr>
      <vt:lpstr>giá trị phần mềm</vt:lpstr>
      <vt:lpstr>Tổng hợp giá trị phần mềm</vt:lpstr>
      <vt:lpstr>Luong binh quan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Linh</dc:creator>
  <cp:lastModifiedBy>Admin</cp:lastModifiedBy>
  <dcterms:created xsi:type="dcterms:W3CDTF">2015-06-05T18:19:34Z</dcterms:created>
  <dcterms:modified xsi:type="dcterms:W3CDTF">2022-06-21T03:16:26Z</dcterms:modified>
</cp:coreProperties>
</file>