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8 Forecast Model Simple 3 - Includes equity calculations\Homework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3B" sheetId="8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48" i="8" l="1"/>
  <c r="D51" i="8" s="1"/>
  <c r="D54" i="8" s="1"/>
  <c r="C48" i="8"/>
  <c r="C51" i="8" s="1"/>
  <c r="C54" i="8" s="1"/>
  <c r="D96" i="8"/>
  <c r="E94" i="8"/>
  <c r="B82" i="8"/>
  <c r="B81" i="8"/>
  <c r="E72" i="8"/>
  <c r="E89" i="8" s="1"/>
  <c r="D70" i="8"/>
  <c r="D73" i="8" s="1"/>
  <c r="D76" i="8" s="1"/>
  <c r="C70" i="8"/>
  <c r="C73" i="8" s="1"/>
  <c r="C76" i="8" s="1"/>
  <c r="C78" i="8" s="1"/>
  <c r="D63" i="8"/>
  <c r="D66" i="8" s="1"/>
  <c r="C63" i="8"/>
  <c r="C66" i="8" s="1"/>
  <c r="H56" i="8"/>
  <c r="G56" i="8"/>
  <c r="F56" i="8"/>
  <c r="E56" i="8"/>
  <c r="E45" i="8"/>
  <c r="E50" i="8" s="1"/>
  <c r="E69" i="8" s="1"/>
  <c r="E41" i="8" s="1"/>
  <c r="D41" i="8"/>
  <c r="C41" i="8"/>
  <c r="B41" i="8"/>
  <c r="D40" i="8"/>
  <c r="C40" i="8"/>
  <c r="B40" i="8"/>
  <c r="D39" i="8"/>
  <c r="C39" i="8"/>
  <c r="B39" i="8"/>
  <c r="D38" i="8"/>
  <c r="C38" i="8"/>
  <c r="B38" i="8"/>
  <c r="D35" i="8"/>
  <c r="E31" i="8" s="1"/>
  <c r="C35" i="8"/>
  <c r="H34" i="8"/>
  <c r="H91" i="8" s="1"/>
  <c r="G34" i="8"/>
  <c r="G91" i="8" s="1"/>
  <c r="F34" i="8"/>
  <c r="F91" i="8" s="1"/>
  <c r="E34" i="8"/>
  <c r="E91" i="8" s="1"/>
  <c r="D28" i="8"/>
  <c r="E25" i="8" s="1"/>
  <c r="C28" i="8"/>
  <c r="D27" i="8"/>
  <c r="C27" i="8"/>
  <c r="D21" i="8"/>
  <c r="C21" i="8"/>
  <c r="D19" i="8"/>
  <c r="D18" i="8"/>
  <c r="D17" i="8"/>
  <c r="C17" i="8"/>
  <c r="D16" i="8"/>
  <c r="C16" i="8"/>
  <c r="D14" i="8"/>
  <c r="C14" i="8"/>
  <c r="D13" i="8"/>
  <c r="C13" i="8"/>
  <c r="D12" i="8"/>
  <c r="C12" i="8"/>
  <c r="D9" i="8"/>
  <c r="C9" i="8"/>
  <c r="D8" i="8"/>
  <c r="C8" i="8"/>
  <c r="D7" i="8"/>
  <c r="D15" i="8" l="1"/>
  <c r="C42" i="8"/>
  <c r="D78" i="8"/>
  <c r="D42" i="8"/>
  <c r="F72" i="8"/>
  <c r="D10" i="8"/>
  <c r="D57" i="8"/>
  <c r="D32" i="8"/>
  <c r="D20" i="8" s="1"/>
  <c r="E27" i="8"/>
  <c r="C10" i="8"/>
  <c r="E46" i="8"/>
  <c r="E61" i="8"/>
  <c r="E38" i="8" s="1"/>
  <c r="F45" i="8"/>
  <c r="E26" i="8"/>
  <c r="E86" i="8" s="1"/>
  <c r="E87" i="8" s="1"/>
  <c r="F89" i="8" l="1"/>
  <c r="G72" i="8"/>
  <c r="E47" i="8"/>
  <c r="E82" i="8" s="1"/>
  <c r="E28" i="8"/>
  <c r="G45" i="8"/>
  <c r="F61" i="8"/>
  <c r="F38" i="8" s="1"/>
  <c r="F46" i="8"/>
  <c r="F50" i="8"/>
  <c r="F69" i="8" s="1"/>
  <c r="F41" i="8" s="1"/>
  <c r="F26" i="8"/>
  <c r="F86" i="8" s="1"/>
  <c r="F87" i="8" s="1"/>
  <c r="E68" i="8"/>
  <c r="E62" i="8"/>
  <c r="E39" i="8" s="1"/>
  <c r="C57" i="8"/>
  <c r="C32" i="8"/>
  <c r="C20" i="8" s="1"/>
  <c r="E48" i="8" l="1"/>
  <c r="E51" i="8" s="1"/>
  <c r="E53" i="8" s="1"/>
  <c r="E54" i="8" s="1"/>
  <c r="H72" i="8"/>
  <c r="H89" i="8" s="1"/>
  <c r="G89" i="8"/>
  <c r="E65" i="8"/>
  <c r="F25" i="8"/>
  <c r="F68" i="8"/>
  <c r="F62" i="8"/>
  <c r="F39" i="8" s="1"/>
  <c r="E70" i="8"/>
  <c r="E73" i="8" s="1"/>
  <c r="E40" i="8"/>
  <c r="E42" i="8" s="1"/>
  <c r="G61" i="8"/>
  <c r="G38" i="8" s="1"/>
  <c r="G46" i="8"/>
  <c r="G50" i="8"/>
  <c r="G69" i="8" s="1"/>
  <c r="G41" i="8" s="1"/>
  <c r="G26" i="8"/>
  <c r="G86" i="8" s="1"/>
  <c r="G87" i="8" s="1"/>
  <c r="H45" i="8"/>
  <c r="G68" i="8" l="1"/>
  <c r="G62" i="8"/>
  <c r="G39" i="8" s="1"/>
  <c r="E81" i="8"/>
  <c r="E57" i="8"/>
  <c r="E32" i="8"/>
  <c r="H50" i="8"/>
  <c r="H69" i="8" s="1"/>
  <c r="H41" i="8" s="1"/>
  <c r="H26" i="8"/>
  <c r="H86" i="8" s="1"/>
  <c r="H87" i="8" s="1"/>
  <c r="H61" i="8"/>
  <c r="H38" i="8" s="1"/>
  <c r="H46" i="8"/>
  <c r="E83" i="8"/>
  <c r="F70" i="8"/>
  <c r="F73" i="8" s="1"/>
  <c r="F40" i="8"/>
  <c r="F42" i="8" s="1"/>
  <c r="F27" i="8"/>
  <c r="F47" i="8" s="1"/>
  <c r="F82" i="8" s="1"/>
  <c r="F28" i="8" l="1"/>
  <c r="F48" i="8"/>
  <c r="F51" i="8" s="1"/>
  <c r="F83" i="8"/>
  <c r="E33" i="8"/>
  <c r="G40" i="8"/>
  <c r="G42" i="8" s="1"/>
  <c r="G70" i="8"/>
  <c r="G73" i="8" s="1"/>
  <c r="E84" i="8"/>
  <c r="H68" i="8"/>
  <c r="H62" i="8"/>
  <c r="H39" i="8" s="1"/>
  <c r="E90" i="8" l="1"/>
  <c r="E92" i="8" s="1"/>
  <c r="E95" i="8" s="1"/>
  <c r="E96" i="8" s="1"/>
  <c r="E35" i="8"/>
  <c r="F53" i="8"/>
  <c r="F54" i="8" s="1"/>
  <c r="H40" i="8"/>
  <c r="H42" i="8" s="1"/>
  <c r="H83" i="8" s="1"/>
  <c r="H70" i="8"/>
  <c r="H73" i="8" s="1"/>
  <c r="F65" i="8"/>
  <c r="G25" i="8"/>
  <c r="G83" i="8"/>
  <c r="F32" i="8" l="1"/>
  <c r="F81" i="8"/>
  <c r="F84" i="8" s="1"/>
  <c r="F57" i="8"/>
  <c r="F94" i="8"/>
  <c r="E60" i="8"/>
  <c r="E63" i="8" s="1"/>
  <c r="E66" i="8" s="1"/>
  <c r="G27" i="8"/>
  <c r="G47" i="8" s="1"/>
  <c r="G82" i="8" s="1"/>
  <c r="E75" i="8"/>
  <c r="E76" i="8" s="1"/>
  <c r="F31" i="8"/>
  <c r="G28" i="8" l="1"/>
  <c r="G65" i="8" s="1"/>
  <c r="G48" i="8"/>
  <c r="G51" i="8" s="1"/>
  <c r="F33" i="8"/>
  <c r="E78" i="8"/>
  <c r="F90" i="8" l="1"/>
  <c r="F92" i="8" s="1"/>
  <c r="F95" i="8" s="1"/>
  <c r="F96" i="8" s="1"/>
  <c r="G94" i="8" s="1"/>
  <c r="H25" i="8"/>
  <c r="H27" i="8" s="1"/>
  <c r="H47" i="8" s="1"/>
  <c r="H82" i="8" s="1"/>
  <c r="G53" i="8"/>
  <c r="G54" i="8" s="1"/>
  <c r="F35" i="8"/>
  <c r="F60" i="8" l="1"/>
  <c r="F63" i="8" s="1"/>
  <c r="F66" i="8" s="1"/>
  <c r="H28" i="8"/>
  <c r="G32" i="8"/>
  <c r="G33" i="8" s="1"/>
  <c r="G57" i="8"/>
  <c r="G81" i="8"/>
  <c r="G84" i="8" s="1"/>
  <c r="H48" i="8"/>
  <c r="H51" i="8" s="1"/>
  <c r="F75" i="8"/>
  <c r="F76" i="8" s="1"/>
  <c r="G31" i="8"/>
  <c r="H65" i="8"/>
  <c r="F78" i="8" l="1"/>
  <c r="G90" i="8"/>
  <c r="G92" i="8" s="1"/>
  <c r="G95" i="8" s="1"/>
  <c r="G96" i="8" s="1"/>
  <c r="G35" i="8"/>
  <c r="H31" i="8" s="1"/>
  <c r="H53" i="8"/>
  <c r="H54" i="8" s="1"/>
  <c r="G75" i="8" l="1"/>
  <c r="G76" i="8" s="1"/>
  <c r="H32" i="8"/>
  <c r="H33" i="8" s="1"/>
  <c r="H81" i="8"/>
  <c r="H84" i="8" s="1"/>
  <c r="H57" i="8"/>
  <c r="G60" i="8"/>
  <c r="G63" i="8" s="1"/>
  <c r="G66" i="8" s="1"/>
  <c r="G78" i="8" s="1"/>
  <c r="H94" i="8"/>
  <c r="H90" i="8" l="1"/>
  <c r="H92" i="8" s="1"/>
  <c r="H95" i="8" s="1"/>
  <c r="H96" i="8" s="1"/>
  <c r="H60" i="8" s="1"/>
  <c r="H63" i="8" s="1"/>
  <c r="H66" i="8" s="1"/>
  <c r="H35" i="8"/>
  <c r="H75" i="8" s="1"/>
  <c r="H76" i="8" s="1"/>
  <c r="H78" i="8" l="1"/>
  <c r="A1" i="6" l="1"/>
</calcChain>
</file>

<file path=xl/sharedStrings.xml><?xml version="1.0" encoding="utf-8"?>
<sst xmlns="http://schemas.openxmlformats.org/spreadsheetml/2006/main" count="116" uniqueCount="100">
  <si>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</si>
  <si>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</si>
  <si>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</si>
  <si>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</si>
  <si>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</si>
  <si>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</si>
  <si>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</si>
  <si>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</si>
  <si>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</si>
  <si>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</si>
  <si>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</si>
  <si>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</si>
  <si>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</si>
  <si>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</si>
  <si>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</si>
  <si>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</si>
  <si>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</si>
  <si>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</si>
  <si>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</si>
  <si>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</si>
  <si>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</si>
  <si>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</si>
  <si>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</si>
  <si>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</si>
  <si>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</si>
  <si>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</si>
  <si>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Income statement</t>
  </si>
  <si>
    <t>Revenues</t>
  </si>
  <si>
    <t>Balance sheet</t>
  </si>
  <si>
    <t>Cash</t>
  </si>
  <si>
    <t>Inventories</t>
  </si>
  <si>
    <t>Equity</t>
  </si>
  <si>
    <t>Check</t>
  </si>
  <si>
    <t>End</t>
  </si>
  <si>
    <t>Total liabilities and equity</t>
  </si>
  <si>
    <t>Total liabilities</t>
  </si>
  <si>
    <t>Total assets</t>
  </si>
  <si>
    <t>Net income</t>
  </si>
  <si>
    <t>Accounts payable</t>
  </si>
  <si>
    <t>Cash flow statement</t>
  </si>
  <si>
    <t>Beginning cash</t>
  </si>
  <si>
    <t>Net cash flow</t>
  </si>
  <si>
    <t>Ending cash</t>
  </si>
  <si>
    <t>Cash flow from operations</t>
  </si>
  <si>
    <t>Revenue growth %</t>
  </si>
  <si>
    <t>COGS % revenues</t>
  </si>
  <si>
    <t>SG&amp;A costs % revenues</t>
  </si>
  <si>
    <t>Tax expense % operating profit</t>
  </si>
  <si>
    <t>Accounts receivable % revenues</t>
  </si>
  <si>
    <t>Inventories % COGS</t>
  </si>
  <si>
    <t>Capex % revenues</t>
  </si>
  <si>
    <t>Depreciation % beginning net PP&amp;E</t>
  </si>
  <si>
    <t>Accounts payable % COGS</t>
  </si>
  <si>
    <t>Accrued expenses % SG&amp;A costs</t>
  </si>
  <si>
    <t>Issuance of equity</t>
  </si>
  <si>
    <t>Dividends % net income</t>
  </si>
  <si>
    <t>Shares outstanding</t>
  </si>
  <si>
    <t>Calculations</t>
  </si>
  <si>
    <t>Net PP&amp;E</t>
  </si>
  <si>
    <t>Beginning</t>
  </si>
  <si>
    <t>Capital expenditure</t>
  </si>
  <si>
    <t>(Dividends)</t>
  </si>
  <si>
    <t>Issuance (repurchases)</t>
  </si>
  <si>
    <t>COGS</t>
  </si>
  <si>
    <t>Depreciation</t>
  </si>
  <si>
    <t>SG&amp;A costs</t>
  </si>
  <si>
    <t>Tax expense</t>
  </si>
  <si>
    <t>Accounts receivable</t>
  </si>
  <si>
    <t>Accrued expenses</t>
  </si>
  <si>
    <t>Operating Working Capital</t>
  </si>
  <si>
    <t>Ending</t>
  </si>
  <si>
    <t>Operating working capital</t>
  </si>
  <si>
    <t>Gross profit</t>
  </si>
  <si>
    <t>Operating profit</t>
  </si>
  <si>
    <t>Earnings per share</t>
  </si>
  <si>
    <t>Current assets</t>
  </si>
  <si>
    <t>Current liabilities</t>
  </si>
  <si>
    <t>Long term debt</t>
  </si>
  <si>
    <t>Increase (decrease) in long term debt</t>
  </si>
  <si>
    <t>Forecast</t>
  </si>
  <si>
    <t>(Capex)</t>
  </si>
  <si>
    <t>Share issuance (repurchase)</t>
  </si>
  <si>
    <t>(Increase) decrease in OWC</t>
  </si>
  <si>
    <t>Cash flow from investing</t>
  </si>
  <si>
    <t>Cash flow from financing</t>
  </si>
  <si>
    <t>Dividends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</si>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</sst>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_);\(#,##0.0\)"/>
    <numFmt numFmtId="172" formatCode="#,##0.00_);\(#,##0.0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  <xf numFmtId="168" fontId="9" fillId="0" borderId="0" applyFont="0" applyFill="0" applyBorder="0" applyAlignment="0" applyProtection="0"/>
    <xf numFmtId="171" fontId="30" fillId="0" borderId="0" applyNumberFormat="0" applyFill="0" applyBorder="0" applyAlignment="0" applyProtection="0"/>
  </cellStyleXfs>
  <cellXfs count="85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68" fontId="0" fillId="0" borderId="0" xfId="65" applyFont="1"/>
    <xf numFmtId="171" fontId="30" fillId="0" borderId="0" xfId="66"/>
    <xf numFmtId="170" fontId="33" fillId="0" borderId="0" xfId="0" applyFont="1"/>
    <xf numFmtId="170" fontId="0" fillId="0" borderId="0" xfId="0" applyAlignment="1">
      <alignment horizontal="right"/>
    </xf>
    <xf numFmtId="170" fontId="9" fillId="0" borderId="0" xfId="0" applyFont="1"/>
    <xf numFmtId="171" fontId="30" fillId="37" borderId="11" xfId="61" applyNumberFormat="1">
      <protection locked="0"/>
    </xf>
    <xf numFmtId="168" fontId="30" fillId="37" borderId="11" xfId="61" applyNumberFormat="1">
      <protection locked="0"/>
    </xf>
    <xf numFmtId="170" fontId="0" fillId="0" borderId="0" xfId="0" quotePrefix="1"/>
    <xf numFmtId="172" fontId="9" fillId="0" borderId="0" xfId="0" applyNumberFormat="1" applyFont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45">
      <c r="A2" s="76" t="s">
        <v>21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7" t="s">
        <v>12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4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4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8"/>
      <c r="H9" s="78"/>
      <c r="I9" s="78"/>
      <c r="J9" s="78"/>
      <c r="K9" s="28"/>
    </row>
    <row r="10" spans="1:14" s="23" customFormat="1" ht="15" customHeight="1" x14ac:dyDescent="0.4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0" t="s">
        <v>0</v>
      </c>
      <c r="C4" s="80"/>
      <c r="D4" s="80"/>
      <c r="E4" s="80"/>
      <c r="F4" s="80"/>
      <c r="G4" s="80"/>
      <c r="H4" s="80"/>
      <c r="I4" s="80"/>
      <c r="K4" s="1"/>
      <c r="L4" s="80" t="s">
        <v>2</v>
      </c>
      <c r="M4" s="80"/>
      <c r="N4" s="80"/>
      <c r="O4" s="80"/>
      <c r="P4" s="80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86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2"/>
      <c r="O5" s="82"/>
      <c r="P5" s="82"/>
      <c r="Q5" s="82"/>
      <c r="R5" s="45"/>
    </row>
    <row r="6" spans="1:18" s="2" customFormat="1" ht="15" customHeight="1" x14ac:dyDescent="0.45">
      <c r="A6" s="3"/>
      <c r="B6" s="8" t="s">
        <v>1</v>
      </c>
      <c r="C6" s="59" t="s">
        <v>87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3"/>
      <c r="O6" s="83"/>
      <c r="P6" s="83"/>
      <c r="Q6" s="83"/>
      <c r="R6" s="45"/>
    </row>
    <row r="7" spans="1:18" s="2" customFormat="1" ht="15" customHeight="1" x14ac:dyDescent="0.45">
      <c r="A7" s="18"/>
      <c r="B7" s="8" t="s">
        <v>1</v>
      </c>
      <c r="C7" s="18" t="s">
        <v>90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2" t="s">
        <v>9</v>
      </c>
      <c r="O7" s="82"/>
      <c r="P7" s="82"/>
      <c r="Q7" s="82"/>
      <c r="R7" s="45"/>
    </row>
    <row r="8" spans="1:18" s="2" customFormat="1" ht="15" customHeight="1" x14ac:dyDescent="0.45">
      <c r="A8" s="18"/>
      <c r="B8" s="8" t="s">
        <v>1</v>
      </c>
      <c r="C8" s="18" t="s">
        <v>88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2" t="s">
        <v>10</v>
      </c>
      <c r="O8" s="82"/>
      <c r="P8" s="82"/>
      <c r="Q8" s="82"/>
      <c r="R8" s="45"/>
    </row>
    <row r="9" spans="1:18" s="2" customFormat="1" ht="15" customHeight="1" x14ac:dyDescent="0.45">
      <c r="A9" s="43"/>
      <c r="B9" s="8" t="s">
        <v>1</v>
      </c>
      <c r="C9" s="18" t="s">
        <v>89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2" t="s">
        <v>11</v>
      </c>
      <c r="O9" s="82"/>
      <c r="P9" s="82"/>
      <c r="Q9" s="82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1" t="s">
        <v>20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0" t="s">
        <v>15</v>
      </c>
      <c r="P13" s="80"/>
      <c r="Q13" s="80"/>
      <c r="R13" s="62"/>
    </row>
    <row r="14" spans="1:18" s="2" customFormat="1" ht="15" customHeight="1" x14ac:dyDescent="0.45">
      <c r="A14" s="60"/>
      <c r="B14" s="79" t="s">
        <v>22</v>
      </c>
      <c r="C14" s="79"/>
      <c r="D14" s="79" t="s">
        <v>91</v>
      </c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9" t="s">
        <v>23</v>
      </c>
      <c r="C15" s="79"/>
      <c r="D15" s="79" t="s">
        <v>92</v>
      </c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79" t="s">
        <v>24</v>
      </c>
      <c r="C16" s="79"/>
      <c r="D16" s="79" t="s">
        <v>93</v>
      </c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ht="30" customHeight="1" x14ac:dyDescent="0.65">
      <c r="A2" s="14" t="s">
        <v>99</v>
      </c>
      <c r="B2" s="7"/>
      <c r="C2" s="11" t="s">
        <v>98</v>
      </c>
      <c r="D2" s="11" t="s">
        <v>97</v>
      </c>
      <c r="E2" s="11" t="s">
        <v>94</v>
      </c>
      <c r="F2" s="11" t="s">
        <v>95</v>
      </c>
      <c r="G2" s="11" t="s">
        <v>96</v>
      </c>
      <c r="H2" s="11"/>
      <c r="I2" s="11"/>
      <c r="J2" s="11"/>
    </row>
    <row r="4" spans="1:10" ht="15" customHeight="1" x14ac:dyDescent="0.45">
      <c r="A4" s="15" t="s">
        <v>79</v>
      </c>
    </row>
    <row r="6" spans="1:10" ht="15" customHeight="1" x14ac:dyDescent="0.45">
      <c r="A6" s="15" t="s">
        <v>25</v>
      </c>
      <c r="B6"/>
    </row>
    <row r="7" spans="1:10" ht="15" customHeight="1" x14ac:dyDescent="0.45">
      <c r="B7" s="16" t="s">
        <v>44</v>
      </c>
      <c r="D7" s="64">
        <f>D45/C45-1</f>
        <v>0.25</v>
      </c>
      <c r="E7" s="70">
        <v>0.15</v>
      </c>
      <c r="F7" s="70">
        <v>0.15</v>
      </c>
      <c r="G7" s="70">
        <v>0.15</v>
      </c>
      <c r="H7" s="70">
        <v>0.15</v>
      </c>
    </row>
    <row r="8" spans="1:10" ht="15" customHeight="1" x14ac:dyDescent="0.45">
      <c r="B8" s="16" t="s">
        <v>45</v>
      </c>
      <c r="C8" s="64">
        <f>C46/C45</f>
        <v>0.5</v>
      </c>
      <c r="D8" s="64">
        <f>D46/D45</f>
        <v>0.48</v>
      </c>
      <c r="E8" s="70">
        <v>0.5</v>
      </c>
      <c r="F8" s="70">
        <v>0.5</v>
      </c>
      <c r="G8" s="70">
        <v>0.5</v>
      </c>
      <c r="H8" s="70">
        <v>0.5</v>
      </c>
    </row>
    <row r="9" spans="1:10" ht="15" customHeight="1" x14ac:dyDescent="0.45">
      <c r="B9" s="16" t="s">
        <v>46</v>
      </c>
      <c r="C9" s="64">
        <f>C50/C45</f>
        <v>0.15</v>
      </c>
      <c r="D9" s="64">
        <f>D50/D45</f>
        <v>0.16</v>
      </c>
      <c r="E9" s="70">
        <v>0.16</v>
      </c>
      <c r="F9" s="70">
        <v>0.16</v>
      </c>
      <c r="G9" s="70">
        <v>0.16</v>
      </c>
      <c r="H9" s="70">
        <v>0.16</v>
      </c>
    </row>
    <row r="10" spans="1:10" ht="15" customHeight="1" x14ac:dyDescent="0.45">
      <c r="B10" s="16" t="s">
        <v>47</v>
      </c>
      <c r="C10" s="64">
        <f>C53/C51</f>
        <v>0.4</v>
      </c>
      <c r="D10" s="64">
        <f>D53/D51</f>
        <v>0.35714285714285715</v>
      </c>
      <c r="E10" s="70">
        <v>0.25</v>
      </c>
      <c r="F10" s="70">
        <v>0.25</v>
      </c>
      <c r="G10" s="70">
        <v>0.25</v>
      </c>
      <c r="H10" s="70">
        <v>0.25</v>
      </c>
    </row>
    <row r="12" spans="1:10" ht="15" customHeight="1" x14ac:dyDescent="0.45">
      <c r="B12" s="16" t="s">
        <v>48</v>
      </c>
      <c r="C12" s="64">
        <f>C61/C45</f>
        <v>0.15</v>
      </c>
      <c r="D12" s="64">
        <f>D61/D45</f>
        <v>0.14000000000000001</v>
      </c>
      <c r="E12" s="70">
        <v>0.14000000000000001</v>
      </c>
      <c r="F12" s="70">
        <v>0.14000000000000001</v>
      </c>
      <c r="G12" s="70">
        <v>0.14000000000000001</v>
      </c>
      <c r="H12" s="70">
        <v>0.14000000000000001</v>
      </c>
    </row>
    <row r="13" spans="1:10" ht="15" customHeight="1" x14ac:dyDescent="0.45">
      <c r="B13" s="16" t="s">
        <v>49</v>
      </c>
      <c r="C13" s="64">
        <f>C62/C46</f>
        <v>0.25</v>
      </c>
      <c r="D13" s="64">
        <f>D62/D46</f>
        <v>0.25</v>
      </c>
      <c r="E13" s="70">
        <v>0.25</v>
      </c>
      <c r="F13" s="70">
        <v>0.25</v>
      </c>
      <c r="G13" s="70">
        <v>0.25</v>
      </c>
      <c r="H13" s="70">
        <v>0.25</v>
      </c>
    </row>
    <row r="14" spans="1:10" ht="15" customHeight="1" x14ac:dyDescent="0.45">
      <c r="B14" s="16" t="s">
        <v>50</v>
      </c>
      <c r="C14" s="64">
        <f>C26/C45</f>
        <v>0.1</v>
      </c>
      <c r="D14" s="64">
        <f>D26/D45</f>
        <v>0.08</v>
      </c>
      <c r="E14" s="70">
        <v>0.1</v>
      </c>
      <c r="F14" s="70">
        <v>0.1</v>
      </c>
      <c r="G14" s="70">
        <v>0.1</v>
      </c>
      <c r="H14" s="70">
        <v>0.1</v>
      </c>
    </row>
    <row r="15" spans="1:10" ht="15" customHeight="1" x14ac:dyDescent="0.45">
      <c r="B15" s="16" t="s">
        <v>51</v>
      </c>
      <c r="D15" s="64">
        <f>D27/C28</f>
        <v>0.2</v>
      </c>
      <c r="E15" s="70">
        <v>0.2</v>
      </c>
      <c r="F15" s="70">
        <v>0.2</v>
      </c>
      <c r="G15" s="70">
        <v>0.2</v>
      </c>
      <c r="H15" s="70">
        <v>0.2</v>
      </c>
    </row>
    <row r="16" spans="1:10" ht="15" customHeight="1" x14ac:dyDescent="0.45">
      <c r="B16" s="16" t="s">
        <v>52</v>
      </c>
      <c r="C16" s="64">
        <f>C68/C46</f>
        <v>0.2</v>
      </c>
      <c r="D16" s="64">
        <f>D68/D46</f>
        <v>0.19166666666666668</v>
      </c>
      <c r="E16" s="70">
        <v>0.2</v>
      </c>
      <c r="F16" s="70">
        <v>0.2</v>
      </c>
      <c r="G16" s="70">
        <v>0.2</v>
      </c>
      <c r="H16" s="70">
        <v>0.2</v>
      </c>
    </row>
    <row r="17" spans="1:8" ht="15" customHeight="1" x14ac:dyDescent="0.45">
      <c r="B17" s="16" t="s">
        <v>53</v>
      </c>
      <c r="C17" s="64">
        <f>C69/C50</f>
        <v>0.5</v>
      </c>
      <c r="D17" s="64">
        <f>D69/D50</f>
        <v>0.4</v>
      </c>
      <c r="E17" s="70">
        <v>0.4</v>
      </c>
      <c r="F17" s="70">
        <v>0.4</v>
      </c>
      <c r="G17" s="70">
        <v>0.4</v>
      </c>
      <c r="H17" s="70">
        <v>0.4</v>
      </c>
    </row>
    <row r="18" spans="1:8" ht="15" customHeight="1" x14ac:dyDescent="0.45">
      <c r="B18" s="16" t="s">
        <v>78</v>
      </c>
      <c r="D18">
        <f>D72-C72</f>
        <v>-20</v>
      </c>
      <c r="E18" s="69">
        <v>-10</v>
      </c>
      <c r="F18" s="69">
        <v>30</v>
      </c>
      <c r="G18" s="69">
        <v>-5</v>
      </c>
      <c r="H18" s="69">
        <v>-5</v>
      </c>
    </row>
    <row r="19" spans="1:8" ht="15" customHeight="1" x14ac:dyDescent="0.45">
      <c r="B19" s="16" t="s">
        <v>54</v>
      </c>
      <c r="D19">
        <f>D34</f>
        <v>0</v>
      </c>
      <c r="E19" s="69">
        <v>0</v>
      </c>
      <c r="F19" s="69">
        <v>0</v>
      </c>
      <c r="G19" s="69">
        <v>0</v>
      </c>
      <c r="H19" s="69">
        <v>20</v>
      </c>
    </row>
    <row r="20" spans="1:8" ht="15" customHeight="1" x14ac:dyDescent="0.45">
      <c r="B20" s="16" t="s">
        <v>55</v>
      </c>
      <c r="C20" s="64">
        <f>C33/C32</f>
        <v>0.33333333333333331</v>
      </c>
      <c r="D20" s="64">
        <f>D33/D32</f>
        <v>0.22222222222222221</v>
      </c>
      <c r="E20" s="70">
        <v>0.15</v>
      </c>
      <c r="F20" s="70">
        <v>0.15</v>
      </c>
      <c r="G20" s="70">
        <v>0.15</v>
      </c>
      <c r="H20" s="70">
        <v>0.15</v>
      </c>
    </row>
    <row r="21" spans="1:8" ht="15" customHeight="1" x14ac:dyDescent="0.45">
      <c r="B21" s="16" t="s">
        <v>56</v>
      </c>
      <c r="C21">
        <f>C56</f>
        <v>30</v>
      </c>
      <c r="D21">
        <f>D56</f>
        <v>30</v>
      </c>
      <c r="E21" s="69">
        <v>30</v>
      </c>
      <c r="F21" s="69">
        <v>30</v>
      </c>
      <c r="G21" s="69">
        <v>30</v>
      </c>
      <c r="H21" s="69">
        <v>30</v>
      </c>
    </row>
    <row r="23" spans="1:8" ht="15" customHeight="1" x14ac:dyDescent="0.45">
      <c r="A23" s="15" t="s">
        <v>57</v>
      </c>
    </row>
    <row r="24" spans="1:8" ht="15" customHeight="1" x14ac:dyDescent="0.45">
      <c r="B24" s="16" t="s">
        <v>58</v>
      </c>
    </row>
    <row r="25" spans="1:8" ht="15" customHeight="1" x14ac:dyDescent="0.45">
      <c r="B25" s="16" t="s">
        <v>59</v>
      </c>
      <c r="E25">
        <f>D28</f>
        <v>120</v>
      </c>
      <c r="F25">
        <f t="shared" ref="F25:H25" si="0">E28</f>
        <v>124.75</v>
      </c>
      <c r="G25">
        <f t="shared" si="0"/>
        <v>132.86250000000001</v>
      </c>
      <c r="H25">
        <f t="shared" si="0"/>
        <v>144.31187499999999</v>
      </c>
    </row>
    <row r="26" spans="1:8" ht="15" customHeight="1" x14ac:dyDescent="0.45">
      <c r="B26" s="16" t="s">
        <v>60</v>
      </c>
      <c r="C26" s="65">
        <v>20</v>
      </c>
      <c r="D26" s="65">
        <v>20</v>
      </c>
      <c r="E26">
        <f>E14*E45</f>
        <v>28.75</v>
      </c>
      <c r="F26">
        <f t="shared" ref="F26:H26" si="1">F14*F45</f>
        <v>33.0625</v>
      </c>
      <c r="G26">
        <f t="shared" si="1"/>
        <v>38.021874999999994</v>
      </c>
      <c r="H26">
        <f t="shared" si="1"/>
        <v>43.725156249999998</v>
      </c>
    </row>
    <row r="27" spans="1:8" ht="15" customHeight="1" x14ac:dyDescent="0.45">
      <c r="B27" s="16" t="s">
        <v>64</v>
      </c>
      <c r="C27">
        <f>C47</f>
        <v>20</v>
      </c>
      <c r="D27">
        <f>D47</f>
        <v>20</v>
      </c>
      <c r="E27">
        <f>E15*E25</f>
        <v>24</v>
      </c>
      <c r="F27">
        <f t="shared" ref="F27:H27" si="2">F15*F25</f>
        <v>24.950000000000003</v>
      </c>
      <c r="G27">
        <f t="shared" si="2"/>
        <v>26.572500000000005</v>
      </c>
      <c r="H27">
        <f t="shared" si="2"/>
        <v>28.862375</v>
      </c>
    </row>
    <row r="28" spans="1:8" ht="15" customHeight="1" x14ac:dyDescent="0.45">
      <c r="B28" s="16" t="s">
        <v>70</v>
      </c>
      <c r="C28">
        <f>C65</f>
        <v>100</v>
      </c>
      <c r="D28">
        <f>D65</f>
        <v>120</v>
      </c>
      <c r="E28">
        <f>E25+E26-E27</f>
        <v>124.75</v>
      </c>
      <c r="F28">
        <f t="shared" ref="F28:H28" si="3">F25+F26-F27</f>
        <v>132.86250000000001</v>
      </c>
      <c r="G28">
        <f t="shared" si="3"/>
        <v>144.31187499999999</v>
      </c>
      <c r="H28">
        <f t="shared" si="3"/>
        <v>159.17465625</v>
      </c>
    </row>
    <row r="30" spans="1:8" ht="15" customHeight="1" x14ac:dyDescent="0.45">
      <c r="B30" s="16" t="s">
        <v>31</v>
      </c>
    </row>
    <row r="31" spans="1:8" ht="15" customHeight="1" x14ac:dyDescent="0.45">
      <c r="B31" s="16" t="s">
        <v>59</v>
      </c>
      <c r="E31">
        <f>D35</f>
        <v>98</v>
      </c>
      <c r="F31">
        <f t="shared" ref="F31:H31" si="4">E35</f>
        <v>145.015625</v>
      </c>
      <c r="G31">
        <f t="shared" si="4"/>
        <v>200.77296875000002</v>
      </c>
      <c r="H31">
        <f t="shared" si="4"/>
        <v>266.2454140625</v>
      </c>
    </row>
    <row r="32" spans="1:8" ht="15" customHeight="1" x14ac:dyDescent="0.45">
      <c r="B32" s="16" t="s">
        <v>37</v>
      </c>
      <c r="C32">
        <f>C54</f>
        <v>30</v>
      </c>
      <c r="D32">
        <f>D54</f>
        <v>45</v>
      </c>
      <c r="E32">
        <f>E54</f>
        <v>55.3125</v>
      </c>
      <c r="F32">
        <f t="shared" ref="F32:H32" si="5">F54</f>
        <v>65.596875000000011</v>
      </c>
      <c r="G32">
        <f t="shared" si="5"/>
        <v>77.026406249999965</v>
      </c>
      <c r="H32">
        <f t="shared" si="5"/>
        <v>89.852367187499965</v>
      </c>
    </row>
    <row r="33" spans="1:8" ht="15" customHeight="1" x14ac:dyDescent="0.45">
      <c r="B33" s="16" t="s">
        <v>85</v>
      </c>
      <c r="C33" s="65">
        <v>10</v>
      </c>
      <c r="D33" s="65">
        <v>10</v>
      </c>
      <c r="E33">
        <f>E20*E32</f>
        <v>8.296875</v>
      </c>
      <c r="F33">
        <f t="shared" ref="F33:H33" si="6">F20*F32</f>
        <v>9.8395312500000021</v>
      </c>
      <c r="G33">
        <f t="shared" si="6"/>
        <v>11.553960937499994</v>
      </c>
      <c r="H33">
        <f t="shared" si="6"/>
        <v>13.477855078124994</v>
      </c>
    </row>
    <row r="34" spans="1:8" ht="15" customHeight="1" x14ac:dyDescent="0.45">
      <c r="B34" s="16" t="s">
        <v>62</v>
      </c>
      <c r="D34" s="65">
        <v>0</v>
      </c>
      <c r="E34">
        <f>E19</f>
        <v>0</v>
      </c>
      <c r="F34">
        <f t="shared" ref="F34:H34" si="7">F19</f>
        <v>0</v>
      </c>
      <c r="G34">
        <f t="shared" si="7"/>
        <v>0</v>
      </c>
      <c r="H34">
        <f t="shared" si="7"/>
        <v>20</v>
      </c>
    </row>
    <row r="35" spans="1:8" ht="15" customHeight="1" x14ac:dyDescent="0.45">
      <c r="B35" s="16" t="s">
        <v>70</v>
      </c>
      <c r="C35">
        <f>C75</f>
        <v>50</v>
      </c>
      <c r="D35">
        <f>D75</f>
        <v>98</v>
      </c>
      <c r="E35">
        <f>E31+E32-E33+E34</f>
        <v>145.015625</v>
      </c>
      <c r="F35">
        <f t="shared" ref="F35:H35" si="8">F31+F32-F33+F34</f>
        <v>200.77296875000002</v>
      </c>
      <c r="G35">
        <f t="shared" si="8"/>
        <v>266.2454140625</v>
      </c>
      <c r="H35">
        <f t="shared" si="8"/>
        <v>362.61992617187497</v>
      </c>
    </row>
    <row r="37" spans="1:8" ht="15" customHeight="1" x14ac:dyDescent="0.45">
      <c r="A37" s="15" t="s">
        <v>69</v>
      </c>
    </row>
    <row r="38" spans="1:8" ht="15" customHeight="1" x14ac:dyDescent="0.45">
      <c r="B38" s="16" t="str">
        <f t="shared" ref="B38:H39" si="9">B61</f>
        <v>Accounts receivable</v>
      </c>
      <c r="C38">
        <f t="shared" si="9"/>
        <v>30</v>
      </c>
      <c r="D38">
        <f t="shared" si="9"/>
        <v>35</v>
      </c>
      <c r="E38">
        <f t="shared" si="9"/>
        <v>40.250000000000007</v>
      </c>
      <c r="F38">
        <f t="shared" si="9"/>
        <v>46.287500000000001</v>
      </c>
      <c r="G38">
        <f t="shared" si="9"/>
        <v>53.230624999999996</v>
      </c>
      <c r="H38">
        <f t="shared" si="9"/>
        <v>61.215218749999991</v>
      </c>
    </row>
    <row r="39" spans="1:8" ht="15" customHeight="1" x14ac:dyDescent="0.45">
      <c r="B39" s="16" t="str">
        <f t="shared" si="9"/>
        <v>Inventories</v>
      </c>
      <c r="C39">
        <f t="shared" si="9"/>
        <v>25</v>
      </c>
      <c r="D39">
        <f t="shared" si="9"/>
        <v>30</v>
      </c>
      <c r="E39">
        <f t="shared" si="9"/>
        <v>35.9375</v>
      </c>
      <c r="F39">
        <f t="shared" si="9"/>
        <v>41.328125</v>
      </c>
      <c r="G39">
        <f t="shared" si="9"/>
        <v>47.527343749999993</v>
      </c>
      <c r="H39">
        <f t="shared" si="9"/>
        <v>54.65644531249999</v>
      </c>
    </row>
    <row r="40" spans="1:8" ht="15" customHeight="1" x14ac:dyDescent="0.45">
      <c r="B40" s="16" t="str">
        <f t="shared" ref="B40:H41" si="10">B68</f>
        <v>Accounts payable</v>
      </c>
      <c r="C40">
        <f t="shared" si="10"/>
        <v>20</v>
      </c>
      <c r="D40">
        <f t="shared" si="10"/>
        <v>23</v>
      </c>
      <c r="E40">
        <f t="shared" si="10"/>
        <v>28.75</v>
      </c>
      <c r="F40">
        <f t="shared" si="10"/>
        <v>33.0625</v>
      </c>
      <c r="G40">
        <f t="shared" si="10"/>
        <v>38.021874999999994</v>
      </c>
      <c r="H40">
        <f t="shared" si="10"/>
        <v>43.725156249999998</v>
      </c>
    </row>
    <row r="41" spans="1:8" ht="15" customHeight="1" x14ac:dyDescent="0.45">
      <c r="B41" s="16" t="str">
        <f t="shared" si="10"/>
        <v>Accrued expenses</v>
      </c>
      <c r="C41">
        <f t="shared" si="10"/>
        <v>15</v>
      </c>
      <c r="D41">
        <f t="shared" si="10"/>
        <v>16</v>
      </c>
      <c r="E41">
        <f t="shared" si="10"/>
        <v>18.400000000000002</v>
      </c>
      <c r="F41">
        <f t="shared" si="10"/>
        <v>21.16</v>
      </c>
      <c r="G41">
        <f t="shared" si="10"/>
        <v>24.334</v>
      </c>
      <c r="H41">
        <f t="shared" si="10"/>
        <v>27.984099999999998</v>
      </c>
    </row>
    <row r="42" spans="1:8" ht="15" customHeight="1" x14ac:dyDescent="0.45">
      <c r="B42" s="16" t="s">
        <v>71</v>
      </c>
      <c r="C42">
        <f>SUM(C38:C39)-SUM(C40:C41)</f>
        <v>20</v>
      </c>
      <c r="D42">
        <f t="shared" ref="D42:E42" si="11">SUM(D38:D39)-SUM(D40:D41)</f>
        <v>26</v>
      </c>
      <c r="E42">
        <f t="shared" si="11"/>
        <v>29.037499999999994</v>
      </c>
      <c r="F42">
        <f t="shared" ref="F42:H42" si="12">SUM(F38:F39)-SUM(F40:F41)</f>
        <v>33.393124999999998</v>
      </c>
      <c r="G42">
        <f t="shared" si="12"/>
        <v>38.402093749999992</v>
      </c>
      <c r="H42">
        <f t="shared" si="12"/>
        <v>44.162407812499978</v>
      </c>
    </row>
    <row r="44" spans="1:8" ht="15" customHeight="1" x14ac:dyDescent="0.45">
      <c r="A44" s="15" t="s">
        <v>26</v>
      </c>
    </row>
    <row r="45" spans="1:8" ht="15" customHeight="1" x14ac:dyDescent="0.45">
      <c r="B45" s="16" t="s">
        <v>27</v>
      </c>
      <c r="C45" s="65">
        <v>200</v>
      </c>
      <c r="D45" s="65">
        <v>250</v>
      </c>
      <c r="E45">
        <f>D45*(1+E7)</f>
        <v>287.5</v>
      </c>
      <c r="F45">
        <f t="shared" ref="F45:H45" si="13">E45*(1+F7)</f>
        <v>330.625</v>
      </c>
      <c r="G45">
        <f t="shared" si="13"/>
        <v>380.21874999999994</v>
      </c>
      <c r="H45">
        <f t="shared" si="13"/>
        <v>437.25156249999992</v>
      </c>
    </row>
    <row r="46" spans="1:8" ht="15" customHeight="1" x14ac:dyDescent="0.45">
      <c r="B46" s="16" t="s">
        <v>63</v>
      </c>
      <c r="C46" s="65">
        <v>100</v>
      </c>
      <c r="D46" s="65">
        <v>120</v>
      </c>
      <c r="E46">
        <f>E8*E45</f>
        <v>143.75</v>
      </c>
      <c r="F46">
        <f t="shared" ref="F46:H46" si="14">F8*F45</f>
        <v>165.3125</v>
      </c>
      <c r="G46">
        <f t="shared" si="14"/>
        <v>190.10937499999997</v>
      </c>
      <c r="H46">
        <f t="shared" si="14"/>
        <v>218.62578124999996</v>
      </c>
    </row>
    <row r="47" spans="1:8" ht="15" customHeight="1" x14ac:dyDescent="0.45">
      <c r="B47" s="16" t="s">
        <v>64</v>
      </c>
      <c r="C47" s="65">
        <v>20</v>
      </c>
      <c r="D47" s="65">
        <v>20</v>
      </c>
      <c r="E47">
        <f>E27</f>
        <v>24</v>
      </c>
      <c r="F47">
        <f t="shared" ref="F47:H47" si="15">F27</f>
        <v>24.950000000000003</v>
      </c>
      <c r="G47">
        <f t="shared" si="15"/>
        <v>26.572500000000005</v>
      </c>
      <c r="H47">
        <f t="shared" si="15"/>
        <v>28.862375</v>
      </c>
    </row>
    <row r="48" spans="1:8" ht="15" customHeight="1" x14ac:dyDescent="0.45">
      <c r="B48" s="16" t="s">
        <v>72</v>
      </c>
      <c r="C48">
        <f>C45-C46-C47</f>
        <v>80</v>
      </c>
      <c r="D48">
        <f t="shared" ref="D48:H48" si="16">D45-D46-D47</f>
        <v>110</v>
      </c>
      <c r="E48">
        <f t="shared" si="16"/>
        <v>119.75</v>
      </c>
      <c r="F48">
        <f t="shared" si="16"/>
        <v>140.36250000000001</v>
      </c>
      <c r="G48">
        <f t="shared" si="16"/>
        <v>163.53687499999995</v>
      </c>
      <c r="H48">
        <f t="shared" si="16"/>
        <v>189.76340624999995</v>
      </c>
    </row>
    <row r="50" spans="1:8" ht="15" customHeight="1" x14ac:dyDescent="0.45">
      <c r="B50" s="16" t="s">
        <v>65</v>
      </c>
      <c r="C50" s="65">
        <v>30</v>
      </c>
      <c r="D50" s="65">
        <v>40</v>
      </c>
      <c r="E50">
        <f>E9*E45</f>
        <v>46</v>
      </c>
      <c r="F50">
        <f t="shared" ref="F50:H50" si="17">F9*F45</f>
        <v>52.9</v>
      </c>
      <c r="G50">
        <f t="shared" si="17"/>
        <v>60.834999999999994</v>
      </c>
      <c r="H50">
        <f t="shared" si="17"/>
        <v>69.960249999999988</v>
      </c>
    </row>
    <row r="51" spans="1:8" ht="15" customHeight="1" x14ac:dyDescent="0.45">
      <c r="B51" s="16" t="s">
        <v>73</v>
      </c>
      <c r="C51" s="68">
        <f>C48-C50</f>
        <v>50</v>
      </c>
      <c r="D51" s="68">
        <f t="shared" ref="D51:H51" si="18">D48-D50</f>
        <v>70</v>
      </c>
      <c r="E51" s="68">
        <f t="shared" si="18"/>
        <v>73.75</v>
      </c>
      <c r="F51" s="68">
        <f t="shared" si="18"/>
        <v>87.462500000000006</v>
      </c>
      <c r="G51" s="68">
        <f t="shared" si="18"/>
        <v>102.70187499999996</v>
      </c>
      <c r="H51" s="68">
        <f t="shared" si="18"/>
        <v>119.80315624999996</v>
      </c>
    </row>
    <row r="53" spans="1:8" ht="15" customHeight="1" x14ac:dyDescent="0.45">
      <c r="B53" s="16" t="s">
        <v>66</v>
      </c>
      <c r="C53" s="65">
        <v>20</v>
      </c>
      <c r="D53" s="65">
        <v>25</v>
      </c>
      <c r="E53">
        <f>E10*E51</f>
        <v>18.4375</v>
      </c>
      <c r="F53">
        <f t="shared" ref="F53:H53" si="19">F10*F51</f>
        <v>21.865625000000001</v>
      </c>
      <c r="G53">
        <f t="shared" si="19"/>
        <v>25.67546874999999</v>
      </c>
      <c r="H53">
        <f t="shared" si="19"/>
        <v>29.95078906249999</v>
      </c>
    </row>
    <row r="54" spans="1:8" ht="15" customHeight="1" x14ac:dyDescent="0.45">
      <c r="B54" s="16" t="s">
        <v>37</v>
      </c>
      <c r="C54" s="68">
        <f>C51-C53</f>
        <v>30</v>
      </c>
      <c r="D54" s="68">
        <f t="shared" ref="D54:H54" si="20">D51-D53</f>
        <v>45</v>
      </c>
      <c r="E54" s="68">
        <f t="shared" si="20"/>
        <v>55.3125</v>
      </c>
      <c r="F54" s="68">
        <f t="shared" si="20"/>
        <v>65.596875000000011</v>
      </c>
      <c r="G54" s="68">
        <f t="shared" si="20"/>
        <v>77.026406249999965</v>
      </c>
      <c r="H54" s="68">
        <f t="shared" si="20"/>
        <v>89.852367187499965</v>
      </c>
    </row>
    <row r="56" spans="1:8" ht="15" customHeight="1" x14ac:dyDescent="0.45">
      <c r="B56" s="16" t="s">
        <v>56</v>
      </c>
      <c r="C56" s="65">
        <v>30</v>
      </c>
      <c r="D56" s="65">
        <v>30</v>
      </c>
      <c r="E56">
        <f>E21</f>
        <v>30</v>
      </c>
      <c r="F56">
        <f t="shared" ref="F56:H56" si="21">F21</f>
        <v>30</v>
      </c>
      <c r="G56">
        <f t="shared" si="21"/>
        <v>30</v>
      </c>
      <c r="H56">
        <f t="shared" si="21"/>
        <v>30</v>
      </c>
    </row>
    <row r="57" spans="1:8" ht="15" customHeight="1" x14ac:dyDescent="0.45">
      <c r="B57" s="16" t="s">
        <v>74</v>
      </c>
      <c r="C57" s="72">
        <f>C54/C56</f>
        <v>1</v>
      </c>
      <c r="D57" s="72">
        <f>D54/D56</f>
        <v>1.5</v>
      </c>
      <c r="E57" s="72">
        <f>E54/E56</f>
        <v>1.84375</v>
      </c>
      <c r="F57" s="72">
        <f t="shared" ref="F57:H57" si="22">F54/F56</f>
        <v>2.1865625000000004</v>
      </c>
      <c r="G57" s="72">
        <f t="shared" si="22"/>
        <v>2.5675468749999988</v>
      </c>
      <c r="H57" s="72">
        <f t="shared" si="22"/>
        <v>2.995078906249999</v>
      </c>
    </row>
    <row r="59" spans="1:8" ht="15" customHeight="1" x14ac:dyDescent="0.45">
      <c r="A59" s="15" t="s">
        <v>28</v>
      </c>
    </row>
    <row r="60" spans="1:8" ht="15" customHeight="1" x14ac:dyDescent="0.45">
      <c r="B60" s="16" t="s">
        <v>29</v>
      </c>
      <c r="C60" s="65">
        <v>10</v>
      </c>
      <c r="D60" s="65">
        <v>12</v>
      </c>
      <c r="E60">
        <f>E96</f>
        <v>41.228125000000006</v>
      </c>
      <c r="F60">
        <f t="shared" ref="F60:H60" si="23">F96</f>
        <v>114.51734375000001</v>
      </c>
      <c r="G60">
        <f t="shared" si="23"/>
        <v>158.53144531250001</v>
      </c>
      <c r="H60">
        <f t="shared" si="23"/>
        <v>229.282862109375</v>
      </c>
    </row>
    <row r="61" spans="1:8" ht="15" customHeight="1" x14ac:dyDescent="0.45">
      <c r="B61" s="16" t="s">
        <v>67</v>
      </c>
      <c r="C61" s="65">
        <v>30</v>
      </c>
      <c r="D61" s="65">
        <v>35</v>
      </c>
      <c r="E61">
        <f>E12*E45</f>
        <v>40.250000000000007</v>
      </c>
      <c r="F61">
        <f t="shared" ref="F61:H62" si="24">F12*F45</f>
        <v>46.287500000000001</v>
      </c>
      <c r="G61">
        <f t="shared" si="24"/>
        <v>53.230624999999996</v>
      </c>
      <c r="H61">
        <f t="shared" si="24"/>
        <v>61.215218749999991</v>
      </c>
    </row>
    <row r="62" spans="1:8" ht="15" customHeight="1" x14ac:dyDescent="0.45">
      <c r="B62" s="16" t="s">
        <v>30</v>
      </c>
      <c r="C62" s="65">
        <v>25</v>
      </c>
      <c r="D62" s="65">
        <v>30</v>
      </c>
      <c r="E62">
        <f>E13*E46</f>
        <v>35.9375</v>
      </c>
      <c r="F62">
        <f t="shared" si="24"/>
        <v>41.328125</v>
      </c>
      <c r="G62">
        <f t="shared" si="24"/>
        <v>47.527343749999993</v>
      </c>
      <c r="H62">
        <f t="shared" si="24"/>
        <v>54.65644531249999</v>
      </c>
    </row>
    <row r="63" spans="1:8" ht="15" customHeight="1" x14ac:dyDescent="0.45">
      <c r="B63" s="16" t="s">
        <v>75</v>
      </c>
      <c r="C63">
        <f>SUM(C60:C62)</f>
        <v>65</v>
      </c>
      <c r="D63">
        <f>SUM(D60:D62)</f>
        <v>77</v>
      </c>
      <c r="E63">
        <f>SUM(E60:E62)</f>
        <v>117.41562500000001</v>
      </c>
      <c r="F63">
        <f t="shared" ref="F63:H63" si="25">SUM(F60:F62)</f>
        <v>202.13296875</v>
      </c>
      <c r="G63">
        <f t="shared" si="25"/>
        <v>259.28941406249999</v>
      </c>
      <c r="H63">
        <f t="shared" si="25"/>
        <v>345.15452617187503</v>
      </c>
    </row>
    <row r="65" spans="1:8" ht="15" customHeight="1" x14ac:dyDescent="0.45">
      <c r="B65" s="16" t="s">
        <v>58</v>
      </c>
      <c r="C65" s="65">
        <v>100</v>
      </c>
      <c r="D65" s="65">
        <v>120</v>
      </c>
      <c r="E65">
        <f>E28</f>
        <v>124.75</v>
      </c>
      <c r="F65">
        <f t="shared" ref="F65:H65" si="26">F28</f>
        <v>132.86250000000001</v>
      </c>
      <c r="G65">
        <f t="shared" si="26"/>
        <v>144.31187499999999</v>
      </c>
      <c r="H65">
        <f t="shared" si="26"/>
        <v>159.17465625</v>
      </c>
    </row>
    <row r="66" spans="1:8" ht="15" customHeight="1" x14ac:dyDescent="0.45">
      <c r="B66" s="16" t="s">
        <v>36</v>
      </c>
      <c r="C66" s="68">
        <f>C63+C65</f>
        <v>165</v>
      </c>
      <c r="D66" s="68">
        <f>D63+D65</f>
        <v>197</v>
      </c>
      <c r="E66" s="68">
        <f>E63+E65</f>
        <v>242.16562500000001</v>
      </c>
      <c r="F66" s="68">
        <f t="shared" ref="F66:H66" si="27">F63+F65</f>
        <v>334.99546874999999</v>
      </c>
      <c r="G66" s="68">
        <f t="shared" si="27"/>
        <v>403.60128906249997</v>
      </c>
      <c r="H66" s="68">
        <f t="shared" si="27"/>
        <v>504.32918242187503</v>
      </c>
    </row>
    <row r="68" spans="1:8" ht="15" customHeight="1" x14ac:dyDescent="0.45">
      <c r="B68" s="16" t="s">
        <v>38</v>
      </c>
      <c r="C68" s="65">
        <v>20</v>
      </c>
      <c r="D68" s="65">
        <v>23</v>
      </c>
      <c r="E68">
        <f>E16*E46</f>
        <v>28.75</v>
      </c>
      <c r="F68">
        <f t="shared" ref="F68:H68" si="28">F16*F46</f>
        <v>33.0625</v>
      </c>
      <c r="G68">
        <f t="shared" si="28"/>
        <v>38.021874999999994</v>
      </c>
      <c r="H68">
        <f t="shared" si="28"/>
        <v>43.725156249999998</v>
      </c>
    </row>
    <row r="69" spans="1:8" ht="15" customHeight="1" x14ac:dyDescent="0.45">
      <c r="B69" s="16" t="s">
        <v>68</v>
      </c>
      <c r="C69" s="65">
        <v>15</v>
      </c>
      <c r="D69" s="65">
        <v>16</v>
      </c>
      <c r="E69">
        <f>E17*E50</f>
        <v>18.400000000000002</v>
      </c>
      <c r="F69">
        <f t="shared" ref="F69:H69" si="29">F17*F50</f>
        <v>21.16</v>
      </c>
      <c r="G69">
        <f t="shared" si="29"/>
        <v>24.334</v>
      </c>
      <c r="H69">
        <f t="shared" si="29"/>
        <v>27.984099999999998</v>
      </c>
    </row>
    <row r="70" spans="1:8" ht="15" customHeight="1" x14ac:dyDescent="0.45">
      <c r="B70" s="16" t="s">
        <v>76</v>
      </c>
      <c r="C70">
        <f>SUM(C68:C69)</f>
        <v>35</v>
      </c>
      <c r="D70">
        <f>SUM(D68:D69)</f>
        <v>39</v>
      </c>
      <c r="E70">
        <f>SUM(E68:E69)</f>
        <v>47.150000000000006</v>
      </c>
      <c r="F70">
        <f t="shared" ref="F70:H70" si="30">SUM(F68:F69)</f>
        <v>54.222499999999997</v>
      </c>
      <c r="G70">
        <f t="shared" si="30"/>
        <v>62.355874999999997</v>
      </c>
      <c r="H70">
        <f t="shared" si="30"/>
        <v>71.709256249999996</v>
      </c>
    </row>
    <row r="72" spans="1:8" ht="15" customHeight="1" x14ac:dyDescent="0.45">
      <c r="B72" s="16" t="s">
        <v>77</v>
      </c>
      <c r="C72" s="65">
        <v>80</v>
      </c>
      <c r="D72" s="65">
        <v>60</v>
      </c>
      <c r="E72">
        <f>D72+E18</f>
        <v>50</v>
      </c>
      <c r="F72">
        <f t="shared" ref="F72:H72" si="31">E72+F18</f>
        <v>80</v>
      </c>
      <c r="G72">
        <f t="shared" si="31"/>
        <v>75</v>
      </c>
      <c r="H72">
        <f t="shared" si="31"/>
        <v>70</v>
      </c>
    </row>
    <row r="73" spans="1:8" ht="15" customHeight="1" x14ac:dyDescent="0.45">
      <c r="B73" s="16" t="s">
        <v>35</v>
      </c>
      <c r="C73" s="68">
        <f>C70+C72</f>
        <v>115</v>
      </c>
      <c r="D73" s="68">
        <f>D70+D72</f>
        <v>99</v>
      </c>
      <c r="E73" s="68">
        <f>E70+E72</f>
        <v>97.15</v>
      </c>
      <c r="F73" s="68">
        <f t="shared" ref="F73:H73" si="32">F70+F72</f>
        <v>134.2225</v>
      </c>
      <c r="G73" s="68">
        <f t="shared" si="32"/>
        <v>137.355875</v>
      </c>
      <c r="H73" s="68">
        <f t="shared" si="32"/>
        <v>141.70925625000001</v>
      </c>
    </row>
    <row r="75" spans="1:8" ht="15" customHeight="1" x14ac:dyDescent="0.45">
      <c r="B75" s="16" t="s">
        <v>31</v>
      </c>
      <c r="C75" s="65">
        <v>50</v>
      </c>
      <c r="D75" s="65">
        <v>98</v>
      </c>
      <c r="E75">
        <f>E35</f>
        <v>145.015625</v>
      </c>
      <c r="F75">
        <f t="shared" ref="F75:H75" si="33">F35</f>
        <v>200.77296875000002</v>
      </c>
      <c r="G75">
        <f t="shared" si="33"/>
        <v>266.2454140625</v>
      </c>
      <c r="H75">
        <f t="shared" si="33"/>
        <v>362.61992617187497</v>
      </c>
    </row>
    <row r="76" spans="1:8" ht="15" customHeight="1" x14ac:dyDescent="0.45">
      <c r="B76" s="16" t="s">
        <v>34</v>
      </c>
      <c r="C76" s="68">
        <f>C73+C75</f>
        <v>165</v>
      </c>
      <c r="D76" s="68">
        <f>D73+D75</f>
        <v>197</v>
      </c>
      <c r="E76" s="68">
        <f>E73+E75</f>
        <v>242.16562500000001</v>
      </c>
      <c r="F76" s="68">
        <f t="shared" ref="F76:H76" si="34">F73+F75</f>
        <v>334.99546874999999</v>
      </c>
      <c r="G76" s="68">
        <f t="shared" si="34"/>
        <v>403.60128906249997</v>
      </c>
      <c r="H76" s="68">
        <f t="shared" si="34"/>
        <v>504.32918242187498</v>
      </c>
    </row>
    <row r="78" spans="1:8" ht="15" customHeight="1" x14ac:dyDescent="0.45">
      <c r="B78" s="16" t="s">
        <v>32</v>
      </c>
      <c r="C78" s="67" t="str">
        <f>IF(C76=C66,"OK",C76-C66)</f>
        <v>OK</v>
      </c>
      <c r="D78" s="67" t="str">
        <f>IF(D76=D66,"OK",D76-D66)</f>
        <v>OK</v>
      </c>
      <c r="E78" s="67" t="str">
        <f>IF(E76=E66,"OK",E76-E66)</f>
        <v>OK</v>
      </c>
      <c r="F78" s="67" t="str">
        <f t="shared" ref="F78:H78" si="35">IF(F76=F66,"OK",F76-F66)</f>
        <v>OK</v>
      </c>
      <c r="G78" s="67" t="str">
        <f t="shared" si="35"/>
        <v>OK</v>
      </c>
      <c r="H78" s="67" t="str">
        <f t="shared" si="35"/>
        <v>OK</v>
      </c>
    </row>
    <row r="80" spans="1:8" ht="15" customHeight="1" x14ac:dyDescent="0.45">
      <c r="A80" s="15" t="s">
        <v>39</v>
      </c>
    </row>
    <row r="81" spans="2:8" ht="15" customHeight="1" x14ac:dyDescent="0.45">
      <c r="B81" s="16" t="str">
        <f>B54</f>
        <v>Net income</v>
      </c>
      <c r="E81">
        <f>E54</f>
        <v>55.3125</v>
      </c>
      <c r="F81">
        <f t="shared" ref="F81:H81" si="36">F54</f>
        <v>65.596875000000011</v>
      </c>
      <c r="G81">
        <f t="shared" si="36"/>
        <v>77.026406249999965</v>
      </c>
      <c r="H81">
        <f t="shared" si="36"/>
        <v>89.852367187499965</v>
      </c>
    </row>
    <row r="82" spans="2:8" ht="15" customHeight="1" x14ac:dyDescent="0.45">
      <c r="B82" s="16" t="str">
        <f>B47</f>
        <v>Depreciation</v>
      </c>
      <c r="E82" s="71">
        <f>E47</f>
        <v>24</v>
      </c>
      <c r="F82" s="71">
        <f t="shared" ref="F82:H82" si="37">F47</f>
        <v>24.950000000000003</v>
      </c>
      <c r="G82" s="71">
        <f t="shared" si="37"/>
        <v>26.572500000000005</v>
      </c>
      <c r="H82" s="71">
        <f t="shared" si="37"/>
        <v>28.862375</v>
      </c>
    </row>
    <row r="83" spans="2:8" ht="15" customHeight="1" x14ac:dyDescent="0.45">
      <c r="B83" s="16" t="s">
        <v>82</v>
      </c>
      <c r="E83">
        <f>D42-E42</f>
        <v>-3.0374999999999943</v>
      </c>
      <c r="F83">
        <f t="shared" ref="F83:H83" si="38">E42-F42</f>
        <v>-4.3556250000000034</v>
      </c>
      <c r="G83">
        <f t="shared" si="38"/>
        <v>-5.008968749999994</v>
      </c>
      <c r="H83">
        <f t="shared" si="38"/>
        <v>-5.7603140624999867</v>
      </c>
    </row>
    <row r="84" spans="2:8" ht="15" customHeight="1" x14ac:dyDescent="0.45">
      <c r="B84" s="16" t="s">
        <v>43</v>
      </c>
      <c r="C84" s="66"/>
      <c r="D84" s="66"/>
      <c r="E84" s="68">
        <f>SUM(E81:E83)</f>
        <v>76.275000000000006</v>
      </c>
      <c r="F84" s="68">
        <f t="shared" ref="F84:H84" si="39">SUM(F81:F83)</f>
        <v>86.191250000000011</v>
      </c>
      <c r="G84" s="68">
        <f t="shared" si="39"/>
        <v>98.589937499999976</v>
      </c>
      <c r="H84" s="68">
        <f t="shared" si="39"/>
        <v>112.95442812499998</v>
      </c>
    </row>
    <row r="86" spans="2:8" ht="15" customHeight="1" x14ac:dyDescent="0.45">
      <c r="B86" s="16" t="s">
        <v>80</v>
      </c>
      <c r="E86">
        <f>-E26</f>
        <v>-28.75</v>
      </c>
      <c r="F86">
        <f t="shared" ref="F86:H86" si="40">-F26</f>
        <v>-33.0625</v>
      </c>
      <c r="G86">
        <f t="shared" si="40"/>
        <v>-38.021874999999994</v>
      </c>
      <c r="H86">
        <f t="shared" si="40"/>
        <v>-43.725156249999998</v>
      </c>
    </row>
    <row r="87" spans="2:8" ht="15" customHeight="1" x14ac:dyDescent="0.45">
      <c r="B87" s="16" t="s">
        <v>83</v>
      </c>
      <c r="C87" s="66"/>
      <c r="D87" s="66"/>
      <c r="E87" s="68">
        <f>E86</f>
        <v>-28.75</v>
      </c>
      <c r="F87" s="68">
        <f t="shared" ref="F87:H87" si="41">F86</f>
        <v>-33.0625</v>
      </c>
      <c r="G87" s="68">
        <f t="shared" si="41"/>
        <v>-38.021874999999994</v>
      </c>
      <c r="H87" s="68">
        <f t="shared" si="41"/>
        <v>-43.725156249999998</v>
      </c>
    </row>
    <row r="89" spans="2:8" ht="15" customHeight="1" x14ac:dyDescent="0.45">
      <c r="B89" s="16" t="s">
        <v>78</v>
      </c>
      <c r="E89">
        <f>E72-D72</f>
        <v>-10</v>
      </c>
      <c r="F89">
        <f t="shared" ref="F89:H89" si="42">F72-E72</f>
        <v>30</v>
      </c>
      <c r="G89">
        <f t="shared" si="42"/>
        <v>-5</v>
      </c>
      <c r="H89">
        <f t="shared" si="42"/>
        <v>-5</v>
      </c>
    </row>
    <row r="90" spans="2:8" ht="15" customHeight="1" x14ac:dyDescent="0.45">
      <c r="B90" s="16" t="s">
        <v>61</v>
      </c>
      <c r="E90">
        <f>E33*-1</f>
        <v>-8.296875</v>
      </c>
      <c r="F90">
        <f t="shared" ref="F90:H90" si="43">F33*-1</f>
        <v>-9.8395312500000021</v>
      </c>
      <c r="G90">
        <f t="shared" si="43"/>
        <v>-11.553960937499994</v>
      </c>
      <c r="H90">
        <f t="shared" si="43"/>
        <v>-13.477855078124994</v>
      </c>
    </row>
    <row r="91" spans="2:8" ht="15" customHeight="1" x14ac:dyDescent="0.45">
      <c r="B91" s="16" t="s">
        <v>81</v>
      </c>
      <c r="E91">
        <f>E34</f>
        <v>0</v>
      </c>
      <c r="F91">
        <f t="shared" ref="F91:H91" si="44">F34</f>
        <v>0</v>
      </c>
      <c r="G91">
        <f t="shared" si="44"/>
        <v>0</v>
      </c>
      <c r="H91">
        <f t="shared" si="44"/>
        <v>20</v>
      </c>
    </row>
    <row r="92" spans="2:8" ht="15" customHeight="1" x14ac:dyDescent="0.45">
      <c r="B92" s="16" t="s">
        <v>84</v>
      </c>
      <c r="C92" s="66"/>
      <c r="D92" s="66"/>
      <c r="E92" s="68">
        <f>SUM(E89:E91)</f>
        <v>-18.296875</v>
      </c>
      <c r="F92" s="68">
        <f t="shared" ref="F92:H92" si="45">SUM(F89:F91)</f>
        <v>20.16046875</v>
      </c>
      <c r="G92" s="68">
        <f t="shared" si="45"/>
        <v>-16.553960937499994</v>
      </c>
      <c r="H92" s="68">
        <f t="shared" si="45"/>
        <v>1.5221449218750038</v>
      </c>
    </row>
    <row r="94" spans="2:8" ht="15" customHeight="1" x14ac:dyDescent="0.45">
      <c r="B94" s="16" t="s">
        <v>40</v>
      </c>
      <c r="E94">
        <f>D96</f>
        <v>12</v>
      </c>
      <c r="F94">
        <f t="shared" ref="F94:H94" si="46">E96</f>
        <v>41.228125000000006</v>
      </c>
      <c r="G94">
        <f t="shared" si="46"/>
        <v>114.51734375000001</v>
      </c>
      <c r="H94">
        <f t="shared" si="46"/>
        <v>158.53144531250001</v>
      </c>
    </row>
    <row r="95" spans="2:8" ht="15" customHeight="1" x14ac:dyDescent="0.45">
      <c r="B95" s="16" t="s">
        <v>41</v>
      </c>
      <c r="E95">
        <f>E84+E87+E92</f>
        <v>29.228125000000006</v>
      </c>
      <c r="F95">
        <f t="shared" ref="F95:H95" si="47">F84+F87+F92</f>
        <v>73.289218750000003</v>
      </c>
      <c r="G95">
        <f t="shared" si="47"/>
        <v>44.014101562499988</v>
      </c>
      <c r="H95">
        <f t="shared" si="47"/>
        <v>70.751416796874992</v>
      </c>
    </row>
    <row r="96" spans="2:8" ht="15" customHeight="1" x14ac:dyDescent="0.45">
      <c r="B96" s="16" t="s">
        <v>42</v>
      </c>
      <c r="C96" s="66"/>
      <c r="D96" s="68">
        <f>D60</f>
        <v>12</v>
      </c>
      <c r="E96" s="68">
        <f>SUM(E94:E95)</f>
        <v>41.228125000000006</v>
      </c>
      <c r="F96" s="68">
        <f t="shared" ref="F96:H96" si="48">SUM(F94:F95)</f>
        <v>114.51734375000001</v>
      </c>
      <c r="G96" s="68">
        <f t="shared" si="48"/>
        <v>158.53144531250001</v>
      </c>
      <c r="H96" s="68">
        <f t="shared" si="48"/>
        <v>229.282862109375</v>
      </c>
    </row>
    <row r="98" spans="1:1" ht="15" customHeight="1" x14ac:dyDescent="0.45">
      <c r="A98" s="15" t="s">
        <v>33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3B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2017-04-26T11:41:13Z</dcterms:modified>
</cp:coreProperties>
</file>