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Modeler\4 Building a Model With Cash Sweep\Materials Used\26 Model 2 - Homework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Model 2" sheetId="10" r:id="rId3"/>
  </sheets>
  <definedNames>
    <definedName name="switch">Info!$N$10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10" l="1"/>
  <c r="E92" i="10"/>
  <c r="A7" i="1" l="1"/>
  <c r="E157" i="10" l="1"/>
  <c r="O10" i="10"/>
  <c r="N10" i="10"/>
  <c r="M10" i="10"/>
  <c r="L10" i="10"/>
  <c r="K10" i="10"/>
  <c r="O16" i="10"/>
  <c r="N16" i="10"/>
  <c r="M16" i="10"/>
  <c r="L16" i="10"/>
  <c r="K16" i="10"/>
  <c r="J16" i="10"/>
  <c r="I16" i="10"/>
  <c r="H16" i="10"/>
  <c r="G16" i="10"/>
  <c r="F16" i="10"/>
  <c r="B194" i="10" l="1"/>
  <c r="O133" i="10"/>
  <c r="N133" i="10"/>
  <c r="M133" i="10"/>
  <c r="L133" i="10"/>
  <c r="K133" i="10"/>
  <c r="J133" i="10"/>
  <c r="I133" i="10"/>
  <c r="H133" i="10"/>
  <c r="G133" i="10"/>
  <c r="F133" i="10"/>
  <c r="E58" i="10"/>
  <c r="D58" i="10"/>
  <c r="C58" i="10"/>
  <c r="E57" i="10"/>
  <c r="C57" i="10"/>
  <c r="E55" i="10"/>
  <c r="D55" i="10"/>
  <c r="C55" i="10"/>
  <c r="E54" i="10"/>
  <c r="D54" i="10"/>
  <c r="E53" i="10"/>
  <c r="D53" i="10"/>
  <c r="C53" i="10"/>
  <c r="D52" i="10"/>
  <c r="C52" i="10"/>
  <c r="E51" i="10"/>
  <c r="D51" i="10"/>
  <c r="D16" i="10"/>
  <c r="E11" i="10"/>
  <c r="E7" i="10"/>
  <c r="E17" i="10"/>
  <c r="D17" i="10"/>
  <c r="C17" i="10"/>
  <c r="E16" i="10"/>
  <c r="C16" i="10"/>
  <c r="E15" i="10"/>
  <c r="D15" i="10"/>
  <c r="E14" i="10"/>
  <c r="D14" i="10"/>
  <c r="C14" i="10"/>
  <c r="D11" i="10"/>
  <c r="C11" i="10"/>
  <c r="E10" i="10"/>
  <c r="D10" i="10"/>
  <c r="C10" i="10"/>
  <c r="E9" i="10"/>
  <c r="D9" i="10"/>
  <c r="E8" i="10"/>
  <c r="D8" i="10"/>
  <c r="C8" i="10"/>
  <c r="D7" i="10"/>
  <c r="C7" i="10"/>
  <c r="E6" i="10"/>
  <c r="D6" i="10"/>
  <c r="C6" i="10"/>
  <c r="E5" i="10"/>
  <c r="D5" i="10"/>
  <c r="E2" i="10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F17" i="10" l="1"/>
  <c r="G17" i="10" s="1"/>
  <c r="D2" i="10"/>
  <c r="C2" i="10" s="1"/>
  <c r="D57" i="10"/>
  <c r="D12" i="10"/>
  <c r="E52" i="10"/>
  <c r="H17" i="10" l="1"/>
  <c r="C12" i="10"/>
  <c r="I17" i="10" l="1"/>
  <c r="J17" i="10"/>
  <c r="E12" i="10"/>
  <c r="K17" i="10" l="1"/>
  <c r="L17" i="10" l="1"/>
  <c r="M17" i="10" l="1"/>
  <c r="N17" i="10" l="1"/>
  <c r="O17" i="10" l="1"/>
  <c r="A1" i="6" l="1"/>
</calcChain>
</file>

<file path=xl/sharedStrings.xml><?xml version="1.0" encoding="utf-8"?>
<sst xmlns="http://schemas.openxmlformats.org/spreadsheetml/2006/main" count="211" uniqueCount="163">
  <si>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</si>
  <si>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</si>
  <si>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</si>
  <si>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</si>
  <si>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</si>
  <si>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</si>
  <si>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</si>
  <si>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</si>
  <si>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</si>
  <si>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</si>
  <si>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</si>
  <si>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</si>
  <si>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</si>
  <si>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</si>
  <si>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</si>
  <si>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</si>
  <si>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</si>
  <si>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</si>
  <si>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</si>
  <si>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</si>
  <si>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</si>
  <si>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</si>
  <si>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</si>
  <si>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</si>
  <si>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</si>
  <si>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</si>
  <si>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</si>
  <si>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Income Statement</t>
  </si>
  <si>
    <t>Revenues</t>
  </si>
  <si>
    <t>Net income</t>
  </si>
  <si>
    <t>Balance Sheet</t>
  </si>
  <si>
    <t>Total assets</t>
  </si>
  <si>
    <t>Total liabilities</t>
  </si>
  <si>
    <t>Total liabilities and equity</t>
  </si>
  <si>
    <t>Net cash flow</t>
  </si>
  <si>
    <t>Beginning cash and cash equivalents</t>
  </si>
  <si>
    <t>Ending cash and cash equivalents</t>
  </si>
  <si>
    <t>Model 2</t>
  </si>
  <si>
    <t>Model 1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</si>
  <si>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</si>
  <si>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</si>
  <si>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</si>
  <si>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</si>
  <si>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</si>
  <si>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</si>
  <si>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</si>
  <si>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</si>
  <si>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Long term debt</t>
  </si>
  <si>
    <t>Net Debt and Interest Assumptions</t>
  </si>
  <si>
    <t>Balance Sheet Calculations</t>
  </si>
  <si>
    <t>Cash Flow Statement</t>
  </si>
  <si>
    <t>Net Debt and Interest Calculations</t>
  </si>
  <si>
    <t>EBIT margin</t>
  </si>
  <si>
    <t>Capex % revenues</t>
  </si>
  <si>
    <t>Capex</t>
  </si>
  <si>
    <t>Beginning equity</t>
  </si>
  <si>
    <t>Dividends</t>
  </si>
  <si>
    <t>Ending equity</t>
  </si>
  <si>
    <t>OWC</t>
  </si>
  <si>
    <t>OWC % revenues</t>
  </si>
  <si>
    <t>Cash and cash equivalents interest rate</t>
  </si>
  <si>
    <t>Cash available to service debt</t>
  </si>
  <si>
    <t>Cash flow generated to service debt</t>
  </si>
  <si>
    <t>Surplus cash / (revolver requirement)</t>
  </si>
  <si>
    <t>Net Debt and Interest Statistics</t>
  </si>
  <si>
    <t>Net debt</t>
  </si>
  <si>
    <t>Net debt / EBITDA</t>
  </si>
  <si>
    <t>EBITDA / interest expense</t>
  </si>
  <si>
    <t>Net debt / net debt + equity</t>
  </si>
  <si>
    <t>EBITDA margin</t>
  </si>
  <si>
    <t>Workout</t>
  </si>
  <si>
    <t>Cash sweep modeling</t>
  </si>
  <si>
    <t>Google</t>
  </si>
  <si>
    <t>COGS % revenues</t>
  </si>
  <si>
    <t>SG&amp;A costs % revenues</t>
  </si>
  <si>
    <t>R&amp;D expenses % revenues</t>
  </si>
  <si>
    <t>Depreciation % beginning net PP&amp;E</t>
  </si>
  <si>
    <t>Effective tax rate</t>
  </si>
  <si>
    <t>Marginal tax rate</t>
  </si>
  <si>
    <t>Earnings from discontinued operations</t>
  </si>
  <si>
    <t>Dividends per share</t>
  </si>
  <si>
    <t>Basic WASO</t>
  </si>
  <si>
    <t>Diluted WASO</t>
  </si>
  <si>
    <t>Cost of goods sold</t>
  </si>
  <si>
    <t>Gross profit</t>
  </si>
  <si>
    <t>SG&amp;A costs</t>
  </si>
  <si>
    <t>Depreciation</t>
  </si>
  <si>
    <t>Amortization</t>
  </si>
  <si>
    <t>Income tax expense</t>
  </si>
  <si>
    <t>Amortization amount</t>
  </si>
  <si>
    <t>Non recurring items amount</t>
  </si>
  <si>
    <t>R&amp;D expenses</t>
  </si>
  <si>
    <t>Non recurring items</t>
  </si>
  <si>
    <t>Earnings from continuing operations</t>
  </si>
  <si>
    <t>Earnings of discontinued operations</t>
  </si>
  <si>
    <t>Recurring net income</t>
  </si>
  <si>
    <t>Recurring diluted EPS</t>
  </si>
  <si>
    <t>Current operating assets % revenues</t>
  </si>
  <si>
    <t>Current operating liabilities % revenues</t>
  </si>
  <si>
    <t>Other non current liabilities % revenues</t>
  </si>
  <si>
    <t>Other long term assets amount</t>
  </si>
  <si>
    <t>Change in long term investments amount</t>
  </si>
  <si>
    <t>Change in short term investments amount</t>
  </si>
  <si>
    <t>Beginning PP&amp;E</t>
  </si>
  <si>
    <t>Beginning intangibles</t>
  </si>
  <si>
    <t>Ending intangibles</t>
  </si>
  <si>
    <t>Operating working capital</t>
  </si>
  <si>
    <t>Current operating assets</t>
  </si>
  <si>
    <t>Current operating liabilities</t>
  </si>
  <si>
    <t>Ending PP&amp;E</t>
  </si>
  <si>
    <t>Cash and equivalents</t>
  </si>
  <si>
    <t>Short-term investments</t>
  </si>
  <si>
    <t>Net PP&amp;E</t>
  </si>
  <si>
    <t>Goodwill</t>
  </si>
  <si>
    <t>Other intangibles</t>
  </si>
  <si>
    <t>Total equity</t>
  </si>
  <si>
    <t>Check?</t>
  </si>
  <si>
    <t>Total current assets</t>
  </si>
  <si>
    <t>Long term Investments</t>
  </si>
  <si>
    <t>Other long term assets</t>
  </si>
  <si>
    <t>Short term borrowings</t>
  </si>
  <si>
    <t>Total current liabilities</t>
  </si>
  <si>
    <t>Other non current liabilities</t>
  </si>
  <si>
    <t>2.125% Notes due on May 19, 2016 repayment</t>
  </si>
  <si>
    <t>3.625% Notes due on May 19, 2021 repayment</t>
  </si>
  <si>
    <t>3.375% Notes due on February 25, 2024 repayment</t>
  </si>
  <si>
    <t>Capital lease obligation repayment</t>
  </si>
  <si>
    <t xml:space="preserve"> Total debt repayment</t>
  </si>
  <si>
    <t>Short term borrowings interest rate</t>
  </si>
  <si>
    <t>2.125% Notes due on May 19, 2016 interest rate</t>
  </si>
  <si>
    <t>3.625% Notes due on May 19, 2021 interest rate</t>
  </si>
  <si>
    <t>3.375% Notes due on February 25, 2024 interest rate</t>
  </si>
  <si>
    <t>Capital lease obligation interest rate</t>
  </si>
  <si>
    <t>Total mandatory debt repayments</t>
  </si>
  <si>
    <t>Mandatory repayment</t>
  </si>
  <si>
    <t>Beginning 2.125% Notes due on May 19, 2016</t>
  </si>
  <si>
    <t>Ending 2.125% Notes due on May 19, 2016</t>
  </si>
  <si>
    <t>Beginning 3.625% Notes due on May 19, 2021</t>
  </si>
  <si>
    <t>Ending 3.625% Notes due on May 19, 2021</t>
  </si>
  <si>
    <t>Beginning 3.375% Notes due on February 25, 2024</t>
  </si>
  <si>
    <t>Ending 3.375% Notes due on February 25, 2024</t>
  </si>
  <si>
    <t>Beginning capital lease obligation</t>
  </si>
  <si>
    <t>Interest rate</t>
  </si>
  <si>
    <t>Total interest expense</t>
  </si>
  <si>
    <t>Beginning short term borrowings</t>
  </si>
  <si>
    <t>Short term borrowings issuance (repayment)</t>
  </si>
  <si>
    <t>Total debt</t>
  </si>
  <si>
    <t>Recurring NI margin</t>
  </si>
  <si>
    <t>PP&amp;E % revenue</t>
  </si>
  <si>
    <t>Ending capital lease obligation</t>
  </si>
  <si>
    <t>Total debt / EBITDA</t>
  </si>
  <si>
    <t>Total interest bearing assets</t>
  </si>
  <si>
    <t>Acceleration switch</t>
  </si>
  <si>
    <t>Accelerated repayment</t>
  </si>
  <si>
    <t>Cash available for accelerated repayments</t>
  </si>
  <si>
    <t>Ending short term borrowings</t>
  </si>
  <si>
    <t>Dividends per share growth</t>
  </si>
  <si>
    <t>Long term debt (including currently due)</t>
  </si>
  <si>
    <t>End</t>
  </si>
  <si>
    <t>Balance Sheet Operating Statistics</t>
  </si>
  <si>
    <t>Income Statement Operating Statistics</t>
  </si>
  <si>
    <t>Operating cash flow</t>
  </si>
  <si>
    <t>Investing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</si>
</sst>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  <numFmt numFmtId="171" formatCode="#,##0.0_);\(#,##0.0\)"/>
    <numFmt numFmtId="172" formatCode="#,##0.00_);\(#,##0.00\)"/>
    <numFmt numFmtId="173" formatCode="#,##0.00_);\(#,##0.00\);0.00_);@_)"/>
    <numFmt numFmtId="174" formatCode="#,##0_);\(#,##0\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4" fontId="28" fillId="3" borderId="0">
      <alignment horizontal="center"/>
    </xf>
    <xf numFmtId="166" fontId="27" fillId="2" borderId="0">
      <alignment horizontal="center"/>
    </xf>
    <xf numFmtId="166" fontId="3" fillId="0" borderId="0">
      <alignment vertical="top"/>
    </xf>
    <xf numFmtId="164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29" fillId="2" borderId="0" applyFont="0" applyFill="0" applyBorder="0" applyAlignment="0" applyProtection="0"/>
    <xf numFmtId="166" fontId="30" fillId="2" borderId="0" applyNumberFormat="0" applyFill="0" applyBorder="0" applyAlignment="0" applyProtection="0"/>
    <xf numFmtId="166" fontId="31" fillId="0" borderId="0" applyNumberFormat="0" applyFill="0" applyBorder="0" applyAlignment="0">
      <alignment vertical="top"/>
    </xf>
    <xf numFmtId="169" fontId="29" fillId="2" borderId="0" applyFont="0" applyFill="0" applyBorder="0" applyAlignment="0" applyProtection="0"/>
    <xf numFmtId="167" fontId="30" fillId="37" borderId="11" applyNumberFormat="0">
      <protection locked="0"/>
    </xf>
    <xf numFmtId="0" fontId="2" fillId="5" borderId="12" applyFont="0" applyAlignment="0" applyProtection="0">
      <alignment vertical="top"/>
    </xf>
    <xf numFmtId="166" fontId="32" fillId="3" borderId="0" applyNumberFormat="0" applyBorder="0">
      <alignment horizontal="center" vertical="top"/>
    </xf>
    <xf numFmtId="166" fontId="3" fillId="38" borderId="0" applyNumberFormat="0" applyFont="0" applyBorder="0" applyAlignment="0" applyProtection="0">
      <alignment vertical="top"/>
    </xf>
    <xf numFmtId="168" fontId="9" fillId="0" borderId="0" applyFont="0" applyFill="0" applyBorder="0" applyAlignment="0" applyProtection="0"/>
    <xf numFmtId="171" fontId="30" fillId="0" borderId="0" applyNumberFormat="0" applyFill="0" applyBorder="0" applyAlignment="0" applyProtection="0"/>
  </cellStyleXfs>
  <cellXfs count="94">
    <xf numFmtId="170" fontId="0" fillId="0" borderId="0" xfId="0"/>
    <xf numFmtId="170" fontId="2" fillId="5" borderId="0" xfId="0" applyFont="1" applyFill="1" applyBorder="1"/>
    <xf numFmtId="170" fontId="2" fillId="4" borderId="0" xfId="0" applyFont="1" applyFill="1" applyBorder="1"/>
    <xf numFmtId="170" fontId="2" fillId="5" borderId="0" xfId="0" applyFont="1" applyFill="1" applyBorder="1" applyAlignment="1">
      <alignment vertical="top" wrapText="1"/>
    </xf>
    <xf numFmtId="170" fontId="2" fillId="5" borderId="1" xfId="0" applyFont="1" applyFill="1" applyBorder="1" applyAlignment="1">
      <alignment vertical="top"/>
    </xf>
    <xf numFmtId="166" fontId="32" fillId="2" borderId="0" xfId="48" applyNumberFormat="1">
      <alignment horizontal="left"/>
    </xf>
    <xf numFmtId="170" fontId="25" fillId="2" borderId="0" xfId="0" applyFont="1" applyFill="1" applyBorder="1" applyAlignment="1"/>
    <xf numFmtId="170" fontId="26" fillId="3" borderId="0" xfId="0" applyFont="1" applyFill="1" applyBorder="1" applyAlignment="1"/>
    <xf numFmtId="170" fontId="3" fillId="5" borderId="0" xfId="0" applyFont="1" applyFill="1" applyBorder="1" applyAlignment="1">
      <alignment horizontal="center" vertical="top"/>
    </xf>
    <xf numFmtId="170" fontId="3" fillId="5" borderId="0" xfId="0" applyFont="1" applyFill="1" applyBorder="1" applyAlignment="1">
      <alignment vertical="top"/>
    </xf>
    <xf numFmtId="170" fontId="25" fillId="2" borderId="0" xfId="0" applyFont="1" applyFill="1" applyBorder="1" applyAlignment="1">
      <alignment vertical="center"/>
    </xf>
    <xf numFmtId="164" fontId="28" fillId="3" borderId="0" xfId="52">
      <alignment horizontal="center"/>
    </xf>
    <xf numFmtId="166" fontId="27" fillId="2" borderId="0" xfId="53">
      <alignment horizontal="center"/>
    </xf>
    <xf numFmtId="166" fontId="32" fillId="2" borderId="0" xfId="48" applyNumberFormat="1" applyAlignment="1"/>
    <xf numFmtId="166" fontId="8" fillId="3" borderId="0" xfId="49" applyNumberFormat="1" applyAlignment="1"/>
    <xf numFmtId="166" fontId="4" fillId="0" borderId="0" xfId="50" applyNumberFormat="1">
      <alignment horizontal="left" vertical="center"/>
    </xf>
    <xf numFmtId="166" fontId="3" fillId="0" borderId="0" xfId="54">
      <alignment vertical="top"/>
    </xf>
    <xf numFmtId="170" fontId="2" fillId="5" borderId="0" xfId="0" applyFont="1" applyFill="1" applyBorder="1" applyAlignment="1">
      <alignment horizontal="left" vertical="top"/>
    </xf>
    <xf numFmtId="170" fontId="2" fillId="5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vertical="top" wrapText="1"/>
    </xf>
    <xf numFmtId="170" fontId="3" fillId="0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horizontal="left" wrapText="1"/>
    </xf>
    <xf numFmtId="170" fontId="2" fillId="0" borderId="0" xfId="0" applyFont="1" applyFill="1" applyBorder="1" applyAlignment="1">
      <alignment vertical="top"/>
    </xf>
    <xf numFmtId="170" fontId="2" fillId="0" borderId="0" xfId="0" applyFont="1" applyFill="1" applyBorder="1"/>
    <xf numFmtId="170" fontId="4" fillId="0" borderId="0" xfId="0" applyFont="1" applyFill="1" applyBorder="1" applyAlignment="1">
      <alignment vertical="center"/>
    </xf>
    <xf numFmtId="170" fontId="5" fillId="0" borderId="0" xfId="0" applyFont="1" applyFill="1" applyBorder="1" applyAlignment="1">
      <alignment vertical="center" wrapText="1"/>
    </xf>
    <xf numFmtId="170" fontId="2" fillId="0" borderId="0" xfId="0" applyFont="1" applyFill="1" applyBorder="1" applyAlignment="1">
      <alignment horizontal="left" vertical="top"/>
    </xf>
    <xf numFmtId="170" fontId="3" fillId="0" borderId="0" xfId="0" applyFont="1" applyFill="1" applyBorder="1" applyAlignment="1">
      <alignment horizontal="center" vertical="top"/>
    </xf>
    <xf numFmtId="170" fontId="7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/>
    </xf>
    <xf numFmtId="17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3" fillId="0" borderId="0" xfId="0" applyFont="1" applyFill="1" applyBorder="1" applyAlignment="1">
      <alignment horizontal="left" vertical="top"/>
    </xf>
    <xf numFmtId="170" fontId="3" fillId="0" borderId="0" xfId="0" applyFont="1" applyFill="1" applyBorder="1"/>
    <xf numFmtId="170" fontId="0" fillId="0" borderId="0" xfId="0" applyFill="1" applyBorder="1"/>
    <xf numFmtId="170" fontId="25" fillId="0" borderId="0" xfId="0" applyFont="1" applyFill="1" applyBorder="1" applyAlignment="1"/>
    <xf numFmtId="170" fontId="26" fillId="0" borderId="0" xfId="0" applyFont="1" applyFill="1" applyBorder="1" applyAlignment="1"/>
    <xf numFmtId="166" fontId="30" fillId="0" borderId="0" xfId="58" applyFill="1" applyBorder="1" applyAlignment="1">
      <alignment vertical="top"/>
    </xf>
    <xf numFmtId="166" fontId="2" fillId="5" borderId="0" xfId="51" applyNumberFormat="1" applyFont="1" applyBorder="1" applyAlignment="1">
      <alignment horizontal="left" vertical="top"/>
    </xf>
    <xf numFmtId="166" fontId="3" fillId="5" borderId="0" xfId="51" applyNumberFormat="1" applyFont="1" applyBorder="1" applyAlignment="1">
      <alignment horizontal="center" vertical="top"/>
    </xf>
    <xf numFmtId="166" fontId="2" fillId="5" borderId="0" xfId="51" applyNumberFormat="1" applyFont="1" applyBorder="1" applyAlignment="1"/>
    <xf numFmtId="166" fontId="5" fillId="5" borderId="0" xfId="51" applyNumberFormat="1" applyFont="1" applyBorder="1" applyAlignment="1">
      <alignment vertical="center" wrapText="1"/>
    </xf>
    <xf numFmtId="166" fontId="2" fillId="5" borderId="0" xfId="51" applyNumberFormat="1" applyFont="1" applyAlignment="1">
      <alignment vertical="top"/>
    </xf>
    <xf numFmtId="166" fontId="2" fillId="5" borderId="0" xfId="51" applyNumberFormat="1" applyFont="1" applyAlignment="1"/>
    <xf numFmtId="166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0" fontId="25" fillId="0" borderId="0" xfId="0" applyFont="1" applyFill="1" applyBorder="1" applyAlignment="1">
      <alignment vertical="center"/>
    </xf>
    <xf numFmtId="166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6" fontId="30" fillId="37" borderId="11" xfId="61" applyNumberFormat="1">
      <protection locked="0"/>
    </xf>
    <xf numFmtId="166" fontId="2" fillId="0" borderId="0" xfId="51" applyNumberFormat="1" applyFont="1" applyFill="1" applyAlignment="1"/>
    <xf numFmtId="0" fontId="2" fillId="0" borderId="0" xfId="62" applyFont="1" applyFill="1" applyBorder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0" fontId="0" fillId="5" borderId="12" xfId="62" applyFont="1" applyAlignment="1"/>
    <xf numFmtId="170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4" fillId="0" borderId="0" xfId="50" applyNumberFormat="1" applyFill="1">
      <alignment horizontal="left" vertical="center"/>
    </xf>
    <xf numFmtId="170" fontId="30" fillId="0" borderId="0" xfId="58" applyNumberFormat="1" applyFill="1"/>
    <xf numFmtId="168" fontId="0" fillId="0" borderId="0" xfId="57" applyFont="1" applyFill="1"/>
    <xf numFmtId="168" fontId="30" fillId="37" borderId="11" xfId="61" applyNumberFormat="1">
      <protection locked="0"/>
    </xf>
    <xf numFmtId="167" fontId="0" fillId="0" borderId="0" xfId="56" applyFont="1"/>
    <xf numFmtId="168" fontId="0" fillId="0" borderId="0" xfId="65" applyFont="1"/>
    <xf numFmtId="170" fontId="0" fillId="0" borderId="0" xfId="0" applyFont="1"/>
    <xf numFmtId="171" fontId="30" fillId="0" borderId="0" xfId="66"/>
    <xf numFmtId="171" fontId="30" fillId="37" borderId="11" xfId="61" applyNumberFormat="1">
      <protection locked="0"/>
    </xf>
    <xf numFmtId="172" fontId="30" fillId="0" borderId="0" xfId="66" applyNumberFormat="1"/>
    <xf numFmtId="170" fontId="9" fillId="0" borderId="0" xfId="0" applyFont="1"/>
    <xf numFmtId="171" fontId="29" fillId="0" borderId="0" xfId="66" applyFont="1"/>
    <xf numFmtId="173" fontId="0" fillId="0" borderId="0" xfId="0" applyNumberFormat="1"/>
    <xf numFmtId="174" fontId="30" fillId="0" borderId="0" xfId="66" applyNumberFormat="1"/>
    <xf numFmtId="167" fontId="0" fillId="0" borderId="0" xfId="56" applyFont="1" applyAlignment="1">
      <alignment horizontal="right"/>
    </xf>
    <xf numFmtId="168" fontId="30" fillId="37" borderId="11" xfId="57" applyFont="1" applyFill="1" applyBorder="1" applyProtection="1">
      <protection locked="0"/>
    </xf>
    <xf numFmtId="170" fontId="30" fillId="37" borderId="11" xfId="61" applyNumberFormat="1">
      <protection locked="0"/>
    </xf>
    <xf numFmtId="173" fontId="30" fillId="0" borderId="0" xfId="58" applyNumberFormat="1" applyFill="1"/>
    <xf numFmtId="166" fontId="32" fillId="2" borderId="0" xfId="48" applyNumberFormat="1" applyFill="1" applyAlignment="1">
      <alignment horizontal="center"/>
    </xf>
    <xf numFmtId="170" fontId="5" fillId="0" borderId="0" xfId="0" applyFont="1" applyFill="1" applyBorder="1" applyAlignment="1">
      <alignment horizontal="center" vertical="center" wrapText="1"/>
    </xf>
    <xf numFmtId="166" fontId="2" fillId="5" borderId="0" xfId="51" applyNumberFormat="1" applyFont="1" applyBorder="1" applyAlignment="1">
      <alignment horizontal="left" vertical="top"/>
    </xf>
    <xf numFmtId="166" fontId="32" fillId="3" borderId="0" xfId="49" applyNumberFormat="1" applyFont="1" applyAlignment="1">
      <alignment horizontal="center" vertical="center"/>
    </xf>
    <xf numFmtId="166" fontId="31" fillId="5" borderId="0" xfId="59" applyNumberFormat="1" applyFill="1" applyBorder="1" applyAlignment="1">
      <alignment horizontal="center" vertical="center" wrapText="1"/>
    </xf>
    <xf numFmtId="170" fontId="7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4" fillId="5" borderId="0" xfId="0" applyFont="1" applyFill="1" applyBorder="1" applyAlignment="1">
      <alignment horizontal="left" vertical="center"/>
    </xf>
    <xf numFmtId="170" fontId="4" fillId="5" borderId="0" xfId="50" applyNumberFormat="1" applyFill="1" applyAlignment="1">
      <alignment horizontal="left" vertical="center"/>
    </xf>
    <xf numFmtId="166" fontId="2" fillId="5" borderId="0" xfId="51" applyNumberFormat="1" applyFont="1" applyAlignment="1">
      <alignment horizontal="left"/>
    </xf>
    <xf numFmtId="164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s="22" customFormat="1" ht="75" customHeight="1" x14ac:dyDescent="0.45">
      <c r="A2" s="85" t="s">
        <v>21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84"/>
      <c r="D4" s="8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86" t="s">
        <v>12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s="23" customFormat="1" ht="15" customHeight="1" x14ac:dyDescent="0.4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s="23" customFormat="1" ht="15" customHeight="1" x14ac:dyDescent="0.45">
      <c r="A7" s="86" t="str">
        <f ca="1">"© "&amp;YEAR(TODAY())&amp;" Financial Edge Training "</f>
        <v xml:space="preserve">© 2017 Financial Edge Training 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87"/>
      <c r="H9" s="87"/>
      <c r="I9" s="87"/>
      <c r="J9" s="87"/>
      <c r="K9" s="28"/>
    </row>
    <row r="10" spans="1:14" s="23" customFormat="1" ht="15" customHeight="1" x14ac:dyDescent="0.45">
      <c r="B10" s="24"/>
      <c r="C10" s="24"/>
      <c r="F10" s="28"/>
      <c r="G10" s="87"/>
      <c r="H10" s="87"/>
      <c r="I10" s="87"/>
      <c r="J10" s="87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83"/>
      <c r="H12" s="83"/>
      <c r="I12" s="83"/>
      <c r="J12" s="83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83"/>
      <c r="H13" s="83"/>
      <c r="I13" s="83"/>
      <c r="J13" s="83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83"/>
      <c r="H14" s="83"/>
      <c r="I14" s="83"/>
      <c r="J14" s="83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83"/>
      <c r="H16" s="83"/>
      <c r="I16" s="83"/>
      <c r="J16" s="83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9" t="s">
        <v>0</v>
      </c>
      <c r="C4" s="89"/>
      <c r="D4" s="89"/>
      <c r="E4" s="89"/>
      <c r="F4" s="89"/>
      <c r="G4" s="89"/>
      <c r="H4" s="89"/>
      <c r="I4" s="89"/>
      <c r="K4" s="1"/>
      <c r="L4" s="89" t="s">
        <v>2</v>
      </c>
      <c r="M4" s="89"/>
      <c r="N4" s="89"/>
      <c r="O4" s="89"/>
      <c r="P4" s="89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91" t="s">
        <v>72</v>
      </c>
      <c r="O5" s="91"/>
      <c r="P5" s="91"/>
      <c r="Q5" s="91"/>
      <c r="R5" s="45"/>
    </row>
    <row r="6" spans="1:18" s="2" customFormat="1" ht="15" customHeight="1" x14ac:dyDescent="0.45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92">
        <v>42369</v>
      </c>
      <c r="O6" s="92"/>
      <c r="P6" s="92"/>
      <c r="Q6" s="92"/>
      <c r="R6" s="45"/>
    </row>
    <row r="7" spans="1:18" s="2" customFormat="1" ht="15" customHeight="1" x14ac:dyDescent="0.45">
      <c r="A7" s="18"/>
      <c r="B7" s="8" t="s">
        <v>1</v>
      </c>
      <c r="C7" s="18" t="s">
        <v>24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91" t="s">
        <v>9</v>
      </c>
      <c r="O7" s="91"/>
      <c r="P7" s="91"/>
      <c r="Q7" s="91"/>
      <c r="R7" s="45"/>
    </row>
    <row r="8" spans="1:18" s="2" customFormat="1" ht="15" customHeight="1" x14ac:dyDescent="0.45">
      <c r="A8" s="18"/>
      <c r="B8" s="8" t="s">
        <v>1</v>
      </c>
      <c r="C8" s="18" t="s">
        <v>71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91" t="s">
        <v>10</v>
      </c>
      <c r="O8" s="91"/>
      <c r="P8" s="91"/>
      <c r="Q8" s="91"/>
      <c r="R8" s="45"/>
    </row>
    <row r="9" spans="1:18" s="2" customFormat="1" ht="15" customHeight="1" x14ac:dyDescent="0.45">
      <c r="A9" s="43"/>
      <c r="B9" s="8" t="s">
        <v>1</v>
      </c>
      <c r="C9" s="18" t="s">
        <v>39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91" t="s">
        <v>11</v>
      </c>
      <c r="O9" s="91"/>
      <c r="P9" s="91"/>
      <c r="Q9" s="91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3">
        <v>0</v>
      </c>
      <c r="O10" s="93"/>
      <c r="P10" s="93"/>
      <c r="Q10" s="93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90" t="s">
        <v>20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N13" s="1"/>
      <c r="O13" s="89" t="s">
        <v>15</v>
      </c>
      <c r="P13" s="89"/>
      <c r="Q13" s="89"/>
      <c r="R13" s="62"/>
    </row>
    <row r="14" spans="1:18" s="2" customFormat="1" ht="15" customHeight="1" x14ac:dyDescent="0.45">
      <c r="A14" s="60"/>
      <c r="B14" s="88" t="s">
        <v>38</v>
      </c>
      <c r="C14" s="88"/>
      <c r="D14" s="88" t="s">
        <v>25</v>
      </c>
      <c r="E14" s="88"/>
      <c r="F14" s="88"/>
      <c r="G14" s="88"/>
      <c r="H14" s="88"/>
      <c r="I14" s="88"/>
      <c r="J14" s="88"/>
      <c r="K14" s="88"/>
      <c r="L14" s="88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88" t="s">
        <v>37</v>
      </c>
      <c r="C15" s="88"/>
      <c r="D15" s="88" t="s">
        <v>25</v>
      </c>
      <c r="E15" s="88"/>
      <c r="F15" s="88"/>
      <c r="G15" s="88"/>
      <c r="H15" s="88"/>
      <c r="I15" s="88"/>
      <c r="J15" s="88"/>
      <c r="K15" s="88"/>
      <c r="L15" s="88"/>
      <c r="N15" s="3"/>
      <c r="O15" s="27"/>
      <c r="P15" s="56" t="s">
        <v>16</v>
      </c>
      <c r="Q15" s="22"/>
      <c r="R15" s="60"/>
    </row>
    <row r="16" spans="1:18" s="2" customFormat="1" ht="15" customHeight="1" x14ac:dyDescent="0.45">
      <c r="A16" s="60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N16" s="18"/>
      <c r="O16" s="27"/>
      <c r="P16" s="38" t="s">
        <v>17</v>
      </c>
      <c r="Q16" s="22"/>
      <c r="R16" s="60"/>
    </row>
    <row r="17" spans="1:18" s="2" customFormat="1" ht="15" customHeight="1" x14ac:dyDescent="0.45">
      <c r="A17" s="60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N17" s="18"/>
      <c r="O17" s="27"/>
      <c r="P17" t="s">
        <v>18</v>
      </c>
      <c r="Q17" s="22"/>
      <c r="R17" s="60"/>
    </row>
    <row r="18" spans="1:18" s="2" customFormat="1" ht="15" customHeight="1" x14ac:dyDescent="0.45">
      <c r="A18" s="44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9.1328125" defaultRowHeight="15" customHeight="1" x14ac:dyDescent="0.45"/>
  <cols>
    <col min="1" max="1" width="1.3984375" style="15" customWidth="1"/>
    <col min="2" max="2" width="41.73046875" style="16" customWidth="1"/>
    <col min="3" max="10" width="11" customWidth="1"/>
    <col min="11" max="12" width="9.86328125" customWidth="1"/>
    <col min="13" max="15" width="9.86328125" bestFit="1" customWidth="1"/>
  </cols>
  <sheetData>
    <row r="1" spans="1:15" s="50" customFormat="1" ht="45" customHeight="1" x14ac:dyDescent="0.85">
      <c r="A1" s="5" t="s">
        <v>21</v>
      </c>
      <c r="B1" s="10"/>
      <c r="C1" s="12" t="s">
        <v>13</v>
      </c>
      <c r="D1" s="12" t="s">
        <v>13</v>
      </c>
      <c r="E1" s="12" t="s">
        <v>13</v>
      </c>
      <c r="F1" s="12" t="s">
        <v>14</v>
      </c>
      <c r="G1" s="12" t="s">
        <v>14</v>
      </c>
      <c r="H1" s="12" t="s">
        <v>14</v>
      </c>
      <c r="I1" s="12" t="s">
        <v>14</v>
      </c>
      <c r="J1" s="12" t="s">
        <v>14</v>
      </c>
      <c r="K1" s="12" t="s">
        <v>14</v>
      </c>
      <c r="L1" s="12" t="s">
        <v>14</v>
      </c>
      <c r="M1" s="12" t="s">
        <v>14</v>
      </c>
      <c r="N1" s="12" t="s">
        <v>14</v>
      </c>
      <c r="O1" s="12" t="s">
        <v>14</v>
      </c>
    </row>
    <row r="2" spans="1:15" s="37" customFormat="1" ht="30" customHeight="1" x14ac:dyDescent="0.65">
      <c r="A2" s="14" t="s">
        <v>70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45">
      <c r="A4" s="15" t="s">
        <v>40</v>
      </c>
    </row>
    <row r="5" spans="1:15" ht="15" customHeight="1" x14ac:dyDescent="0.45">
      <c r="B5" s="16" t="s">
        <v>26</v>
      </c>
      <c r="D5" s="69">
        <f>(D20/C20)-1</f>
        <v>0.18880023055170314</v>
      </c>
      <c r="E5" s="69">
        <f>(E20/D20)-1</f>
        <v>0.13617975485219924</v>
      </c>
      <c r="F5" s="67">
        <v>0.125</v>
      </c>
      <c r="G5" s="67">
        <v>0.15</v>
      </c>
      <c r="H5" s="67">
        <v>0.14299999999999999</v>
      </c>
      <c r="I5" s="67">
        <v>0.124</v>
      </c>
      <c r="J5" s="67">
        <v>0.111</v>
      </c>
      <c r="K5" s="67">
        <v>0.111</v>
      </c>
      <c r="L5" s="67">
        <v>0.111</v>
      </c>
      <c r="M5" s="67">
        <v>0.111</v>
      </c>
      <c r="N5" s="67">
        <v>0.111</v>
      </c>
      <c r="O5" s="67">
        <v>0.111</v>
      </c>
    </row>
    <row r="6" spans="1:15" ht="15" customHeight="1" x14ac:dyDescent="0.45">
      <c r="B6" s="16" t="s">
        <v>73</v>
      </c>
      <c r="C6" s="69">
        <f>C21/C20</f>
        <v>-0.39613465660404551</v>
      </c>
      <c r="D6" s="69">
        <f t="shared" ref="D6:E6" si="1">D21/D20</f>
        <v>-0.38925167800487875</v>
      </c>
      <c r="E6" s="69">
        <f t="shared" si="1"/>
        <v>-0.37557508434570408</v>
      </c>
      <c r="F6" s="67">
        <v>-0.376</v>
      </c>
      <c r="G6" s="67">
        <v>-0.376</v>
      </c>
      <c r="H6" s="67">
        <v>-0.376</v>
      </c>
      <c r="I6" s="67">
        <v>-0.376</v>
      </c>
      <c r="J6" s="67">
        <v>-0.376</v>
      </c>
      <c r="K6" s="67">
        <v>-0.376</v>
      </c>
      <c r="L6" s="67">
        <v>-0.376</v>
      </c>
      <c r="M6" s="67">
        <v>-0.376</v>
      </c>
      <c r="N6" s="67">
        <v>-0.376</v>
      </c>
      <c r="O6" s="67">
        <v>-0.376</v>
      </c>
    </row>
    <row r="7" spans="1:15" ht="15" customHeight="1" x14ac:dyDescent="0.45">
      <c r="B7" s="16" t="s">
        <v>74</v>
      </c>
      <c r="C7" s="69">
        <f>C24/C20</f>
        <v>-0.19787820385813867</v>
      </c>
      <c r="D7" s="69">
        <f t="shared" ref="D7" si="2">D24/D20</f>
        <v>-0.21184527507158984</v>
      </c>
      <c r="E7" s="69">
        <f>E24/E20</f>
        <v>-0.20246969555534813</v>
      </c>
      <c r="F7" s="67">
        <v>-0.20200000000000001</v>
      </c>
      <c r="G7" s="67">
        <v>-0.20200000000000001</v>
      </c>
      <c r="H7" s="67">
        <v>-0.20200000000000001</v>
      </c>
      <c r="I7" s="67">
        <v>-0.20200000000000001</v>
      </c>
      <c r="J7" s="67">
        <v>-0.20200000000000001</v>
      </c>
      <c r="K7" s="67">
        <v>-0.20200000000000001</v>
      </c>
      <c r="L7" s="67">
        <v>-0.20200000000000001</v>
      </c>
      <c r="M7" s="67">
        <v>-0.20200000000000001</v>
      </c>
      <c r="N7" s="67">
        <v>-0.20200000000000001</v>
      </c>
      <c r="O7" s="67">
        <v>-0.20200000000000001</v>
      </c>
    </row>
    <row r="8" spans="1:15" ht="15" customHeight="1" x14ac:dyDescent="0.45">
      <c r="B8" s="16" t="s">
        <v>75</v>
      </c>
      <c r="C8" s="69">
        <f>C25/C20</f>
        <v>-0.12855058628577606</v>
      </c>
      <c r="D8" s="69">
        <f t="shared" ref="D8:E8" si="3">D25/D20</f>
        <v>-0.14896743988727443</v>
      </c>
      <c r="E8" s="69">
        <f t="shared" si="3"/>
        <v>-0.16378402165650963</v>
      </c>
      <c r="F8" s="67">
        <v>-0.16400000000000001</v>
      </c>
      <c r="G8" s="67">
        <v>-0.16400000000000001</v>
      </c>
      <c r="H8" s="67">
        <v>-0.16400000000000001</v>
      </c>
      <c r="I8" s="67">
        <v>-0.16400000000000001</v>
      </c>
      <c r="J8" s="67">
        <v>-0.16400000000000001</v>
      </c>
      <c r="K8" s="67">
        <v>-0.16400000000000001</v>
      </c>
      <c r="L8" s="67">
        <v>-0.16400000000000001</v>
      </c>
      <c r="M8" s="67">
        <v>-0.16400000000000001</v>
      </c>
      <c r="N8" s="67">
        <v>-0.16400000000000001</v>
      </c>
      <c r="O8" s="67">
        <v>-0.16400000000000001</v>
      </c>
    </row>
    <row r="9" spans="1:15" ht="15" customHeight="1" x14ac:dyDescent="0.45">
      <c r="B9" s="16" t="s">
        <v>76</v>
      </c>
      <c r="C9" s="69"/>
      <c r="D9" s="69">
        <f>D28/C85</f>
        <v>0.21320503510045996</v>
      </c>
      <c r="E9" s="69">
        <f>E28/D85</f>
        <v>0.17301009085960725</v>
      </c>
      <c r="F9" s="67">
        <v>0.17299999999999999</v>
      </c>
      <c r="G9" s="67">
        <v>0.17299999999999999</v>
      </c>
      <c r="H9" s="67">
        <v>0.17299999999999999</v>
      </c>
      <c r="I9" s="67">
        <v>0.17299999999999999</v>
      </c>
      <c r="J9" s="67">
        <v>0.17299999999999999</v>
      </c>
      <c r="K9" s="67">
        <v>0.17299999999999999</v>
      </c>
      <c r="L9" s="67">
        <v>0.17299999999999999</v>
      </c>
      <c r="M9" s="67">
        <v>0.17299999999999999</v>
      </c>
      <c r="N9" s="67">
        <v>0.17299999999999999</v>
      </c>
      <c r="O9" s="67">
        <v>0.17299999999999999</v>
      </c>
    </row>
    <row r="10" spans="1:15" ht="15" customHeight="1" x14ac:dyDescent="0.45">
      <c r="B10" s="16" t="s">
        <v>89</v>
      </c>
      <c r="C10" s="70">
        <f>C29</f>
        <v>1505.4</v>
      </c>
      <c r="D10" s="70">
        <f t="shared" ref="D10:E10" si="4">D29</f>
        <v>1892.8</v>
      </c>
      <c r="E10" s="70">
        <f t="shared" si="4"/>
        <v>1210.3</v>
      </c>
      <c r="F10" s="80">
        <v>1047.8</v>
      </c>
      <c r="G10" s="80">
        <v>941.2</v>
      </c>
      <c r="H10" s="80">
        <v>828.1</v>
      </c>
      <c r="I10" s="80">
        <v>686.4</v>
      </c>
      <c r="J10" s="80">
        <v>564.20000000000005</v>
      </c>
      <c r="K10" s="80">
        <f>(718/5)*1.3</f>
        <v>186.68</v>
      </c>
      <c r="L10" s="80">
        <f>(718/5)*1.3</f>
        <v>186.68</v>
      </c>
      <c r="M10" s="80">
        <f>(718/5)*1.3</f>
        <v>186.68</v>
      </c>
      <c r="N10" s="80">
        <f>(718/5)*1.3</f>
        <v>186.68</v>
      </c>
      <c r="O10" s="80">
        <f>(718/5)*1.3</f>
        <v>186.68</v>
      </c>
    </row>
    <row r="11" spans="1:15" ht="15" customHeight="1" x14ac:dyDescent="0.45">
      <c r="B11" s="16" t="s">
        <v>90</v>
      </c>
      <c r="C11">
        <f>C34</f>
        <v>-245.70000000000002</v>
      </c>
      <c r="D11">
        <f t="shared" ref="D11:E11" si="5">D34</f>
        <v>153.4</v>
      </c>
      <c r="E11">
        <f t="shared" si="5"/>
        <v>-785.2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</row>
    <row r="12" spans="1:15" ht="15" customHeight="1" x14ac:dyDescent="0.45">
      <c r="B12" s="16" t="s">
        <v>77</v>
      </c>
      <c r="C12" s="69" t="e">
        <f>C37/C35</f>
        <v>#DIV/0!</v>
      </c>
      <c r="D12" s="69" t="e">
        <f t="shared" ref="D12:E12" si="6">D37/D35</f>
        <v>#DIV/0!</v>
      </c>
      <c r="E12" s="69" t="e">
        <f t="shared" si="6"/>
        <v>#DIV/0!</v>
      </c>
      <c r="F12" s="67">
        <v>-0.185</v>
      </c>
      <c r="G12" s="67">
        <v>-0.185</v>
      </c>
      <c r="H12" s="67">
        <v>-0.185</v>
      </c>
      <c r="I12" s="67">
        <v>-0.185</v>
      </c>
      <c r="J12" s="67">
        <v>-0.185</v>
      </c>
      <c r="K12" s="67">
        <v>-0.185</v>
      </c>
      <c r="L12" s="67">
        <v>-0.185</v>
      </c>
      <c r="M12" s="67">
        <v>-0.185</v>
      </c>
      <c r="N12" s="67">
        <v>-0.185</v>
      </c>
      <c r="O12" s="67">
        <v>-0.185</v>
      </c>
    </row>
    <row r="13" spans="1:15" ht="15" customHeight="1" x14ac:dyDescent="0.45">
      <c r="B13" s="16" t="s">
        <v>78</v>
      </c>
      <c r="C13" s="69"/>
      <c r="D13" s="69"/>
      <c r="E13" s="69"/>
      <c r="F13" s="67">
        <v>-0.35</v>
      </c>
      <c r="G13" s="67">
        <v>-0.35</v>
      </c>
      <c r="H13" s="67">
        <v>-0.35</v>
      </c>
      <c r="I13" s="67">
        <v>-0.35</v>
      </c>
      <c r="J13" s="67">
        <v>-0.35</v>
      </c>
      <c r="K13" s="67">
        <v>-0.35</v>
      </c>
      <c r="L13" s="67">
        <v>-0.35</v>
      </c>
      <c r="M13" s="67">
        <v>-0.35</v>
      </c>
      <c r="N13" s="67">
        <v>-0.35</v>
      </c>
      <c r="O13" s="67">
        <v>-0.35</v>
      </c>
    </row>
    <row r="14" spans="1:15" ht="15" customHeight="1" x14ac:dyDescent="0.45">
      <c r="B14" s="16" t="s">
        <v>79</v>
      </c>
      <c r="C14">
        <f>C40</f>
        <v>-555.1</v>
      </c>
      <c r="D14">
        <f t="shared" ref="D14:E14" si="7">D40</f>
        <v>670.80000000000007</v>
      </c>
      <c r="E14">
        <f t="shared" si="7"/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2">
        <v>0</v>
      </c>
      <c r="O14" s="72">
        <v>0</v>
      </c>
    </row>
    <row r="15" spans="1:15" ht="15" customHeight="1" x14ac:dyDescent="0.45">
      <c r="B15" s="16" t="s">
        <v>156</v>
      </c>
      <c r="D15" s="66" t="e">
        <f>D46/C46-1</f>
        <v>#DIV/0!</v>
      </c>
      <c r="E15" s="66" t="e">
        <f>E46/D46-1</f>
        <v>#DIV/0!</v>
      </c>
      <c r="F15" s="79">
        <v>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</row>
    <row r="16" spans="1:15" ht="15" customHeight="1" x14ac:dyDescent="0.45">
      <c r="B16" s="16" t="s">
        <v>81</v>
      </c>
      <c r="C16">
        <f>C47</f>
        <v>865.39960000000008</v>
      </c>
      <c r="D16">
        <f t="shared" ref="D16:E17" si="8">D47</f>
        <v>878.71549999999991</v>
      </c>
      <c r="E16">
        <f t="shared" si="8"/>
        <v>890.01379999999995</v>
      </c>
      <c r="F16" s="80">
        <f t="shared" ref="F16:O16" si="9">(292.580627+50.199837+345.539303)*1.3</f>
        <v>894.81569709999997</v>
      </c>
      <c r="G16" s="80">
        <f t="shared" si="9"/>
        <v>894.81569709999997</v>
      </c>
      <c r="H16" s="80">
        <f t="shared" si="9"/>
        <v>894.81569709999997</v>
      </c>
      <c r="I16" s="80">
        <f t="shared" si="9"/>
        <v>894.81569709999997</v>
      </c>
      <c r="J16" s="80">
        <f t="shared" si="9"/>
        <v>894.81569709999997</v>
      </c>
      <c r="K16" s="80">
        <f t="shared" si="9"/>
        <v>894.81569709999997</v>
      </c>
      <c r="L16" s="80">
        <f t="shared" si="9"/>
        <v>894.81569709999997</v>
      </c>
      <c r="M16" s="80">
        <f t="shared" si="9"/>
        <v>894.81569709999997</v>
      </c>
      <c r="N16" s="80">
        <f t="shared" si="9"/>
        <v>894.81569709999997</v>
      </c>
      <c r="O16" s="80">
        <f t="shared" si="9"/>
        <v>894.81569709999997</v>
      </c>
    </row>
    <row r="17" spans="1:15" ht="15" customHeight="1" x14ac:dyDescent="0.45">
      <c r="B17" s="16" t="s">
        <v>82</v>
      </c>
      <c r="C17">
        <f>C48</f>
        <v>958.03500000000008</v>
      </c>
      <c r="D17">
        <f t="shared" si="8"/>
        <v>964.59740000000011</v>
      </c>
      <c r="E17">
        <f t="shared" si="8"/>
        <v>968.07749999999999</v>
      </c>
      <c r="F17">
        <f>E17/E16*F16</f>
        <v>973.30057467572442</v>
      </c>
      <c r="G17">
        <f t="shared" ref="G17:O17" si="10">F17/F16*G16</f>
        <v>973.30057467572442</v>
      </c>
      <c r="H17">
        <f t="shared" si="10"/>
        <v>973.30057467572442</v>
      </c>
      <c r="I17">
        <f t="shared" si="10"/>
        <v>973.30057467572442</v>
      </c>
      <c r="J17">
        <f t="shared" si="10"/>
        <v>973.30057467572442</v>
      </c>
      <c r="K17">
        <f t="shared" si="10"/>
        <v>973.30057467572442</v>
      </c>
      <c r="L17">
        <f t="shared" si="10"/>
        <v>973.30057467572442</v>
      </c>
      <c r="M17">
        <f t="shared" si="10"/>
        <v>973.30057467572442</v>
      </c>
      <c r="N17">
        <f t="shared" si="10"/>
        <v>973.30057467572442</v>
      </c>
      <c r="O17">
        <f t="shared" si="10"/>
        <v>973.30057467572442</v>
      </c>
    </row>
    <row r="18" spans="1:15" ht="15" customHeight="1" x14ac:dyDescent="0.45">
      <c r="A18" s="64"/>
    </row>
    <row r="19" spans="1:15" ht="15" customHeight="1" x14ac:dyDescent="0.45">
      <c r="A19" s="15" t="s">
        <v>27</v>
      </c>
    </row>
    <row r="20" spans="1:15" ht="15" customHeight="1" x14ac:dyDescent="0.45">
      <c r="B20" s="16" t="s">
        <v>28</v>
      </c>
      <c r="C20" s="65">
        <v>72174.7</v>
      </c>
      <c r="D20" s="65">
        <v>85801.3</v>
      </c>
      <c r="E20" s="65">
        <v>97485.7</v>
      </c>
    </row>
    <row r="21" spans="1:15" ht="15" customHeight="1" x14ac:dyDescent="0.45">
      <c r="B21" s="16" t="s">
        <v>83</v>
      </c>
      <c r="C21" s="65">
        <v>-28590.9</v>
      </c>
      <c r="D21" s="65">
        <v>-33398.300000000003</v>
      </c>
      <c r="E21" s="65">
        <v>-36613.200000000004</v>
      </c>
    </row>
    <row r="22" spans="1:15" ht="15" customHeight="1" x14ac:dyDescent="0.45">
      <c r="B22" s="16" t="s">
        <v>84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</row>
    <row r="24" spans="1:15" ht="15" customHeight="1" x14ac:dyDescent="0.45">
      <c r="B24" s="16" t="s">
        <v>85</v>
      </c>
      <c r="C24" s="65">
        <v>-14281.800000000001</v>
      </c>
      <c r="D24" s="65">
        <v>-18176.600000000002</v>
      </c>
      <c r="E24" s="65">
        <v>-19737.900000000001</v>
      </c>
    </row>
    <row r="25" spans="1:15" ht="15" customHeight="1" x14ac:dyDescent="0.45">
      <c r="B25" s="16" t="s">
        <v>91</v>
      </c>
      <c r="C25" s="65">
        <v>-9278.1</v>
      </c>
      <c r="D25" s="65">
        <v>-12781.6</v>
      </c>
      <c r="E25" s="65">
        <v>-15966.6</v>
      </c>
    </row>
    <row r="26" spans="1:15" ht="15" customHeight="1" x14ac:dyDescent="0.45">
      <c r="B26" s="16" t="s">
        <v>43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</row>
    <row r="28" spans="1:15" ht="15" customHeight="1" x14ac:dyDescent="0.45">
      <c r="B28" s="16" t="s">
        <v>86</v>
      </c>
      <c r="C28" s="65">
        <v>3615.3</v>
      </c>
      <c r="D28" s="65">
        <v>4579.9000000000005</v>
      </c>
      <c r="E28" s="65">
        <v>5371.6</v>
      </c>
    </row>
    <row r="29" spans="1:15" ht="15" customHeight="1" x14ac:dyDescent="0.45">
      <c r="B29" s="16" t="s">
        <v>87</v>
      </c>
      <c r="C29" s="65">
        <v>1505.4</v>
      </c>
      <c r="D29" s="65">
        <v>1892.8</v>
      </c>
      <c r="E29" s="65">
        <v>1210.3</v>
      </c>
    </row>
    <row r="30" spans="1:15" ht="15" customHeight="1" x14ac:dyDescent="0.45">
      <c r="B30" s="16" t="s">
        <v>42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2" spans="1:15" ht="15" customHeight="1" x14ac:dyDescent="0.45">
      <c r="B32" s="16" t="s">
        <v>45</v>
      </c>
      <c r="C32" s="65">
        <v>-105.3</v>
      </c>
      <c r="D32" s="65">
        <v>-131.30000000000001</v>
      </c>
      <c r="E32" s="65">
        <v>-135.20000000000002</v>
      </c>
    </row>
    <row r="33" spans="2:15" ht="15" customHeight="1" x14ac:dyDescent="0.45">
      <c r="B33" s="16" t="s">
        <v>44</v>
      </c>
      <c r="C33" s="65">
        <v>995.80000000000007</v>
      </c>
      <c r="D33" s="65">
        <v>969.80000000000007</v>
      </c>
      <c r="E33" s="65">
        <v>1298.7</v>
      </c>
    </row>
    <row r="34" spans="2:15" ht="15" customHeight="1" x14ac:dyDescent="0.45">
      <c r="B34" s="16" t="s">
        <v>92</v>
      </c>
      <c r="C34" s="65">
        <v>-245.70000000000002</v>
      </c>
      <c r="D34" s="65">
        <v>153.4</v>
      </c>
      <c r="E34" s="65">
        <v>-785.2</v>
      </c>
    </row>
    <row r="35" spans="2:15" ht="15" customHeight="1" x14ac:dyDescent="0.45">
      <c r="B35" s="16" t="s">
        <v>46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</row>
    <row r="37" spans="2:15" ht="15" customHeight="1" x14ac:dyDescent="0.45">
      <c r="B37" s="16" t="s">
        <v>88</v>
      </c>
      <c r="C37" s="65">
        <v>-3560.7000000000003</v>
      </c>
      <c r="D37" s="65">
        <v>-4730.7</v>
      </c>
      <c r="E37" s="65">
        <v>-4293.9000000000005</v>
      </c>
    </row>
    <row r="38" spans="2:15" ht="15" customHeight="1" x14ac:dyDescent="0.45">
      <c r="B38" s="16" t="s">
        <v>93</v>
      </c>
    </row>
    <row r="40" spans="2:15" ht="15" customHeight="1" x14ac:dyDescent="0.45">
      <c r="B40" s="16" t="s">
        <v>94</v>
      </c>
      <c r="C40" s="65">
        <v>-555.1</v>
      </c>
      <c r="D40" s="65">
        <v>670.80000000000007</v>
      </c>
      <c r="E40" s="65">
        <v>0</v>
      </c>
    </row>
    <row r="41" spans="2:15" ht="15" customHeight="1" x14ac:dyDescent="0.45">
      <c r="B41" s="16" t="s">
        <v>29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</row>
    <row r="43" spans="2:15" ht="15" customHeight="1" x14ac:dyDescent="0.45">
      <c r="B43" s="16" t="s">
        <v>95</v>
      </c>
      <c r="C43" s="65">
        <v>17351.100000000002</v>
      </c>
      <c r="D43" s="65">
        <v>18106.400000000001</v>
      </c>
      <c r="E43" s="65">
        <v>21762.78</v>
      </c>
    </row>
    <row r="44" spans="2:15" ht="15" customHeight="1" x14ac:dyDescent="0.45">
      <c r="C44" s="73"/>
      <c r="D44" s="73"/>
      <c r="E44" s="73"/>
    </row>
    <row r="45" spans="2:15" ht="15" customHeight="1" x14ac:dyDescent="0.45">
      <c r="B45" s="16" t="s">
        <v>96</v>
      </c>
      <c r="C45" s="81">
        <v>25.246000000000002</v>
      </c>
      <c r="D45" s="81">
        <v>25.766000000000002</v>
      </c>
      <c r="E45" s="81">
        <v>29.692</v>
      </c>
      <c r="F45" s="76"/>
      <c r="G45" s="76"/>
      <c r="H45" s="76"/>
      <c r="I45" s="76"/>
      <c r="J45" s="76"/>
      <c r="K45" s="76"/>
      <c r="L45" s="76"/>
      <c r="M45" s="76"/>
      <c r="N45" s="76"/>
      <c r="O45" s="76"/>
    </row>
    <row r="46" spans="2:15" ht="15" customHeight="1" x14ac:dyDescent="0.45">
      <c r="B46" s="16" t="s">
        <v>80</v>
      </c>
      <c r="C46" s="81">
        <v>0</v>
      </c>
      <c r="D46" s="81">
        <v>0</v>
      </c>
      <c r="E46" s="81">
        <v>0</v>
      </c>
      <c r="F46" s="76"/>
      <c r="G46" s="76"/>
      <c r="H46" s="76"/>
      <c r="I46" s="76"/>
      <c r="J46" s="76"/>
      <c r="K46" s="76"/>
      <c r="L46" s="76"/>
      <c r="M46" s="76"/>
      <c r="N46" s="76"/>
      <c r="O46" s="76"/>
    </row>
    <row r="47" spans="2:15" ht="15" customHeight="1" x14ac:dyDescent="0.45">
      <c r="B47" s="16" t="s">
        <v>81</v>
      </c>
      <c r="C47" s="65">
        <v>865.39960000000008</v>
      </c>
      <c r="D47" s="65">
        <v>878.71549999999991</v>
      </c>
      <c r="E47" s="65">
        <v>890.01379999999995</v>
      </c>
    </row>
    <row r="48" spans="2:15" ht="15" customHeight="1" x14ac:dyDescent="0.45">
      <c r="B48" s="16" t="s">
        <v>82</v>
      </c>
      <c r="C48" s="65">
        <v>958.03500000000008</v>
      </c>
      <c r="D48" s="65">
        <v>964.59740000000011</v>
      </c>
      <c r="E48" s="65">
        <v>968.07749999999999</v>
      </c>
    </row>
    <row r="50" spans="1:17" ht="15" customHeight="1" x14ac:dyDescent="0.45">
      <c r="A50" s="15" t="s">
        <v>41</v>
      </c>
    </row>
    <row r="51" spans="1:17" ht="15" customHeight="1" x14ac:dyDescent="0.45">
      <c r="B51" s="16" t="s">
        <v>102</v>
      </c>
      <c r="D51">
        <f>D81-C81</f>
        <v>8097.6999999999971</v>
      </c>
      <c r="E51">
        <f>E81-D81</f>
        <v>13609.700000000004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2">
        <v>0</v>
      </c>
      <c r="L51" s="72">
        <v>0</v>
      </c>
      <c r="M51" s="72">
        <v>0</v>
      </c>
      <c r="N51" s="72">
        <v>0</v>
      </c>
      <c r="O51" s="72">
        <v>0</v>
      </c>
    </row>
    <row r="52" spans="1:17" ht="15" customHeight="1" x14ac:dyDescent="0.45">
      <c r="B52" s="16" t="s">
        <v>97</v>
      </c>
      <c r="C52" s="66">
        <f>C82/C20</f>
        <v>0.27808497991678527</v>
      </c>
      <c r="D52" s="66">
        <f>D82/D20</f>
        <v>0.21607248375024618</v>
      </c>
      <c r="E52" s="66">
        <f>E82/E20</f>
        <v>0.22734000986811401</v>
      </c>
      <c r="F52" s="67">
        <v>0.24</v>
      </c>
      <c r="G52" s="67">
        <v>0.24</v>
      </c>
      <c r="H52" s="67">
        <v>0.24</v>
      </c>
      <c r="I52" s="67">
        <v>0.24</v>
      </c>
      <c r="J52" s="67">
        <v>0.24</v>
      </c>
      <c r="K52" s="67">
        <v>0.24</v>
      </c>
      <c r="L52" s="67">
        <v>0.24</v>
      </c>
      <c r="M52" s="67">
        <v>0.24</v>
      </c>
      <c r="N52" s="67">
        <v>0.24</v>
      </c>
      <c r="O52" s="67">
        <v>0.24</v>
      </c>
    </row>
    <row r="53" spans="1:17" ht="15" customHeight="1" x14ac:dyDescent="0.45">
      <c r="B53" s="16" t="s">
        <v>53</v>
      </c>
      <c r="C53" s="66">
        <f>C62/C20</f>
        <v>0.13253120553324088</v>
      </c>
      <c r="D53" s="66">
        <f>D62/D20</f>
        <v>0.16604293874335238</v>
      </c>
      <c r="E53" s="66">
        <f>E62/E20</f>
        <v>0.13221939217751938</v>
      </c>
      <c r="F53" s="67">
        <v>0.15</v>
      </c>
      <c r="G53" s="67">
        <v>0.15</v>
      </c>
      <c r="H53" s="67">
        <v>0.15</v>
      </c>
      <c r="I53" s="67">
        <v>0.15</v>
      </c>
      <c r="J53" s="67">
        <v>0.15</v>
      </c>
      <c r="K53" s="67">
        <v>0.15</v>
      </c>
      <c r="L53" s="67">
        <v>0.15</v>
      </c>
      <c r="M53" s="67">
        <v>0.15</v>
      </c>
      <c r="N53" s="67">
        <v>0.15</v>
      </c>
      <c r="O53" s="67">
        <v>0.15</v>
      </c>
    </row>
    <row r="54" spans="1:17" ht="15" customHeight="1" x14ac:dyDescent="0.45">
      <c r="B54" s="16" t="s">
        <v>101</v>
      </c>
      <c r="D54">
        <f>D86-C86</f>
        <v>1433.9</v>
      </c>
      <c r="E54">
        <f>E86-D86</f>
        <v>2735.2000000000003</v>
      </c>
      <c r="F54" s="72">
        <v>0</v>
      </c>
      <c r="G54" s="72">
        <v>0</v>
      </c>
      <c r="H54" s="72">
        <v>0</v>
      </c>
      <c r="I54" s="72">
        <v>0</v>
      </c>
      <c r="J54" s="72">
        <v>0</v>
      </c>
      <c r="K54" s="72">
        <v>0</v>
      </c>
      <c r="L54" s="72">
        <v>0</v>
      </c>
      <c r="M54" s="72">
        <v>0</v>
      </c>
      <c r="N54" s="72">
        <v>0</v>
      </c>
      <c r="O54" s="72">
        <v>0</v>
      </c>
    </row>
    <row r="55" spans="1:17" ht="15" customHeight="1" x14ac:dyDescent="0.45">
      <c r="B55" s="16" t="s">
        <v>100</v>
      </c>
      <c r="C55">
        <f>C89</f>
        <v>2568.8000000000002</v>
      </c>
      <c r="D55">
        <f t="shared" ref="D55:E55" si="11">D89</f>
        <v>4371.9000000000005</v>
      </c>
      <c r="E55">
        <f t="shared" si="11"/>
        <v>4461.6000000000004</v>
      </c>
      <c r="F55" s="80">
        <v>4461.6000000000004</v>
      </c>
      <c r="G55" s="80">
        <v>4461.6000000000004</v>
      </c>
      <c r="H55" s="80">
        <v>4461.6000000000004</v>
      </c>
      <c r="I55" s="80">
        <v>4461.6000000000004</v>
      </c>
      <c r="J55" s="80">
        <v>4461.6000000000004</v>
      </c>
      <c r="K55" s="80">
        <v>4461.6000000000004</v>
      </c>
      <c r="L55" s="80">
        <v>4461.6000000000004</v>
      </c>
      <c r="M55" s="80">
        <v>4461.6000000000004</v>
      </c>
      <c r="N55" s="80">
        <v>4461.6000000000004</v>
      </c>
      <c r="O55" s="80">
        <v>4461.6000000000004</v>
      </c>
    </row>
    <row r="56" spans="1:17" ht="15" customHeight="1" x14ac:dyDescent="0.45"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</row>
    <row r="57" spans="1:17" ht="15" customHeight="1" x14ac:dyDescent="0.45">
      <c r="B57" s="16" t="s">
        <v>98</v>
      </c>
      <c r="C57" s="66">
        <f>C93/C20</f>
        <v>0.20774869864370757</v>
      </c>
      <c r="D57" s="66">
        <f>D93/D20</f>
        <v>0.22378448811381646</v>
      </c>
      <c r="E57" s="66">
        <f>E93/E20</f>
        <v>0.21449812639187082</v>
      </c>
      <c r="F57" s="67">
        <v>0.215</v>
      </c>
      <c r="G57" s="67">
        <v>0.215</v>
      </c>
      <c r="H57" s="67">
        <v>0.215</v>
      </c>
      <c r="I57" s="67">
        <v>0.215</v>
      </c>
      <c r="J57" s="67">
        <v>0.215</v>
      </c>
      <c r="K57" s="67">
        <v>0.215</v>
      </c>
      <c r="L57" s="67">
        <v>0.215</v>
      </c>
      <c r="M57" s="67">
        <v>0.215</v>
      </c>
      <c r="N57" s="67">
        <v>0.215</v>
      </c>
      <c r="O57" s="67">
        <v>0.215</v>
      </c>
    </row>
    <row r="58" spans="1:17" ht="15" customHeight="1" x14ac:dyDescent="0.45">
      <c r="B58" s="16" t="s">
        <v>99</v>
      </c>
      <c r="C58" s="66">
        <f>C97/C20</f>
        <v>9.8470793782308774E-2</v>
      </c>
      <c r="D58" s="66">
        <f>D97/D20</f>
        <v>8.060483932061635E-2</v>
      </c>
      <c r="E58" s="66">
        <f>E97/E20</f>
        <v>7.7611383002840414E-2</v>
      </c>
      <c r="F58" s="67">
        <v>8.5000000000000006E-2</v>
      </c>
      <c r="G58" s="67">
        <v>8.5000000000000006E-2</v>
      </c>
      <c r="H58" s="67">
        <v>8.5000000000000006E-2</v>
      </c>
      <c r="I58" s="67">
        <v>8.5000000000000006E-2</v>
      </c>
      <c r="J58" s="67">
        <v>8.5000000000000006E-2</v>
      </c>
      <c r="K58" s="67">
        <v>8.5000000000000006E-2</v>
      </c>
      <c r="L58" s="67">
        <v>8.5000000000000006E-2</v>
      </c>
      <c r="M58" s="67">
        <v>8.5000000000000006E-2</v>
      </c>
      <c r="N58" s="67">
        <v>8.5000000000000006E-2</v>
      </c>
      <c r="O58" s="67">
        <v>8.5000000000000006E-2</v>
      </c>
    </row>
    <row r="59" spans="1:17" ht="15" customHeight="1" x14ac:dyDescent="0.45"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7" ht="15" customHeight="1" x14ac:dyDescent="0.45">
      <c r="A60" s="15" t="s">
        <v>49</v>
      </c>
    </row>
    <row r="61" spans="1:17" ht="15" customHeight="1" x14ac:dyDescent="0.45">
      <c r="B61" s="16" t="s">
        <v>103</v>
      </c>
    </row>
    <row r="62" spans="1:17" ht="15" customHeight="1" x14ac:dyDescent="0.45">
      <c r="B62" s="16" t="s">
        <v>54</v>
      </c>
      <c r="C62" s="65">
        <v>9565.4</v>
      </c>
      <c r="D62" s="65">
        <v>14246.7</v>
      </c>
      <c r="E62" s="65">
        <v>12889.5</v>
      </c>
    </row>
    <row r="63" spans="1:17" ht="15" customHeight="1" x14ac:dyDescent="0.45">
      <c r="B63" s="16" t="s">
        <v>86</v>
      </c>
    </row>
    <row r="64" spans="1:17" ht="15" customHeight="1" x14ac:dyDescent="0.45">
      <c r="B64" s="16" t="s">
        <v>109</v>
      </c>
    </row>
    <row r="66" spans="1:5" ht="15" customHeight="1" x14ac:dyDescent="0.45">
      <c r="B66" s="16" t="s">
        <v>104</v>
      </c>
    </row>
    <row r="67" spans="1:5" ht="15" customHeight="1" x14ac:dyDescent="0.45">
      <c r="B67" s="16" t="s">
        <v>87</v>
      </c>
    </row>
    <row r="68" spans="1:5" ht="15" customHeight="1" x14ac:dyDescent="0.45">
      <c r="B68" s="16" t="s">
        <v>105</v>
      </c>
    </row>
    <row r="70" spans="1:5" ht="15" customHeight="1" x14ac:dyDescent="0.45">
      <c r="B70" s="16" t="s">
        <v>55</v>
      </c>
    </row>
    <row r="71" spans="1:5" ht="15" customHeight="1" x14ac:dyDescent="0.45">
      <c r="B71" s="16" t="s">
        <v>29</v>
      </c>
    </row>
    <row r="72" spans="1:5" ht="15" customHeight="1" x14ac:dyDescent="0.45">
      <c r="B72" s="16" t="s">
        <v>56</v>
      </c>
    </row>
    <row r="73" spans="1:5" ht="15" customHeight="1" x14ac:dyDescent="0.45">
      <c r="B73" s="16" t="s">
        <v>57</v>
      </c>
    </row>
    <row r="75" spans="1:5" ht="15" customHeight="1" x14ac:dyDescent="0.45">
      <c r="B75" s="16" t="s">
        <v>107</v>
      </c>
    </row>
    <row r="76" spans="1:5" ht="15" customHeight="1" x14ac:dyDescent="0.45">
      <c r="B76" s="16" t="s">
        <v>108</v>
      </c>
    </row>
    <row r="77" spans="1:5" ht="15" customHeight="1" x14ac:dyDescent="0.45">
      <c r="B77" s="16" t="s">
        <v>106</v>
      </c>
    </row>
    <row r="79" spans="1:5" ht="15" customHeight="1" x14ac:dyDescent="0.45">
      <c r="A79" s="15" t="s">
        <v>30</v>
      </c>
    </row>
    <row r="80" spans="1:5" ht="15" customHeight="1" x14ac:dyDescent="0.45">
      <c r="B80" s="16" t="s">
        <v>110</v>
      </c>
      <c r="C80" s="65">
        <v>22916.400000000001</v>
      </c>
      <c r="D80" s="65">
        <v>23851.100000000002</v>
      </c>
      <c r="E80" s="65">
        <v>21513.7</v>
      </c>
    </row>
    <row r="81" spans="2:15" ht="15" customHeight="1" x14ac:dyDescent="0.45">
      <c r="B81" s="16" t="s">
        <v>111</v>
      </c>
      <c r="C81" s="65">
        <v>51764.700000000004</v>
      </c>
      <c r="D81" s="65">
        <v>59862.400000000001</v>
      </c>
      <c r="E81" s="65">
        <v>73472.100000000006</v>
      </c>
    </row>
    <row r="82" spans="2:15" ht="15" customHeight="1" x14ac:dyDescent="0.45">
      <c r="B82" s="16" t="s">
        <v>107</v>
      </c>
      <c r="C82" s="65">
        <v>20070.7</v>
      </c>
      <c r="D82" s="65">
        <v>18539.3</v>
      </c>
      <c r="E82" s="65">
        <v>22162.400000000001</v>
      </c>
    </row>
    <row r="83" spans="2:15" ht="15" customHeight="1" x14ac:dyDescent="0.45">
      <c r="B83" s="16" t="s">
        <v>117</v>
      </c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</row>
    <row r="85" spans="2:15" ht="15" customHeight="1" x14ac:dyDescent="0.45">
      <c r="B85" s="16" t="s">
        <v>112</v>
      </c>
      <c r="C85" s="65">
        <v>21481.200000000001</v>
      </c>
      <c r="D85" s="65">
        <v>31047.9</v>
      </c>
      <c r="E85" s="65">
        <v>37720.800000000003</v>
      </c>
    </row>
    <row r="86" spans="2:15" ht="15" customHeight="1" x14ac:dyDescent="0.45">
      <c r="B86" s="16" t="s">
        <v>118</v>
      </c>
      <c r="C86" s="65">
        <v>2568.8000000000002</v>
      </c>
      <c r="D86" s="65">
        <v>4002.7000000000003</v>
      </c>
      <c r="E86" s="65">
        <v>6737.9000000000005</v>
      </c>
    </row>
    <row r="87" spans="2:15" ht="15" customHeight="1" x14ac:dyDescent="0.45">
      <c r="B87" s="16" t="s">
        <v>113</v>
      </c>
      <c r="C87" s="65">
        <v>14939.6</v>
      </c>
      <c r="D87" s="65">
        <v>20278.7</v>
      </c>
      <c r="E87" s="65">
        <v>20629.7</v>
      </c>
    </row>
    <row r="88" spans="2:15" ht="15" customHeight="1" x14ac:dyDescent="0.45">
      <c r="B88" s="16" t="s">
        <v>114</v>
      </c>
      <c r="C88" s="65">
        <v>7885.8</v>
      </c>
      <c r="D88" s="65">
        <v>5989.1</v>
      </c>
      <c r="E88" s="65">
        <v>5001.1000000000004</v>
      </c>
    </row>
    <row r="89" spans="2:15" ht="15" customHeight="1" x14ac:dyDescent="0.45">
      <c r="B89" s="16" t="s">
        <v>119</v>
      </c>
      <c r="C89" s="65">
        <v>2568.8000000000002</v>
      </c>
      <c r="D89" s="65">
        <v>4371.9000000000005</v>
      </c>
      <c r="E89" s="65">
        <v>4461.6000000000004</v>
      </c>
    </row>
    <row r="90" spans="2:15" ht="15" customHeight="1" x14ac:dyDescent="0.45">
      <c r="B90" s="16" t="s">
        <v>31</v>
      </c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</row>
    <row r="92" spans="2:15" ht="15" customHeight="1" x14ac:dyDescent="0.45">
      <c r="B92" s="16" t="s">
        <v>120</v>
      </c>
      <c r="C92" s="65">
        <v>4386.2</v>
      </c>
      <c r="D92" s="65">
        <v>2611.7000000000003</v>
      </c>
      <c r="E92">
        <f>E157</f>
        <v>2600</v>
      </c>
    </row>
    <row r="93" spans="2:15" ht="15" customHeight="1" x14ac:dyDescent="0.45">
      <c r="B93" s="16" t="s">
        <v>108</v>
      </c>
      <c r="C93" s="65">
        <v>14994.2</v>
      </c>
      <c r="D93" s="65">
        <v>19201</v>
      </c>
      <c r="E93" s="65">
        <v>20910.5</v>
      </c>
    </row>
    <row r="94" spans="2:15" ht="15" customHeight="1" x14ac:dyDescent="0.45">
      <c r="B94" s="16" t="s">
        <v>121</v>
      </c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</row>
    <row r="96" spans="2:15" ht="15" customHeight="1" x14ac:dyDescent="0.45">
      <c r="B96" s="16" t="s">
        <v>157</v>
      </c>
      <c r="C96" s="65">
        <v>4206.8</v>
      </c>
      <c r="D96" s="65">
        <v>4196.4000000000005</v>
      </c>
      <c r="E96">
        <f>SUM(E166,E173,E180,E187)</f>
        <v>4192.5</v>
      </c>
    </row>
    <row r="97" spans="1:15" ht="15" customHeight="1" x14ac:dyDescent="0.45">
      <c r="B97" s="16" t="s">
        <v>122</v>
      </c>
      <c r="C97" s="65">
        <v>7107.1</v>
      </c>
      <c r="D97" s="65">
        <v>6916</v>
      </c>
      <c r="E97" s="65">
        <v>7566</v>
      </c>
    </row>
    <row r="98" spans="1:15" ht="15" customHeight="1" x14ac:dyDescent="0.45">
      <c r="B98" s="16" t="s">
        <v>32</v>
      </c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</row>
    <row r="100" spans="1:15" ht="15" customHeight="1" x14ac:dyDescent="0.45">
      <c r="B100" s="16" t="s">
        <v>115</v>
      </c>
      <c r="C100" s="65">
        <v>113501.7</v>
      </c>
      <c r="D100" s="65">
        <v>135018</v>
      </c>
      <c r="E100" s="65">
        <v>156430.30000000002</v>
      </c>
    </row>
    <row r="101" spans="1:15" ht="15" customHeight="1" x14ac:dyDescent="0.45">
      <c r="B101" s="16" t="s">
        <v>33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</row>
    <row r="103" spans="1:15" ht="15" customHeight="1" x14ac:dyDescent="0.45">
      <c r="B103" s="16" t="s">
        <v>116</v>
      </c>
    </row>
    <row r="105" spans="1:15" ht="15" customHeight="1" x14ac:dyDescent="0.45">
      <c r="A105" s="15" t="s">
        <v>50</v>
      </c>
    </row>
    <row r="127" spans="2:2" ht="15" customHeight="1" x14ac:dyDescent="0.45">
      <c r="B127" s="16" t="s">
        <v>116</v>
      </c>
    </row>
    <row r="129" spans="1:15" ht="15" customHeight="1" x14ac:dyDescent="0.45">
      <c r="A129" s="15" t="s">
        <v>48</v>
      </c>
    </row>
    <row r="130" spans="1:15" ht="15" customHeight="1" x14ac:dyDescent="0.45">
      <c r="B130" s="16" t="s">
        <v>123</v>
      </c>
      <c r="D130" s="71"/>
      <c r="F130" s="80">
        <v>-1300</v>
      </c>
      <c r="G130" s="72">
        <v>0</v>
      </c>
      <c r="H130" s="72">
        <v>0</v>
      </c>
      <c r="I130" s="72">
        <v>0</v>
      </c>
      <c r="J130" s="72">
        <v>0</v>
      </c>
      <c r="K130" s="72">
        <v>0</v>
      </c>
      <c r="L130" s="72">
        <v>0</v>
      </c>
      <c r="M130" s="72">
        <v>0</v>
      </c>
      <c r="N130" s="72">
        <v>0</v>
      </c>
      <c r="O130" s="72">
        <v>0</v>
      </c>
    </row>
    <row r="131" spans="1:15" ht="15" customHeight="1" x14ac:dyDescent="0.45">
      <c r="B131" s="16" t="s">
        <v>124</v>
      </c>
      <c r="D131" s="71"/>
      <c r="E131" s="71"/>
      <c r="F131" s="72">
        <v>0</v>
      </c>
      <c r="G131" s="72">
        <v>0</v>
      </c>
      <c r="H131" s="72">
        <v>0</v>
      </c>
      <c r="I131" s="72">
        <v>0</v>
      </c>
      <c r="J131" s="72">
        <v>0</v>
      </c>
      <c r="K131" s="72">
        <v>0</v>
      </c>
      <c r="L131" s="80">
        <v>-1300</v>
      </c>
      <c r="M131" s="72">
        <v>0</v>
      </c>
      <c r="N131" s="72">
        <v>0</v>
      </c>
      <c r="O131" s="72">
        <v>0</v>
      </c>
    </row>
    <row r="132" spans="1:15" ht="15" customHeight="1" x14ac:dyDescent="0.45">
      <c r="B132" s="16" t="s">
        <v>125</v>
      </c>
      <c r="D132" s="71"/>
      <c r="E132" s="71"/>
      <c r="F132" s="72">
        <v>0</v>
      </c>
      <c r="G132" s="72">
        <v>0</v>
      </c>
      <c r="H132" s="72">
        <v>0</v>
      </c>
      <c r="I132" s="72">
        <v>0</v>
      </c>
      <c r="J132" s="72">
        <v>0</v>
      </c>
      <c r="K132" s="72">
        <v>0</v>
      </c>
      <c r="L132" s="72">
        <v>0</v>
      </c>
      <c r="M132" s="72">
        <v>0</v>
      </c>
      <c r="N132" s="72">
        <v>0</v>
      </c>
      <c r="O132" s="80">
        <v>-1300</v>
      </c>
    </row>
    <row r="133" spans="1:15" ht="15" customHeight="1" x14ac:dyDescent="0.45">
      <c r="B133" s="16" t="s">
        <v>126</v>
      </c>
      <c r="D133" s="71"/>
      <c r="E133" s="71"/>
      <c r="F133" s="75">
        <f>F134-SUM(F130:F132)</f>
        <v>-292.5</v>
      </c>
      <c r="G133" s="75">
        <f t="shared" ref="G133:J133" si="12">G134-SUM(G130:G132)</f>
        <v>0</v>
      </c>
      <c r="H133" s="75">
        <f t="shared" si="12"/>
        <v>0</v>
      </c>
      <c r="I133" s="75">
        <f t="shared" si="12"/>
        <v>0</v>
      </c>
      <c r="J133" s="75">
        <f t="shared" si="12"/>
        <v>0</v>
      </c>
      <c r="K133" s="75">
        <f t="shared" ref="K133:O133" si="13">K134-SUM(K130:K132)</f>
        <v>0</v>
      </c>
      <c r="L133" s="75">
        <f t="shared" si="13"/>
        <v>0</v>
      </c>
      <c r="M133" s="75">
        <f t="shared" si="13"/>
        <v>0</v>
      </c>
      <c r="N133" s="75">
        <f t="shared" si="13"/>
        <v>0</v>
      </c>
      <c r="O133" s="75">
        <f t="shared" si="13"/>
        <v>0</v>
      </c>
    </row>
    <row r="134" spans="1:15" ht="15" customHeight="1" x14ac:dyDescent="0.45">
      <c r="B134" s="16" t="s">
        <v>127</v>
      </c>
      <c r="F134" s="80">
        <v>-1592.5</v>
      </c>
      <c r="G134" s="72">
        <v>0</v>
      </c>
      <c r="H134" s="72">
        <v>0</v>
      </c>
      <c r="I134" s="72">
        <v>0</v>
      </c>
      <c r="J134" s="72">
        <v>0</v>
      </c>
      <c r="K134" s="72">
        <v>0</v>
      </c>
      <c r="L134" s="80">
        <v>-1300</v>
      </c>
      <c r="M134" s="72">
        <v>0</v>
      </c>
      <c r="N134" s="72">
        <v>0</v>
      </c>
      <c r="O134" s="80">
        <v>-1300</v>
      </c>
    </row>
    <row r="135" spans="1:15" ht="15" customHeight="1" x14ac:dyDescent="0.45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</row>
    <row r="136" spans="1:15" ht="15" customHeight="1" x14ac:dyDescent="0.45">
      <c r="B136" s="16" t="s">
        <v>128</v>
      </c>
      <c r="D136" s="66"/>
      <c r="E136" s="66"/>
      <c r="F136" s="67">
        <v>1.4999999999999999E-2</v>
      </c>
      <c r="G136" s="67">
        <v>1.4999999999999999E-2</v>
      </c>
      <c r="H136" s="67">
        <v>1.4999999999999999E-2</v>
      </c>
      <c r="I136" s="67">
        <v>1.4999999999999999E-2</v>
      </c>
      <c r="J136" s="67">
        <v>1.4999999999999999E-2</v>
      </c>
      <c r="K136" s="67">
        <v>1.4999999999999999E-2</v>
      </c>
      <c r="L136" s="67">
        <v>1.4999999999999999E-2</v>
      </c>
      <c r="M136" s="67">
        <v>1.4999999999999999E-2</v>
      </c>
      <c r="N136" s="67">
        <v>1.4999999999999999E-2</v>
      </c>
      <c r="O136" s="67">
        <v>1.4999999999999999E-2</v>
      </c>
    </row>
    <row r="137" spans="1:15" ht="15" customHeight="1" x14ac:dyDescent="0.45">
      <c r="B137" s="16" t="s">
        <v>129</v>
      </c>
      <c r="D137" s="66"/>
      <c r="E137" s="66"/>
      <c r="F137" s="67">
        <v>2.1250000000000002E-2</v>
      </c>
      <c r="G137" s="67">
        <v>2.1250000000000002E-2</v>
      </c>
      <c r="H137" s="67">
        <v>2.1250000000000002E-2</v>
      </c>
      <c r="I137" s="67">
        <v>2.1250000000000002E-2</v>
      </c>
      <c r="J137" s="67">
        <v>2.1250000000000002E-2</v>
      </c>
      <c r="K137" s="67">
        <v>2.1250000000000002E-2</v>
      </c>
      <c r="L137" s="67">
        <v>2.1250000000000002E-2</v>
      </c>
      <c r="M137" s="67">
        <v>2.1250000000000002E-2</v>
      </c>
      <c r="N137" s="67">
        <v>2.1250000000000002E-2</v>
      </c>
      <c r="O137" s="67">
        <v>2.1250000000000002E-2</v>
      </c>
    </row>
    <row r="138" spans="1:15" ht="15" customHeight="1" x14ac:dyDescent="0.45">
      <c r="B138" s="16" t="s">
        <v>130</v>
      </c>
      <c r="F138" s="67">
        <v>3.6249999999999998E-2</v>
      </c>
      <c r="G138" s="67">
        <v>3.6249999999999998E-2</v>
      </c>
      <c r="H138" s="67">
        <v>3.6249999999999998E-2</v>
      </c>
      <c r="I138" s="67">
        <v>3.6249999999999998E-2</v>
      </c>
      <c r="J138" s="67">
        <v>3.6249999999999998E-2</v>
      </c>
      <c r="K138" s="67">
        <v>3.6249999999999998E-2</v>
      </c>
      <c r="L138" s="67">
        <v>3.6249999999999998E-2</v>
      </c>
      <c r="M138" s="67">
        <v>3.6249999999999998E-2</v>
      </c>
      <c r="N138" s="67">
        <v>3.6249999999999998E-2</v>
      </c>
      <c r="O138" s="67">
        <v>3.6249999999999998E-2</v>
      </c>
    </row>
    <row r="139" spans="1:15" ht="15" customHeight="1" x14ac:dyDescent="0.45">
      <c r="B139" s="16" t="s">
        <v>131</v>
      </c>
      <c r="F139" s="67">
        <v>3.3750000000000002E-2</v>
      </c>
      <c r="G139" s="67">
        <v>3.3750000000000002E-2</v>
      </c>
      <c r="H139" s="67">
        <v>3.3750000000000002E-2</v>
      </c>
      <c r="I139" s="67">
        <v>3.3750000000000002E-2</v>
      </c>
      <c r="J139" s="67">
        <v>3.3750000000000002E-2</v>
      </c>
      <c r="K139" s="67">
        <v>3.3750000000000002E-2</v>
      </c>
      <c r="L139" s="67">
        <v>3.3750000000000002E-2</v>
      </c>
      <c r="M139" s="67">
        <v>3.3750000000000002E-2</v>
      </c>
      <c r="N139" s="67">
        <v>3.3750000000000002E-2</v>
      </c>
      <c r="O139" s="67">
        <v>3.3750000000000002E-2</v>
      </c>
    </row>
    <row r="140" spans="1:15" ht="15" customHeight="1" x14ac:dyDescent="0.45">
      <c r="B140" s="16" t="s">
        <v>132</v>
      </c>
      <c r="F140" s="67">
        <v>3.3750000000000002E-2</v>
      </c>
      <c r="G140" s="67">
        <v>3.3750000000000002E-2</v>
      </c>
      <c r="H140" s="67">
        <v>3.3750000000000002E-2</v>
      </c>
      <c r="I140" s="67">
        <v>3.3750000000000002E-2</v>
      </c>
      <c r="J140" s="67">
        <v>3.3750000000000002E-2</v>
      </c>
      <c r="K140" s="67">
        <v>3.3750000000000002E-2</v>
      </c>
      <c r="L140" s="67">
        <v>3.3750000000000002E-2</v>
      </c>
      <c r="M140" s="67">
        <v>3.3750000000000002E-2</v>
      </c>
      <c r="N140" s="67">
        <v>3.3750000000000002E-2</v>
      </c>
      <c r="O140" s="67">
        <v>3.3750000000000002E-2</v>
      </c>
    </row>
    <row r="141" spans="1:15" ht="15" customHeight="1" x14ac:dyDescent="0.45">
      <c r="B141" s="16" t="s">
        <v>60</v>
      </c>
      <c r="F141" s="67">
        <v>1E-3</v>
      </c>
      <c r="G141" s="67">
        <v>1E-3</v>
      </c>
      <c r="H141" s="67">
        <v>1E-3</v>
      </c>
      <c r="I141" s="67">
        <v>1E-3</v>
      </c>
      <c r="J141" s="67">
        <v>1E-3</v>
      </c>
      <c r="K141" s="67">
        <v>1E-3</v>
      </c>
      <c r="L141" s="67">
        <v>1E-3</v>
      </c>
      <c r="M141" s="67">
        <v>1E-3</v>
      </c>
      <c r="N141" s="67">
        <v>1E-3</v>
      </c>
      <c r="O141" s="67">
        <v>1E-3</v>
      </c>
    </row>
    <row r="143" spans="1:15" ht="15" customHeight="1" x14ac:dyDescent="0.45">
      <c r="A143" s="15" t="s">
        <v>51</v>
      </c>
    </row>
    <row r="144" spans="1:15" ht="15" customHeight="1" x14ac:dyDescent="0.45">
      <c r="B144" s="16" t="s">
        <v>161</v>
      </c>
    </row>
    <row r="145" spans="2:15" ht="15" customHeight="1" x14ac:dyDescent="0.45">
      <c r="B145" s="16" t="s">
        <v>162</v>
      </c>
    </row>
    <row r="146" spans="2:15" ht="15" customHeight="1" x14ac:dyDescent="0.45">
      <c r="B146" s="16" t="s">
        <v>56</v>
      </c>
    </row>
    <row r="147" spans="2:15" ht="15" customHeight="1" x14ac:dyDescent="0.45">
      <c r="B147" s="16" t="s">
        <v>62</v>
      </c>
    </row>
    <row r="149" spans="2:15" ht="15" customHeight="1" x14ac:dyDescent="0.45">
      <c r="B149" s="16" t="s">
        <v>35</v>
      </c>
    </row>
    <row r="150" spans="2:15" ht="15" customHeight="1" x14ac:dyDescent="0.45">
      <c r="B150" s="16" t="s">
        <v>61</v>
      </c>
    </row>
    <row r="152" spans="2:15" ht="15" customHeight="1" x14ac:dyDescent="0.45">
      <c r="B152" s="16" t="s">
        <v>133</v>
      </c>
    </row>
    <row r="153" spans="2:15" ht="15" customHeight="1" x14ac:dyDescent="0.45">
      <c r="B153" s="16" t="s">
        <v>63</v>
      </c>
    </row>
    <row r="155" spans="2:15" ht="15" customHeight="1" x14ac:dyDescent="0.45">
      <c r="B155" s="16" t="s">
        <v>144</v>
      </c>
    </row>
    <row r="156" spans="2:15" ht="15" customHeight="1" x14ac:dyDescent="0.45">
      <c r="B156" s="16" t="s">
        <v>145</v>
      </c>
    </row>
    <row r="157" spans="2:15" ht="15" customHeight="1" x14ac:dyDescent="0.45">
      <c r="B157" s="16" t="s">
        <v>155</v>
      </c>
      <c r="E157" s="65">
        <f>(3225-1225)*1.3</f>
        <v>2600</v>
      </c>
    </row>
    <row r="158" spans="2:15" ht="15" customHeight="1" x14ac:dyDescent="0.45">
      <c r="B158" s="16" t="s">
        <v>142</v>
      </c>
      <c r="F158" s="66"/>
      <c r="G158" s="66"/>
      <c r="H158" s="66"/>
      <c r="I158" s="66"/>
      <c r="J158" s="66"/>
      <c r="K158" s="66"/>
      <c r="L158" s="66"/>
      <c r="M158" s="66"/>
      <c r="N158" s="66"/>
      <c r="O158" s="66"/>
    </row>
    <row r="159" spans="2:15" ht="15" customHeight="1" x14ac:dyDescent="0.45">
      <c r="B159" s="16" t="s">
        <v>45</v>
      </c>
    </row>
    <row r="161" spans="2:15" ht="15" customHeight="1" x14ac:dyDescent="0.45">
      <c r="B161" s="16" t="s">
        <v>154</v>
      </c>
    </row>
    <row r="163" spans="2:15" ht="15" customHeight="1" x14ac:dyDescent="0.45">
      <c r="B163" s="16" t="s">
        <v>135</v>
      </c>
      <c r="C163" s="16" t="s">
        <v>152</v>
      </c>
      <c r="E163" s="77">
        <v>1</v>
      </c>
    </row>
    <row r="164" spans="2:15" ht="15" customHeight="1" x14ac:dyDescent="0.45">
      <c r="B164" s="16" t="s">
        <v>134</v>
      </c>
    </row>
    <row r="165" spans="2:15" ht="15" customHeight="1" x14ac:dyDescent="0.45">
      <c r="B165" s="16" t="s">
        <v>153</v>
      </c>
    </row>
    <row r="166" spans="2:15" ht="15" customHeight="1" x14ac:dyDescent="0.45">
      <c r="B166" s="16" t="s">
        <v>136</v>
      </c>
      <c r="E166" s="65">
        <v>1300</v>
      </c>
    </row>
    <row r="167" spans="2:15" ht="15" customHeight="1" x14ac:dyDescent="0.45">
      <c r="B167" s="16" t="s">
        <v>142</v>
      </c>
      <c r="F167" s="66"/>
      <c r="G167" s="66"/>
      <c r="H167" s="66"/>
      <c r="I167" s="66"/>
      <c r="J167" s="66"/>
      <c r="K167" s="66"/>
      <c r="L167" s="66"/>
      <c r="M167" s="66"/>
      <c r="N167" s="66"/>
      <c r="O167" s="66"/>
    </row>
    <row r="168" spans="2:15" ht="15" customHeight="1" x14ac:dyDescent="0.45">
      <c r="B168" s="16" t="s">
        <v>45</v>
      </c>
    </row>
    <row r="170" spans="2:15" ht="15" customHeight="1" x14ac:dyDescent="0.45">
      <c r="B170" s="16" t="s">
        <v>137</v>
      </c>
      <c r="C170" s="16" t="s">
        <v>152</v>
      </c>
      <c r="E170" s="77">
        <v>1</v>
      </c>
    </row>
    <row r="171" spans="2:15" ht="15" customHeight="1" x14ac:dyDescent="0.45">
      <c r="B171" s="16" t="s">
        <v>134</v>
      </c>
    </row>
    <row r="172" spans="2:15" ht="15" customHeight="1" x14ac:dyDescent="0.45">
      <c r="B172" s="16" t="s">
        <v>153</v>
      </c>
    </row>
    <row r="173" spans="2:15" ht="15" customHeight="1" x14ac:dyDescent="0.45">
      <c r="B173" s="16" t="s">
        <v>138</v>
      </c>
      <c r="E173" s="65">
        <v>1300</v>
      </c>
    </row>
    <row r="174" spans="2:15" ht="15" customHeight="1" x14ac:dyDescent="0.45">
      <c r="B174" s="16" t="s">
        <v>142</v>
      </c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2:15" ht="15" customHeight="1" x14ac:dyDescent="0.45">
      <c r="B175" s="16" t="s">
        <v>45</v>
      </c>
    </row>
    <row r="177" spans="2:15" ht="15" customHeight="1" x14ac:dyDescent="0.45">
      <c r="B177" s="16" t="s">
        <v>139</v>
      </c>
      <c r="C177" s="16" t="s">
        <v>152</v>
      </c>
      <c r="E177" s="77">
        <v>1</v>
      </c>
    </row>
    <row r="178" spans="2:15" ht="15" customHeight="1" x14ac:dyDescent="0.45">
      <c r="B178" s="16" t="s">
        <v>134</v>
      </c>
    </row>
    <row r="179" spans="2:15" ht="15" customHeight="1" x14ac:dyDescent="0.45">
      <c r="B179" s="16" t="s">
        <v>153</v>
      </c>
    </row>
    <row r="180" spans="2:15" ht="15" customHeight="1" x14ac:dyDescent="0.45">
      <c r="B180" s="16" t="s">
        <v>140</v>
      </c>
      <c r="E180" s="65">
        <v>1300</v>
      </c>
    </row>
    <row r="181" spans="2:15" ht="15" customHeight="1" x14ac:dyDescent="0.45">
      <c r="B181" s="16" t="s">
        <v>142</v>
      </c>
      <c r="F181" s="66"/>
      <c r="G181" s="66"/>
      <c r="H181" s="66"/>
      <c r="I181" s="66"/>
      <c r="J181" s="66"/>
      <c r="K181" s="66"/>
      <c r="L181" s="66"/>
      <c r="M181" s="66"/>
      <c r="N181" s="66"/>
      <c r="O181" s="66"/>
    </row>
    <row r="182" spans="2:15" ht="15" customHeight="1" x14ac:dyDescent="0.45">
      <c r="B182" s="16" t="s">
        <v>45</v>
      </c>
    </row>
    <row r="184" spans="2:15" ht="15" customHeight="1" x14ac:dyDescent="0.45">
      <c r="B184" s="16" t="s">
        <v>141</v>
      </c>
      <c r="C184" s="16" t="s">
        <v>152</v>
      </c>
      <c r="E184" s="77">
        <v>1</v>
      </c>
    </row>
    <row r="185" spans="2:15" ht="15" customHeight="1" x14ac:dyDescent="0.45">
      <c r="B185" s="16" t="s">
        <v>134</v>
      </c>
    </row>
    <row r="186" spans="2:15" ht="15" customHeight="1" x14ac:dyDescent="0.45">
      <c r="B186" s="16" t="s">
        <v>153</v>
      </c>
    </row>
    <row r="187" spans="2:15" ht="15" customHeight="1" x14ac:dyDescent="0.45">
      <c r="B187" s="16" t="s">
        <v>149</v>
      </c>
      <c r="E187" s="65">
        <v>292.5</v>
      </c>
    </row>
    <row r="188" spans="2:15" ht="15" customHeight="1" x14ac:dyDescent="0.45">
      <c r="B188" s="16" t="s">
        <v>142</v>
      </c>
      <c r="F188" s="66"/>
      <c r="G188" s="66"/>
      <c r="H188" s="66"/>
      <c r="I188" s="66"/>
      <c r="J188" s="66"/>
      <c r="K188" s="66"/>
      <c r="L188" s="66"/>
      <c r="M188" s="66"/>
      <c r="N188" s="66"/>
      <c r="O188" s="66"/>
    </row>
    <row r="189" spans="2:15" ht="15" customHeight="1" x14ac:dyDescent="0.45">
      <c r="B189" s="16" t="s">
        <v>45</v>
      </c>
    </row>
    <row r="191" spans="2:15" ht="15" customHeight="1" x14ac:dyDescent="0.45">
      <c r="B191" s="16" t="s">
        <v>35</v>
      </c>
    </row>
    <row r="192" spans="2:15" ht="15" customHeight="1" x14ac:dyDescent="0.45">
      <c r="B192" s="16" t="s">
        <v>34</v>
      </c>
    </row>
    <row r="193" spans="1:15" ht="15" customHeight="1" x14ac:dyDescent="0.45">
      <c r="B193" s="16" t="s">
        <v>36</v>
      </c>
    </row>
    <row r="194" spans="1:15" ht="15" customHeight="1" x14ac:dyDescent="0.45">
      <c r="B194" s="16" t="str">
        <f>B81</f>
        <v>Short-term investments</v>
      </c>
    </row>
    <row r="195" spans="1:15" ht="15" customHeight="1" x14ac:dyDescent="0.45">
      <c r="B195" s="16" t="s">
        <v>151</v>
      </c>
    </row>
    <row r="196" spans="1:15" ht="15" customHeight="1" x14ac:dyDescent="0.45">
      <c r="B196" s="16" t="s">
        <v>142</v>
      </c>
      <c r="F196" s="66"/>
      <c r="G196" s="66"/>
      <c r="H196" s="66"/>
      <c r="I196" s="66"/>
      <c r="J196" s="66"/>
      <c r="K196" s="66"/>
      <c r="L196" s="66"/>
      <c r="M196" s="66"/>
      <c r="N196" s="66"/>
      <c r="O196" s="66"/>
    </row>
    <row r="197" spans="1:15" ht="15" customHeight="1" x14ac:dyDescent="0.45">
      <c r="B197" s="16" t="s">
        <v>44</v>
      </c>
    </row>
    <row r="199" spans="1:15" ht="15" customHeight="1" x14ac:dyDescent="0.45">
      <c r="A199" s="15" t="s">
        <v>160</v>
      </c>
    </row>
    <row r="200" spans="1:15" ht="15" customHeight="1" x14ac:dyDescent="0.45">
      <c r="B200" s="16" t="s">
        <v>52</v>
      </c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</row>
    <row r="201" spans="1:15" ht="15" customHeight="1" x14ac:dyDescent="0.45">
      <c r="B201" s="16" t="s">
        <v>69</v>
      </c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</row>
    <row r="202" spans="1:15" ht="15" customHeight="1" x14ac:dyDescent="0.45">
      <c r="B202" s="16" t="s">
        <v>147</v>
      </c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</row>
    <row r="204" spans="1:15" ht="15" customHeight="1" x14ac:dyDescent="0.45">
      <c r="A204" s="15" t="s">
        <v>159</v>
      </c>
    </row>
    <row r="205" spans="1:15" ht="15" customHeight="1" x14ac:dyDescent="0.45">
      <c r="B205" s="16" t="s">
        <v>58</v>
      </c>
    </row>
    <row r="206" spans="1:15" ht="15" customHeight="1" x14ac:dyDescent="0.45">
      <c r="B206" s="16" t="s">
        <v>59</v>
      </c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</row>
    <row r="207" spans="1:15" ht="15" customHeight="1" x14ac:dyDescent="0.45">
      <c r="B207" s="16" t="s">
        <v>148</v>
      </c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</row>
    <row r="209" spans="1:15" ht="15" customHeight="1" x14ac:dyDescent="0.45">
      <c r="A209" s="15" t="s">
        <v>64</v>
      </c>
    </row>
    <row r="210" spans="1:15" ht="15" customHeight="1" x14ac:dyDescent="0.45">
      <c r="B210" s="16" t="s">
        <v>120</v>
      </c>
    </row>
    <row r="211" spans="1:15" ht="15" customHeight="1" x14ac:dyDescent="0.45">
      <c r="B211" s="16" t="s">
        <v>47</v>
      </c>
    </row>
    <row r="212" spans="1:15" ht="15" customHeight="1" x14ac:dyDescent="0.45">
      <c r="B212" s="16" t="s">
        <v>146</v>
      </c>
    </row>
    <row r="213" spans="1:15" ht="15" customHeight="1" x14ac:dyDescent="0.45">
      <c r="B213" s="16" t="s">
        <v>65</v>
      </c>
    </row>
    <row r="214" spans="1:15" ht="15" customHeight="1" x14ac:dyDescent="0.45">
      <c r="B214" s="16" t="s">
        <v>150</v>
      </c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</row>
    <row r="215" spans="1:15" ht="15" customHeight="1" x14ac:dyDescent="0.45">
      <c r="B215" s="16" t="s">
        <v>66</v>
      </c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</row>
    <row r="216" spans="1:15" ht="15" customHeight="1" x14ac:dyDescent="0.45">
      <c r="B216" s="16" t="s">
        <v>143</v>
      </c>
    </row>
    <row r="217" spans="1:15" ht="15" customHeight="1" x14ac:dyDescent="0.45">
      <c r="B217" s="16" t="s">
        <v>67</v>
      </c>
      <c r="F217" s="68"/>
      <c r="G217" s="78"/>
      <c r="H217" s="78"/>
      <c r="I217" s="78"/>
      <c r="J217" s="78"/>
      <c r="K217" s="78"/>
      <c r="L217" s="78"/>
      <c r="M217" s="78"/>
      <c r="N217" s="78"/>
      <c r="O217" s="78"/>
    </row>
    <row r="218" spans="1:15" ht="15" customHeight="1" x14ac:dyDescent="0.45">
      <c r="B218" s="16" t="s">
        <v>68</v>
      </c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20" spans="1:15" ht="15" customHeight="1" x14ac:dyDescent="0.45">
      <c r="A220" s="15" t="s">
        <v>158</v>
      </c>
    </row>
  </sheetData>
  <pageMargins left="0.7" right="0.7" top="0.75" bottom="0.75" header="0.3" footer="0.3"/>
  <pageSetup paperSize="9" orientation="landscape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2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2017-05-02T19:52:12Z</dcterms:modified>
</cp:coreProperties>
</file>