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ndrea Ward\Downloads\"/>
    </mc:Choice>
  </mc:AlternateContent>
  <xr:revisionPtr revIDLastSave="0" documentId="13_ncr:1_{A885B3B3-35E8-41AE-AD0A-3B68F11428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lcome" sheetId="1" r:id="rId1"/>
    <sheet name="Info" sheetId="6" r:id="rId2"/>
    <sheet name="Model 2" sheetId="10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2" i="10" l="1"/>
  <c r="E125" i="10" l="1"/>
  <c r="E96" i="10"/>
  <c r="A7" i="1" l="1"/>
  <c r="E157" i="10" l="1"/>
  <c r="E92" i="10" s="1"/>
  <c r="O10" i="10"/>
  <c r="N10" i="10"/>
  <c r="M10" i="10"/>
  <c r="L10" i="10"/>
  <c r="K10" i="10"/>
  <c r="O16" i="10"/>
  <c r="N16" i="10"/>
  <c r="M16" i="10"/>
  <c r="L16" i="10"/>
  <c r="K16" i="10"/>
  <c r="J16" i="10"/>
  <c r="I16" i="10"/>
  <c r="H16" i="10"/>
  <c r="G16" i="10"/>
  <c r="F16" i="10"/>
  <c r="E211" i="10" l="1"/>
  <c r="O196" i="10"/>
  <c r="N196" i="10"/>
  <c r="M196" i="10"/>
  <c r="L196" i="10"/>
  <c r="K196" i="10"/>
  <c r="J196" i="10"/>
  <c r="I196" i="10"/>
  <c r="H196" i="10"/>
  <c r="G196" i="10"/>
  <c r="F196" i="10"/>
  <c r="E194" i="10"/>
  <c r="B194" i="10"/>
  <c r="E193" i="10"/>
  <c r="O188" i="10"/>
  <c r="N188" i="10"/>
  <c r="M188" i="10"/>
  <c r="L188" i="10"/>
  <c r="K188" i="10"/>
  <c r="J188" i="10"/>
  <c r="I188" i="10"/>
  <c r="H188" i="10"/>
  <c r="G188" i="10"/>
  <c r="F188" i="10"/>
  <c r="F184" i="10"/>
  <c r="O181" i="10"/>
  <c r="N181" i="10"/>
  <c r="M181" i="10"/>
  <c r="L181" i="10"/>
  <c r="K181" i="10"/>
  <c r="J181" i="10"/>
  <c r="I181" i="10"/>
  <c r="H181" i="10"/>
  <c r="G181" i="10"/>
  <c r="F181" i="10"/>
  <c r="F177" i="10"/>
  <c r="F178" i="10" s="1"/>
  <c r="O174" i="10"/>
  <c r="N174" i="10"/>
  <c r="M174" i="10"/>
  <c r="L174" i="10"/>
  <c r="K174" i="10"/>
  <c r="J174" i="10"/>
  <c r="I174" i="10"/>
  <c r="H174" i="10"/>
  <c r="G174" i="10"/>
  <c r="F174" i="10"/>
  <c r="F170" i="10"/>
  <c r="F171" i="10" s="1"/>
  <c r="O167" i="10"/>
  <c r="N167" i="10"/>
  <c r="M167" i="10"/>
  <c r="L167" i="10"/>
  <c r="K167" i="10"/>
  <c r="J167" i="10"/>
  <c r="I167" i="10"/>
  <c r="H167" i="10"/>
  <c r="G167" i="10"/>
  <c r="F167" i="10"/>
  <c r="F163" i="10"/>
  <c r="F164" i="10" s="1"/>
  <c r="O158" i="10"/>
  <c r="N158" i="10"/>
  <c r="M158" i="10"/>
  <c r="L158" i="10"/>
  <c r="K158" i="10"/>
  <c r="J158" i="10"/>
  <c r="I158" i="10"/>
  <c r="H158" i="10"/>
  <c r="G158" i="10"/>
  <c r="F158" i="10"/>
  <c r="E210" i="10"/>
  <c r="F149" i="10"/>
  <c r="O133" i="10"/>
  <c r="N133" i="10"/>
  <c r="M133" i="10"/>
  <c r="L133" i="10"/>
  <c r="K133" i="10"/>
  <c r="J133" i="10"/>
  <c r="I133" i="10"/>
  <c r="H133" i="10"/>
  <c r="G133" i="10"/>
  <c r="F133" i="10"/>
  <c r="C94" i="10"/>
  <c r="C98" i="10" s="1"/>
  <c r="C101" i="10" s="1"/>
  <c r="E94" i="10"/>
  <c r="O89" i="10"/>
  <c r="N89" i="10"/>
  <c r="M89" i="10"/>
  <c r="L89" i="10"/>
  <c r="K89" i="10"/>
  <c r="J89" i="10"/>
  <c r="I89" i="10"/>
  <c r="H89" i="10"/>
  <c r="G89" i="10"/>
  <c r="F89" i="10"/>
  <c r="F87" i="10"/>
  <c r="G87" i="10" s="1"/>
  <c r="H87" i="10" s="1"/>
  <c r="I87" i="10" s="1"/>
  <c r="J87" i="10" s="1"/>
  <c r="K87" i="10" s="1"/>
  <c r="L87" i="10" s="1"/>
  <c r="M87" i="10" s="1"/>
  <c r="N87" i="10" s="1"/>
  <c r="O87" i="10" s="1"/>
  <c r="F86" i="10"/>
  <c r="D83" i="10"/>
  <c r="D90" i="10" s="1"/>
  <c r="C83" i="10"/>
  <c r="C90" i="10" s="1"/>
  <c r="F81" i="10"/>
  <c r="E76" i="10"/>
  <c r="C76" i="10"/>
  <c r="D75" i="10"/>
  <c r="C75" i="10"/>
  <c r="C77" i="10" s="1"/>
  <c r="C205" i="10" s="1"/>
  <c r="C206" i="10" s="1"/>
  <c r="E73" i="10"/>
  <c r="F70" i="10" s="1"/>
  <c r="D73" i="10"/>
  <c r="C73" i="10"/>
  <c r="E68" i="10"/>
  <c r="F66" i="10" s="1"/>
  <c r="D68" i="10"/>
  <c r="C68" i="10"/>
  <c r="E64" i="10"/>
  <c r="F61" i="10" s="1"/>
  <c r="D64" i="10"/>
  <c r="C64" i="10"/>
  <c r="E207" i="10"/>
  <c r="D207" i="10"/>
  <c r="C207" i="10"/>
  <c r="E58" i="10"/>
  <c r="D58" i="10"/>
  <c r="C58" i="10"/>
  <c r="E57" i="10"/>
  <c r="C57" i="10"/>
  <c r="E55" i="10"/>
  <c r="D55" i="10"/>
  <c r="C55" i="10"/>
  <c r="E54" i="10"/>
  <c r="D54" i="10"/>
  <c r="E53" i="10"/>
  <c r="D53" i="10"/>
  <c r="C53" i="10"/>
  <c r="D52" i="10"/>
  <c r="C52" i="10"/>
  <c r="E51" i="10"/>
  <c r="D51" i="10"/>
  <c r="L47" i="10"/>
  <c r="K47" i="10"/>
  <c r="D16" i="10"/>
  <c r="F46" i="10"/>
  <c r="G46" i="10" s="1"/>
  <c r="O40" i="10"/>
  <c r="N40" i="10"/>
  <c r="M40" i="10"/>
  <c r="L40" i="10"/>
  <c r="K40" i="10"/>
  <c r="J40" i="10"/>
  <c r="I40" i="10"/>
  <c r="H40" i="10"/>
  <c r="G40" i="10"/>
  <c r="F40" i="10"/>
  <c r="O34" i="10"/>
  <c r="N34" i="10"/>
  <c r="M34" i="10"/>
  <c r="L34" i="10"/>
  <c r="K34" i="10"/>
  <c r="J34" i="10"/>
  <c r="I34" i="10"/>
  <c r="H34" i="10"/>
  <c r="G34" i="10"/>
  <c r="F34" i="10"/>
  <c r="E11" i="10"/>
  <c r="N29" i="10"/>
  <c r="N67" i="10" s="1"/>
  <c r="N108" i="10" s="1"/>
  <c r="K29" i="10"/>
  <c r="K67" i="10" s="1"/>
  <c r="K108" i="10" s="1"/>
  <c r="J29" i="10"/>
  <c r="J67" i="10" s="1"/>
  <c r="J108" i="10" s="1"/>
  <c r="I29" i="10"/>
  <c r="I67" i="10" s="1"/>
  <c r="I108" i="10" s="1"/>
  <c r="H29" i="10"/>
  <c r="H67" i="10" s="1"/>
  <c r="H108" i="10" s="1"/>
  <c r="G29" i="10"/>
  <c r="G67" i="10" s="1"/>
  <c r="G108" i="10" s="1"/>
  <c r="F29" i="10"/>
  <c r="F67" i="10" s="1"/>
  <c r="F108" i="10" s="1"/>
  <c r="F28" i="10"/>
  <c r="F63" i="10" s="1"/>
  <c r="F107" i="10" s="1"/>
  <c r="E7" i="10"/>
  <c r="E22" i="10"/>
  <c r="D22" i="10"/>
  <c r="D26" i="10" s="1"/>
  <c r="D35" i="10" s="1"/>
  <c r="D38" i="10" s="1"/>
  <c r="C22" i="10"/>
  <c r="C26" i="10" s="1"/>
  <c r="F20" i="10"/>
  <c r="F24" i="10" s="1"/>
  <c r="E17" i="10"/>
  <c r="D17" i="10"/>
  <c r="C17" i="10"/>
  <c r="O47" i="10"/>
  <c r="N47" i="10"/>
  <c r="M47" i="10"/>
  <c r="J47" i="10"/>
  <c r="I47" i="10"/>
  <c r="H47" i="10"/>
  <c r="G47" i="10"/>
  <c r="F47" i="10"/>
  <c r="E16" i="10"/>
  <c r="C16" i="10"/>
  <c r="E15" i="10"/>
  <c r="D15" i="10"/>
  <c r="E14" i="10"/>
  <c r="D14" i="10"/>
  <c r="C14" i="10"/>
  <c r="D11" i="10"/>
  <c r="C11" i="10"/>
  <c r="O29" i="10"/>
  <c r="O67" i="10" s="1"/>
  <c r="O108" i="10" s="1"/>
  <c r="M29" i="10"/>
  <c r="M67" i="10" s="1"/>
  <c r="M108" i="10" s="1"/>
  <c r="L29" i="10"/>
  <c r="L67" i="10" s="1"/>
  <c r="L108" i="10" s="1"/>
  <c r="E10" i="10"/>
  <c r="D10" i="10"/>
  <c r="C10" i="10"/>
  <c r="E9" i="10"/>
  <c r="D9" i="10"/>
  <c r="E8" i="10"/>
  <c r="D8" i="10"/>
  <c r="C8" i="10"/>
  <c r="D7" i="10"/>
  <c r="C7" i="10"/>
  <c r="E6" i="10"/>
  <c r="D6" i="10"/>
  <c r="C6" i="10"/>
  <c r="E5" i="10"/>
  <c r="D5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F116" i="10" l="1"/>
  <c r="F185" i="10"/>
  <c r="I110" i="10"/>
  <c r="M110" i="10"/>
  <c r="F115" i="10"/>
  <c r="J110" i="10"/>
  <c r="N110" i="10"/>
  <c r="G110" i="10"/>
  <c r="F110" i="10"/>
  <c r="K110" i="10"/>
  <c r="O110" i="10"/>
  <c r="F72" i="10"/>
  <c r="H110" i="10"/>
  <c r="L110" i="10"/>
  <c r="F17" i="10"/>
  <c r="G17" i="10" s="1"/>
  <c r="G48" i="10" s="1"/>
  <c r="D2" i="10"/>
  <c r="C2" i="10" s="1"/>
  <c r="E98" i="10"/>
  <c r="E101" i="10" s="1"/>
  <c r="E212" i="10"/>
  <c r="C103" i="10"/>
  <c r="F191" i="10"/>
  <c r="E195" i="10"/>
  <c r="D41" i="10"/>
  <c r="D202" i="10"/>
  <c r="C35" i="10"/>
  <c r="C30" i="10"/>
  <c r="C201" i="10" s="1"/>
  <c r="C200" i="10"/>
  <c r="D94" i="10"/>
  <c r="D98" i="10" s="1"/>
  <c r="D101" i="10" s="1"/>
  <c r="D103" i="10" s="1"/>
  <c r="D76" i="10"/>
  <c r="D77" i="10" s="1"/>
  <c r="D205" i="10" s="1"/>
  <c r="D206" i="10" s="1"/>
  <c r="D57" i="10"/>
  <c r="D12" i="10"/>
  <c r="F93" i="10"/>
  <c r="F76" i="10" s="1"/>
  <c r="F82" i="10"/>
  <c r="F75" i="10" s="1"/>
  <c r="F25" i="10"/>
  <c r="F21" i="10"/>
  <c r="F22" i="10" s="1"/>
  <c r="F62" i="10"/>
  <c r="F114" i="10" s="1"/>
  <c r="F117" i="10" s="1"/>
  <c r="F145" i="10" s="1"/>
  <c r="D30" i="10"/>
  <c r="D201" i="10" s="1"/>
  <c r="D200" i="10"/>
  <c r="F68" i="10"/>
  <c r="F194" i="10"/>
  <c r="G81" i="10"/>
  <c r="E83" i="10"/>
  <c r="E90" i="10" s="1"/>
  <c r="E75" i="10"/>
  <c r="E77" i="10" s="1"/>
  <c r="E52" i="10"/>
  <c r="G72" i="10"/>
  <c r="G20" i="10"/>
  <c r="E26" i="10"/>
  <c r="H46" i="10"/>
  <c r="F97" i="10"/>
  <c r="F111" i="10" s="1"/>
  <c r="G86" i="10"/>
  <c r="E213" i="10"/>
  <c r="F155" i="10"/>
  <c r="G116" i="10" l="1"/>
  <c r="F146" i="10"/>
  <c r="F121" i="10"/>
  <c r="G146" i="10"/>
  <c r="G121" i="10"/>
  <c r="G115" i="10"/>
  <c r="E103" i="10"/>
  <c r="H17" i="10"/>
  <c r="H48" i="10" s="1"/>
  <c r="F48" i="10"/>
  <c r="F26" i="10"/>
  <c r="G66" i="10"/>
  <c r="G68" i="10" s="1"/>
  <c r="F88" i="10"/>
  <c r="E30" i="10"/>
  <c r="E200" i="10"/>
  <c r="E35" i="10"/>
  <c r="C38" i="10"/>
  <c r="C12" i="10"/>
  <c r="G93" i="10"/>
  <c r="G76" i="10" s="1"/>
  <c r="G62" i="10"/>
  <c r="G114" i="10" s="1"/>
  <c r="H20" i="10"/>
  <c r="G97" i="10"/>
  <c r="G111" i="10" s="1"/>
  <c r="G82" i="10"/>
  <c r="G75" i="10" s="1"/>
  <c r="G77" i="10" s="1"/>
  <c r="G24" i="10"/>
  <c r="G25" i="10"/>
  <c r="G21" i="10"/>
  <c r="G22" i="10" s="1"/>
  <c r="G194" i="10"/>
  <c r="H81" i="10"/>
  <c r="H115" i="10" s="1"/>
  <c r="F64" i="10"/>
  <c r="E218" i="10"/>
  <c r="H86" i="10"/>
  <c r="H72" i="10"/>
  <c r="I46" i="10"/>
  <c r="E205" i="10"/>
  <c r="E206" i="10" s="1"/>
  <c r="F77" i="10"/>
  <c r="G109" i="10" l="1"/>
  <c r="G117" i="10"/>
  <c r="G145" i="10" s="1"/>
  <c r="H116" i="10"/>
  <c r="I17" i="10"/>
  <c r="F109" i="10"/>
  <c r="H146" i="10"/>
  <c r="H121" i="10"/>
  <c r="F30" i="10"/>
  <c r="F201" i="10" s="1"/>
  <c r="F200" i="10"/>
  <c r="I86" i="10"/>
  <c r="F85" i="10"/>
  <c r="G61" i="10"/>
  <c r="H194" i="10"/>
  <c r="I81" i="10"/>
  <c r="E201" i="10"/>
  <c r="E214" i="10"/>
  <c r="G26" i="10"/>
  <c r="H97" i="10"/>
  <c r="H111" i="10" s="1"/>
  <c r="H82" i="10"/>
  <c r="H75" i="10" s="1"/>
  <c r="H24" i="10"/>
  <c r="H25" i="10"/>
  <c r="H21" i="10"/>
  <c r="H22" i="10" s="1"/>
  <c r="I20" i="10"/>
  <c r="H93" i="10"/>
  <c r="H76" i="10" s="1"/>
  <c r="H62" i="10"/>
  <c r="H114" i="10" s="1"/>
  <c r="H117" i="10" s="1"/>
  <c r="H145" i="10" s="1"/>
  <c r="C41" i="10"/>
  <c r="C202" i="10"/>
  <c r="I72" i="10"/>
  <c r="J46" i="10"/>
  <c r="I48" i="10"/>
  <c r="J17" i="10"/>
  <c r="E12" i="10"/>
  <c r="E38" i="10"/>
  <c r="F205" i="10"/>
  <c r="F206" i="10" s="1"/>
  <c r="E215" i="10"/>
  <c r="G205" i="10"/>
  <c r="G206" i="10" s="1"/>
  <c r="G88" i="10"/>
  <c r="H66" i="10"/>
  <c r="H68" i="10" s="1"/>
  <c r="I116" i="10" l="1"/>
  <c r="I146" i="10"/>
  <c r="I121" i="10"/>
  <c r="I115" i="10"/>
  <c r="I117" i="10" s="1"/>
  <c r="I145" i="10" s="1"/>
  <c r="H26" i="10"/>
  <c r="H200" i="10" s="1"/>
  <c r="J48" i="10"/>
  <c r="K17" i="10"/>
  <c r="G200" i="10"/>
  <c r="H77" i="10"/>
  <c r="J86" i="10"/>
  <c r="E41" i="10"/>
  <c r="E202" i="10"/>
  <c r="I97" i="10"/>
  <c r="I111" i="10" s="1"/>
  <c r="I93" i="10"/>
  <c r="I76" i="10" s="1"/>
  <c r="I25" i="10"/>
  <c r="I21" i="10"/>
  <c r="I22" i="10" s="1"/>
  <c r="I82" i="10"/>
  <c r="I75" i="10" s="1"/>
  <c r="I62" i="10"/>
  <c r="I114" i="10" s="1"/>
  <c r="I24" i="10"/>
  <c r="J20" i="10"/>
  <c r="I194" i="10"/>
  <c r="J81" i="10"/>
  <c r="J115" i="10" s="1"/>
  <c r="G28" i="10"/>
  <c r="G63" i="10" s="1"/>
  <c r="G107" i="10" s="1"/>
  <c r="F207" i="10"/>
  <c r="H88" i="10"/>
  <c r="I66" i="10"/>
  <c r="I68" i="10" s="1"/>
  <c r="K46" i="10"/>
  <c r="J72" i="10"/>
  <c r="J116" i="10" l="1"/>
  <c r="J146" i="10"/>
  <c r="J121" i="10"/>
  <c r="H109" i="10"/>
  <c r="I26" i="10"/>
  <c r="I200" i="10" s="1"/>
  <c r="I77" i="10"/>
  <c r="I109" i="10" s="1"/>
  <c r="L46" i="10"/>
  <c r="K72" i="10"/>
  <c r="J93" i="10"/>
  <c r="J76" i="10" s="1"/>
  <c r="J82" i="10"/>
  <c r="J75" i="10" s="1"/>
  <c r="J97" i="10"/>
  <c r="J111" i="10" s="1"/>
  <c r="J25" i="10"/>
  <c r="J21" i="10"/>
  <c r="J22" i="10" s="1"/>
  <c r="J62" i="10"/>
  <c r="J114" i="10" s="1"/>
  <c r="J117" i="10" s="1"/>
  <c r="J145" i="10" s="1"/>
  <c r="K20" i="10"/>
  <c r="J24" i="10"/>
  <c r="K48" i="10"/>
  <c r="L17" i="10"/>
  <c r="H205" i="10"/>
  <c r="H206" i="10" s="1"/>
  <c r="I88" i="10"/>
  <c r="J66" i="10"/>
  <c r="J68" i="10" s="1"/>
  <c r="J194" i="10"/>
  <c r="K81" i="10"/>
  <c r="G64" i="10"/>
  <c r="K86" i="10"/>
  <c r="G30" i="10"/>
  <c r="I205" i="10" l="1"/>
  <c r="I206" i="10" s="1"/>
  <c r="K116" i="10"/>
  <c r="K146" i="10"/>
  <c r="K121" i="10"/>
  <c r="K115" i="10"/>
  <c r="J77" i="10"/>
  <c r="J205" i="10" s="1"/>
  <c r="J206" i="10" s="1"/>
  <c r="J26" i="10"/>
  <c r="J200" i="10" s="1"/>
  <c r="G201" i="10"/>
  <c r="K62" i="10"/>
  <c r="K114" i="10" s="1"/>
  <c r="L20" i="10"/>
  <c r="K24" i="10"/>
  <c r="K93" i="10"/>
  <c r="K76" i="10" s="1"/>
  <c r="K25" i="10"/>
  <c r="K21" i="10"/>
  <c r="K22" i="10" s="1"/>
  <c r="K97" i="10"/>
  <c r="K111" i="10" s="1"/>
  <c r="K82" i="10"/>
  <c r="K75" i="10" s="1"/>
  <c r="J88" i="10"/>
  <c r="K66" i="10"/>
  <c r="K68" i="10" s="1"/>
  <c r="K194" i="10"/>
  <c r="L81" i="10"/>
  <c r="L86" i="10"/>
  <c r="M17" i="10"/>
  <c r="L48" i="10"/>
  <c r="L72" i="10"/>
  <c r="M46" i="10"/>
  <c r="G85" i="10"/>
  <c r="H61" i="10"/>
  <c r="L116" i="10" l="1"/>
  <c r="K117" i="10"/>
  <c r="K145" i="10" s="1"/>
  <c r="L115" i="10"/>
  <c r="L146" i="10"/>
  <c r="L121" i="10"/>
  <c r="J109" i="10"/>
  <c r="K26" i="10"/>
  <c r="K200" i="10" s="1"/>
  <c r="M72" i="10"/>
  <c r="N46" i="10"/>
  <c r="M86" i="10"/>
  <c r="G207" i="10"/>
  <c r="H28" i="10"/>
  <c r="L194" i="10"/>
  <c r="M81" i="10"/>
  <c r="M115" i="10" s="1"/>
  <c r="L97" i="10"/>
  <c r="L111" i="10" s="1"/>
  <c r="L24" i="10"/>
  <c r="L93" i="10"/>
  <c r="L76" i="10" s="1"/>
  <c r="L82" i="10"/>
  <c r="L75" i="10" s="1"/>
  <c r="L21" i="10"/>
  <c r="L22" i="10" s="1"/>
  <c r="L62" i="10"/>
  <c r="L114" i="10" s="1"/>
  <c r="L117" i="10" s="1"/>
  <c r="L145" i="10" s="1"/>
  <c r="L25" i="10"/>
  <c r="M20" i="10"/>
  <c r="M48" i="10"/>
  <c r="N17" i="10"/>
  <c r="K88" i="10"/>
  <c r="L66" i="10"/>
  <c r="L68" i="10" s="1"/>
  <c r="K77" i="10"/>
  <c r="K109" i="10" s="1"/>
  <c r="M116" i="10" l="1"/>
  <c r="M146" i="10"/>
  <c r="M121" i="10"/>
  <c r="L77" i="10"/>
  <c r="L26" i="10"/>
  <c r="L200" i="10" s="1"/>
  <c r="N48" i="10"/>
  <c r="O17" i="10"/>
  <c r="O48" i="10" s="1"/>
  <c r="M97" i="10"/>
  <c r="M111" i="10" s="1"/>
  <c r="M93" i="10"/>
  <c r="M76" i="10" s="1"/>
  <c r="M82" i="10"/>
  <c r="M75" i="10" s="1"/>
  <c r="M25" i="10"/>
  <c r="M21" i="10"/>
  <c r="M22" i="10" s="1"/>
  <c r="M62" i="10"/>
  <c r="M114" i="10" s="1"/>
  <c r="M117" i="10" s="1"/>
  <c r="M145" i="10" s="1"/>
  <c r="N20" i="10"/>
  <c r="M24" i="10"/>
  <c r="M194" i="10"/>
  <c r="N81" i="10"/>
  <c r="N115" i="10" s="1"/>
  <c r="H63" i="10"/>
  <c r="H107" i="10" s="1"/>
  <c r="H30" i="10"/>
  <c r="N72" i="10"/>
  <c r="O46" i="10"/>
  <c r="O72" i="10" s="1"/>
  <c r="K205" i="10"/>
  <c r="K206" i="10" s="1"/>
  <c r="N86" i="10"/>
  <c r="L88" i="10"/>
  <c r="M66" i="10"/>
  <c r="M68" i="10" s="1"/>
  <c r="N116" i="10" l="1"/>
  <c r="L205" i="10"/>
  <c r="L206" i="10" s="1"/>
  <c r="O146" i="10"/>
  <c r="O121" i="10"/>
  <c r="N146" i="10"/>
  <c r="N121" i="10"/>
  <c r="L109" i="10"/>
  <c r="M77" i="10"/>
  <c r="H64" i="10"/>
  <c r="N93" i="10"/>
  <c r="N76" i="10" s="1"/>
  <c r="N82" i="10"/>
  <c r="N75" i="10" s="1"/>
  <c r="N25" i="10"/>
  <c r="N21" i="10"/>
  <c r="N22" i="10" s="1"/>
  <c r="N62" i="10"/>
  <c r="N114" i="10" s="1"/>
  <c r="N117" i="10" s="1"/>
  <c r="N145" i="10" s="1"/>
  <c r="O20" i="10"/>
  <c r="N97" i="10"/>
  <c r="N111" i="10" s="1"/>
  <c r="N24" i="10"/>
  <c r="N194" i="10"/>
  <c r="O81" i="10"/>
  <c r="O194" i="10" s="1"/>
  <c r="H201" i="10"/>
  <c r="M88" i="10"/>
  <c r="N66" i="10"/>
  <c r="N68" i="10" s="1"/>
  <c r="M26" i="10"/>
  <c r="O86" i="10"/>
  <c r="O116" i="10" s="1"/>
  <c r="M109" i="10" l="1"/>
  <c r="O115" i="10"/>
  <c r="M205" i="10"/>
  <c r="M206" i="10" s="1"/>
  <c r="N77" i="10"/>
  <c r="I61" i="10"/>
  <c r="H85" i="10"/>
  <c r="N88" i="10"/>
  <c r="O66" i="10"/>
  <c r="O68" i="10" s="1"/>
  <c r="O88" i="10" s="1"/>
  <c r="O93" i="10"/>
  <c r="O76" i="10" s="1"/>
  <c r="O62" i="10"/>
  <c r="O114" i="10" s="1"/>
  <c r="O117" i="10" s="1"/>
  <c r="O145" i="10" s="1"/>
  <c r="O97" i="10"/>
  <c r="O111" i="10" s="1"/>
  <c r="O24" i="10"/>
  <c r="O82" i="10"/>
  <c r="O75" i="10" s="1"/>
  <c r="O21" i="10"/>
  <c r="O22" i="10" s="1"/>
  <c r="O25" i="10"/>
  <c r="M200" i="10"/>
  <c r="N26" i="10"/>
  <c r="N205" i="10" l="1"/>
  <c r="N206" i="10" s="1"/>
  <c r="N109" i="10"/>
  <c r="O77" i="10"/>
  <c r="O205" i="10" s="1"/>
  <c r="O206" i="10" s="1"/>
  <c r="O26" i="10"/>
  <c r="O200" i="10" s="1"/>
  <c r="I28" i="10"/>
  <c r="H207" i="10"/>
  <c r="N200" i="10"/>
  <c r="O109" i="10" l="1"/>
  <c r="I63" i="10"/>
  <c r="I107" i="10" s="1"/>
  <c r="I30" i="10"/>
  <c r="I64" i="10" l="1"/>
  <c r="I201" i="10"/>
  <c r="I85" i="10" l="1"/>
  <c r="J61" i="10"/>
  <c r="J28" i="10" l="1"/>
  <c r="I207" i="10"/>
  <c r="J63" i="10" l="1"/>
  <c r="J107" i="10" s="1"/>
  <c r="J30" i="10"/>
  <c r="J201" i="10" l="1"/>
  <c r="J64" i="10"/>
  <c r="J85" i="10" l="1"/>
  <c r="K61" i="10"/>
  <c r="K28" i="10" l="1"/>
  <c r="J207" i="10"/>
  <c r="K63" i="10" l="1"/>
  <c r="K107" i="10" s="1"/>
  <c r="K30" i="10"/>
  <c r="K201" i="10" l="1"/>
  <c r="K64" i="10"/>
  <c r="K85" i="10" l="1"/>
  <c r="L61" i="10"/>
  <c r="K207" i="10" l="1"/>
  <c r="L28" i="10"/>
  <c r="L63" i="10" l="1"/>
  <c r="L107" i="10" s="1"/>
  <c r="L30" i="10"/>
  <c r="L64" i="10" l="1"/>
  <c r="L201" i="10"/>
  <c r="L85" i="10" l="1"/>
  <c r="M61" i="10"/>
  <c r="M28" i="10" l="1"/>
  <c r="L207" i="10"/>
  <c r="M63" i="10" l="1"/>
  <c r="M107" i="10" s="1"/>
  <c r="M30" i="10"/>
  <c r="M64" i="10" l="1"/>
  <c r="M201" i="10"/>
  <c r="M85" i="10" l="1"/>
  <c r="N61" i="10"/>
  <c r="N28" i="10" l="1"/>
  <c r="M207" i="10"/>
  <c r="N63" i="10" l="1"/>
  <c r="N107" i="10" s="1"/>
  <c r="N30" i="10"/>
  <c r="N64" i="10" l="1"/>
  <c r="N201" i="10"/>
  <c r="N85" i="10" l="1"/>
  <c r="O61" i="10"/>
  <c r="O28" i="10" l="1"/>
  <c r="N207" i="10"/>
  <c r="O63" i="10" l="1"/>
  <c r="O107" i="10" s="1"/>
  <c r="O30" i="10"/>
  <c r="O64" i="10" l="1"/>
  <c r="O85" i="10" s="1"/>
  <c r="O207" i="10" s="1"/>
  <c r="O201" i="10"/>
  <c r="A1" i="6" l="1"/>
  <c r="F32" i="10"/>
  <c r="G32" i="10"/>
  <c r="H32" i="10"/>
  <c r="I32" i="10"/>
  <c r="J32" i="10"/>
  <c r="K32" i="10"/>
  <c r="L32" i="10"/>
  <c r="M32" i="10"/>
  <c r="N32" i="10"/>
  <c r="O32" i="10"/>
  <c r="F33" i="10"/>
  <c r="G33" i="10"/>
  <c r="H33" i="10"/>
  <c r="I33" i="10"/>
  <c r="J33" i="10"/>
  <c r="K33" i="10"/>
  <c r="L33" i="10"/>
  <c r="M33" i="10"/>
  <c r="N33" i="10"/>
  <c r="O33" i="10"/>
  <c r="F35" i="10"/>
  <c r="G35" i="10"/>
  <c r="H35" i="10"/>
  <c r="I35" i="10"/>
  <c r="J35" i="10"/>
  <c r="K35" i="10"/>
  <c r="L35" i="10"/>
  <c r="M35" i="10"/>
  <c r="N35" i="10"/>
  <c r="O35" i="10"/>
  <c r="F37" i="10"/>
  <c r="G37" i="10"/>
  <c r="H37" i="10"/>
  <c r="I37" i="10"/>
  <c r="J37" i="10"/>
  <c r="K37" i="10"/>
  <c r="L37" i="10"/>
  <c r="M37" i="10"/>
  <c r="N37" i="10"/>
  <c r="O37" i="10"/>
  <c r="F38" i="10"/>
  <c r="G38" i="10"/>
  <c r="H38" i="10"/>
  <c r="I38" i="10"/>
  <c r="J38" i="10"/>
  <c r="K38" i="10"/>
  <c r="L38" i="10"/>
  <c r="M38" i="10"/>
  <c r="N38" i="10"/>
  <c r="O38" i="10"/>
  <c r="F41" i="10"/>
  <c r="G41" i="10"/>
  <c r="H41" i="10"/>
  <c r="I41" i="10"/>
  <c r="J41" i="10"/>
  <c r="K41" i="10"/>
  <c r="L41" i="10"/>
  <c r="M41" i="10"/>
  <c r="N41" i="10"/>
  <c r="O41" i="10"/>
  <c r="F43" i="10"/>
  <c r="G43" i="10"/>
  <c r="H43" i="10"/>
  <c r="I43" i="10"/>
  <c r="J43" i="10"/>
  <c r="K43" i="10"/>
  <c r="L43" i="10"/>
  <c r="M43" i="10"/>
  <c r="N43" i="10"/>
  <c r="O43" i="10"/>
  <c r="F45" i="10"/>
  <c r="G45" i="10"/>
  <c r="H45" i="10"/>
  <c r="I45" i="10"/>
  <c r="J45" i="10"/>
  <c r="K45" i="10"/>
  <c r="L45" i="10"/>
  <c r="M45" i="10"/>
  <c r="N45" i="10"/>
  <c r="O45" i="10"/>
  <c r="G70" i="10"/>
  <c r="H70" i="10"/>
  <c r="I70" i="10"/>
  <c r="J70" i="10"/>
  <c r="K70" i="10"/>
  <c r="L70" i="10"/>
  <c r="M70" i="10"/>
  <c r="N70" i="10"/>
  <c r="O70" i="10"/>
  <c r="F71" i="10"/>
  <c r="G71" i="10"/>
  <c r="H71" i="10"/>
  <c r="I71" i="10"/>
  <c r="J71" i="10"/>
  <c r="K71" i="10"/>
  <c r="L71" i="10"/>
  <c r="M71" i="10"/>
  <c r="N71" i="10"/>
  <c r="O71" i="10"/>
  <c r="F73" i="10"/>
  <c r="G73" i="10"/>
  <c r="H73" i="10"/>
  <c r="I73" i="10"/>
  <c r="J73" i="10"/>
  <c r="K73" i="10"/>
  <c r="L73" i="10"/>
  <c r="M73" i="10"/>
  <c r="N73" i="10"/>
  <c r="O73" i="10"/>
  <c r="F80" i="10"/>
  <c r="G80" i="10"/>
  <c r="H80" i="10"/>
  <c r="I80" i="10"/>
  <c r="J80" i="10"/>
  <c r="K80" i="10"/>
  <c r="L80" i="10"/>
  <c r="M80" i="10"/>
  <c r="N80" i="10"/>
  <c r="O80" i="10"/>
  <c r="F83" i="10"/>
  <c r="G83" i="10"/>
  <c r="H83" i="10"/>
  <c r="I83" i="10"/>
  <c r="J83" i="10"/>
  <c r="K83" i="10"/>
  <c r="L83" i="10"/>
  <c r="M83" i="10"/>
  <c r="N83" i="10"/>
  <c r="O83" i="10"/>
  <c r="F90" i="10"/>
  <c r="G90" i="10"/>
  <c r="H90" i="10"/>
  <c r="I90" i="10"/>
  <c r="J90" i="10"/>
  <c r="K90" i="10"/>
  <c r="L90" i="10"/>
  <c r="M90" i="10"/>
  <c r="N90" i="10"/>
  <c r="O90" i="10"/>
  <c r="F92" i="10"/>
  <c r="G92" i="10"/>
  <c r="H92" i="10"/>
  <c r="I92" i="10"/>
  <c r="J92" i="10"/>
  <c r="K92" i="10"/>
  <c r="L92" i="10"/>
  <c r="M92" i="10"/>
  <c r="N92" i="10"/>
  <c r="O92" i="10"/>
  <c r="F94" i="10"/>
  <c r="G94" i="10"/>
  <c r="H94" i="10"/>
  <c r="I94" i="10"/>
  <c r="J94" i="10"/>
  <c r="K94" i="10"/>
  <c r="L94" i="10"/>
  <c r="M94" i="10"/>
  <c r="N94" i="10"/>
  <c r="O94" i="10"/>
  <c r="F96" i="10"/>
  <c r="G96" i="10"/>
  <c r="H96" i="10"/>
  <c r="I96" i="10"/>
  <c r="J96" i="10"/>
  <c r="K96" i="10"/>
  <c r="L96" i="10"/>
  <c r="M96" i="10"/>
  <c r="N96" i="10"/>
  <c r="O96" i="10"/>
  <c r="F98" i="10"/>
  <c r="G98" i="10"/>
  <c r="H98" i="10"/>
  <c r="I98" i="10"/>
  <c r="J98" i="10"/>
  <c r="K98" i="10"/>
  <c r="L98" i="10"/>
  <c r="M98" i="10"/>
  <c r="N98" i="10"/>
  <c r="O98" i="10"/>
  <c r="F100" i="10"/>
  <c r="G100" i="10"/>
  <c r="H100" i="10"/>
  <c r="I100" i="10"/>
  <c r="J100" i="10"/>
  <c r="K100" i="10"/>
  <c r="L100" i="10"/>
  <c r="M100" i="10"/>
  <c r="N100" i="10"/>
  <c r="O100" i="10"/>
  <c r="F101" i="10"/>
  <c r="G101" i="10"/>
  <c r="H101" i="10"/>
  <c r="I101" i="10"/>
  <c r="J101" i="10"/>
  <c r="K101" i="10"/>
  <c r="L101" i="10"/>
  <c r="M101" i="10"/>
  <c r="N101" i="10"/>
  <c r="O101" i="10"/>
  <c r="F103" i="10"/>
  <c r="G103" i="10"/>
  <c r="H103" i="10"/>
  <c r="I103" i="10"/>
  <c r="J103" i="10"/>
  <c r="K103" i="10"/>
  <c r="L103" i="10"/>
  <c r="M103" i="10"/>
  <c r="N103" i="10"/>
  <c r="O103" i="10"/>
  <c r="F106" i="10"/>
  <c r="G106" i="10"/>
  <c r="H106" i="10"/>
  <c r="I106" i="10"/>
  <c r="J106" i="10"/>
  <c r="K106" i="10"/>
  <c r="L106" i="10"/>
  <c r="M106" i="10"/>
  <c r="N106" i="10"/>
  <c r="O106" i="10"/>
  <c r="F112" i="10"/>
  <c r="G112" i="10"/>
  <c r="H112" i="10"/>
  <c r="I112" i="10"/>
  <c r="J112" i="10"/>
  <c r="K112" i="10"/>
  <c r="L112" i="10"/>
  <c r="M112" i="10"/>
  <c r="N112" i="10"/>
  <c r="O112" i="10"/>
  <c r="F119" i="10"/>
  <c r="G119" i="10"/>
  <c r="H119" i="10"/>
  <c r="I119" i="10"/>
  <c r="J119" i="10"/>
  <c r="K119" i="10"/>
  <c r="L119" i="10"/>
  <c r="M119" i="10"/>
  <c r="N119" i="10"/>
  <c r="O119" i="10"/>
  <c r="F120" i="10"/>
  <c r="G120" i="10"/>
  <c r="H120" i="10"/>
  <c r="I120" i="10"/>
  <c r="J120" i="10"/>
  <c r="K120" i="10"/>
  <c r="L120" i="10"/>
  <c r="M120" i="10"/>
  <c r="N120" i="10"/>
  <c r="O120" i="10"/>
  <c r="F122" i="10"/>
  <c r="G122" i="10"/>
  <c r="H122" i="10"/>
  <c r="I122" i="10"/>
  <c r="J122" i="10"/>
  <c r="K122" i="10"/>
  <c r="L122" i="10"/>
  <c r="M122" i="10"/>
  <c r="N122" i="10"/>
  <c r="O122" i="10"/>
  <c r="F124" i="10"/>
  <c r="G124" i="10"/>
  <c r="H124" i="10"/>
  <c r="I124" i="10"/>
  <c r="J124" i="10"/>
  <c r="K124" i="10"/>
  <c r="L124" i="10"/>
  <c r="M124" i="10"/>
  <c r="N124" i="10"/>
  <c r="O124" i="10"/>
  <c r="F125" i="10"/>
  <c r="G125" i="10"/>
  <c r="H125" i="10"/>
  <c r="I125" i="10"/>
  <c r="J125" i="10"/>
  <c r="K125" i="10"/>
  <c r="L125" i="10"/>
  <c r="M125" i="10"/>
  <c r="N125" i="10"/>
  <c r="O125" i="10"/>
  <c r="F127" i="10"/>
  <c r="G127" i="10"/>
  <c r="H127" i="10"/>
  <c r="I127" i="10"/>
  <c r="J127" i="10"/>
  <c r="K127" i="10"/>
  <c r="L127" i="10"/>
  <c r="M127" i="10"/>
  <c r="N127" i="10"/>
  <c r="O127" i="10"/>
  <c r="F144" i="10"/>
  <c r="G144" i="10"/>
  <c r="H144" i="10"/>
  <c r="I144" i="10"/>
  <c r="J144" i="10"/>
  <c r="K144" i="10"/>
  <c r="L144" i="10"/>
  <c r="M144" i="10"/>
  <c r="N144" i="10"/>
  <c r="O144" i="10"/>
  <c r="F147" i="10"/>
  <c r="G147" i="10"/>
  <c r="H147" i="10"/>
  <c r="I147" i="10"/>
  <c r="J147" i="10"/>
  <c r="K147" i="10"/>
  <c r="L147" i="10"/>
  <c r="M147" i="10"/>
  <c r="N147" i="10"/>
  <c r="O147" i="10"/>
  <c r="G149" i="10"/>
  <c r="H149" i="10"/>
  <c r="I149" i="10"/>
  <c r="J149" i="10"/>
  <c r="K149" i="10"/>
  <c r="L149" i="10"/>
  <c r="M149" i="10"/>
  <c r="N149" i="10"/>
  <c r="O149" i="10"/>
  <c r="F150" i="10"/>
  <c r="G150" i="10"/>
  <c r="H150" i="10"/>
  <c r="I150" i="10"/>
  <c r="J150" i="10"/>
  <c r="K150" i="10"/>
  <c r="L150" i="10"/>
  <c r="M150" i="10"/>
  <c r="N150" i="10"/>
  <c r="O150" i="10"/>
  <c r="G152" i="10"/>
  <c r="H152" i="10"/>
  <c r="I152" i="10"/>
  <c r="J152" i="10"/>
  <c r="K152" i="10"/>
  <c r="L152" i="10"/>
  <c r="M152" i="10"/>
  <c r="N152" i="10"/>
  <c r="O152" i="10"/>
  <c r="F153" i="10"/>
  <c r="G153" i="10"/>
  <c r="H153" i="10"/>
  <c r="I153" i="10"/>
  <c r="J153" i="10"/>
  <c r="K153" i="10"/>
  <c r="L153" i="10"/>
  <c r="M153" i="10"/>
  <c r="N153" i="10"/>
  <c r="O153" i="10"/>
  <c r="G155" i="10"/>
  <c r="H155" i="10"/>
  <c r="I155" i="10"/>
  <c r="J155" i="10"/>
  <c r="K155" i="10"/>
  <c r="L155" i="10"/>
  <c r="M155" i="10"/>
  <c r="N155" i="10"/>
  <c r="O155" i="10"/>
  <c r="F156" i="10"/>
  <c r="G156" i="10"/>
  <c r="H156" i="10"/>
  <c r="I156" i="10"/>
  <c r="J156" i="10"/>
  <c r="K156" i="10"/>
  <c r="L156" i="10"/>
  <c r="M156" i="10"/>
  <c r="N156" i="10"/>
  <c r="O156" i="10"/>
  <c r="F157" i="10"/>
  <c r="G157" i="10"/>
  <c r="H157" i="10"/>
  <c r="I157" i="10"/>
  <c r="J157" i="10"/>
  <c r="K157" i="10"/>
  <c r="L157" i="10"/>
  <c r="M157" i="10"/>
  <c r="N157" i="10"/>
  <c r="O157" i="10"/>
  <c r="F159" i="10"/>
  <c r="G159" i="10"/>
  <c r="H159" i="10"/>
  <c r="I159" i="10"/>
  <c r="J159" i="10"/>
  <c r="K159" i="10"/>
  <c r="L159" i="10"/>
  <c r="M159" i="10"/>
  <c r="N159" i="10"/>
  <c r="O159" i="10"/>
  <c r="F161" i="10"/>
  <c r="G161" i="10"/>
  <c r="H161" i="10"/>
  <c r="I161" i="10"/>
  <c r="J161" i="10"/>
  <c r="K161" i="10"/>
  <c r="L161" i="10"/>
  <c r="M161" i="10"/>
  <c r="N161" i="10"/>
  <c r="O161" i="10"/>
  <c r="G163" i="10"/>
  <c r="H163" i="10"/>
  <c r="I163" i="10"/>
  <c r="J163" i="10"/>
  <c r="K163" i="10"/>
  <c r="L163" i="10"/>
  <c r="M163" i="10"/>
  <c r="N163" i="10"/>
  <c r="O163" i="10"/>
  <c r="G164" i="10"/>
  <c r="H164" i="10"/>
  <c r="I164" i="10"/>
  <c r="J164" i="10"/>
  <c r="K164" i="10"/>
  <c r="L164" i="10"/>
  <c r="M164" i="10"/>
  <c r="N164" i="10"/>
  <c r="O164" i="10"/>
  <c r="F165" i="10"/>
  <c r="G165" i="10"/>
  <c r="H165" i="10"/>
  <c r="I165" i="10"/>
  <c r="J165" i="10"/>
  <c r="K165" i="10"/>
  <c r="L165" i="10"/>
  <c r="M165" i="10"/>
  <c r="N165" i="10"/>
  <c r="O165" i="10"/>
  <c r="F166" i="10"/>
  <c r="G166" i="10"/>
  <c r="H166" i="10"/>
  <c r="I166" i="10"/>
  <c r="J166" i="10"/>
  <c r="K166" i="10"/>
  <c r="L166" i="10"/>
  <c r="M166" i="10"/>
  <c r="N166" i="10"/>
  <c r="O166" i="10"/>
  <c r="F168" i="10"/>
  <c r="G168" i="10"/>
  <c r="H168" i="10"/>
  <c r="I168" i="10"/>
  <c r="J168" i="10"/>
  <c r="K168" i="10"/>
  <c r="L168" i="10"/>
  <c r="M168" i="10"/>
  <c r="N168" i="10"/>
  <c r="O168" i="10"/>
  <c r="G170" i="10"/>
  <c r="H170" i="10"/>
  <c r="I170" i="10"/>
  <c r="J170" i="10"/>
  <c r="K170" i="10"/>
  <c r="L170" i="10"/>
  <c r="M170" i="10"/>
  <c r="N170" i="10"/>
  <c r="O170" i="10"/>
  <c r="G171" i="10"/>
  <c r="H171" i="10"/>
  <c r="I171" i="10"/>
  <c r="J171" i="10"/>
  <c r="K171" i="10"/>
  <c r="L171" i="10"/>
  <c r="M171" i="10"/>
  <c r="N171" i="10"/>
  <c r="O171" i="10"/>
  <c r="F172" i="10"/>
  <c r="G172" i="10"/>
  <c r="H172" i="10"/>
  <c r="I172" i="10"/>
  <c r="J172" i="10"/>
  <c r="K172" i="10"/>
  <c r="L172" i="10"/>
  <c r="M172" i="10"/>
  <c r="N172" i="10"/>
  <c r="O172" i="10"/>
  <c r="F173" i="10"/>
  <c r="G173" i="10"/>
  <c r="H173" i="10"/>
  <c r="I173" i="10"/>
  <c r="J173" i="10"/>
  <c r="K173" i="10"/>
  <c r="L173" i="10"/>
  <c r="M173" i="10"/>
  <c r="N173" i="10"/>
  <c r="O173" i="10"/>
  <c r="F175" i="10"/>
  <c r="G175" i="10"/>
  <c r="H175" i="10"/>
  <c r="I175" i="10"/>
  <c r="J175" i="10"/>
  <c r="K175" i="10"/>
  <c r="L175" i="10"/>
  <c r="M175" i="10"/>
  <c r="N175" i="10"/>
  <c r="O175" i="10"/>
  <c r="G177" i="10"/>
  <c r="H177" i="10"/>
  <c r="I177" i="10"/>
  <c r="J177" i="10"/>
  <c r="K177" i="10"/>
  <c r="L177" i="10"/>
  <c r="M177" i="10"/>
  <c r="N177" i="10"/>
  <c r="O177" i="10"/>
  <c r="G178" i="10"/>
  <c r="H178" i="10"/>
  <c r="I178" i="10"/>
  <c r="J178" i="10"/>
  <c r="K178" i="10"/>
  <c r="L178" i="10"/>
  <c r="M178" i="10"/>
  <c r="N178" i="10"/>
  <c r="O178" i="10"/>
  <c r="F179" i="10"/>
  <c r="G179" i="10"/>
  <c r="H179" i="10"/>
  <c r="I179" i="10"/>
  <c r="J179" i="10"/>
  <c r="K179" i="10"/>
  <c r="L179" i="10"/>
  <c r="M179" i="10"/>
  <c r="N179" i="10"/>
  <c r="O179" i="10"/>
  <c r="F180" i="10"/>
  <c r="G180" i="10"/>
  <c r="H180" i="10"/>
  <c r="I180" i="10"/>
  <c r="J180" i="10"/>
  <c r="K180" i="10"/>
  <c r="L180" i="10"/>
  <c r="M180" i="10"/>
  <c r="N180" i="10"/>
  <c r="O180" i="10"/>
  <c r="F182" i="10"/>
  <c r="G182" i="10"/>
  <c r="H182" i="10"/>
  <c r="I182" i="10"/>
  <c r="J182" i="10"/>
  <c r="K182" i="10"/>
  <c r="L182" i="10"/>
  <c r="M182" i="10"/>
  <c r="N182" i="10"/>
  <c r="O182" i="10"/>
  <c r="G184" i="10"/>
  <c r="H184" i="10"/>
  <c r="I184" i="10"/>
  <c r="J184" i="10"/>
  <c r="K184" i="10"/>
  <c r="L184" i="10"/>
  <c r="M184" i="10"/>
  <c r="N184" i="10"/>
  <c r="O184" i="10"/>
  <c r="G185" i="10"/>
  <c r="H185" i="10"/>
  <c r="I185" i="10"/>
  <c r="J185" i="10"/>
  <c r="K185" i="10"/>
  <c r="L185" i="10"/>
  <c r="M185" i="10"/>
  <c r="N185" i="10"/>
  <c r="O185" i="10"/>
  <c r="F186" i="10"/>
  <c r="G186" i="10"/>
  <c r="H186" i="10"/>
  <c r="I186" i="10"/>
  <c r="J186" i="10"/>
  <c r="K186" i="10"/>
  <c r="L186" i="10"/>
  <c r="M186" i="10"/>
  <c r="N186" i="10"/>
  <c r="O186" i="10"/>
  <c r="F187" i="10"/>
  <c r="G187" i="10"/>
  <c r="H187" i="10"/>
  <c r="I187" i="10"/>
  <c r="J187" i="10"/>
  <c r="K187" i="10"/>
  <c r="L187" i="10"/>
  <c r="M187" i="10"/>
  <c r="N187" i="10"/>
  <c r="O187" i="10"/>
  <c r="F189" i="10"/>
  <c r="G189" i="10"/>
  <c r="H189" i="10"/>
  <c r="I189" i="10"/>
  <c r="J189" i="10"/>
  <c r="K189" i="10"/>
  <c r="L189" i="10"/>
  <c r="M189" i="10"/>
  <c r="N189" i="10"/>
  <c r="O189" i="10"/>
  <c r="G191" i="10"/>
  <c r="H191" i="10"/>
  <c r="I191" i="10"/>
  <c r="J191" i="10"/>
  <c r="K191" i="10"/>
  <c r="L191" i="10"/>
  <c r="M191" i="10"/>
  <c r="N191" i="10"/>
  <c r="O191" i="10"/>
  <c r="F192" i="10"/>
  <c r="G192" i="10"/>
  <c r="H192" i="10"/>
  <c r="I192" i="10"/>
  <c r="J192" i="10"/>
  <c r="K192" i="10"/>
  <c r="L192" i="10"/>
  <c r="M192" i="10"/>
  <c r="N192" i="10"/>
  <c r="O192" i="10"/>
  <c r="F193" i="10"/>
  <c r="G193" i="10"/>
  <c r="H193" i="10"/>
  <c r="I193" i="10"/>
  <c r="J193" i="10"/>
  <c r="K193" i="10"/>
  <c r="L193" i="10"/>
  <c r="M193" i="10"/>
  <c r="N193" i="10"/>
  <c r="O193" i="10"/>
  <c r="F195" i="10"/>
  <c r="G195" i="10"/>
  <c r="H195" i="10"/>
  <c r="I195" i="10"/>
  <c r="J195" i="10"/>
  <c r="K195" i="10"/>
  <c r="L195" i="10"/>
  <c r="M195" i="10"/>
  <c r="N195" i="10"/>
  <c r="O195" i="10"/>
  <c r="F197" i="10"/>
  <c r="G197" i="10"/>
  <c r="H197" i="10"/>
  <c r="I197" i="10"/>
  <c r="J197" i="10"/>
  <c r="K197" i="10"/>
  <c r="L197" i="10"/>
  <c r="M197" i="10"/>
  <c r="N197" i="10"/>
  <c r="O197" i="10"/>
  <c r="F202" i="10"/>
  <c r="G202" i="10"/>
  <c r="H202" i="10"/>
  <c r="I202" i="10"/>
  <c r="J202" i="10"/>
  <c r="K202" i="10"/>
  <c r="L202" i="10"/>
  <c r="M202" i="10"/>
  <c r="N202" i="10"/>
  <c r="O202" i="10"/>
  <c r="F210" i="10"/>
  <c r="G210" i="10"/>
  <c r="H210" i="10"/>
  <c r="I210" i="10"/>
  <c r="J210" i="10"/>
  <c r="K210" i="10"/>
  <c r="L210" i="10"/>
  <c r="M210" i="10"/>
  <c r="N210" i="10"/>
  <c r="O210" i="10"/>
  <c r="F211" i="10"/>
  <c r="G211" i="10"/>
  <c r="H211" i="10"/>
  <c r="I211" i="10"/>
  <c r="J211" i="10"/>
  <c r="K211" i="10"/>
  <c r="L211" i="10"/>
  <c r="M211" i="10"/>
  <c r="N211" i="10"/>
  <c r="O211" i="10"/>
  <c r="F212" i="10"/>
  <c r="G212" i="10"/>
  <c r="H212" i="10"/>
  <c r="I212" i="10"/>
  <c r="J212" i="10"/>
  <c r="K212" i="10"/>
  <c r="L212" i="10"/>
  <c r="M212" i="10"/>
  <c r="N212" i="10"/>
  <c r="O212" i="10"/>
  <c r="F213" i="10"/>
  <c r="G213" i="10"/>
  <c r="H213" i="10"/>
  <c r="I213" i="10"/>
  <c r="J213" i="10"/>
  <c r="K213" i="10"/>
  <c r="L213" i="10"/>
  <c r="M213" i="10"/>
  <c r="N213" i="10"/>
  <c r="O213" i="10"/>
  <c r="F214" i="10"/>
  <c r="G214" i="10"/>
  <c r="H214" i="10"/>
  <c r="I214" i="10"/>
  <c r="J214" i="10"/>
  <c r="K214" i="10"/>
  <c r="L214" i="10"/>
  <c r="M214" i="10"/>
  <c r="N214" i="10"/>
  <c r="O214" i="10"/>
  <c r="F215" i="10"/>
  <c r="G215" i="10"/>
  <c r="H215" i="10"/>
  <c r="I215" i="10"/>
  <c r="J215" i="10"/>
  <c r="K215" i="10"/>
  <c r="L215" i="10"/>
  <c r="M215" i="10"/>
  <c r="N215" i="10"/>
  <c r="O215" i="10"/>
  <c r="F216" i="10"/>
  <c r="G216" i="10"/>
  <c r="H216" i="10"/>
  <c r="I216" i="10"/>
  <c r="J216" i="10"/>
  <c r="K216" i="10"/>
  <c r="L216" i="10"/>
  <c r="M216" i="10"/>
  <c r="N216" i="10"/>
  <c r="O216" i="10"/>
  <c r="F217" i="10"/>
  <c r="G217" i="10"/>
  <c r="H217" i="10"/>
  <c r="I217" i="10"/>
  <c r="J217" i="10"/>
  <c r="K217" i="10"/>
  <c r="L217" i="10"/>
  <c r="M217" i="10"/>
  <c r="N217" i="10"/>
  <c r="O217" i="10"/>
  <c r="F218" i="10"/>
  <c r="G218" i="10"/>
  <c r="H218" i="10"/>
  <c r="I218" i="10"/>
  <c r="J218" i="10"/>
  <c r="K218" i="10"/>
  <c r="L218" i="10"/>
  <c r="M218" i="10"/>
  <c r="N218" i="10"/>
  <c r="O218" i="10"/>
</calcChain>
</file>

<file path=xl/sharedStrings.xml><?xml version="1.0" encoding="utf-8"?>
<sst xmlns="http://schemas.openxmlformats.org/spreadsheetml/2006/main" count="228" uniqueCount="176">
  <si>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</si>
  <si>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</si>
  <si>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</si>
  <si>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</si>
  <si>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</si>
  <si>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</si>
  <si>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</si>
  <si>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</si>
  <si>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</si>
  <si>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</si>
  <si>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</si>
  <si>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</si>
  <si>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</si>
  <si>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</si>
  <si>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</si>
  <si>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</si>
  <si>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</si>
  <si>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</si>
  <si>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</si>
  <si>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</si>
  <si>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</si>
  <si>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</si>
  <si>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</si>
  <si>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</si>
  <si>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</si>
  <si>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</si>
  <si>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</si>
  <si>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</si>
  <si>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</si>
  <si>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</si>
  <si>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</si>
  <si>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</si>
  <si>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</si>
  <si>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</si>
  <si>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</si>
  <si>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</si>
  <si>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</si>
  <si>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</si>
  <si>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</si>
  <si>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</si>
  <si>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</si>
  <si>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</si>
  <si>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</si>
  <si>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</si>
  <si>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</si>
  <si>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</si>
  <si>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</si>
  <si>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</si>
  <si>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</si>
  <si>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</si>
  <si>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</si>
  <si>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</si>
  <si>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</si>
  <si>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</si>
  <si>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</si>
  <si>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</si>
  <si>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</si>
  <si>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</si>
  <si>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</si>
  <si>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</si>
  <si>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</si>
  <si>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</si>
  <si>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</si>
  <si>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</si>
  <si>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</si>
  <si>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</si>
  <si>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</si>
  <si>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</si>
  <si>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</si>
  <si>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</si>
  <si>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</si>
  <si>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Workout</t>
  </si>
  <si>
    <t>Cash sweep modeling</t>
  </si>
  <si>
    <t>Google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</si>
  <si>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</si>
  <si>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</si>
  <si>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</si>
  <si>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</si>
  <si>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</si>
  <si>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</si>
  <si>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</si>
  <si>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</si>
  <si>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</si>
  <si>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</si>
  <si>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</si>
  <si>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</si>
  <si>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</si>
  <si>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</si>
  <si>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</si>
  <si>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</si>
  <si>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</si>
  <si>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</si>
  <si>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</si>
  <si>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</si>
  <si>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</si>
  <si>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</si>
  <si>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</si>
  <si>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</si>
  <si>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</si>
  <si>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</si>
  <si>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</si>
  <si>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</si>
  <si>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</si>
  <si>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</si>
  <si>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</si>
  <si>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</si>
  <si>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</si>
  <si>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</si>
  <si>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</si>
  <si>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</si>
  <si>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</si>
  <si>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</si>
  <si>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</si>
  <si>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</si>
  <si>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</si>
  <si>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</si>
  <si>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</si>
  <si>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</si>
  <si>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</si>
  <si>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</si>
  <si>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</si>
  <si>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</si>
  <si>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</si>
  <si>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</si>
  <si>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</si>
  <si>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</si>
  <si>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</si>
  <si>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</si>
  <si>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</si>
  <si>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</si>
  <si>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</si>
  <si>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</si>
  <si>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</si>
  <si>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</si>
  <si>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</si>
  <si>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</si>
  <si>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</si>
  <si>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</si>
  <si>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</si>
  <si>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</si>
  <si>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</si>
  <si>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</si>
  <si>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</si>
  <si>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</si>
  <si>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</si>
  <si>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</si>
  <si>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</si>
  <si>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</si>
  <si>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</si>
  <si>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</si>
  <si>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</si>
  <si>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</si>
  <si>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</si>
  <si>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</si>
  <si>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</si>
  <si>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</si>
  <si>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</si>
  <si>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</si>
  <si>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</si>
  <si>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</si>
  <si>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</si>
  <si>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</si>
  <si>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</si>
  <si>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</si>
  <si>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</si>
  <si>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</si>
  <si>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</si>
  <si>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</si>
  <si>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</si>
  <si>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Dividends per share growth</t>
  </si>
  <si>
    <t>Long term debt (including currently due)</t>
  </si>
  <si>
    <t>End</t>
  </si>
  <si>
    <t>Balance Sheet Operating Statistics</t>
  </si>
  <si>
    <t>Income Statement Operating Statistics</t>
  </si>
  <si>
    <t>Operating cash flow</t>
  </si>
  <si>
    <t>Investing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</si>
</sst>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"/>
    <numFmt numFmtId="177" formatCode="#,##0.00_);\(#,##0.00\);0.00_);@_)"/>
    <numFmt numFmtId="178" formatCode="#,##0_);\(#,##0\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176" fontId="30" fillId="0" borderId="0" xfId="66" applyNumberFormat="1"/>
    <xf numFmtId="174" fontId="9" fillId="0" borderId="0" xfId="0" applyFont="1"/>
    <xf numFmtId="175" fontId="29" fillId="0" borderId="0" xfId="66" applyFont="1"/>
    <xf numFmtId="177" fontId="0" fillId="0" borderId="0" xfId="0" applyNumberFormat="1"/>
    <xf numFmtId="178" fontId="30" fillId="0" borderId="0" xfId="66" applyNumberFormat="1"/>
    <xf numFmtId="171" fontId="0" fillId="0" borderId="0" xfId="56" applyFont="1" applyAlignment="1">
      <alignment horizontal="right"/>
    </xf>
    <xf numFmtId="172" fontId="30" fillId="37" borderId="11" xfId="57" applyFont="1" applyFill="1" applyBorder="1" applyProtection="1">
      <protection locked="0"/>
    </xf>
    <xf numFmtId="174" fontId="30" fillId="37" borderId="11" xfId="61" applyNumberFormat="1">
      <protection locked="0"/>
    </xf>
    <xf numFmtId="177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3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3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3">
      <c r="A7" s="86" t="str">
        <f ca="1">"© "&amp;YEAR(TODAY())&amp;" Financial Edge Training "</f>
        <v xml:space="preserve">© 2020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7"/>
      <c r="H9" s="87"/>
      <c r="I9" s="87"/>
      <c r="J9" s="87"/>
      <c r="K9" s="28"/>
    </row>
    <row r="10" spans="1:14" s="23" customFormat="1" ht="15" customHeight="1" x14ac:dyDescent="0.3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9" t="s">
        <v>0</v>
      </c>
      <c r="C4" s="89"/>
      <c r="D4" s="89"/>
      <c r="E4" s="89"/>
      <c r="F4" s="89"/>
      <c r="G4" s="89"/>
      <c r="H4" s="89"/>
      <c r="I4" s="89"/>
      <c r="K4" s="1"/>
      <c r="L4" s="89" t="s">
        <v>2</v>
      </c>
      <c r="M4" s="89"/>
      <c r="N4" s="89"/>
      <c r="O4" s="89"/>
      <c r="P4" s="89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73</v>
      </c>
      <c r="O5" s="91"/>
      <c r="P5" s="91"/>
      <c r="Q5" s="91"/>
      <c r="R5" s="45"/>
    </row>
    <row r="6" spans="1:18" s="2" customFormat="1" ht="15" customHeight="1" x14ac:dyDescent="0.3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5"/>
    </row>
    <row r="7" spans="1:18" s="2" customFormat="1" ht="15" customHeight="1" x14ac:dyDescent="0.3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1" t="s">
        <v>9</v>
      </c>
      <c r="O7" s="91"/>
      <c r="P7" s="91"/>
      <c r="Q7" s="91"/>
      <c r="R7" s="45"/>
    </row>
    <row r="8" spans="1:18" s="2" customFormat="1" ht="15" customHeight="1" x14ac:dyDescent="0.3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 t="s">
        <v>10</v>
      </c>
      <c r="O8" s="91"/>
      <c r="P8" s="91"/>
      <c r="Q8" s="91"/>
      <c r="R8" s="45"/>
    </row>
    <row r="9" spans="1:18" s="2" customFormat="1" ht="15" customHeight="1" x14ac:dyDescent="0.3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11</v>
      </c>
      <c r="O9" s="91"/>
      <c r="P9" s="91"/>
      <c r="Q9" s="91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3">
        <v>1</v>
      </c>
      <c r="O10" s="93"/>
      <c r="P10" s="93"/>
      <c r="Q10" s="93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90" t="s">
        <v>20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N13" s="1"/>
      <c r="O13" s="89" t="s">
        <v>15</v>
      </c>
      <c r="P13" s="89"/>
      <c r="Q13" s="89"/>
      <c r="R13" s="62"/>
    </row>
    <row r="14" spans="1:18" s="2" customFormat="1" ht="15" customHeight="1" x14ac:dyDescent="0.3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3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3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3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88671875" customWidth="1"/>
    <col min="13" max="15" width="9.88671875" bestFit="1" customWidth="1"/>
  </cols>
  <sheetData>
    <row r="1" spans="1:15" s="50" customFormat="1" ht="45" customHeight="1" x14ac:dyDescent="0.55000000000000004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4">
      <c r="A2" s="14" t="s">
        <v>71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3">
      <c r="A4" s="15" t="s">
        <v>40</v>
      </c>
    </row>
    <row r="5" spans="1:15" ht="15" customHeight="1" x14ac:dyDescent="0.3">
      <c r="B5" s="16" t="s">
        <v>26</v>
      </c>
      <c r="D5" s="69">
        <f>(D20/C20)-1</f>
        <v>0.18880023055170314</v>
      </c>
      <c r="E5" s="69">
        <f>(E20/D20)-1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3">
      <c r="B6" s="16" t="s">
        <v>74</v>
      </c>
      <c r="C6" s="69">
        <f>C21/C20</f>
        <v>-0.39613465660404551</v>
      </c>
      <c r="D6" s="69">
        <f t="shared" ref="D6:E6" si="1">D21/D20</f>
        <v>-0.38925167800487875</v>
      </c>
      <c r="E6" s="69">
        <f t="shared" si="1"/>
        <v>-0.37557508434570408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3">
      <c r="B7" s="16" t="s">
        <v>75</v>
      </c>
      <c r="C7" s="69">
        <f>C24/C20</f>
        <v>-0.19787820385813867</v>
      </c>
      <c r="D7" s="69">
        <f t="shared" ref="D7" si="2">D24/D20</f>
        <v>-0.21184527507158984</v>
      </c>
      <c r="E7" s="69">
        <f>E24/E20</f>
        <v>-0.20246969555534813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3">
      <c r="B8" s="16" t="s">
        <v>76</v>
      </c>
      <c r="C8" s="69">
        <f>C25/C20</f>
        <v>-0.12855058628577606</v>
      </c>
      <c r="D8" s="69">
        <f t="shared" ref="D8:E8" si="3">D25/D20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3">
      <c r="B9" s="16" t="s">
        <v>77</v>
      </c>
      <c r="C9" s="69"/>
      <c r="D9" s="69">
        <f>D28/C85</f>
        <v>0.21320503510045996</v>
      </c>
      <c r="E9" s="69">
        <f>E28/D85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3">
      <c r="B10" s="16" t="s">
        <v>90</v>
      </c>
      <c r="C10" s="70">
        <f>C29</f>
        <v>1505.4</v>
      </c>
      <c r="D10" s="70">
        <f t="shared" ref="D10:E10" si="4">D29</f>
        <v>1892.8</v>
      </c>
      <c r="E10" s="70">
        <f t="shared" si="4"/>
        <v>1210.3</v>
      </c>
      <c r="F10" s="80">
        <v>1047.8</v>
      </c>
      <c r="G10" s="80">
        <v>941.2</v>
      </c>
      <c r="H10" s="80">
        <v>828.1</v>
      </c>
      <c r="I10" s="80">
        <v>686.4</v>
      </c>
      <c r="J10" s="80">
        <v>564.20000000000005</v>
      </c>
      <c r="K10" s="80">
        <f>(718/5)*1.3</f>
        <v>186.68</v>
      </c>
      <c r="L10" s="80">
        <f>(718/5)*1.3</f>
        <v>186.68</v>
      </c>
      <c r="M10" s="80">
        <f>(718/5)*1.3</f>
        <v>186.68</v>
      </c>
      <c r="N10" s="80">
        <f>(718/5)*1.3</f>
        <v>186.68</v>
      </c>
      <c r="O10" s="80">
        <f>(718/5)*1.3</f>
        <v>186.68</v>
      </c>
    </row>
    <row r="11" spans="1:15" ht="15" customHeight="1" x14ac:dyDescent="0.3">
      <c r="B11" s="16" t="s">
        <v>91</v>
      </c>
      <c r="C11">
        <f>C34</f>
        <v>-245.70000000000002</v>
      </c>
      <c r="D11">
        <f t="shared" ref="D11:E11" si="5">D34</f>
        <v>153.4</v>
      </c>
      <c r="E11">
        <f t="shared" si="5"/>
        <v>-785.2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3">
      <c r="B12" s="16" t="s">
        <v>78</v>
      </c>
      <c r="C12" s="69">
        <f>C37/C35</f>
        <v>-0.17227498584816661</v>
      </c>
      <c r="D12" s="69">
        <f t="shared" ref="D12:E12" si="6">D37/D35</f>
        <v>-0.21084651486181125</v>
      </c>
      <c r="E12" s="69">
        <f t="shared" si="6"/>
        <v>-0.16808304920869174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3">
      <c r="B13" s="16" t="s">
        <v>79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3">
      <c r="B14" s="16" t="s">
        <v>80</v>
      </c>
      <c r="C14">
        <f>C40</f>
        <v>-555.1</v>
      </c>
      <c r="D14">
        <f t="shared" ref="D14:E14" si="7">D40</f>
        <v>670.80000000000007</v>
      </c>
      <c r="E14">
        <f t="shared" si="7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3">
      <c r="B15" s="16" t="s">
        <v>169</v>
      </c>
      <c r="D15" s="66" t="e">
        <f>D46/C46-1</f>
        <v>#DIV/0!</v>
      </c>
      <c r="E15" s="66" t="e">
        <f>E46/D46-1</f>
        <v>#DIV/0!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</row>
    <row r="16" spans="1:15" ht="15" customHeight="1" x14ac:dyDescent="0.3">
      <c r="B16" s="16" t="s">
        <v>82</v>
      </c>
      <c r="C16">
        <f>C47</f>
        <v>865.39960000000008</v>
      </c>
      <c r="D16">
        <f t="shared" ref="D16:E17" si="8">D47</f>
        <v>878.71549999999991</v>
      </c>
      <c r="E16">
        <f t="shared" si="8"/>
        <v>890.01379999999995</v>
      </c>
      <c r="F16" s="80">
        <f t="shared" ref="F16:O16" si="9">(292.580627+50.199837+345.539303)*1.3</f>
        <v>894.81569709999997</v>
      </c>
      <c r="G16" s="80">
        <f t="shared" si="9"/>
        <v>894.81569709999997</v>
      </c>
      <c r="H16" s="80">
        <f t="shared" si="9"/>
        <v>894.81569709999997</v>
      </c>
      <c r="I16" s="80">
        <f t="shared" si="9"/>
        <v>894.81569709999997</v>
      </c>
      <c r="J16" s="80">
        <f t="shared" si="9"/>
        <v>894.81569709999997</v>
      </c>
      <c r="K16" s="80">
        <f t="shared" si="9"/>
        <v>894.81569709999997</v>
      </c>
      <c r="L16" s="80">
        <f t="shared" si="9"/>
        <v>894.81569709999997</v>
      </c>
      <c r="M16" s="80">
        <f t="shared" si="9"/>
        <v>894.81569709999997</v>
      </c>
      <c r="N16" s="80">
        <f t="shared" si="9"/>
        <v>894.81569709999997</v>
      </c>
      <c r="O16" s="80">
        <f t="shared" si="9"/>
        <v>894.81569709999997</v>
      </c>
    </row>
    <row r="17" spans="1:15" ht="15" customHeight="1" x14ac:dyDescent="0.3">
      <c r="B17" s="16" t="s">
        <v>83</v>
      </c>
      <c r="C17">
        <f>C48</f>
        <v>958.03500000000008</v>
      </c>
      <c r="D17">
        <f t="shared" si="8"/>
        <v>964.59740000000011</v>
      </c>
      <c r="E17">
        <f t="shared" si="8"/>
        <v>968.07749999999999</v>
      </c>
      <c r="F17">
        <f>E17/E16*F16</f>
        <v>973.30057467572442</v>
      </c>
      <c r="G17">
        <f t="shared" ref="G17:O17" si="10">F17/F16*G16</f>
        <v>973.30057467572442</v>
      </c>
      <c r="H17">
        <f t="shared" si="10"/>
        <v>973.30057467572442</v>
      </c>
      <c r="I17">
        <f t="shared" si="10"/>
        <v>973.30057467572442</v>
      </c>
      <c r="J17">
        <f t="shared" si="10"/>
        <v>973.30057467572442</v>
      </c>
      <c r="K17">
        <f t="shared" si="10"/>
        <v>973.30057467572442</v>
      </c>
      <c r="L17">
        <f t="shared" si="10"/>
        <v>973.30057467572442</v>
      </c>
      <c r="M17">
        <f t="shared" si="10"/>
        <v>973.30057467572442</v>
      </c>
      <c r="N17">
        <f t="shared" si="10"/>
        <v>973.30057467572442</v>
      </c>
      <c r="O17">
        <f t="shared" si="10"/>
        <v>973.30057467572442</v>
      </c>
    </row>
    <row r="18" spans="1:15" ht="15" customHeight="1" x14ac:dyDescent="0.3">
      <c r="A18" s="64"/>
    </row>
    <row r="19" spans="1:15" ht="15" customHeight="1" x14ac:dyDescent="0.3">
      <c r="A19" s="15" t="s">
        <v>27</v>
      </c>
    </row>
    <row r="20" spans="1:15" ht="15" customHeight="1" x14ac:dyDescent="0.3">
      <c r="B20" s="16" t="s">
        <v>28</v>
      </c>
      <c r="C20" s="65">
        <v>72174.7</v>
      </c>
      <c r="D20" s="65">
        <v>85801.3</v>
      </c>
      <c r="E20" s="65">
        <v>97485.7</v>
      </c>
      <c r="F20">
        <f t="shared" ref="F20:O20" si="11">E20*(1+F5)</f>
        <v>109671.41249999999</v>
      </c>
      <c r="G20">
        <f t="shared" si="11"/>
        <v>126122.12437499998</v>
      </c>
      <c r="H20">
        <f t="shared" si="11"/>
        <v>144157.58816062499</v>
      </c>
      <c r="I20">
        <f t="shared" si="11"/>
        <v>162033.12909254251</v>
      </c>
      <c r="J20">
        <f t="shared" si="11"/>
        <v>180018.80642181472</v>
      </c>
      <c r="K20">
        <f t="shared" si="11"/>
        <v>200000.89393463614</v>
      </c>
      <c r="L20">
        <f t="shared" si="11"/>
        <v>222200.99316138076</v>
      </c>
      <c r="M20">
        <f t="shared" si="11"/>
        <v>246865.30340229403</v>
      </c>
      <c r="N20">
        <f t="shared" si="11"/>
        <v>274267.35207994864</v>
      </c>
      <c r="O20">
        <f t="shared" si="11"/>
        <v>304711.02816082293</v>
      </c>
    </row>
    <row r="21" spans="1:15" ht="15" customHeight="1" x14ac:dyDescent="0.3">
      <c r="B21" s="16" t="s">
        <v>84</v>
      </c>
      <c r="C21" s="65">
        <v>-28590.9</v>
      </c>
      <c r="D21" s="65">
        <v>-33398.300000000003</v>
      </c>
      <c r="E21" s="65">
        <v>-36613.200000000004</v>
      </c>
      <c r="F21">
        <f t="shared" ref="F21:O21" si="12">F20*F6</f>
        <v>-41236.451099999998</v>
      </c>
      <c r="G21">
        <f t="shared" si="12"/>
        <v>-47421.918764999995</v>
      </c>
      <c r="H21">
        <f t="shared" si="12"/>
        <v>-54203.253148394993</v>
      </c>
      <c r="I21">
        <f t="shared" si="12"/>
        <v>-60924.456538795988</v>
      </c>
      <c r="J21">
        <f t="shared" si="12"/>
        <v>-67687.071214602329</v>
      </c>
      <c r="K21">
        <f t="shared" si="12"/>
        <v>-75200.336119423184</v>
      </c>
      <c r="L21">
        <f t="shared" si="12"/>
        <v>-83547.57342867917</v>
      </c>
      <c r="M21">
        <f t="shared" si="12"/>
        <v>-92821.354079262557</v>
      </c>
      <c r="N21">
        <f t="shared" si="12"/>
        <v>-103124.52438206068</v>
      </c>
      <c r="O21">
        <f t="shared" si="12"/>
        <v>-114571.34658846942</v>
      </c>
    </row>
    <row r="22" spans="1:15" ht="15" customHeight="1" x14ac:dyDescent="0.3">
      <c r="B22" s="16" t="s">
        <v>85</v>
      </c>
      <c r="C22" s="74">
        <f>SUM(C20:C21)</f>
        <v>43583.799999999996</v>
      </c>
      <c r="D22" s="74">
        <f t="shared" ref="D22:O22" si="13">SUM(D20:D21)</f>
        <v>52403</v>
      </c>
      <c r="E22" s="74">
        <f t="shared" si="13"/>
        <v>60872.499999999993</v>
      </c>
      <c r="F22" s="74">
        <f t="shared" si="13"/>
        <v>68434.9614</v>
      </c>
      <c r="G22" s="74">
        <f t="shared" si="13"/>
        <v>78700.20560999999</v>
      </c>
      <c r="H22" s="74">
        <f t="shared" si="13"/>
        <v>89954.335012230003</v>
      </c>
      <c r="I22" s="74">
        <f t="shared" si="13"/>
        <v>101108.67255374652</v>
      </c>
      <c r="J22" s="74">
        <f t="shared" si="13"/>
        <v>112331.73520721239</v>
      </c>
      <c r="K22" s="74">
        <f t="shared" si="13"/>
        <v>124800.55781521296</v>
      </c>
      <c r="L22" s="74">
        <f t="shared" si="13"/>
        <v>138653.41973270159</v>
      </c>
      <c r="M22" s="74">
        <f t="shared" si="13"/>
        <v>154043.94932303147</v>
      </c>
      <c r="N22" s="74">
        <f t="shared" si="13"/>
        <v>171142.82769788796</v>
      </c>
      <c r="O22" s="74">
        <f t="shared" si="13"/>
        <v>190139.68157235353</v>
      </c>
    </row>
    <row r="24" spans="1:15" ht="15" customHeight="1" x14ac:dyDescent="0.3">
      <c r="B24" s="16" t="s">
        <v>86</v>
      </c>
      <c r="C24" s="65">
        <v>-14281.800000000001</v>
      </c>
      <c r="D24" s="65">
        <v>-18176.600000000002</v>
      </c>
      <c r="E24" s="65">
        <v>-19737.900000000001</v>
      </c>
      <c r="F24">
        <f t="shared" ref="F24:O24" si="14">F20*F7</f>
        <v>-22153.625325000001</v>
      </c>
      <c r="G24">
        <f t="shared" si="14"/>
        <v>-25476.669123749998</v>
      </c>
      <c r="H24">
        <f t="shared" si="14"/>
        <v>-29119.832808446248</v>
      </c>
      <c r="I24">
        <f t="shared" si="14"/>
        <v>-32730.692076693591</v>
      </c>
      <c r="J24">
        <f t="shared" si="14"/>
        <v>-36363.798897206572</v>
      </c>
      <c r="K24">
        <f t="shared" si="14"/>
        <v>-40400.180574796505</v>
      </c>
      <c r="L24">
        <f t="shared" si="14"/>
        <v>-44884.600618598917</v>
      </c>
      <c r="M24">
        <f t="shared" si="14"/>
        <v>-49866.791287263397</v>
      </c>
      <c r="N24">
        <f t="shared" si="14"/>
        <v>-55402.005120149632</v>
      </c>
      <c r="O24">
        <f t="shared" si="14"/>
        <v>-61551.627688486238</v>
      </c>
    </row>
    <row r="25" spans="1:15" ht="15" customHeight="1" x14ac:dyDescent="0.3">
      <c r="B25" s="16" t="s">
        <v>92</v>
      </c>
      <c r="C25" s="65">
        <v>-9278.1</v>
      </c>
      <c r="D25" s="65">
        <v>-12781.6</v>
      </c>
      <c r="E25" s="65">
        <v>-15966.6</v>
      </c>
      <c r="F25">
        <f t="shared" ref="F25:O25" si="15">F20*F8</f>
        <v>-17986.111649999999</v>
      </c>
      <c r="G25">
        <f t="shared" si="15"/>
        <v>-20684.028397499998</v>
      </c>
      <c r="H25">
        <f t="shared" si="15"/>
        <v>-23641.844458342501</v>
      </c>
      <c r="I25">
        <f t="shared" si="15"/>
        <v>-26573.433171176974</v>
      </c>
      <c r="J25">
        <f t="shared" si="15"/>
        <v>-29523.084253177614</v>
      </c>
      <c r="K25">
        <f t="shared" si="15"/>
        <v>-32800.14660528033</v>
      </c>
      <c r="L25">
        <f t="shared" si="15"/>
        <v>-36440.962878466446</v>
      </c>
      <c r="M25">
        <f t="shared" si="15"/>
        <v>-40485.909757976224</v>
      </c>
      <c r="N25">
        <f t="shared" si="15"/>
        <v>-44979.845741111581</v>
      </c>
      <c r="O25">
        <f t="shared" si="15"/>
        <v>-49972.608618374965</v>
      </c>
    </row>
    <row r="26" spans="1:15" ht="15" customHeight="1" x14ac:dyDescent="0.3">
      <c r="B26" s="16" t="s">
        <v>43</v>
      </c>
      <c r="C26" s="74">
        <f>SUM(C22,C24:C25)</f>
        <v>20023.899999999994</v>
      </c>
      <c r="D26" s="74">
        <f t="shared" ref="D26:O26" si="16">SUM(D22,D24:D25)</f>
        <v>21444.799999999996</v>
      </c>
      <c r="E26" s="74">
        <f t="shared" si="16"/>
        <v>25167.999999999993</v>
      </c>
      <c r="F26" s="74">
        <f t="shared" si="16"/>
        <v>28295.224425</v>
      </c>
      <c r="G26" s="74">
        <f t="shared" si="16"/>
        <v>32539.508088749993</v>
      </c>
      <c r="H26" s="74">
        <f t="shared" si="16"/>
        <v>37192.657745441255</v>
      </c>
      <c r="I26" s="74">
        <f t="shared" si="16"/>
        <v>41804.547305875953</v>
      </c>
      <c r="J26" s="74">
        <f t="shared" si="16"/>
        <v>46444.852056828197</v>
      </c>
      <c r="K26" s="74">
        <f t="shared" si="16"/>
        <v>51600.230635136119</v>
      </c>
      <c r="L26" s="74">
        <f t="shared" si="16"/>
        <v>57327.856235636216</v>
      </c>
      <c r="M26" s="74">
        <f t="shared" si="16"/>
        <v>63691.248277791856</v>
      </c>
      <c r="N26" s="74">
        <f t="shared" si="16"/>
        <v>70760.976836626738</v>
      </c>
      <c r="O26" s="74">
        <f t="shared" si="16"/>
        <v>78615.445265492308</v>
      </c>
    </row>
    <row r="28" spans="1:15" ht="15" customHeight="1" x14ac:dyDescent="0.3">
      <c r="B28" s="16" t="s">
        <v>87</v>
      </c>
      <c r="C28" s="65">
        <v>3615.3</v>
      </c>
      <c r="D28" s="65">
        <v>4579.9000000000005</v>
      </c>
      <c r="E28" s="65">
        <v>5371.6</v>
      </c>
      <c r="F28">
        <f t="shared" ref="F28:O28" si="17">F9*E85</f>
        <v>6525.6984000000002</v>
      </c>
      <c r="G28">
        <f t="shared" si="17"/>
        <v>8242.7257311749981</v>
      </c>
      <c r="H28">
        <f t="shared" si="17"/>
        <v>10089.603307212974</v>
      </c>
      <c r="I28">
        <f t="shared" si="17"/>
        <v>12084.991347833347</v>
      </c>
      <c r="J28">
        <f t="shared" si="17"/>
        <v>14199.047544609655</v>
      </c>
      <c r="K28">
        <f t="shared" si="17"/>
        <v>16414.100346038274</v>
      </c>
      <c r="L28">
        <f t="shared" si="17"/>
        <v>18764.484183777462</v>
      </c>
      <c r="M28">
        <f t="shared" si="17"/>
        <v>21284.344192521789</v>
      </c>
      <c r="N28">
        <f t="shared" si="17"/>
        <v>24008.307270505051</v>
      </c>
      <c r="O28">
        <f t="shared" si="17"/>
        <v>26972.107899182341</v>
      </c>
    </row>
    <row r="29" spans="1:15" ht="15" customHeight="1" x14ac:dyDescent="0.3">
      <c r="B29" s="16" t="s">
        <v>88</v>
      </c>
      <c r="C29" s="65">
        <v>1505.4</v>
      </c>
      <c r="D29" s="65">
        <v>1892.8</v>
      </c>
      <c r="E29" s="65">
        <v>1210.3</v>
      </c>
      <c r="F29">
        <f t="shared" ref="F29:O29" si="18">F10</f>
        <v>1047.8</v>
      </c>
      <c r="G29">
        <f t="shared" si="18"/>
        <v>941.2</v>
      </c>
      <c r="H29">
        <f t="shared" si="18"/>
        <v>828.1</v>
      </c>
      <c r="I29">
        <f t="shared" si="18"/>
        <v>686.4</v>
      </c>
      <c r="J29">
        <f t="shared" si="18"/>
        <v>564.20000000000005</v>
      </c>
      <c r="K29">
        <f t="shared" si="18"/>
        <v>186.68</v>
      </c>
      <c r="L29">
        <f t="shared" si="18"/>
        <v>186.68</v>
      </c>
      <c r="M29">
        <f t="shared" si="18"/>
        <v>186.68</v>
      </c>
      <c r="N29">
        <f t="shared" si="18"/>
        <v>186.68</v>
      </c>
      <c r="O29">
        <f t="shared" si="18"/>
        <v>186.68</v>
      </c>
    </row>
    <row r="30" spans="1:15" ht="15" customHeight="1" x14ac:dyDescent="0.3">
      <c r="B30" s="16" t="s">
        <v>42</v>
      </c>
      <c r="C30" s="74">
        <f>C26+C28+C29</f>
        <v>25144.599999999995</v>
      </c>
      <c r="D30" s="74">
        <f>D26+D28+D29</f>
        <v>27917.499999999996</v>
      </c>
      <c r="E30" s="74">
        <f>E26+E28+E29</f>
        <v>31749.899999999991</v>
      </c>
      <c r="F30" s="74">
        <f t="shared" ref="F30:O30" si="19">F26+F28+F29</f>
        <v>35868.722825000004</v>
      </c>
      <c r="G30" s="74">
        <f t="shared" si="19"/>
        <v>41723.433819924991</v>
      </c>
      <c r="H30" s="74">
        <f t="shared" si="19"/>
        <v>48110.361052654225</v>
      </c>
      <c r="I30" s="74">
        <f t="shared" si="19"/>
        <v>54575.938653709301</v>
      </c>
      <c r="J30" s="74">
        <f t="shared" si="19"/>
        <v>61208.099601437847</v>
      </c>
      <c r="K30" s="74">
        <f t="shared" si="19"/>
        <v>68201.01098117439</v>
      </c>
      <c r="L30" s="74">
        <f t="shared" si="19"/>
        <v>76279.020419413675</v>
      </c>
      <c r="M30" s="74">
        <f t="shared" si="19"/>
        <v>85162.272470313634</v>
      </c>
      <c r="N30" s="74">
        <f t="shared" si="19"/>
        <v>94955.964107131789</v>
      </c>
      <c r="O30" s="74">
        <f t="shared" si="19"/>
        <v>105774.23316467465</v>
      </c>
    </row>
    <row r="32" spans="1:15" ht="15" customHeight="1" x14ac:dyDescent="0.3">
      <c r="B32" s="16" t="s">
        <v>45</v>
      </c>
      <c r="C32" s="65">
        <v>-105.3</v>
      </c>
      <c r="D32" s="65">
        <v>-131.30000000000001</v>
      </c>
      <c r="E32" s="65">
        <v>-135.20000000000002</v>
      </c>
      <c r="F32">
        <f t="shared" ref="F32:O32" ca="1" si="20">IF(switch=1,F216*-1,0)</f>
        <v>-83.748437499999994</v>
      </c>
      <c r="G32">
        <f t="shared" ca="1" si="20"/>
        <v>0</v>
      </c>
      <c r="H32">
        <f t="shared" ca="1" si="20"/>
        <v>0</v>
      </c>
      <c r="I32">
        <f t="shared" ca="1" si="20"/>
        <v>0</v>
      </c>
      <c r="J32">
        <f t="shared" ca="1" si="20"/>
        <v>0</v>
      </c>
      <c r="K32">
        <f t="shared" ca="1" si="20"/>
        <v>0</v>
      </c>
      <c r="L32">
        <f t="shared" ca="1" si="20"/>
        <v>0</v>
      </c>
      <c r="M32">
        <f t="shared" ca="1" si="20"/>
        <v>0</v>
      </c>
      <c r="N32">
        <f t="shared" ca="1" si="20"/>
        <v>0</v>
      </c>
      <c r="O32">
        <f t="shared" ca="1" si="20"/>
        <v>0</v>
      </c>
    </row>
    <row r="33" spans="2:15" ht="15" customHeight="1" x14ac:dyDescent="0.3">
      <c r="B33" s="16" t="s">
        <v>44</v>
      </c>
      <c r="C33" s="65">
        <v>995.80000000000007</v>
      </c>
      <c r="D33" s="65">
        <v>969.80000000000007</v>
      </c>
      <c r="E33" s="65">
        <v>1298.7</v>
      </c>
      <c r="F33">
        <f t="shared" ref="F33:O33" ca="1" si="21">IF(switch=1,F197,0)</f>
        <v>98.820481448596567</v>
      </c>
      <c r="G33">
        <f t="shared" ca="1" si="21"/>
        <v>111.58680896172315</v>
      </c>
      <c r="H33">
        <f t="shared" ca="1" si="21"/>
        <v>130.91590774505494</v>
      </c>
      <c r="I33">
        <f t="shared" ca="1" si="21"/>
        <v>153.18061181024737</v>
      </c>
      <c r="J33">
        <f t="shared" ca="1" si="21"/>
        <v>178.46664913986689</v>
      </c>
      <c r="K33">
        <f t="shared" ca="1" si="21"/>
        <v>206.89662523500306</v>
      </c>
      <c r="L33">
        <f t="shared" ca="1" si="21"/>
        <v>238.84275576749485</v>
      </c>
      <c r="M33">
        <f t="shared" ca="1" si="21"/>
        <v>274.80440630516517</v>
      </c>
      <c r="N33">
        <f t="shared" ca="1" si="21"/>
        <v>315.14413940957178</v>
      </c>
      <c r="O33">
        <f t="shared" ca="1" si="21"/>
        <v>360.27914721502651</v>
      </c>
    </row>
    <row r="34" spans="2:15" ht="15" customHeight="1" x14ac:dyDescent="0.3">
      <c r="B34" s="16" t="s">
        <v>93</v>
      </c>
      <c r="C34" s="65">
        <v>-245.70000000000002</v>
      </c>
      <c r="D34" s="65">
        <v>153.4</v>
      </c>
      <c r="E34" s="65">
        <v>-785.2</v>
      </c>
      <c r="F34">
        <f t="shared" ref="F34:O34" si="22">F11</f>
        <v>0</v>
      </c>
      <c r="G34">
        <f t="shared" si="22"/>
        <v>0</v>
      </c>
      <c r="H34">
        <f t="shared" si="22"/>
        <v>0</v>
      </c>
      <c r="I34">
        <f t="shared" si="22"/>
        <v>0</v>
      </c>
      <c r="J34">
        <f t="shared" si="22"/>
        <v>0</v>
      </c>
      <c r="K34">
        <f t="shared" si="22"/>
        <v>0</v>
      </c>
      <c r="L34">
        <f t="shared" si="22"/>
        <v>0</v>
      </c>
      <c r="M34">
        <f t="shared" si="22"/>
        <v>0</v>
      </c>
      <c r="N34">
        <f t="shared" si="22"/>
        <v>0</v>
      </c>
      <c r="O34">
        <f t="shared" si="22"/>
        <v>0</v>
      </c>
    </row>
    <row r="35" spans="2:15" ht="15" customHeight="1" x14ac:dyDescent="0.3">
      <c r="B35" s="16" t="s">
        <v>46</v>
      </c>
      <c r="C35" s="74">
        <f>SUM(C26,C32:C34)</f>
        <v>20668.699999999993</v>
      </c>
      <c r="D35" s="74">
        <f t="shared" ref="D35:O35" si="23">SUM(D26,D32:D34)</f>
        <v>22436.699999999997</v>
      </c>
      <c r="E35" s="74">
        <f>SUM(E26,E32:E34)</f>
        <v>25546.299999999992</v>
      </c>
      <c r="F35" s="74">
        <f t="shared" ca="1" si="23"/>
        <v>28310.2964689486</v>
      </c>
      <c r="G35" s="74">
        <f t="shared" ca="1" si="23"/>
        <v>32651.094897711715</v>
      </c>
      <c r="H35" s="74">
        <f t="shared" ca="1" si="23"/>
        <v>37323.573653186308</v>
      </c>
      <c r="I35" s="74">
        <f t="shared" ca="1" si="23"/>
        <v>41957.727917686199</v>
      </c>
      <c r="J35" s="74">
        <f t="shared" ca="1" si="23"/>
        <v>46623.318705968064</v>
      </c>
      <c r="K35" s="74">
        <f t="shared" ca="1" si="23"/>
        <v>51807.127260371119</v>
      </c>
      <c r="L35" s="74">
        <f t="shared" ca="1" si="23"/>
        <v>57566.698991403711</v>
      </c>
      <c r="M35" s="74">
        <f t="shared" ca="1" si="23"/>
        <v>63966.05268409702</v>
      </c>
      <c r="N35" s="74">
        <f t="shared" ca="1" si="23"/>
        <v>71076.120976036313</v>
      </c>
      <c r="O35" s="74">
        <f t="shared" ca="1" si="23"/>
        <v>78975.724412707335</v>
      </c>
    </row>
    <row r="37" spans="2:15" ht="15" customHeight="1" x14ac:dyDescent="0.3">
      <c r="B37" s="16" t="s">
        <v>89</v>
      </c>
      <c r="C37" s="65">
        <v>-3560.7000000000003</v>
      </c>
      <c r="D37" s="65">
        <v>-4730.7</v>
      </c>
      <c r="E37" s="65">
        <v>-4293.9000000000005</v>
      </c>
      <c r="F37">
        <f t="shared" ref="F37:O37" ca="1" si="24">F35*F12</f>
        <v>-5237.4048467554912</v>
      </c>
      <c r="G37">
        <f t="shared" ca="1" si="24"/>
        <v>-6040.452556076667</v>
      </c>
      <c r="H37">
        <f t="shared" ca="1" si="24"/>
        <v>-6904.8611258394667</v>
      </c>
      <c r="I37">
        <f t="shared" ca="1" si="24"/>
        <v>-7762.1796647719466</v>
      </c>
      <c r="J37">
        <f t="shared" ca="1" si="24"/>
        <v>-8625.3139606040913</v>
      </c>
      <c r="K37">
        <f t="shared" ca="1" si="24"/>
        <v>-9584.3185431686561</v>
      </c>
      <c r="L37">
        <f t="shared" ca="1" si="24"/>
        <v>-10649.839313409686</v>
      </c>
      <c r="M37">
        <f t="shared" ca="1" si="24"/>
        <v>-11833.719746557948</v>
      </c>
      <c r="N37">
        <f t="shared" ca="1" si="24"/>
        <v>-13149.082380566717</v>
      </c>
      <c r="O37">
        <f t="shared" ca="1" si="24"/>
        <v>-14610.509016350858</v>
      </c>
    </row>
    <row r="38" spans="2:15" ht="15" customHeight="1" x14ac:dyDescent="0.3">
      <c r="B38" s="16" t="s">
        <v>94</v>
      </c>
      <c r="C38">
        <f>C35+C37</f>
        <v>17107.999999999993</v>
      </c>
      <c r="D38">
        <f t="shared" ref="D38:O38" si="25">D35+D37</f>
        <v>17705.999999999996</v>
      </c>
      <c r="E38">
        <f t="shared" si="25"/>
        <v>21252.399999999991</v>
      </c>
      <c r="F38">
        <f t="shared" ca="1" si="25"/>
        <v>23072.891622193107</v>
      </c>
      <c r="G38">
        <f t="shared" ca="1" si="25"/>
        <v>26610.642341635048</v>
      </c>
      <c r="H38">
        <f t="shared" ca="1" si="25"/>
        <v>30418.712527346841</v>
      </c>
      <c r="I38">
        <f t="shared" ca="1" si="25"/>
        <v>34195.548252914254</v>
      </c>
      <c r="J38">
        <f t="shared" ca="1" si="25"/>
        <v>37998.004745363971</v>
      </c>
      <c r="K38">
        <f t="shared" ca="1" si="25"/>
        <v>42222.808717202461</v>
      </c>
      <c r="L38">
        <f t="shared" ca="1" si="25"/>
        <v>46916.859677994027</v>
      </c>
      <c r="M38">
        <f t="shared" ca="1" si="25"/>
        <v>52132.332937539075</v>
      </c>
      <c r="N38">
        <f t="shared" ca="1" si="25"/>
        <v>57927.038595469596</v>
      </c>
      <c r="O38">
        <f t="shared" ca="1" si="25"/>
        <v>64365.215396356478</v>
      </c>
    </row>
    <row r="40" spans="2:15" ht="15" customHeight="1" x14ac:dyDescent="0.3">
      <c r="B40" s="16" t="s">
        <v>95</v>
      </c>
      <c r="C40" s="65">
        <v>-555.1</v>
      </c>
      <c r="D40" s="65">
        <v>670.80000000000007</v>
      </c>
      <c r="E40" s="65">
        <v>0</v>
      </c>
      <c r="F40">
        <f t="shared" ref="F40:O40" si="26">F14</f>
        <v>0</v>
      </c>
      <c r="G40">
        <f t="shared" si="26"/>
        <v>0</v>
      </c>
      <c r="H40">
        <f t="shared" si="26"/>
        <v>0</v>
      </c>
      <c r="I40">
        <f t="shared" si="26"/>
        <v>0</v>
      </c>
      <c r="J40">
        <f t="shared" si="26"/>
        <v>0</v>
      </c>
      <c r="K40">
        <f t="shared" si="26"/>
        <v>0</v>
      </c>
      <c r="L40">
        <f t="shared" si="26"/>
        <v>0</v>
      </c>
      <c r="M40">
        <f t="shared" si="26"/>
        <v>0</v>
      </c>
      <c r="N40">
        <f t="shared" si="26"/>
        <v>0</v>
      </c>
      <c r="O40">
        <f t="shared" si="26"/>
        <v>0</v>
      </c>
    </row>
    <row r="41" spans="2:15" ht="15" customHeight="1" x14ac:dyDescent="0.3">
      <c r="B41" s="16" t="s">
        <v>29</v>
      </c>
      <c r="C41" s="74">
        <f>C38+C40</f>
        <v>16552.899999999994</v>
      </c>
      <c r="D41" s="74">
        <f t="shared" ref="D41:O41" si="27">D38+D40</f>
        <v>18376.799999999996</v>
      </c>
      <c r="E41" s="74">
        <f t="shared" si="27"/>
        <v>21252.399999999991</v>
      </c>
      <c r="F41" s="74">
        <f t="shared" ca="1" si="27"/>
        <v>23072.891622193107</v>
      </c>
      <c r="G41" s="74">
        <f t="shared" ca="1" si="27"/>
        <v>26610.642341635048</v>
      </c>
      <c r="H41" s="74">
        <f t="shared" ca="1" si="27"/>
        <v>30418.712527346841</v>
      </c>
      <c r="I41" s="74">
        <f t="shared" ca="1" si="27"/>
        <v>34195.548252914254</v>
      </c>
      <c r="J41" s="74">
        <f t="shared" ca="1" si="27"/>
        <v>37998.004745363971</v>
      </c>
      <c r="K41" s="74">
        <f t="shared" ca="1" si="27"/>
        <v>42222.808717202461</v>
      </c>
      <c r="L41" s="74">
        <f t="shared" ca="1" si="27"/>
        <v>46916.859677994027</v>
      </c>
      <c r="M41" s="74">
        <f t="shared" ca="1" si="27"/>
        <v>52132.332937539075</v>
      </c>
      <c r="N41" s="74">
        <f t="shared" ca="1" si="27"/>
        <v>57927.038595469596</v>
      </c>
      <c r="O41" s="74">
        <f t="shared" ca="1" si="27"/>
        <v>64365.215396356478</v>
      </c>
    </row>
    <row r="43" spans="2:15" ht="15" customHeight="1" x14ac:dyDescent="0.3">
      <c r="B43" s="16" t="s">
        <v>96</v>
      </c>
      <c r="C43" s="65">
        <v>17351.100000000002</v>
      </c>
      <c r="D43" s="65">
        <v>18106.400000000001</v>
      </c>
      <c r="E43" s="65">
        <v>21762.78</v>
      </c>
      <c r="F43">
        <f t="shared" ref="F43:O43" ca="1" si="28">F41-F40-F34*(1+F13)</f>
        <v>23072.891622193107</v>
      </c>
      <c r="G43">
        <f t="shared" ca="1" si="28"/>
        <v>26610.642341635048</v>
      </c>
      <c r="H43">
        <f t="shared" ca="1" si="28"/>
        <v>30418.712527346841</v>
      </c>
      <c r="I43">
        <f t="shared" ca="1" si="28"/>
        <v>34195.548252914254</v>
      </c>
      <c r="J43">
        <f t="shared" ca="1" si="28"/>
        <v>37998.004745363971</v>
      </c>
      <c r="K43">
        <f t="shared" ca="1" si="28"/>
        <v>42222.808717202461</v>
      </c>
      <c r="L43">
        <f t="shared" ca="1" si="28"/>
        <v>46916.859677994027</v>
      </c>
      <c r="M43">
        <f t="shared" ca="1" si="28"/>
        <v>52132.332937539075</v>
      </c>
      <c r="N43">
        <f t="shared" ca="1" si="28"/>
        <v>57927.038595469596</v>
      </c>
      <c r="O43">
        <f t="shared" ca="1" si="28"/>
        <v>64365.215396356478</v>
      </c>
    </row>
    <row r="44" spans="2:15" ht="15" customHeight="1" x14ac:dyDescent="0.3">
      <c r="C44" s="73"/>
      <c r="D44" s="73"/>
      <c r="E44" s="73"/>
    </row>
    <row r="45" spans="2:15" ht="15" customHeight="1" x14ac:dyDescent="0.3">
      <c r="B45" s="16" t="s">
        <v>97</v>
      </c>
      <c r="C45" s="81">
        <v>25.246000000000002</v>
      </c>
      <c r="D45" s="81">
        <v>25.766000000000002</v>
      </c>
      <c r="E45" s="81">
        <v>29.692</v>
      </c>
      <c r="F45" s="76">
        <f ca="1">F43/F48</f>
        <v>23.705823486110987</v>
      </c>
      <c r="G45" s="76">
        <f t="shared" ref="G45:O45" ca="1" si="29">G43/G48</f>
        <v>27.340621216113988</v>
      </c>
      <c r="H45" s="76">
        <f t="shared" ca="1" si="29"/>
        <v>31.25315377264775</v>
      </c>
      <c r="I45" s="76">
        <f t="shared" ca="1" si="29"/>
        <v>35.133595050333987</v>
      </c>
      <c r="J45" s="76">
        <f t="shared" ca="1" si="29"/>
        <v>39.040359919672099</v>
      </c>
      <c r="K45" s="76">
        <f t="shared" ca="1" si="29"/>
        <v>43.38105803674253</v>
      </c>
      <c r="L45" s="76">
        <f t="shared" ca="1" si="29"/>
        <v>48.203875450936998</v>
      </c>
      <c r="M45" s="76">
        <f t="shared" ca="1" si="29"/>
        <v>53.562418736789567</v>
      </c>
      <c r="N45" s="76">
        <f t="shared" ca="1" si="29"/>
        <v>59.516083831317175</v>
      </c>
      <c r="O45" s="76">
        <f t="shared" ca="1" si="29"/>
        <v>66.130871666032974</v>
      </c>
    </row>
    <row r="46" spans="2:15" ht="15" customHeight="1" x14ac:dyDescent="0.3">
      <c r="B46" s="16" t="s">
        <v>81</v>
      </c>
      <c r="C46" s="81">
        <v>0</v>
      </c>
      <c r="D46" s="81">
        <v>0</v>
      </c>
      <c r="E46" s="81">
        <v>0</v>
      </c>
      <c r="F46" s="76">
        <f t="shared" ref="F46:O46" si="30">E46*(1+F15)</f>
        <v>0</v>
      </c>
      <c r="G46" s="76">
        <f t="shared" si="30"/>
        <v>0</v>
      </c>
      <c r="H46" s="76">
        <f t="shared" si="30"/>
        <v>0</v>
      </c>
      <c r="I46" s="76">
        <f t="shared" si="30"/>
        <v>0</v>
      </c>
      <c r="J46" s="76">
        <f t="shared" si="30"/>
        <v>0</v>
      </c>
      <c r="K46" s="76">
        <f t="shared" si="30"/>
        <v>0</v>
      </c>
      <c r="L46" s="76">
        <f t="shared" si="30"/>
        <v>0</v>
      </c>
      <c r="M46" s="76">
        <f t="shared" si="30"/>
        <v>0</v>
      </c>
      <c r="N46" s="76">
        <f t="shared" si="30"/>
        <v>0</v>
      </c>
      <c r="O46" s="76">
        <f t="shared" si="30"/>
        <v>0</v>
      </c>
    </row>
    <row r="47" spans="2:15" ht="15" customHeight="1" x14ac:dyDescent="0.3">
      <c r="B47" s="16" t="s">
        <v>82</v>
      </c>
      <c r="C47" s="65">
        <v>865.39960000000008</v>
      </c>
      <c r="D47" s="65">
        <v>878.71549999999991</v>
      </c>
      <c r="E47" s="65">
        <v>890.01379999999995</v>
      </c>
      <c r="F47">
        <f t="shared" ref="F47:O47" si="31">F16</f>
        <v>894.81569709999997</v>
      </c>
      <c r="G47">
        <f t="shared" si="31"/>
        <v>894.81569709999997</v>
      </c>
      <c r="H47">
        <f t="shared" si="31"/>
        <v>894.81569709999997</v>
      </c>
      <c r="I47">
        <f t="shared" si="31"/>
        <v>894.81569709999997</v>
      </c>
      <c r="J47">
        <f t="shared" si="31"/>
        <v>894.81569709999997</v>
      </c>
      <c r="K47">
        <f t="shared" si="31"/>
        <v>894.81569709999997</v>
      </c>
      <c r="L47">
        <f t="shared" si="31"/>
        <v>894.81569709999997</v>
      </c>
      <c r="M47">
        <f t="shared" si="31"/>
        <v>894.81569709999997</v>
      </c>
      <c r="N47">
        <f t="shared" si="31"/>
        <v>894.81569709999997</v>
      </c>
      <c r="O47">
        <f t="shared" si="31"/>
        <v>894.81569709999997</v>
      </c>
    </row>
    <row r="48" spans="2:15" ht="15" customHeight="1" x14ac:dyDescent="0.3">
      <c r="B48" s="16" t="s">
        <v>83</v>
      </c>
      <c r="C48" s="65">
        <v>958.03500000000008</v>
      </c>
      <c r="D48" s="65">
        <v>964.59740000000011</v>
      </c>
      <c r="E48" s="65">
        <v>968.07749999999999</v>
      </c>
      <c r="F48">
        <f t="shared" ref="F48:O48" si="32">F17</f>
        <v>973.30057467572442</v>
      </c>
      <c r="G48">
        <f t="shared" si="32"/>
        <v>973.30057467572442</v>
      </c>
      <c r="H48">
        <f t="shared" si="32"/>
        <v>973.30057467572442</v>
      </c>
      <c r="I48">
        <f t="shared" si="32"/>
        <v>973.30057467572442</v>
      </c>
      <c r="J48">
        <f t="shared" si="32"/>
        <v>973.30057467572442</v>
      </c>
      <c r="K48">
        <f t="shared" si="32"/>
        <v>973.30057467572442</v>
      </c>
      <c r="L48">
        <f t="shared" si="32"/>
        <v>973.30057467572442</v>
      </c>
      <c r="M48">
        <f t="shared" si="32"/>
        <v>973.30057467572442</v>
      </c>
      <c r="N48">
        <f t="shared" si="32"/>
        <v>973.30057467572442</v>
      </c>
      <c r="O48">
        <f t="shared" si="32"/>
        <v>973.30057467572442</v>
      </c>
    </row>
    <row r="50" spans="1:17" ht="15" customHeight="1" x14ac:dyDescent="0.3">
      <c r="A50" s="15" t="s">
        <v>41</v>
      </c>
    </row>
    <row r="51" spans="1:17" ht="15" customHeight="1" x14ac:dyDescent="0.3">
      <c r="B51" s="16" t="s">
        <v>103</v>
      </c>
      <c r="D51">
        <f>D81-C81</f>
        <v>8097.6999999999971</v>
      </c>
      <c r="E51">
        <f>E81-D81</f>
        <v>13609.700000000004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</row>
    <row r="52" spans="1:17" ht="15" customHeight="1" x14ac:dyDescent="0.3">
      <c r="B52" s="16" t="s">
        <v>98</v>
      </c>
      <c r="C52" s="66">
        <f>C82/C20</f>
        <v>0.27808497991678527</v>
      </c>
      <c r="D52" s="66">
        <f>D82/D20</f>
        <v>0.21607248375024618</v>
      </c>
      <c r="E52" s="66">
        <f>E82/E20</f>
        <v>0.22734000986811401</v>
      </c>
      <c r="F52" s="67">
        <v>0.24</v>
      </c>
      <c r="G52" s="67">
        <v>0.24</v>
      </c>
      <c r="H52" s="67">
        <v>0.24</v>
      </c>
      <c r="I52" s="67">
        <v>0.24</v>
      </c>
      <c r="J52" s="67">
        <v>0.24</v>
      </c>
      <c r="K52" s="67">
        <v>0.24</v>
      </c>
      <c r="L52" s="67">
        <v>0.24</v>
      </c>
      <c r="M52" s="67">
        <v>0.24</v>
      </c>
      <c r="N52" s="67">
        <v>0.24</v>
      </c>
      <c r="O52" s="67">
        <v>0.24</v>
      </c>
    </row>
    <row r="53" spans="1:17" ht="15" customHeight="1" x14ac:dyDescent="0.3">
      <c r="B53" s="16" t="s">
        <v>53</v>
      </c>
      <c r="C53" s="66">
        <f>C62/C20</f>
        <v>0.13253120553324088</v>
      </c>
      <c r="D53" s="66">
        <f>D62/D20</f>
        <v>0.16604293874335238</v>
      </c>
      <c r="E53" s="66">
        <f>E62/E20</f>
        <v>0.13221939217751938</v>
      </c>
      <c r="F53" s="67">
        <v>0.15</v>
      </c>
      <c r="G53" s="67">
        <v>0.15</v>
      </c>
      <c r="H53" s="67">
        <v>0.15</v>
      </c>
      <c r="I53" s="67">
        <v>0.15</v>
      </c>
      <c r="J53" s="67">
        <v>0.15</v>
      </c>
      <c r="K53" s="67">
        <v>0.15</v>
      </c>
      <c r="L53" s="67">
        <v>0.15</v>
      </c>
      <c r="M53" s="67">
        <v>0.15</v>
      </c>
      <c r="N53" s="67">
        <v>0.15</v>
      </c>
      <c r="O53" s="67">
        <v>0.15</v>
      </c>
    </row>
    <row r="54" spans="1:17" ht="15" customHeight="1" x14ac:dyDescent="0.3">
      <c r="B54" s="16" t="s">
        <v>102</v>
      </c>
      <c r="D54">
        <f>D86-C86</f>
        <v>1433.9</v>
      </c>
      <c r="E54">
        <f>E86-D86</f>
        <v>2735.2000000000003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</row>
    <row r="55" spans="1:17" ht="15" customHeight="1" x14ac:dyDescent="0.3">
      <c r="B55" s="16" t="s">
        <v>101</v>
      </c>
      <c r="C55">
        <f>C89</f>
        <v>2568.8000000000002</v>
      </c>
      <c r="D55">
        <f t="shared" ref="D55:E55" si="33">D89</f>
        <v>4371.9000000000005</v>
      </c>
      <c r="E55">
        <f t="shared" si="33"/>
        <v>4461.6000000000004</v>
      </c>
      <c r="F55" s="80">
        <v>4461.6000000000004</v>
      </c>
      <c r="G55" s="80">
        <v>4461.6000000000004</v>
      </c>
      <c r="H55" s="80">
        <v>4461.6000000000004</v>
      </c>
      <c r="I55" s="80">
        <v>4461.6000000000004</v>
      </c>
      <c r="J55" s="80">
        <v>4461.6000000000004</v>
      </c>
      <c r="K55" s="80">
        <v>4461.6000000000004</v>
      </c>
      <c r="L55" s="80">
        <v>4461.6000000000004</v>
      </c>
      <c r="M55" s="80">
        <v>4461.6000000000004</v>
      </c>
      <c r="N55" s="80">
        <v>4461.6000000000004</v>
      </c>
      <c r="O55" s="80">
        <v>4461.6000000000004</v>
      </c>
    </row>
    <row r="56" spans="1:17" ht="15" customHeight="1" x14ac:dyDescent="0.3"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ht="15" customHeight="1" x14ac:dyDescent="0.3">
      <c r="B57" s="16" t="s">
        <v>99</v>
      </c>
      <c r="C57" s="66">
        <f>C93/C20</f>
        <v>0.20774869864370757</v>
      </c>
      <c r="D57" s="66">
        <f>D93/D20</f>
        <v>0.22378448811381646</v>
      </c>
      <c r="E57" s="66">
        <f>E93/E20</f>
        <v>0.21449812639187082</v>
      </c>
      <c r="F57" s="67">
        <v>0.215</v>
      </c>
      <c r="G57" s="67">
        <v>0.215</v>
      </c>
      <c r="H57" s="67">
        <v>0.215</v>
      </c>
      <c r="I57" s="67">
        <v>0.215</v>
      </c>
      <c r="J57" s="67">
        <v>0.215</v>
      </c>
      <c r="K57" s="67">
        <v>0.215</v>
      </c>
      <c r="L57" s="67">
        <v>0.215</v>
      </c>
      <c r="M57" s="67">
        <v>0.215</v>
      </c>
      <c r="N57" s="67">
        <v>0.215</v>
      </c>
      <c r="O57" s="67">
        <v>0.215</v>
      </c>
    </row>
    <row r="58" spans="1:17" ht="15" customHeight="1" x14ac:dyDescent="0.3">
      <c r="B58" s="16" t="s">
        <v>100</v>
      </c>
      <c r="C58" s="66">
        <f>C97/C20</f>
        <v>9.8470793782308774E-2</v>
      </c>
      <c r="D58" s="66">
        <f>D97/D20</f>
        <v>8.060483932061635E-2</v>
      </c>
      <c r="E58" s="66">
        <f>E97/E20</f>
        <v>7.7611383002840414E-2</v>
      </c>
      <c r="F58" s="67">
        <v>8.5000000000000006E-2</v>
      </c>
      <c r="G58" s="67">
        <v>8.5000000000000006E-2</v>
      </c>
      <c r="H58" s="67">
        <v>8.5000000000000006E-2</v>
      </c>
      <c r="I58" s="67">
        <v>8.5000000000000006E-2</v>
      </c>
      <c r="J58" s="67">
        <v>8.5000000000000006E-2</v>
      </c>
      <c r="K58" s="67">
        <v>8.5000000000000006E-2</v>
      </c>
      <c r="L58" s="67">
        <v>8.5000000000000006E-2</v>
      </c>
      <c r="M58" s="67">
        <v>8.5000000000000006E-2</v>
      </c>
      <c r="N58" s="67">
        <v>8.5000000000000006E-2</v>
      </c>
      <c r="O58" s="67">
        <v>8.5000000000000006E-2</v>
      </c>
    </row>
    <row r="59" spans="1:17" ht="15" customHeight="1" x14ac:dyDescent="0.3"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7" ht="15" customHeight="1" x14ac:dyDescent="0.3">
      <c r="A60" s="15" t="s">
        <v>49</v>
      </c>
    </row>
    <row r="61" spans="1:17" ht="15" customHeight="1" x14ac:dyDescent="0.3">
      <c r="B61" s="16" t="s">
        <v>104</v>
      </c>
      <c r="F61">
        <f>E64</f>
        <v>37720.800000000003</v>
      </c>
      <c r="G61">
        <f t="shared" ref="G61:O61" si="34">F64</f>
        <v>47645.813474999995</v>
      </c>
      <c r="H61">
        <f t="shared" si="34"/>
        <v>58321.406400074993</v>
      </c>
      <c r="I61">
        <f t="shared" si="34"/>
        <v>69855.441316955767</v>
      </c>
      <c r="J61">
        <f t="shared" si="34"/>
        <v>82075.419333003796</v>
      </c>
      <c r="K61">
        <f t="shared" si="34"/>
        <v>94879.192751666342</v>
      </c>
      <c r="L61">
        <f t="shared" si="34"/>
        <v>108465.22649582349</v>
      </c>
      <c r="M61">
        <f t="shared" si="34"/>
        <v>123030.89128625313</v>
      </c>
      <c r="N61">
        <f t="shared" si="34"/>
        <v>138776.34260407544</v>
      </c>
      <c r="O61">
        <f t="shared" si="34"/>
        <v>155908.13814556267</v>
      </c>
    </row>
    <row r="62" spans="1:17" ht="15" customHeight="1" x14ac:dyDescent="0.3">
      <c r="B62" s="16" t="s">
        <v>54</v>
      </c>
      <c r="C62" s="65">
        <v>9565.4</v>
      </c>
      <c r="D62" s="65">
        <v>14246.7</v>
      </c>
      <c r="E62" s="65">
        <v>12889.5</v>
      </c>
      <c r="F62">
        <f t="shared" ref="F62:O62" si="35">F53*F20</f>
        <v>16450.711874999997</v>
      </c>
      <c r="G62">
        <f t="shared" si="35"/>
        <v>18918.318656249998</v>
      </c>
      <c r="H62">
        <f t="shared" si="35"/>
        <v>21623.638224093749</v>
      </c>
      <c r="I62">
        <f t="shared" si="35"/>
        <v>24304.969363881377</v>
      </c>
      <c r="J62">
        <f t="shared" si="35"/>
        <v>27002.820963272206</v>
      </c>
      <c r="K62">
        <f t="shared" si="35"/>
        <v>30000.134090195421</v>
      </c>
      <c r="L62">
        <f t="shared" si="35"/>
        <v>33330.148974207113</v>
      </c>
      <c r="M62">
        <f t="shared" si="35"/>
        <v>37029.795510344105</v>
      </c>
      <c r="N62">
        <f t="shared" si="35"/>
        <v>41140.102811992292</v>
      </c>
      <c r="O62">
        <f t="shared" si="35"/>
        <v>45706.654224123435</v>
      </c>
    </row>
    <row r="63" spans="1:17" ht="15" customHeight="1" x14ac:dyDescent="0.3">
      <c r="B63" s="16" t="s">
        <v>87</v>
      </c>
      <c r="F63">
        <f t="shared" ref="F63:O63" si="36">F28*-1</f>
        <v>-6525.6984000000002</v>
      </c>
      <c r="G63">
        <f t="shared" si="36"/>
        <v>-8242.7257311749981</v>
      </c>
      <c r="H63">
        <f t="shared" si="36"/>
        <v>-10089.603307212974</v>
      </c>
      <c r="I63">
        <f t="shared" si="36"/>
        <v>-12084.991347833347</v>
      </c>
      <c r="J63">
        <f t="shared" si="36"/>
        <v>-14199.047544609655</v>
      </c>
      <c r="K63">
        <f t="shared" si="36"/>
        <v>-16414.100346038274</v>
      </c>
      <c r="L63">
        <f t="shared" si="36"/>
        <v>-18764.484183777462</v>
      </c>
      <c r="M63">
        <f t="shared" si="36"/>
        <v>-21284.344192521789</v>
      </c>
      <c r="N63">
        <f t="shared" si="36"/>
        <v>-24008.307270505051</v>
      </c>
      <c r="O63">
        <f t="shared" si="36"/>
        <v>-26972.107899182341</v>
      </c>
    </row>
    <row r="64" spans="1:17" ht="15" customHeight="1" x14ac:dyDescent="0.3">
      <c r="B64" s="16" t="s">
        <v>110</v>
      </c>
      <c r="C64">
        <f>C85</f>
        <v>21481.200000000001</v>
      </c>
      <c r="D64">
        <f t="shared" ref="D64:E64" si="37">D85</f>
        <v>31047.9</v>
      </c>
      <c r="E64">
        <f t="shared" si="37"/>
        <v>37720.800000000003</v>
      </c>
      <c r="F64">
        <f>SUM(F61:F63)</f>
        <v>47645.813474999995</v>
      </c>
      <c r="G64">
        <f t="shared" ref="G64:O64" si="38">SUM(G61:G63)</f>
        <v>58321.406400074993</v>
      </c>
      <c r="H64">
        <f t="shared" si="38"/>
        <v>69855.441316955767</v>
      </c>
      <c r="I64">
        <f t="shared" si="38"/>
        <v>82075.419333003796</v>
      </c>
      <c r="J64">
        <f t="shared" si="38"/>
        <v>94879.192751666342</v>
      </c>
      <c r="K64">
        <f t="shared" si="38"/>
        <v>108465.22649582349</v>
      </c>
      <c r="L64">
        <f t="shared" si="38"/>
        <v>123030.89128625313</v>
      </c>
      <c r="M64">
        <f t="shared" si="38"/>
        <v>138776.34260407544</v>
      </c>
      <c r="N64">
        <f t="shared" si="38"/>
        <v>155908.13814556267</v>
      </c>
      <c r="O64">
        <f t="shared" si="38"/>
        <v>174642.68447050377</v>
      </c>
    </row>
    <row r="66" spans="1:15" ht="15" customHeight="1" x14ac:dyDescent="0.3">
      <c r="B66" s="16" t="s">
        <v>105</v>
      </c>
      <c r="F66">
        <f>E68</f>
        <v>5001.1000000000004</v>
      </c>
      <c r="G66">
        <f t="shared" ref="G66:O66" si="39">F68</f>
        <v>3953.3</v>
      </c>
      <c r="H66">
        <f t="shared" si="39"/>
        <v>3012.1000000000004</v>
      </c>
      <c r="I66">
        <f t="shared" si="39"/>
        <v>2184.0000000000005</v>
      </c>
      <c r="J66">
        <f t="shared" si="39"/>
        <v>1497.6000000000004</v>
      </c>
      <c r="K66">
        <f t="shared" si="39"/>
        <v>933.40000000000032</v>
      </c>
      <c r="L66">
        <f t="shared" si="39"/>
        <v>746.72000000000025</v>
      </c>
      <c r="M66">
        <f t="shared" si="39"/>
        <v>560.04000000000019</v>
      </c>
      <c r="N66">
        <f t="shared" si="39"/>
        <v>373.36000000000018</v>
      </c>
      <c r="O66">
        <f t="shared" si="39"/>
        <v>186.68000000000018</v>
      </c>
    </row>
    <row r="67" spans="1:15" ht="15" customHeight="1" x14ac:dyDescent="0.3">
      <c r="B67" s="16" t="s">
        <v>88</v>
      </c>
      <c r="F67">
        <f t="shared" ref="F67:O67" si="40">F29*-1</f>
        <v>-1047.8</v>
      </c>
      <c r="G67">
        <f t="shared" si="40"/>
        <v>-941.2</v>
      </c>
      <c r="H67">
        <f t="shared" si="40"/>
        <v>-828.1</v>
      </c>
      <c r="I67">
        <f t="shared" si="40"/>
        <v>-686.4</v>
      </c>
      <c r="J67">
        <f t="shared" si="40"/>
        <v>-564.20000000000005</v>
      </c>
      <c r="K67">
        <f t="shared" si="40"/>
        <v>-186.68</v>
      </c>
      <c r="L67">
        <f t="shared" si="40"/>
        <v>-186.68</v>
      </c>
      <c r="M67">
        <f t="shared" si="40"/>
        <v>-186.68</v>
      </c>
      <c r="N67">
        <f t="shared" si="40"/>
        <v>-186.68</v>
      </c>
      <c r="O67">
        <f t="shared" si="40"/>
        <v>-186.68</v>
      </c>
    </row>
    <row r="68" spans="1:15" ht="15" customHeight="1" x14ac:dyDescent="0.3">
      <c r="B68" s="16" t="s">
        <v>106</v>
      </c>
      <c r="C68">
        <f>C88</f>
        <v>7885.8</v>
      </c>
      <c r="D68">
        <f t="shared" ref="D68:E68" si="41">D88</f>
        <v>5989.1</v>
      </c>
      <c r="E68">
        <f t="shared" si="41"/>
        <v>5001.1000000000004</v>
      </c>
      <c r="F68">
        <f>SUM(F66:F67)</f>
        <v>3953.3</v>
      </c>
      <c r="G68">
        <f t="shared" ref="G68:O68" si="42">SUM(G66:G67)</f>
        <v>3012.1000000000004</v>
      </c>
      <c r="H68">
        <f t="shared" si="42"/>
        <v>2184.0000000000005</v>
      </c>
      <c r="I68">
        <f t="shared" si="42"/>
        <v>1497.6000000000004</v>
      </c>
      <c r="J68">
        <f t="shared" si="42"/>
        <v>933.40000000000032</v>
      </c>
      <c r="K68">
        <f t="shared" si="42"/>
        <v>746.72000000000025</v>
      </c>
      <c r="L68">
        <f t="shared" si="42"/>
        <v>560.04000000000019</v>
      </c>
      <c r="M68">
        <f t="shared" si="42"/>
        <v>373.36000000000018</v>
      </c>
      <c r="N68">
        <f t="shared" si="42"/>
        <v>186.68000000000018</v>
      </c>
      <c r="O68">
        <f t="shared" si="42"/>
        <v>0</v>
      </c>
    </row>
    <row r="70" spans="1:15" ht="15" customHeight="1" x14ac:dyDescent="0.3">
      <c r="B70" s="16" t="s">
        <v>55</v>
      </c>
      <c r="F70">
        <f>E73</f>
        <v>156430.30000000002</v>
      </c>
      <c r="G70">
        <f t="shared" ref="G70:O70" ca="1" si="43">F73</f>
        <v>179503.19162219312</v>
      </c>
      <c r="H70">
        <f t="shared" ca="1" si="43"/>
        <v>206113.83396382816</v>
      </c>
      <c r="I70">
        <f t="shared" ca="1" si="43"/>
        <v>236532.54649117502</v>
      </c>
      <c r="J70">
        <f t="shared" ca="1" si="43"/>
        <v>270728.09474408929</v>
      </c>
      <c r="K70">
        <f t="shared" ca="1" si="43"/>
        <v>308726.09948945325</v>
      </c>
      <c r="L70">
        <f t="shared" ca="1" si="43"/>
        <v>350948.9082066557</v>
      </c>
      <c r="M70">
        <f t="shared" ca="1" si="43"/>
        <v>397865.76788464974</v>
      </c>
      <c r="N70">
        <f t="shared" ca="1" si="43"/>
        <v>449998.10082218883</v>
      </c>
      <c r="O70">
        <f t="shared" ca="1" si="43"/>
        <v>507925.13941765844</v>
      </c>
    </row>
    <row r="71" spans="1:15" ht="15" customHeight="1" x14ac:dyDescent="0.3">
      <c r="B71" s="16" t="s">
        <v>29</v>
      </c>
      <c r="F71">
        <f t="shared" ref="F71:O71" ca="1" si="44">F41</f>
        <v>23072.891622193107</v>
      </c>
      <c r="G71">
        <f t="shared" ca="1" si="44"/>
        <v>26610.642341635048</v>
      </c>
      <c r="H71">
        <f t="shared" ca="1" si="44"/>
        <v>30418.712527346841</v>
      </c>
      <c r="I71">
        <f t="shared" ca="1" si="44"/>
        <v>34195.548252914254</v>
      </c>
      <c r="J71">
        <f t="shared" ca="1" si="44"/>
        <v>37998.004745363971</v>
      </c>
      <c r="K71">
        <f t="shared" ca="1" si="44"/>
        <v>42222.808717202461</v>
      </c>
      <c r="L71">
        <f t="shared" ca="1" si="44"/>
        <v>46916.859677994027</v>
      </c>
      <c r="M71">
        <f t="shared" ca="1" si="44"/>
        <v>52132.332937539075</v>
      </c>
      <c r="N71">
        <f t="shared" ca="1" si="44"/>
        <v>57927.038595469596</v>
      </c>
      <c r="O71">
        <f t="shared" ca="1" si="44"/>
        <v>64365.215396356478</v>
      </c>
    </row>
    <row r="72" spans="1:15" ht="15" customHeight="1" x14ac:dyDescent="0.3">
      <c r="B72" s="16" t="s">
        <v>56</v>
      </c>
      <c r="F72">
        <f t="shared" ref="F72:O72" si="45">F46*F47*-1</f>
        <v>0</v>
      </c>
      <c r="G72">
        <f t="shared" si="45"/>
        <v>0</v>
      </c>
      <c r="H72">
        <f t="shared" si="45"/>
        <v>0</v>
      </c>
      <c r="I72">
        <f t="shared" si="45"/>
        <v>0</v>
      </c>
      <c r="J72">
        <f t="shared" si="45"/>
        <v>0</v>
      </c>
      <c r="K72">
        <f t="shared" si="45"/>
        <v>0</v>
      </c>
      <c r="L72">
        <f t="shared" si="45"/>
        <v>0</v>
      </c>
      <c r="M72">
        <f t="shared" si="45"/>
        <v>0</v>
      </c>
      <c r="N72">
        <f t="shared" si="45"/>
        <v>0</v>
      </c>
      <c r="O72">
        <f t="shared" si="45"/>
        <v>0</v>
      </c>
    </row>
    <row r="73" spans="1:15" ht="15" customHeight="1" x14ac:dyDescent="0.3">
      <c r="B73" s="16" t="s">
        <v>57</v>
      </c>
      <c r="C73">
        <f>C100</f>
        <v>113501.7</v>
      </c>
      <c r="D73">
        <f t="shared" ref="D73:E73" si="46">D100</f>
        <v>135018</v>
      </c>
      <c r="E73">
        <f t="shared" si="46"/>
        <v>156430.30000000002</v>
      </c>
      <c r="F73">
        <f ca="1">SUM(F70:F72)</f>
        <v>179503.19162219312</v>
      </c>
      <c r="G73">
        <f t="shared" ref="G73:O73" ca="1" si="47">SUM(G70:G72)</f>
        <v>206113.83396382816</v>
      </c>
      <c r="H73">
        <f t="shared" ca="1" si="47"/>
        <v>236532.54649117502</v>
      </c>
      <c r="I73">
        <f t="shared" ca="1" si="47"/>
        <v>270728.09474408929</v>
      </c>
      <c r="J73">
        <f t="shared" ca="1" si="47"/>
        <v>308726.09948945325</v>
      </c>
      <c r="K73">
        <f t="shared" ca="1" si="47"/>
        <v>350948.9082066557</v>
      </c>
      <c r="L73">
        <f t="shared" ca="1" si="47"/>
        <v>397865.76788464974</v>
      </c>
      <c r="M73">
        <f t="shared" ca="1" si="47"/>
        <v>449998.10082218883</v>
      </c>
      <c r="N73">
        <f t="shared" ca="1" si="47"/>
        <v>507925.13941765844</v>
      </c>
      <c r="O73">
        <f t="shared" ca="1" si="47"/>
        <v>572290.35481401486</v>
      </c>
    </row>
    <row r="75" spans="1:15" ht="15" customHeight="1" x14ac:dyDescent="0.3">
      <c r="B75" s="16" t="s">
        <v>108</v>
      </c>
      <c r="C75">
        <f>C82</f>
        <v>20070.7</v>
      </c>
      <c r="D75">
        <f t="shared" ref="D75:O75" si="48">D82</f>
        <v>18539.3</v>
      </c>
      <c r="E75">
        <f t="shared" si="48"/>
        <v>22162.400000000001</v>
      </c>
      <c r="F75">
        <f t="shared" si="48"/>
        <v>26321.138999999996</v>
      </c>
      <c r="G75">
        <f t="shared" si="48"/>
        <v>30269.309849999994</v>
      </c>
      <c r="H75">
        <f t="shared" si="48"/>
        <v>34597.821158549996</v>
      </c>
      <c r="I75">
        <f t="shared" si="48"/>
        <v>38887.950982210205</v>
      </c>
      <c r="J75">
        <f t="shared" si="48"/>
        <v>43204.51354123553</v>
      </c>
      <c r="K75">
        <f t="shared" si="48"/>
        <v>48000.214544312672</v>
      </c>
      <c r="L75">
        <f t="shared" si="48"/>
        <v>53328.238358731382</v>
      </c>
      <c r="M75">
        <f t="shared" si="48"/>
        <v>59247.672816550563</v>
      </c>
      <c r="N75">
        <f t="shared" si="48"/>
        <v>65824.164499187667</v>
      </c>
      <c r="O75">
        <f t="shared" si="48"/>
        <v>73130.646758597504</v>
      </c>
    </row>
    <row r="76" spans="1:15" ht="15" customHeight="1" x14ac:dyDescent="0.3">
      <c r="B76" s="16" t="s">
        <v>109</v>
      </c>
      <c r="C76">
        <f>C93</f>
        <v>14994.2</v>
      </c>
      <c r="D76">
        <f t="shared" ref="D76:O76" si="49">D93</f>
        <v>19201</v>
      </c>
      <c r="E76">
        <f t="shared" si="49"/>
        <v>20910.5</v>
      </c>
      <c r="F76">
        <f t="shared" si="49"/>
        <v>23579.353687499999</v>
      </c>
      <c r="G76">
        <f t="shared" si="49"/>
        <v>27116.256740624995</v>
      </c>
      <c r="H76">
        <f t="shared" si="49"/>
        <v>30993.881454534374</v>
      </c>
      <c r="I76">
        <f t="shared" si="49"/>
        <v>34837.122754896642</v>
      </c>
      <c r="J76">
        <f t="shared" si="49"/>
        <v>38704.043380690164</v>
      </c>
      <c r="K76">
        <f t="shared" si="49"/>
        <v>43000.192195946773</v>
      </c>
      <c r="L76">
        <f t="shared" si="49"/>
        <v>47773.213529696863</v>
      </c>
      <c r="M76">
        <f t="shared" si="49"/>
        <v>53076.040231493214</v>
      </c>
      <c r="N76">
        <f t="shared" si="49"/>
        <v>58967.480697188956</v>
      </c>
      <c r="O76">
        <f t="shared" si="49"/>
        <v>65512.871054576928</v>
      </c>
    </row>
    <row r="77" spans="1:15" ht="15" customHeight="1" x14ac:dyDescent="0.3">
      <c r="B77" s="16" t="s">
        <v>107</v>
      </c>
      <c r="C77">
        <f>C75-C76</f>
        <v>5076.5</v>
      </c>
      <c r="D77">
        <f t="shared" ref="D77:O77" si="50">D75-D76</f>
        <v>-661.70000000000073</v>
      </c>
      <c r="E77">
        <f t="shared" si="50"/>
        <v>1251.9000000000015</v>
      </c>
      <c r="F77">
        <f t="shared" si="50"/>
        <v>2741.7853124999965</v>
      </c>
      <c r="G77">
        <f t="shared" si="50"/>
        <v>3153.0531093749996</v>
      </c>
      <c r="H77">
        <f t="shared" si="50"/>
        <v>3603.9397040156218</v>
      </c>
      <c r="I77">
        <f t="shared" si="50"/>
        <v>4050.8282273135628</v>
      </c>
      <c r="J77">
        <f t="shared" si="50"/>
        <v>4500.4701605453665</v>
      </c>
      <c r="K77">
        <f t="shared" si="50"/>
        <v>5000.0223483658992</v>
      </c>
      <c r="L77">
        <f t="shared" si="50"/>
        <v>5555.0248290345189</v>
      </c>
      <c r="M77">
        <f t="shared" si="50"/>
        <v>6171.6325850573485</v>
      </c>
      <c r="N77">
        <f t="shared" si="50"/>
        <v>6856.6838019987117</v>
      </c>
      <c r="O77">
        <f t="shared" si="50"/>
        <v>7617.7757040205761</v>
      </c>
    </row>
    <row r="79" spans="1:15" ht="15" customHeight="1" x14ac:dyDescent="0.3">
      <c r="A79" s="15" t="s">
        <v>30</v>
      </c>
    </row>
    <row r="80" spans="1:15" ht="15" customHeight="1" x14ac:dyDescent="0.3">
      <c r="B80" s="16" t="s">
        <v>111</v>
      </c>
      <c r="C80" s="65">
        <v>22916.400000000001</v>
      </c>
      <c r="D80" s="65">
        <v>23851.100000000002</v>
      </c>
      <c r="E80" s="65">
        <v>21513.7</v>
      </c>
      <c r="F80">
        <f t="shared" ref="F80:O80" ca="1" si="51">F125</f>
        <v>29183.062897193115</v>
      </c>
      <c r="G80">
        <f t="shared" ca="1" si="51"/>
        <v>47046.35502625315</v>
      </c>
      <c r="H80">
        <f t="shared" ca="1" si="51"/>
        <v>67841.260463856714</v>
      </c>
      <c r="I80">
        <f t="shared" ca="1" si="51"/>
        <v>91575.763156637986</v>
      </c>
      <c r="J80">
        <f t="shared" ca="1" si="51"/>
        <v>118413.33512309573</v>
      </c>
      <c r="K80">
        <f t="shared" ca="1" si="51"/>
        <v>148435.71534691032</v>
      </c>
      <c r="L80">
        <f t="shared" ca="1" si="51"/>
        <v>182305.59618807936</v>
      </c>
      <c r="M80">
        <f t="shared" ca="1" si="51"/>
        <v>220359.01642225092</v>
      </c>
      <c r="N80">
        <f t="shared" ca="1" si="51"/>
        <v>262985.06239689252</v>
      </c>
      <c r="O80">
        <f t="shared" ca="1" si="51"/>
        <v>310629.03203316039</v>
      </c>
    </row>
    <row r="81" spans="2:15" ht="15" customHeight="1" x14ac:dyDescent="0.3">
      <c r="B81" s="16" t="s">
        <v>112</v>
      </c>
      <c r="C81" s="65">
        <v>51764.700000000004</v>
      </c>
      <c r="D81" s="65">
        <v>59862.400000000001</v>
      </c>
      <c r="E81" s="65">
        <v>73472.100000000006</v>
      </c>
      <c r="F81">
        <f t="shared" ref="F81:O81" si="52">E81+F51</f>
        <v>73472.100000000006</v>
      </c>
      <c r="G81">
        <f t="shared" si="52"/>
        <v>73472.100000000006</v>
      </c>
      <c r="H81">
        <f t="shared" si="52"/>
        <v>73472.100000000006</v>
      </c>
      <c r="I81">
        <f t="shared" si="52"/>
        <v>73472.100000000006</v>
      </c>
      <c r="J81">
        <f t="shared" si="52"/>
        <v>73472.100000000006</v>
      </c>
      <c r="K81">
        <f t="shared" si="52"/>
        <v>73472.100000000006</v>
      </c>
      <c r="L81">
        <f t="shared" si="52"/>
        <v>73472.100000000006</v>
      </c>
      <c r="M81">
        <f t="shared" si="52"/>
        <v>73472.100000000006</v>
      </c>
      <c r="N81">
        <f t="shared" si="52"/>
        <v>73472.100000000006</v>
      </c>
      <c r="O81">
        <f t="shared" si="52"/>
        <v>73472.100000000006</v>
      </c>
    </row>
    <row r="82" spans="2:15" ht="15" customHeight="1" x14ac:dyDescent="0.3">
      <c r="B82" s="16" t="s">
        <v>108</v>
      </c>
      <c r="C82" s="65">
        <v>20070.7</v>
      </c>
      <c r="D82" s="65">
        <v>18539.3</v>
      </c>
      <c r="E82" s="65">
        <v>22162.400000000001</v>
      </c>
      <c r="F82">
        <f t="shared" ref="F82:O82" si="53">F52*F20</f>
        <v>26321.138999999996</v>
      </c>
      <c r="G82">
        <f t="shared" si="53"/>
        <v>30269.309849999994</v>
      </c>
      <c r="H82">
        <f t="shared" si="53"/>
        <v>34597.821158549996</v>
      </c>
      <c r="I82">
        <f t="shared" si="53"/>
        <v>38887.950982210205</v>
      </c>
      <c r="J82">
        <f t="shared" si="53"/>
        <v>43204.51354123553</v>
      </c>
      <c r="K82">
        <f t="shared" si="53"/>
        <v>48000.214544312672</v>
      </c>
      <c r="L82">
        <f t="shared" si="53"/>
        <v>53328.238358731382</v>
      </c>
      <c r="M82">
        <f t="shared" si="53"/>
        <v>59247.672816550563</v>
      </c>
      <c r="N82">
        <f t="shared" si="53"/>
        <v>65824.164499187667</v>
      </c>
      <c r="O82">
        <f t="shared" si="53"/>
        <v>73130.646758597504</v>
      </c>
    </row>
    <row r="83" spans="2:15" ht="15" customHeight="1" x14ac:dyDescent="0.3">
      <c r="B83" s="16" t="s">
        <v>118</v>
      </c>
      <c r="C83" s="74">
        <f>SUM(C80:C82)</f>
        <v>94751.8</v>
      </c>
      <c r="D83" s="74">
        <f>SUM(D80:D82)</f>
        <v>102252.8</v>
      </c>
      <c r="E83" s="74">
        <f>SUM(E80:E82)</f>
        <v>117148.20000000001</v>
      </c>
      <c r="F83" s="74">
        <f ca="1">SUM(F80:F82)</f>
        <v>128976.30189719312</v>
      </c>
      <c r="G83" s="74">
        <f t="shared" ref="G83:O83" ca="1" si="54">SUM(G80:G82)</f>
        <v>150787.76487625315</v>
      </c>
      <c r="H83" s="74">
        <f t="shared" ca="1" si="54"/>
        <v>175911.1816224067</v>
      </c>
      <c r="I83" s="74">
        <f t="shared" ca="1" si="54"/>
        <v>203935.81413884819</v>
      </c>
      <c r="J83" s="74">
        <f t="shared" ca="1" si="54"/>
        <v>235089.94866433128</v>
      </c>
      <c r="K83" s="74">
        <f t="shared" ca="1" si="54"/>
        <v>269908.02989122301</v>
      </c>
      <c r="L83" s="74">
        <f t="shared" ca="1" si="54"/>
        <v>309105.93454681075</v>
      </c>
      <c r="M83" s="74">
        <f t="shared" ca="1" si="54"/>
        <v>353078.78923880146</v>
      </c>
      <c r="N83" s="74">
        <f t="shared" ca="1" si="54"/>
        <v>402281.32689608022</v>
      </c>
      <c r="O83" s="74">
        <f t="shared" ca="1" si="54"/>
        <v>457231.77879175794</v>
      </c>
    </row>
    <row r="85" spans="2:15" ht="15" customHeight="1" x14ac:dyDescent="0.3">
      <c r="B85" s="16" t="s">
        <v>113</v>
      </c>
      <c r="C85" s="65">
        <v>21481.200000000001</v>
      </c>
      <c r="D85" s="65">
        <v>31047.9</v>
      </c>
      <c r="E85" s="65">
        <v>37720.800000000003</v>
      </c>
      <c r="F85">
        <f>F64</f>
        <v>47645.813474999995</v>
      </c>
      <c r="G85">
        <f t="shared" ref="G85:O85" si="55">G64</f>
        <v>58321.406400074993</v>
      </c>
      <c r="H85">
        <f t="shared" si="55"/>
        <v>69855.441316955767</v>
      </c>
      <c r="I85">
        <f t="shared" si="55"/>
        <v>82075.419333003796</v>
      </c>
      <c r="J85">
        <f t="shared" si="55"/>
        <v>94879.192751666342</v>
      </c>
      <c r="K85">
        <f t="shared" si="55"/>
        <v>108465.22649582349</v>
      </c>
      <c r="L85">
        <f t="shared" si="55"/>
        <v>123030.89128625313</v>
      </c>
      <c r="M85">
        <f t="shared" si="55"/>
        <v>138776.34260407544</v>
      </c>
      <c r="N85">
        <f t="shared" si="55"/>
        <v>155908.13814556267</v>
      </c>
      <c r="O85">
        <f t="shared" si="55"/>
        <v>174642.68447050377</v>
      </c>
    </row>
    <row r="86" spans="2:15" ht="15" customHeight="1" x14ac:dyDescent="0.3">
      <c r="B86" s="16" t="s">
        <v>119</v>
      </c>
      <c r="C86" s="65">
        <v>2568.8000000000002</v>
      </c>
      <c r="D86" s="65">
        <v>4002.7000000000003</v>
      </c>
      <c r="E86" s="65">
        <v>6737.9000000000005</v>
      </c>
      <c r="F86">
        <f t="shared" ref="F86:O86" si="56">E86+F54</f>
        <v>6737.9000000000005</v>
      </c>
      <c r="G86">
        <f t="shared" si="56"/>
        <v>6737.9000000000005</v>
      </c>
      <c r="H86">
        <f t="shared" si="56"/>
        <v>6737.9000000000005</v>
      </c>
      <c r="I86">
        <f t="shared" si="56"/>
        <v>6737.9000000000005</v>
      </c>
      <c r="J86">
        <f t="shared" si="56"/>
        <v>6737.9000000000005</v>
      </c>
      <c r="K86">
        <f t="shared" si="56"/>
        <v>6737.9000000000005</v>
      </c>
      <c r="L86">
        <f t="shared" si="56"/>
        <v>6737.9000000000005</v>
      </c>
      <c r="M86">
        <f t="shared" si="56"/>
        <v>6737.9000000000005</v>
      </c>
      <c r="N86">
        <f t="shared" si="56"/>
        <v>6737.9000000000005</v>
      </c>
      <c r="O86">
        <f t="shared" si="56"/>
        <v>6737.9000000000005</v>
      </c>
    </row>
    <row r="87" spans="2:15" ht="15" customHeight="1" x14ac:dyDescent="0.3">
      <c r="B87" s="16" t="s">
        <v>114</v>
      </c>
      <c r="C87" s="65">
        <v>14939.6</v>
      </c>
      <c r="D87" s="65">
        <v>20278.7</v>
      </c>
      <c r="E87" s="65">
        <v>20629.7</v>
      </c>
      <c r="F87">
        <f>E87</f>
        <v>20629.7</v>
      </c>
      <c r="G87">
        <f t="shared" ref="G87:O87" si="57">F87</f>
        <v>20629.7</v>
      </c>
      <c r="H87">
        <f t="shared" si="57"/>
        <v>20629.7</v>
      </c>
      <c r="I87">
        <f t="shared" si="57"/>
        <v>20629.7</v>
      </c>
      <c r="J87">
        <f t="shared" si="57"/>
        <v>20629.7</v>
      </c>
      <c r="K87">
        <f t="shared" si="57"/>
        <v>20629.7</v>
      </c>
      <c r="L87">
        <f t="shared" si="57"/>
        <v>20629.7</v>
      </c>
      <c r="M87">
        <f t="shared" si="57"/>
        <v>20629.7</v>
      </c>
      <c r="N87">
        <f t="shared" si="57"/>
        <v>20629.7</v>
      </c>
      <c r="O87">
        <f t="shared" si="57"/>
        <v>20629.7</v>
      </c>
    </row>
    <row r="88" spans="2:15" ht="15" customHeight="1" x14ac:dyDescent="0.3">
      <c r="B88" s="16" t="s">
        <v>115</v>
      </c>
      <c r="C88" s="65">
        <v>7885.8</v>
      </c>
      <c r="D88" s="65">
        <v>5989.1</v>
      </c>
      <c r="E88" s="65">
        <v>5001.1000000000004</v>
      </c>
      <c r="F88">
        <f>F68</f>
        <v>3953.3</v>
      </c>
      <c r="G88">
        <f t="shared" ref="G88:O88" si="58">G68</f>
        <v>3012.1000000000004</v>
      </c>
      <c r="H88">
        <f t="shared" si="58"/>
        <v>2184.0000000000005</v>
      </c>
      <c r="I88">
        <f t="shared" si="58"/>
        <v>1497.6000000000004</v>
      </c>
      <c r="J88">
        <f t="shared" si="58"/>
        <v>933.40000000000032</v>
      </c>
      <c r="K88">
        <f t="shared" si="58"/>
        <v>746.72000000000025</v>
      </c>
      <c r="L88">
        <f t="shared" si="58"/>
        <v>560.04000000000019</v>
      </c>
      <c r="M88">
        <f t="shared" si="58"/>
        <v>373.36000000000018</v>
      </c>
      <c r="N88">
        <f t="shared" si="58"/>
        <v>186.68000000000018</v>
      </c>
      <c r="O88">
        <f t="shared" si="58"/>
        <v>0</v>
      </c>
    </row>
    <row r="89" spans="2:15" ht="15" customHeight="1" x14ac:dyDescent="0.3">
      <c r="B89" s="16" t="s">
        <v>120</v>
      </c>
      <c r="C89" s="65">
        <v>2568.8000000000002</v>
      </c>
      <c r="D89" s="65">
        <v>4371.9000000000005</v>
      </c>
      <c r="E89" s="65">
        <v>4461.6000000000004</v>
      </c>
      <c r="F89">
        <f t="shared" ref="F89:O89" si="59">F55</f>
        <v>4461.6000000000004</v>
      </c>
      <c r="G89">
        <f t="shared" si="59"/>
        <v>4461.6000000000004</v>
      </c>
      <c r="H89">
        <f t="shared" si="59"/>
        <v>4461.6000000000004</v>
      </c>
      <c r="I89">
        <f t="shared" si="59"/>
        <v>4461.6000000000004</v>
      </c>
      <c r="J89">
        <f t="shared" si="59"/>
        <v>4461.6000000000004</v>
      </c>
      <c r="K89">
        <f t="shared" si="59"/>
        <v>4461.6000000000004</v>
      </c>
      <c r="L89">
        <f t="shared" si="59"/>
        <v>4461.6000000000004</v>
      </c>
      <c r="M89">
        <f t="shared" si="59"/>
        <v>4461.6000000000004</v>
      </c>
      <c r="N89">
        <f t="shared" si="59"/>
        <v>4461.6000000000004</v>
      </c>
      <c r="O89">
        <f t="shared" si="59"/>
        <v>4461.6000000000004</v>
      </c>
    </row>
    <row r="90" spans="2:15" ht="15" customHeight="1" x14ac:dyDescent="0.3">
      <c r="B90" s="16" t="s">
        <v>31</v>
      </c>
      <c r="C90" s="74">
        <f>SUM(C83,C85:C89)</f>
        <v>144195.99999999997</v>
      </c>
      <c r="D90" s="74">
        <f>SUM(D83,D85:D89)</f>
        <v>167943.10000000003</v>
      </c>
      <c r="E90" s="74">
        <f>SUM(E83,E85:E89)</f>
        <v>191699.30000000002</v>
      </c>
      <c r="F90" s="74">
        <f ca="1">SUM(F83,F85:F89)</f>
        <v>212404.6153721931</v>
      </c>
      <c r="G90" s="74">
        <f t="shared" ref="G90:O90" ca="1" si="60">SUM(G83,G85:G89)</f>
        <v>243950.47127632817</v>
      </c>
      <c r="H90" s="74">
        <f t="shared" ca="1" si="60"/>
        <v>279779.82293936244</v>
      </c>
      <c r="I90" s="74">
        <f t="shared" ca="1" si="60"/>
        <v>319338.03347185196</v>
      </c>
      <c r="J90" s="74">
        <f t="shared" ca="1" si="60"/>
        <v>362731.74141599768</v>
      </c>
      <c r="K90" s="74">
        <f t="shared" ca="1" si="60"/>
        <v>410949.17638704646</v>
      </c>
      <c r="L90" s="74">
        <f t="shared" ca="1" si="60"/>
        <v>464526.06583306385</v>
      </c>
      <c r="M90" s="74">
        <f t="shared" ca="1" si="60"/>
        <v>524057.6918428769</v>
      </c>
      <c r="N90" s="74">
        <f t="shared" ca="1" si="60"/>
        <v>590205.3450416429</v>
      </c>
      <c r="O90" s="74">
        <f t="shared" ca="1" si="60"/>
        <v>663703.66326226166</v>
      </c>
    </row>
    <row r="92" spans="2:15" ht="15" customHeight="1" x14ac:dyDescent="0.3">
      <c r="B92" s="16" t="s">
        <v>121</v>
      </c>
      <c r="C92" s="65">
        <v>4386.2</v>
      </c>
      <c r="D92" s="65">
        <v>2611.7000000000003</v>
      </c>
      <c r="E92">
        <f>E157</f>
        <v>2600</v>
      </c>
      <c r="F92">
        <f t="shared" ref="F92:O92" ca="1" si="61">F157</f>
        <v>0</v>
      </c>
      <c r="G92">
        <f t="shared" ca="1" si="61"/>
        <v>0</v>
      </c>
      <c r="H92">
        <f t="shared" ca="1" si="61"/>
        <v>0</v>
      </c>
      <c r="I92">
        <f t="shared" ca="1" si="61"/>
        <v>0</v>
      </c>
      <c r="J92">
        <f t="shared" ca="1" si="61"/>
        <v>0</v>
      </c>
      <c r="K92">
        <f t="shared" ca="1" si="61"/>
        <v>0</v>
      </c>
      <c r="L92">
        <f t="shared" ca="1" si="61"/>
        <v>0</v>
      </c>
      <c r="M92">
        <f t="shared" ca="1" si="61"/>
        <v>0</v>
      </c>
      <c r="N92">
        <f t="shared" ca="1" si="61"/>
        <v>0</v>
      </c>
      <c r="O92">
        <f t="shared" ca="1" si="61"/>
        <v>0</v>
      </c>
    </row>
    <row r="93" spans="2:15" ht="15" customHeight="1" x14ac:dyDescent="0.3">
      <c r="B93" s="16" t="s">
        <v>109</v>
      </c>
      <c r="C93" s="65">
        <v>14994.2</v>
      </c>
      <c r="D93" s="65">
        <v>19201</v>
      </c>
      <c r="E93" s="65">
        <v>20910.5</v>
      </c>
      <c r="F93">
        <f t="shared" ref="F93:O93" si="62">F57*F20</f>
        <v>23579.353687499999</v>
      </c>
      <c r="G93">
        <f t="shared" si="62"/>
        <v>27116.256740624995</v>
      </c>
      <c r="H93">
        <f t="shared" si="62"/>
        <v>30993.881454534374</v>
      </c>
      <c r="I93">
        <f t="shared" si="62"/>
        <v>34837.122754896642</v>
      </c>
      <c r="J93">
        <f t="shared" si="62"/>
        <v>38704.043380690164</v>
      </c>
      <c r="K93">
        <f t="shared" si="62"/>
        <v>43000.192195946773</v>
      </c>
      <c r="L93">
        <f t="shared" si="62"/>
        <v>47773.213529696863</v>
      </c>
      <c r="M93">
        <f t="shared" si="62"/>
        <v>53076.040231493214</v>
      </c>
      <c r="N93">
        <f t="shared" si="62"/>
        <v>58967.480697188956</v>
      </c>
      <c r="O93">
        <f t="shared" si="62"/>
        <v>65512.871054576928</v>
      </c>
    </row>
    <row r="94" spans="2:15" ht="15" customHeight="1" x14ac:dyDescent="0.3">
      <c r="B94" s="16" t="s">
        <v>122</v>
      </c>
      <c r="C94" s="74">
        <f>SUM(C92:C93)</f>
        <v>19380.400000000001</v>
      </c>
      <c r="D94" s="74">
        <f>SUM(D92:D93)</f>
        <v>21812.7</v>
      </c>
      <c r="E94" s="74">
        <f>SUM(E92:E93)</f>
        <v>23510.5</v>
      </c>
      <c r="F94" s="74">
        <f ca="1">SUM(F92:F93)</f>
        <v>23579.353687499999</v>
      </c>
      <c r="G94" s="74">
        <f t="shared" ref="G94:O94" ca="1" si="63">SUM(G92:G93)</f>
        <v>27116.256740624995</v>
      </c>
      <c r="H94" s="74">
        <f t="shared" ca="1" si="63"/>
        <v>30993.881454534374</v>
      </c>
      <c r="I94" s="74">
        <f t="shared" ca="1" si="63"/>
        <v>34837.122754896642</v>
      </c>
      <c r="J94" s="74">
        <f t="shared" ca="1" si="63"/>
        <v>38704.043380690164</v>
      </c>
      <c r="K94" s="74">
        <f t="shared" ca="1" si="63"/>
        <v>43000.192195946773</v>
      </c>
      <c r="L94" s="74">
        <f t="shared" ca="1" si="63"/>
        <v>47773.213529696863</v>
      </c>
      <c r="M94" s="74">
        <f t="shared" ca="1" si="63"/>
        <v>53076.040231493214</v>
      </c>
      <c r="N94" s="74">
        <f t="shared" ca="1" si="63"/>
        <v>58967.480697188956</v>
      </c>
      <c r="O94" s="74">
        <f t="shared" ca="1" si="63"/>
        <v>65512.871054576928</v>
      </c>
    </row>
    <row r="96" spans="2:15" ht="15" customHeight="1" x14ac:dyDescent="0.3">
      <c r="B96" s="16" t="s">
        <v>170</v>
      </c>
      <c r="C96" s="65">
        <v>4206.8</v>
      </c>
      <c r="D96" s="65">
        <v>4196.4000000000005</v>
      </c>
      <c r="E96">
        <f>SUM(E166,E173,E180,E187)</f>
        <v>4192.5</v>
      </c>
      <c r="F96">
        <f t="shared" ref="F96:O96" ca="1" si="64">SUM(F166,F173,F180,F187)</f>
        <v>0</v>
      </c>
      <c r="G96">
        <f t="shared" ca="1" si="64"/>
        <v>0</v>
      </c>
      <c r="H96">
        <f t="shared" ca="1" si="64"/>
        <v>0</v>
      </c>
      <c r="I96">
        <f t="shared" ca="1" si="64"/>
        <v>0</v>
      </c>
      <c r="J96">
        <f t="shared" ca="1" si="64"/>
        <v>0</v>
      </c>
      <c r="K96">
        <f t="shared" ca="1" si="64"/>
        <v>0</v>
      </c>
      <c r="L96">
        <f t="shared" ca="1" si="64"/>
        <v>0</v>
      </c>
      <c r="M96">
        <f t="shared" ca="1" si="64"/>
        <v>0</v>
      </c>
      <c r="N96">
        <f t="shared" ca="1" si="64"/>
        <v>0</v>
      </c>
      <c r="O96">
        <f t="shared" ca="1" si="64"/>
        <v>0</v>
      </c>
    </row>
    <row r="97" spans="1:15" ht="15" customHeight="1" x14ac:dyDescent="0.3">
      <c r="B97" s="16" t="s">
        <v>123</v>
      </c>
      <c r="C97" s="65">
        <v>7107.1</v>
      </c>
      <c r="D97" s="65">
        <v>6916</v>
      </c>
      <c r="E97" s="65">
        <v>7566</v>
      </c>
      <c r="F97">
        <f t="shared" ref="F97:O97" si="65">F58*F20</f>
        <v>9322.070062499999</v>
      </c>
      <c r="G97">
        <f t="shared" si="65"/>
        <v>10720.380571874999</v>
      </c>
      <c r="H97">
        <f t="shared" si="65"/>
        <v>12253.394993653124</v>
      </c>
      <c r="I97">
        <f t="shared" si="65"/>
        <v>13772.815972866114</v>
      </c>
      <c r="J97">
        <f t="shared" si="65"/>
        <v>15301.598545854253</v>
      </c>
      <c r="K97">
        <f t="shared" si="65"/>
        <v>17000.075984444073</v>
      </c>
      <c r="L97">
        <f t="shared" si="65"/>
        <v>18887.084418717364</v>
      </c>
      <c r="M97">
        <f t="shared" si="65"/>
        <v>20983.550789194993</v>
      </c>
      <c r="N97">
        <f t="shared" si="65"/>
        <v>23312.724926795636</v>
      </c>
      <c r="O97">
        <f t="shared" si="65"/>
        <v>25900.437393669952</v>
      </c>
    </row>
    <row r="98" spans="1:15" ht="15" customHeight="1" x14ac:dyDescent="0.3">
      <c r="B98" s="16" t="s">
        <v>32</v>
      </c>
      <c r="C98" s="74">
        <f>SUM(C94,C96:C97)</f>
        <v>30694.300000000003</v>
      </c>
      <c r="D98" s="74">
        <f>SUM(D94,D96:D97)</f>
        <v>32925.100000000006</v>
      </c>
      <c r="E98" s="74">
        <f>SUM(E94,E96:E97)</f>
        <v>35269</v>
      </c>
      <c r="F98" s="74">
        <f ca="1">SUM(F94,F96:F97)</f>
        <v>32901.423750000002</v>
      </c>
      <c r="G98" s="74">
        <f t="shared" ref="G98:O98" ca="1" si="66">SUM(G94,G96:G97)</f>
        <v>37836.637312499995</v>
      </c>
      <c r="H98" s="74">
        <f t="shared" ca="1" si="66"/>
        <v>43247.276448187498</v>
      </c>
      <c r="I98" s="74">
        <f t="shared" ca="1" si="66"/>
        <v>48609.938727762754</v>
      </c>
      <c r="J98" s="74">
        <f t="shared" ca="1" si="66"/>
        <v>54005.641926544413</v>
      </c>
      <c r="K98" s="74">
        <f t="shared" ca="1" si="66"/>
        <v>60000.268180390849</v>
      </c>
      <c r="L98" s="74">
        <f t="shared" ca="1" si="66"/>
        <v>66660.297948414227</v>
      </c>
      <c r="M98" s="74">
        <f t="shared" ca="1" si="66"/>
        <v>74059.591020688211</v>
      </c>
      <c r="N98" s="74">
        <f t="shared" ca="1" si="66"/>
        <v>82280.205623984599</v>
      </c>
      <c r="O98" s="74">
        <f t="shared" ca="1" si="66"/>
        <v>91413.308448246884</v>
      </c>
    </row>
    <row r="100" spans="1:15" ht="15" customHeight="1" x14ac:dyDescent="0.3">
      <c r="B100" s="16" t="s">
        <v>116</v>
      </c>
      <c r="C100" s="65">
        <v>113501.7</v>
      </c>
      <c r="D100" s="65">
        <v>135018</v>
      </c>
      <c r="E100" s="65">
        <v>156430.30000000002</v>
      </c>
      <c r="F100">
        <f ca="1">F73</f>
        <v>179503.19162219312</v>
      </c>
      <c r="G100">
        <f t="shared" ref="G100:O100" ca="1" si="67">G73</f>
        <v>206113.83396382816</v>
      </c>
      <c r="H100">
        <f t="shared" ca="1" si="67"/>
        <v>236532.54649117502</v>
      </c>
      <c r="I100">
        <f t="shared" ca="1" si="67"/>
        <v>270728.09474408929</v>
      </c>
      <c r="J100">
        <f t="shared" ca="1" si="67"/>
        <v>308726.09948945325</v>
      </c>
      <c r="K100">
        <f t="shared" ca="1" si="67"/>
        <v>350948.9082066557</v>
      </c>
      <c r="L100">
        <f t="shared" ca="1" si="67"/>
        <v>397865.76788464974</v>
      </c>
      <c r="M100">
        <f t="shared" ca="1" si="67"/>
        <v>449998.10082218883</v>
      </c>
      <c r="N100">
        <f t="shared" ca="1" si="67"/>
        <v>507925.13941765844</v>
      </c>
      <c r="O100">
        <f t="shared" ca="1" si="67"/>
        <v>572290.35481401486</v>
      </c>
    </row>
    <row r="101" spans="1:15" ht="15" customHeight="1" x14ac:dyDescent="0.3">
      <c r="B101" s="16" t="s">
        <v>33</v>
      </c>
      <c r="C101" s="74">
        <f>C98+C100</f>
        <v>144196</v>
      </c>
      <c r="D101" s="74">
        <f t="shared" ref="D101:O101" si="68">D98+D100</f>
        <v>167943.1</v>
      </c>
      <c r="E101" s="74">
        <f t="shared" si="68"/>
        <v>191699.30000000002</v>
      </c>
      <c r="F101" s="74">
        <f t="shared" ca="1" si="68"/>
        <v>212404.6153721931</v>
      </c>
      <c r="G101" s="74">
        <f t="shared" ca="1" si="68"/>
        <v>243950.47127632814</v>
      </c>
      <c r="H101" s="74">
        <f t="shared" ca="1" si="68"/>
        <v>279779.82293936249</v>
      </c>
      <c r="I101" s="74">
        <f t="shared" ca="1" si="68"/>
        <v>319338.03347185208</v>
      </c>
      <c r="J101" s="74">
        <f t="shared" ca="1" si="68"/>
        <v>362731.74141599768</v>
      </c>
      <c r="K101" s="74">
        <f t="shared" ca="1" si="68"/>
        <v>410949.17638704658</v>
      </c>
      <c r="L101" s="74">
        <f t="shared" ca="1" si="68"/>
        <v>464526.06583306397</v>
      </c>
      <c r="M101" s="74">
        <f t="shared" ca="1" si="68"/>
        <v>524057.69184287707</v>
      </c>
      <c r="N101" s="74">
        <f t="shared" ca="1" si="68"/>
        <v>590205.34504164301</v>
      </c>
      <c r="O101" s="74">
        <f t="shared" ca="1" si="68"/>
        <v>663703.66326226178</v>
      </c>
    </row>
    <row r="103" spans="1:15" ht="15" customHeight="1" x14ac:dyDescent="0.3">
      <c r="B103" s="16" t="s">
        <v>117</v>
      </c>
      <c r="C103">
        <f>C101-C90</f>
        <v>0</v>
      </c>
      <c r="D103">
        <f t="shared" ref="D103:O103" si="69">D101-D90</f>
        <v>0</v>
      </c>
      <c r="E103">
        <f t="shared" si="69"/>
        <v>0</v>
      </c>
      <c r="F103">
        <f t="shared" ca="1" si="69"/>
        <v>0</v>
      </c>
      <c r="G103">
        <f t="shared" ca="1" si="69"/>
        <v>0</v>
      </c>
      <c r="H103">
        <f t="shared" ca="1" si="69"/>
        <v>0</v>
      </c>
      <c r="I103">
        <f t="shared" ca="1" si="69"/>
        <v>0</v>
      </c>
      <c r="J103">
        <f t="shared" ca="1" si="69"/>
        <v>0</v>
      </c>
      <c r="K103">
        <f t="shared" ca="1" si="69"/>
        <v>0</v>
      </c>
      <c r="L103">
        <f t="shared" ca="1" si="69"/>
        <v>0</v>
      </c>
      <c r="M103">
        <f t="shared" ca="1" si="69"/>
        <v>0</v>
      </c>
      <c r="N103">
        <f t="shared" ca="1" si="69"/>
        <v>0</v>
      </c>
      <c r="O103">
        <f t="shared" ca="1" si="69"/>
        <v>0</v>
      </c>
    </row>
    <row r="105" spans="1:15" ht="15" customHeight="1" x14ac:dyDescent="0.3">
      <c r="A105" s="15" t="s">
        <v>50</v>
      </c>
    </row>
    <row r="106" spans="1:15" ht="15" customHeight="1" x14ac:dyDescent="0.3">
      <c r="B106" s="16" t="s">
        <v>29</v>
      </c>
      <c r="F106">
        <f ca="1">F71</f>
        <v>23072.891622193107</v>
      </c>
      <c r="G106">
        <f t="shared" ref="G106:O106" ca="1" si="70">G71</f>
        <v>26610.642341635048</v>
      </c>
      <c r="H106">
        <f t="shared" ca="1" si="70"/>
        <v>30418.712527346841</v>
      </c>
      <c r="I106">
        <f t="shared" ca="1" si="70"/>
        <v>34195.548252914254</v>
      </c>
      <c r="J106">
        <f t="shared" ca="1" si="70"/>
        <v>37998.004745363971</v>
      </c>
      <c r="K106">
        <f t="shared" ca="1" si="70"/>
        <v>42222.808717202461</v>
      </c>
      <c r="L106">
        <f t="shared" ca="1" si="70"/>
        <v>46916.859677994027</v>
      </c>
      <c r="M106">
        <f t="shared" ca="1" si="70"/>
        <v>52132.332937539075</v>
      </c>
      <c r="N106">
        <f t="shared" ca="1" si="70"/>
        <v>57927.038595469596</v>
      </c>
      <c r="O106">
        <f t="shared" ca="1" si="70"/>
        <v>64365.215396356478</v>
      </c>
    </row>
    <row r="107" spans="1:15" ht="15" customHeight="1" x14ac:dyDescent="0.3">
      <c r="B107" s="16" t="s">
        <v>87</v>
      </c>
      <c r="F107">
        <f>F63*-1</f>
        <v>6525.6984000000002</v>
      </c>
      <c r="G107">
        <f t="shared" ref="G107:O107" si="71">G63*-1</f>
        <v>8242.7257311749981</v>
      </c>
      <c r="H107">
        <f t="shared" si="71"/>
        <v>10089.603307212974</v>
      </c>
      <c r="I107">
        <f t="shared" si="71"/>
        <v>12084.991347833347</v>
      </c>
      <c r="J107">
        <f t="shared" si="71"/>
        <v>14199.047544609655</v>
      </c>
      <c r="K107">
        <f t="shared" si="71"/>
        <v>16414.100346038274</v>
      </c>
      <c r="L107">
        <f t="shared" si="71"/>
        <v>18764.484183777462</v>
      </c>
      <c r="M107">
        <f t="shared" si="71"/>
        <v>21284.344192521789</v>
      </c>
      <c r="N107">
        <f t="shared" si="71"/>
        <v>24008.307270505051</v>
      </c>
      <c r="O107">
        <f t="shared" si="71"/>
        <v>26972.107899182341</v>
      </c>
    </row>
    <row r="108" spans="1:15" ht="15" customHeight="1" x14ac:dyDescent="0.3">
      <c r="B108" s="16" t="s">
        <v>88</v>
      </c>
      <c r="F108">
        <f>F67*-1</f>
        <v>1047.8</v>
      </c>
      <c r="G108">
        <f t="shared" ref="G108:O108" si="72">G67*-1</f>
        <v>941.2</v>
      </c>
      <c r="H108">
        <f t="shared" si="72"/>
        <v>828.1</v>
      </c>
      <c r="I108">
        <f t="shared" si="72"/>
        <v>686.4</v>
      </c>
      <c r="J108">
        <f t="shared" si="72"/>
        <v>564.20000000000005</v>
      </c>
      <c r="K108">
        <f t="shared" si="72"/>
        <v>186.68</v>
      </c>
      <c r="L108">
        <f t="shared" si="72"/>
        <v>186.68</v>
      </c>
      <c r="M108">
        <f t="shared" si="72"/>
        <v>186.68</v>
      </c>
      <c r="N108">
        <f t="shared" si="72"/>
        <v>186.68</v>
      </c>
      <c r="O108">
        <f t="shared" si="72"/>
        <v>186.68</v>
      </c>
    </row>
    <row r="109" spans="1:15" ht="15" customHeight="1" x14ac:dyDescent="0.3">
      <c r="B109" s="16" t="s">
        <v>63</v>
      </c>
      <c r="F109">
        <f>E77-F77</f>
        <v>-1489.8853124999951</v>
      </c>
      <c r="G109">
        <f t="shared" ref="G109:O109" si="73">F77-G77</f>
        <v>-411.26779687500311</v>
      </c>
      <c r="H109">
        <f t="shared" si="73"/>
        <v>-450.88659464062221</v>
      </c>
      <c r="I109">
        <f t="shared" si="73"/>
        <v>-446.88852329794099</v>
      </c>
      <c r="J109">
        <f t="shared" si="73"/>
        <v>-449.6419332318037</v>
      </c>
      <c r="K109">
        <f t="shared" si="73"/>
        <v>-499.55218782053271</v>
      </c>
      <c r="L109">
        <f t="shared" si="73"/>
        <v>-555.00248066861968</v>
      </c>
      <c r="M109">
        <f t="shared" si="73"/>
        <v>-616.60775602282956</v>
      </c>
      <c r="N109">
        <f t="shared" si="73"/>
        <v>-685.05121694136324</v>
      </c>
      <c r="O109">
        <f t="shared" si="73"/>
        <v>-761.09190202186437</v>
      </c>
    </row>
    <row r="110" spans="1:15" ht="15" customHeight="1" x14ac:dyDescent="0.3">
      <c r="B110" s="16" t="s">
        <v>134</v>
      </c>
      <c r="F110">
        <f>E89-F89</f>
        <v>0</v>
      </c>
      <c r="G110">
        <f t="shared" ref="G110:O110" si="74">F89-G89</f>
        <v>0</v>
      </c>
      <c r="H110">
        <f t="shared" si="74"/>
        <v>0</v>
      </c>
      <c r="I110">
        <f t="shared" si="74"/>
        <v>0</v>
      </c>
      <c r="J110">
        <f t="shared" si="74"/>
        <v>0</v>
      </c>
      <c r="K110">
        <f t="shared" si="74"/>
        <v>0</v>
      </c>
      <c r="L110">
        <f t="shared" si="74"/>
        <v>0</v>
      </c>
      <c r="M110">
        <f t="shared" si="74"/>
        <v>0</v>
      </c>
      <c r="N110">
        <f t="shared" si="74"/>
        <v>0</v>
      </c>
      <c r="O110">
        <f t="shared" si="74"/>
        <v>0</v>
      </c>
    </row>
    <row r="111" spans="1:15" ht="15" customHeight="1" x14ac:dyDescent="0.3">
      <c r="B111" s="16" t="s">
        <v>135</v>
      </c>
      <c r="F111">
        <f>F97-E97</f>
        <v>1756.070062499999</v>
      </c>
      <c r="G111">
        <f t="shared" ref="G111:O111" si="75">G97-F97</f>
        <v>1398.310509375</v>
      </c>
      <c r="H111">
        <f t="shared" si="75"/>
        <v>1533.0144217781253</v>
      </c>
      <c r="I111">
        <f t="shared" si="75"/>
        <v>1519.4209792129896</v>
      </c>
      <c r="J111">
        <f t="shared" si="75"/>
        <v>1528.7825729881388</v>
      </c>
      <c r="K111">
        <f t="shared" si="75"/>
        <v>1698.4774385898199</v>
      </c>
      <c r="L111">
        <f t="shared" si="75"/>
        <v>1887.0084342732916</v>
      </c>
      <c r="M111">
        <f t="shared" si="75"/>
        <v>2096.4663704776285</v>
      </c>
      <c r="N111">
        <f t="shared" si="75"/>
        <v>2329.174137600643</v>
      </c>
      <c r="O111">
        <f t="shared" si="75"/>
        <v>2587.7124668743163</v>
      </c>
    </row>
    <row r="112" spans="1:15" ht="15" customHeight="1" x14ac:dyDescent="0.3">
      <c r="B112" s="16" t="s">
        <v>156</v>
      </c>
      <c r="F112">
        <f ca="1">SUM(F106:F111)</f>
        <v>30912.574772193111</v>
      </c>
      <c r="G112">
        <f t="shared" ref="G112:O112" ca="1" si="76">SUM(G106:G111)</f>
        <v>36781.610785310033</v>
      </c>
      <c r="H112">
        <f t="shared" ca="1" si="76"/>
        <v>42418.543661697317</v>
      </c>
      <c r="I112">
        <f t="shared" ca="1" si="76"/>
        <v>48039.472056662657</v>
      </c>
      <c r="J112">
        <f t="shared" ca="1" si="76"/>
        <v>53840.392929729955</v>
      </c>
      <c r="K112">
        <f t="shared" ca="1" si="76"/>
        <v>60022.514314010019</v>
      </c>
      <c r="L112">
        <f t="shared" ca="1" si="76"/>
        <v>67200.029815376154</v>
      </c>
      <c r="M112">
        <f t="shared" ca="1" si="76"/>
        <v>75083.215744515663</v>
      </c>
      <c r="N112">
        <f t="shared" ca="1" si="76"/>
        <v>83766.148786633916</v>
      </c>
      <c r="O112">
        <f t="shared" ca="1" si="76"/>
        <v>93350.623860391279</v>
      </c>
    </row>
    <row r="114" spans="2:15" ht="15" customHeight="1" x14ac:dyDescent="0.3">
      <c r="B114" s="16" t="s">
        <v>54</v>
      </c>
      <c r="F114">
        <f>F62*-1</f>
        <v>-16450.711874999997</v>
      </c>
      <c r="G114">
        <f t="shared" ref="G114:O114" si="77">G62*-1</f>
        <v>-18918.318656249998</v>
      </c>
      <c r="H114">
        <f t="shared" si="77"/>
        <v>-21623.638224093749</v>
      </c>
      <c r="I114">
        <f t="shared" si="77"/>
        <v>-24304.969363881377</v>
      </c>
      <c r="J114">
        <f t="shared" si="77"/>
        <v>-27002.820963272206</v>
      </c>
      <c r="K114">
        <f t="shared" si="77"/>
        <v>-30000.134090195421</v>
      </c>
      <c r="L114">
        <f t="shared" si="77"/>
        <v>-33330.148974207113</v>
      </c>
      <c r="M114">
        <f t="shared" si="77"/>
        <v>-37029.795510344105</v>
      </c>
      <c r="N114">
        <f t="shared" si="77"/>
        <v>-41140.102811992292</v>
      </c>
      <c r="O114">
        <f t="shared" si="77"/>
        <v>-45706.654224123435</v>
      </c>
    </row>
    <row r="115" spans="2:15" ht="15" customHeight="1" x14ac:dyDescent="0.3">
      <c r="B115" s="16" t="s">
        <v>136</v>
      </c>
      <c r="F115">
        <f>E81-F81</f>
        <v>0</v>
      </c>
      <c r="G115">
        <f t="shared" ref="G115:O115" si="78">F81-G81</f>
        <v>0</v>
      </c>
      <c r="H115">
        <f t="shared" si="78"/>
        <v>0</v>
      </c>
      <c r="I115">
        <f t="shared" si="78"/>
        <v>0</v>
      </c>
      <c r="J115">
        <f t="shared" si="78"/>
        <v>0</v>
      </c>
      <c r="K115">
        <f t="shared" si="78"/>
        <v>0</v>
      </c>
      <c r="L115">
        <f t="shared" si="78"/>
        <v>0</v>
      </c>
      <c r="M115">
        <f t="shared" si="78"/>
        <v>0</v>
      </c>
      <c r="N115">
        <f t="shared" si="78"/>
        <v>0</v>
      </c>
      <c r="O115">
        <f t="shared" si="78"/>
        <v>0</v>
      </c>
    </row>
    <row r="116" spans="2:15" ht="15" customHeight="1" x14ac:dyDescent="0.3">
      <c r="B116" s="16" t="s">
        <v>137</v>
      </c>
      <c r="F116">
        <f>E86-F86</f>
        <v>0</v>
      </c>
      <c r="G116">
        <f t="shared" ref="G116:O116" si="79">F86-G86</f>
        <v>0</v>
      </c>
      <c r="H116">
        <f t="shared" si="79"/>
        <v>0</v>
      </c>
      <c r="I116">
        <f t="shared" si="79"/>
        <v>0</v>
      </c>
      <c r="J116">
        <f t="shared" si="79"/>
        <v>0</v>
      </c>
      <c r="K116">
        <f t="shared" si="79"/>
        <v>0</v>
      </c>
      <c r="L116">
        <f t="shared" si="79"/>
        <v>0</v>
      </c>
      <c r="M116">
        <f t="shared" si="79"/>
        <v>0</v>
      </c>
      <c r="N116">
        <f t="shared" si="79"/>
        <v>0</v>
      </c>
      <c r="O116">
        <f t="shared" si="79"/>
        <v>0</v>
      </c>
    </row>
    <row r="117" spans="2:15" ht="15" customHeight="1" x14ac:dyDescent="0.3">
      <c r="B117" s="16" t="s">
        <v>157</v>
      </c>
      <c r="F117">
        <f>SUM(F114:F116)</f>
        <v>-16450.711874999997</v>
      </c>
      <c r="G117">
        <f t="shared" ref="G117:O117" si="80">SUM(G114:G116)</f>
        <v>-18918.318656249998</v>
      </c>
      <c r="H117">
        <f t="shared" si="80"/>
        <v>-21623.638224093749</v>
      </c>
      <c r="I117">
        <f t="shared" si="80"/>
        <v>-24304.969363881377</v>
      </c>
      <c r="J117">
        <f t="shared" si="80"/>
        <v>-27002.820963272206</v>
      </c>
      <c r="K117">
        <f t="shared" si="80"/>
        <v>-30000.134090195421</v>
      </c>
      <c r="L117">
        <f t="shared" si="80"/>
        <v>-33330.148974207113</v>
      </c>
      <c r="M117">
        <f t="shared" si="80"/>
        <v>-37029.795510344105</v>
      </c>
      <c r="N117">
        <f t="shared" si="80"/>
        <v>-41140.102811992292</v>
      </c>
      <c r="O117">
        <f t="shared" si="80"/>
        <v>-45706.654224123435</v>
      </c>
    </row>
    <row r="119" spans="2:15" ht="15" customHeight="1" x14ac:dyDescent="0.3">
      <c r="B119" s="16" t="s">
        <v>158</v>
      </c>
      <c r="F119">
        <f t="shared" ref="F119:O119" ca="1" si="81">F92-E92</f>
        <v>-2600</v>
      </c>
      <c r="G119">
        <f t="shared" ca="1" si="81"/>
        <v>0</v>
      </c>
      <c r="H119">
        <f t="shared" ca="1" si="81"/>
        <v>0</v>
      </c>
      <c r="I119">
        <f t="shared" ca="1" si="81"/>
        <v>0</v>
      </c>
      <c r="J119">
        <f t="shared" ca="1" si="81"/>
        <v>0</v>
      </c>
      <c r="K119">
        <f t="shared" ca="1" si="81"/>
        <v>0</v>
      </c>
      <c r="L119">
        <f t="shared" ca="1" si="81"/>
        <v>0</v>
      </c>
      <c r="M119">
        <f t="shared" ca="1" si="81"/>
        <v>0</v>
      </c>
      <c r="N119">
        <f t="shared" ca="1" si="81"/>
        <v>0</v>
      </c>
      <c r="O119">
        <f t="shared" ca="1" si="81"/>
        <v>0</v>
      </c>
    </row>
    <row r="120" spans="2:15" ht="15" customHeight="1" x14ac:dyDescent="0.3">
      <c r="B120" s="16" t="s">
        <v>159</v>
      </c>
      <c r="F120">
        <f t="shared" ref="F120:O120" ca="1" si="82">F96-E96</f>
        <v>-4192.5</v>
      </c>
      <c r="G120">
        <f t="shared" ca="1" si="82"/>
        <v>0</v>
      </c>
      <c r="H120">
        <f t="shared" ca="1" si="82"/>
        <v>0</v>
      </c>
      <c r="I120">
        <f t="shared" ca="1" si="82"/>
        <v>0</v>
      </c>
      <c r="J120">
        <f t="shared" ca="1" si="82"/>
        <v>0</v>
      </c>
      <c r="K120">
        <f t="shared" ca="1" si="82"/>
        <v>0</v>
      </c>
      <c r="L120">
        <f t="shared" ca="1" si="82"/>
        <v>0</v>
      </c>
      <c r="M120">
        <f t="shared" ca="1" si="82"/>
        <v>0</v>
      </c>
      <c r="N120">
        <f t="shared" ca="1" si="82"/>
        <v>0</v>
      </c>
      <c r="O120">
        <f t="shared" ca="1" si="82"/>
        <v>0</v>
      </c>
    </row>
    <row r="121" spans="2:15" ht="15" customHeight="1" x14ac:dyDescent="0.3">
      <c r="B121" s="16" t="s">
        <v>152</v>
      </c>
      <c r="F121">
        <f>F72</f>
        <v>0</v>
      </c>
      <c r="G121">
        <f t="shared" ref="G121:O121" si="83">G72</f>
        <v>0</v>
      </c>
      <c r="H121">
        <f t="shared" si="83"/>
        <v>0</v>
      </c>
      <c r="I121">
        <f t="shared" si="83"/>
        <v>0</v>
      </c>
      <c r="J121">
        <f t="shared" si="83"/>
        <v>0</v>
      </c>
      <c r="K121">
        <f t="shared" si="83"/>
        <v>0</v>
      </c>
      <c r="L121">
        <f t="shared" si="83"/>
        <v>0</v>
      </c>
      <c r="M121">
        <f t="shared" si="83"/>
        <v>0</v>
      </c>
      <c r="N121">
        <f t="shared" si="83"/>
        <v>0</v>
      </c>
      <c r="O121">
        <f t="shared" si="83"/>
        <v>0</v>
      </c>
    </row>
    <row r="122" spans="2:15" ht="15" customHeight="1" x14ac:dyDescent="0.3">
      <c r="B122" s="16" t="s">
        <v>153</v>
      </c>
      <c r="F122">
        <f ca="1">SUM(F119:F121)</f>
        <v>-6792.5</v>
      </c>
      <c r="G122">
        <f t="shared" ref="G122:O122" ca="1" si="84">SUM(G119:G121)</f>
        <v>0</v>
      </c>
      <c r="H122">
        <f t="shared" ca="1" si="84"/>
        <v>0</v>
      </c>
      <c r="I122">
        <f t="shared" ca="1" si="84"/>
        <v>0</v>
      </c>
      <c r="J122">
        <f t="shared" ca="1" si="84"/>
        <v>0</v>
      </c>
      <c r="K122">
        <f t="shared" ca="1" si="84"/>
        <v>0</v>
      </c>
      <c r="L122">
        <f t="shared" ca="1" si="84"/>
        <v>0</v>
      </c>
      <c r="M122">
        <f t="shared" ca="1" si="84"/>
        <v>0</v>
      </c>
      <c r="N122">
        <f t="shared" ca="1" si="84"/>
        <v>0</v>
      </c>
      <c r="O122">
        <f t="shared" ca="1" si="84"/>
        <v>0</v>
      </c>
    </row>
    <row r="124" spans="2:15" ht="15" customHeight="1" x14ac:dyDescent="0.3">
      <c r="B124" s="16" t="s">
        <v>154</v>
      </c>
      <c r="F124">
        <f ca="1">F112+F117+F122</f>
        <v>7669.3628971931139</v>
      </c>
      <c r="G124">
        <f t="shared" ref="G124:O124" ca="1" si="85">G112+G117+G122</f>
        <v>17863.292129060035</v>
      </c>
      <c r="H124">
        <f t="shared" ca="1" si="85"/>
        <v>20794.905437603567</v>
      </c>
      <c r="I124">
        <f t="shared" ca="1" si="85"/>
        <v>23734.50269278128</v>
      </c>
      <c r="J124">
        <f t="shared" ca="1" si="85"/>
        <v>26837.571966457748</v>
      </c>
      <c r="K124">
        <f t="shared" ca="1" si="85"/>
        <v>30022.380223814598</v>
      </c>
      <c r="L124">
        <f t="shared" ca="1" si="85"/>
        <v>33869.880841169041</v>
      </c>
      <c r="M124">
        <f t="shared" ca="1" si="85"/>
        <v>38053.420234171557</v>
      </c>
      <c r="N124">
        <f t="shared" ca="1" si="85"/>
        <v>42626.045974641624</v>
      </c>
      <c r="O124">
        <f t="shared" ca="1" si="85"/>
        <v>47643.969636267844</v>
      </c>
    </row>
    <row r="125" spans="2:15" ht="15" customHeight="1" x14ac:dyDescent="0.3">
      <c r="B125" s="16" t="s">
        <v>155</v>
      </c>
      <c r="E125">
        <f>E80</f>
        <v>21513.7</v>
      </c>
      <c r="F125">
        <f ca="1">E125+F124</f>
        <v>29183.062897193115</v>
      </c>
      <c r="G125">
        <f t="shared" ref="G125:O125" ca="1" si="86">F125+G124</f>
        <v>47046.35502625315</v>
      </c>
      <c r="H125">
        <f t="shared" ca="1" si="86"/>
        <v>67841.260463856714</v>
      </c>
      <c r="I125">
        <f t="shared" ca="1" si="86"/>
        <v>91575.763156637986</v>
      </c>
      <c r="J125">
        <f t="shared" ca="1" si="86"/>
        <v>118413.33512309573</v>
      </c>
      <c r="K125">
        <f t="shared" ca="1" si="86"/>
        <v>148435.71534691032</v>
      </c>
      <c r="L125">
        <f t="shared" ca="1" si="86"/>
        <v>182305.59618807936</v>
      </c>
      <c r="M125">
        <f t="shared" ca="1" si="86"/>
        <v>220359.01642225092</v>
      </c>
      <c r="N125">
        <f t="shared" ca="1" si="86"/>
        <v>262985.06239689252</v>
      </c>
      <c r="O125">
        <f t="shared" ca="1" si="86"/>
        <v>310629.03203316039</v>
      </c>
    </row>
    <row r="127" spans="2:15" ht="15" customHeight="1" x14ac:dyDescent="0.3">
      <c r="B127" s="16" t="s">
        <v>117</v>
      </c>
      <c r="F127">
        <f t="shared" ref="F127:O127" ca="1" si="87">F193-F125</f>
        <v>0</v>
      </c>
      <c r="G127">
        <f t="shared" ca="1" si="87"/>
        <v>0</v>
      </c>
      <c r="H127">
        <f t="shared" ca="1" si="87"/>
        <v>0</v>
      </c>
      <c r="I127">
        <f t="shared" ca="1" si="87"/>
        <v>0</v>
      </c>
      <c r="J127">
        <f t="shared" ca="1" si="87"/>
        <v>0</v>
      </c>
      <c r="K127">
        <f t="shared" ca="1" si="87"/>
        <v>0</v>
      </c>
      <c r="L127">
        <f t="shared" ca="1" si="87"/>
        <v>0</v>
      </c>
      <c r="M127">
        <f t="shared" ca="1" si="87"/>
        <v>0</v>
      </c>
      <c r="N127">
        <f t="shared" ca="1" si="87"/>
        <v>0</v>
      </c>
      <c r="O127">
        <f t="shared" ca="1" si="87"/>
        <v>0</v>
      </c>
    </row>
    <row r="129" spans="1:15" ht="15" customHeight="1" x14ac:dyDescent="0.3">
      <c r="A129" s="15" t="s">
        <v>48</v>
      </c>
    </row>
    <row r="130" spans="1:15" ht="15" customHeight="1" x14ac:dyDescent="0.3">
      <c r="B130" s="16" t="s">
        <v>124</v>
      </c>
      <c r="D130" s="71"/>
      <c r="F130" s="80">
        <v>-1300</v>
      </c>
      <c r="G130" s="72">
        <v>0</v>
      </c>
      <c r="H130" s="72">
        <v>0</v>
      </c>
      <c r="I130" s="72">
        <v>0</v>
      </c>
      <c r="J130" s="72">
        <v>0</v>
      </c>
      <c r="K130" s="72">
        <v>0</v>
      </c>
      <c r="L130" s="72">
        <v>0</v>
      </c>
      <c r="M130" s="72">
        <v>0</v>
      </c>
      <c r="N130" s="72">
        <v>0</v>
      </c>
      <c r="O130" s="72">
        <v>0</v>
      </c>
    </row>
    <row r="131" spans="1:15" ht="15" customHeight="1" x14ac:dyDescent="0.3">
      <c r="B131" s="16" t="s">
        <v>125</v>
      </c>
      <c r="D131" s="71"/>
      <c r="E131" s="71"/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0</v>
      </c>
      <c r="L131" s="80">
        <v>-1300</v>
      </c>
      <c r="M131" s="72">
        <v>0</v>
      </c>
      <c r="N131" s="72">
        <v>0</v>
      </c>
      <c r="O131" s="72">
        <v>0</v>
      </c>
    </row>
    <row r="132" spans="1:15" ht="15" customHeight="1" x14ac:dyDescent="0.3">
      <c r="B132" s="16" t="s">
        <v>126</v>
      </c>
      <c r="D132" s="71"/>
      <c r="E132" s="71"/>
      <c r="F132" s="72">
        <v>0</v>
      </c>
      <c r="G132" s="72">
        <v>0</v>
      </c>
      <c r="H132" s="72">
        <v>0</v>
      </c>
      <c r="I132" s="72">
        <v>0</v>
      </c>
      <c r="J132" s="72">
        <v>0</v>
      </c>
      <c r="K132" s="72">
        <v>0</v>
      </c>
      <c r="L132" s="72">
        <v>0</v>
      </c>
      <c r="M132" s="72">
        <v>0</v>
      </c>
      <c r="N132" s="72">
        <v>0</v>
      </c>
      <c r="O132" s="80">
        <v>-1300</v>
      </c>
    </row>
    <row r="133" spans="1:15" ht="15" customHeight="1" x14ac:dyDescent="0.3">
      <c r="B133" s="16" t="s">
        <v>127</v>
      </c>
      <c r="D133" s="71"/>
      <c r="E133" s="71"/>
      <c r="F133" s="75">
        <f>F134-SUM(F130:F132)</f>
        <v>-292.5</v>
      </c>
      <c r="G133" s="75">
        <f t="shared" ref="G133:J133" si="88">G134-SUM(G130:G132)</f>
        <v>0</v>
      </c>
      <c r="H133" s="75">
        <f t="shared" si="88"/>
        <v>0</v>
      </c>
      <c r="I133" s="75">
        <f t="shared" si="88"/>
        <v>0</v>
      </c>
      <c r="J133" s="75">
        <f t="shared" si="88"/>
        <v>0</v>
      </c>
      <c r="K133" s="75">
        <f t="shared" ref="K133:O133" si="89">K134-SUM(K130:K132)</f>
        <v>0</v>
      </c>
      <c r="L133" s="75">
        <f t="shared" si="89"/>
        <v>0</v>
      </c>
      <c r="M133" s="75">
        <f t="shared" si="89"/>
        <v>0</v>
      </c>
      <c r="N133" s="75">
        <f t="shared" si="89"/>
        <v>0</v>
      </c>
      <c r="O133" s="75">
        <f t="shared" si="89"/>
        <v>0</v>
      </c>
    </row>
    <row r="134" spans="1:15" ht="15" customHeight="1" x14ac:dyDescent="0.3">
      <c r="B134" s="16" t="s">
        <v>128</v>
      </c>
      <c r="F134" s="80">
        <v>-1592.5</v>
      </c>
      <c r="G134" s="72">
        <v>0</v>
      </c>
      <c r="H134" s="72">
        <v>0</v>
      </c>
      <c r="I134" s="72">
        <v>0</v>
      </c>
      <c r="J134" s="72">
        <v>0</v>
      </c>
      <c r="K134" s="72">
        <v>0</v>
      </c>
      <c r="L134" s="80">
        <v>-1300</v>
      </c>
      <c r="M134" s="72">
        <v>0</v>
      </c>
      <c r="N134" s="72">
        <v>0</v>
      </c>
      <c r="O134" s="80">
        <v>-1300</v>
      </c>
    </row>
    <row r="135" spans="1:15" ht="15" customHeight="1" x14ac:dyDescent="0.3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</row>
    <row r="136" spans="1:15" ht="15" customHeight="1" x14ac:dyDescent="0.3">
      <c r="B136" s="16" t="s">
        <v>129</v>
      </c>
      <c r="D136" s="66"/>
      <c r="E136" s="66"/>
      <c r="F136" s="67">
        <v>1.4999999999999999E-2</v>
      </c>
      <c r="G136" s="67">
        <v>1.4999999999999999E-2</v>
      </c>
      <c r="H136" s="67">
        <v>1.4999999999999999E-2</v>
      </c>
      <c r="I136" s="67">
        <v>1.4999999999999999E-2</v>
      </c>
      <c r="J136" s="67">
        <v>1.4999999999999999E-2</v>
      </c>
      <c r="K136" s="67">
        <v>1.4999999999999999E-2</v>
      </c>
      <c r="L136" s="67">
        <v>1.4999999999999999E-2</v>
      </c>
      <c r="M136" s="67">
        <v>1.4999999999999999E-2</v>
      </c>
      <c r="N136" s="67">
        <v>1.4999999999999999E-2</v>
      </c>
      <c r="O136" s="67">
        <v>1.4999999999999999E-2</v>
      </c>
    </row>
    <row r="137" spans="1:15" ht="15" customHeight="1" x14ac:dyDescent="0.3">
      <c r="B137" s="16" t="s">
        <v>130</v>
      </c>
      <c r="D137" s="66"/>
      <c r="E137" s="66"/>
      <c r="F137" s="67">
        <v>2.1250000000000002E-2</v>
      </c>
      <c r="G137" s="67">
        <v>2.1250000000000002E-2</v>
      </c>
      <c r="H137" s="67">
        <v>2.1250000000000002E-2</v>
      </c>
      <c r="I137" s="67">
        <v>2.1250000000000002E-2</v>
      </c>
      <c r="J137" s="67">
        <v>2.1250000000000002E-2</v>
      </c>
      <c r="K137" s="67">
        <v>2.1250000000000002E-2</v>
      </c>
      <c r="L137" s="67">
        <v>2.1250000000000002E-2</v>
      </c>
      <c r="M137" s="67">
        <v>2.1250000000000002E-2</v>
      </c>
      <c r="N137" s="67">
        <v>2.1250000000000002E-2</v>
      </c>
      <c r="O137" s="67">
        <v>2.1250000000000002E-2</v>
      </c>
    </row>
    <row r="138" spans="1:15" ht="15" customHeight="1" x14ac:dyDescent="0.3">
      <c r="B138" s="16" t="s">
        <v>131</v>
      </c>
      <c r="F138" s="67">
        <v>3.6249999999999998E-2</v>
      </c>
      <c r="G138" s="67">
        <v>3.6249999999999998E-2</v>
      </c>
      <c r="H138" s="67">
        <v>3.6249999999999998E-2</v>
      </c>
      <c r="I138" s="67">
        <v>3.6249999999999998E-2</v>
      </c>
      <c r="J138" s="67">
        <v>3.6249999999999998E-2</v>
      </c>
      <c r="K138" s="67">
        <v>3.6249999999999998E-2</v>
      </c>
      <c r="L138" s="67">
        <v>3.6249999999999998E-2</v>
      </c>
      <c r="M138" s="67">
        <v>3.6249999999999998E-2</v>
      </c>
      <c r="N138" s="67">
        <v>3.6249999999999998E-2</v>
      </c>
      <c r="O138" s="67">
        <v>3.6249999999999998E-2</v>
      </c>
    </row>
    <row r="139" spans="1:15" ht="15" customHeight="1" x14ac:dyDescent="0.3">
      <c r="B139" s="16" t="s">
        <v>132</v>
      </c>
      <c r="F139" s="67">
        <v>3.3750000000000002E-2</v>
      </c>
      <c r="G139" s="67">
        <v>3.3750000000000002E-2</v>
      </c>
      <c r="H139" s="67">
        <v>3.3750000000000002E-2</v>
      </c>
      <c r="I139" s="67">
        <v>3.3750000000000002E-2</v>
      </c>
      <c r="J139" s="67">
        <v>3.3750000000000002E-2</v>
      </c>
      <c r="K139" s="67">
        <v>3.3750000000000002E-2</v>
      </c>
      <c r="L139" s="67">
        <v>3.3750000000000002E-2</v>
      </c>
      <c r="M139" s="67">
        <v>3.3750000000000002E-2</v>
      </c>
      <c r="N139" s="67">
        <v>3.3750000000000002E-2</v>
      </c>
      <c r="O139" s="67">
        <v>3.3750000000000002E-2</v>
      </c>
    </row>
    <row r="140" spans="1:15" ht="15" customHeight="1" x14ac:dyDescent="0.3">
      <c r="B140" s="16" t="s">
        <v>133</v>
      </c>
      <c r="F140" s="67">
        <v>3.3750000000000002E-2</v>
      </c>
      <c r="G140" s="67">
        <v>3.3750000000000002E-2</v>
      </c>
      <c r="H140" s="67">
        <v>3.3750000000000002E-2</v>
      </c>
      <c r="I140" s="67">
        <v>3.3750000000000002E-2</v>
      </c>
      <c r="J140" s="67">
        <v>3.3750000000000002E-2</v>
      </c>
      <c r="K140" s="67">
        <v>3.3750000000000002E-2</v>
      </c>
      <c r="L140" s="67">
        <v>3.3750000000000002E-2</v>
      </c>
      <c r="M140" s="67">
        <v>3.3750000000000002E-2</v>
      </c>
      <c r="N140" s="67">
        <v>3.3750000000000002E-2</v>
      </c>
      <c r="O140" s="67">
        <v>3.3750000000000002E-2</v>
      </c>
    </row>
    <row r="141" spans="1:15" ht="15" customHeight="1" x14ac:dyDescent="0.3">
      <c r="B141" s="16" t="s">
        <v>60</v>
      </c>
      <c r="F141" s="67">
        <v>1E-3</v>
      </c>
      <c r="G141" s="67">
        <v>1E-3</v>
      </c>
      <c r="H141" s="67">
        <v>1E-3</v>
      </c>
      <c r="I141" s="67">
        <v>1E-3</v>
      </c>
      <c r="J141" s="67">
        <v>1E-3</v>
      </c>
      <c r="K141" s="67">
        <v>1E-3</v>
      </c>
      <c r="L141" s="67">
        <v>1E-3</v>
      </c>
      <c r="M141" s="67">
        <v>1E-3</v>
      </c>
      <c r="N141" s="67">
        <v>1E-3</v>
      </c>
      <c r="O141" s="67">
        <v>1E-3</v>
      </c>
    </row>
    <row r="143" spans="1:15" ht="15" customHeight="1" x14ac:dyDescent="0.3">
      <c r="A143" s="15" t="s">
        <v>51</v>
      </c>
    </row>
    <row r="144" spans="1:15" ht="15" customHeight="1" x14ac:dyDescent="0.3">
      <c r="B144" s="16" t="s">
        <v>174</v>
      </c>
      <c r="F144">
        <f ca="1">F112</f>
        <v>30912.574772193111</v>
      </c>
      <c r="G144">
        <f t="shared" ref="G144:O144" ca="1" si="90">G112</f>
        <v>36781.610785310033</v>
      </c>
      <c r="H144">
        <f t="shared" ca="1" si="90"/>
        <v>42418.543661697317</v>
      </c>
      <c r="I144">
        <f t="shared" ca="1" si="90"/>
        <v>48039.472056662657</v>
      </c>
      <c r="J144">
        <f t="shared" ca="1" si="90"/>
        <v>53840.392929729955</v>
      </c>
      <c r="K144">
        <f t="shared" ca="1" si="90"/>
        <v>60022.514314010019</v>
      </c>
      <c r="L144">
        <f t="shared" ca="1" si="90"/>
        <v>67200.029815376154</v>
      </c>
      <c r="M144">
        <f t="shared" ca="1" si="90"/>
        <v>75083.215744515663</v>
      </c>
      <c r="N144">
        <f t="shared" ca="1" si="90"/>
        <v>83766.148786633916</v>
      </c>
      <c r="O144">
        <f t="shared" ca="1" si="90"/>
        <v>93350.623860391279</v>
      </c>
    </row>
    <row r="145" spans="2:15" ht="15" customHeight="1" x14ac:dyDescent="0.3">
      <c r="B145" s="16" t="s">
        <v>175</v>
      </c>
      <c r="F145">
        <f>F117</f>
        <v>-16450.711874999997</v>
      </c>
      <c r="G145">
        <f t="shared" ref="G145:O145" si="91">G117</f>
        <v>-18918.318656249998</v>
      </c>
      <c r="H145">
        <f t="shared" si="91"/>
        <v>-21623.638224093749</v>
      </c>
      <c r="I145">
        <f t="shared" si="91"/>
        <v>-24304.969363881377</v>
      </c>
      <c r="J145">
        <f t="shared" si="91"/>
        <v>-27002.820963272206</v>
      </c>
      <c r="K145">
        <f t="shared" si="91"/>
        <v>-30000.134090195421</v>
      </c>
      <c r="L145">
        <f t="shared" si="91"/>
        <v>-33330.148974207113</v>
      </c>
      <c r="M145">
        <f t="shared" si="91"/>
        <v>-37029.795510344105</v>
      </c>
      <c r="N145">
        <f t="shared" si="91"/>
        <v>-41140.102811992292</v>
      </c>
      <c r="O145">
        <f t="shared" si="91"/>
        <v>-45706.654224123435</v>
      </c>
    </row>
    <row r="146" spans="2:15" ht="15" customHeight="1" x14ac:dyDescent="0.3">
      <c r="B146" s="16" t="s">
        <v>56</v>
      </c>
      <c r="F146">
        <f>F72</f>
        <v>0</v>
      </c>
      <c r="G146">
        <f t="shared" ref="G146:O146" si="92">G72</f>
        <v>0</v>
      </c>
      <c r="H146">
        <f t="shared" si="92"/>
        <v>0</v>
      </c>
      <c r="I146">
        <f t="shared" si="92"/>
        <v>0</v>
      </c>
      <c r="J146">
        <f t="shared" si="92"/>
        <v>0</v>
      </c>
      <c r="K146">
        <f t="shared" si="92"/>
        <v>0</v>
      </c>
      <c r="L146">
        <f t="shared" si="92"/>
        <v>0</v>
      </c>
      <c r="M146">
        <f t="shared" si="92"/>
        <v>0</v>
      </c>
      <c r="N146">
        <f t="shared" si="92"/>
        <v>0</v>
      </c>
      <c r="O146">
        <f t="shared" si="92"/>
        <v>0</v>
      </c>
    </row>
    <row r="147" spans="2:15" ht="15" customHeight="1" x14ac:dyDescent="0.3">
      <c r="B147" s="16" t="s">
        <v>62</v>
      </c>
      <c r="F147">
        <f ca="1">SUM(F144:F146)</f>
        <v>14461.862897193114</v>
      </c>
      <c r="G147">
        <f t="shared" ref="G147:O147" ca="1" si="93">SUM(G144:G146)</f>
        <v>17863.292129060035</v>
      </c>
      <c r="H147">
        <f t="shared" ca="1" si="93"/>
        <v>20794.905437603567</v>
      </c>
      <c r="I147">
        <f t="shared" ca="1" si="93"/>
        <v>23734.50269278128</v>
      </c>
      <c r="J147">
        <f t="shared" ca="1" si="93"/>
        <v>26837.571966457748</v>
      </c>
      <c r="K147">
        <f t="shared" ca="1" si="93"/>
        <v>30022.380223814598</v>
      </c>
      <c r="L147">
        <f t="shared" ca="1" si="93"/>
        <v>33869.880841169041</v>
      </c>
      <c r="M147">
        <f t="shared" ca="1" si="93"/>
        <v>38053.420234171557</v>
      </c>
      <c r="N147">
        <f t="shared" ca="1" si="93"/>
        <v>42626.045974641624</v>
      </c>
      <c r="O147">
        <f t="shared" ca="1" si="93"/>
        <v>47643.969636267844</v>
      </c>
    </row>
    <row r="149" spans="2:15" ht="15" customHeight="1" x14ac:dyDescent="0.3">
      <c r="B149" s="16" t="s">
        <v>35</v>
      </c>
      <c r="F149">
        <f t="shared" ref="F149:O149" si="94">E80</f>
        <v>21513.7</v>
      </c>
      <c r="G149">
        <f t="shared" ca="1" si="94"/>
        <v>29183.062897193115</v>
      </c>
      <c r="H149">
        <f t="shared" ca="1" si="94"/>
        <v>47046.35502625315</v>
      </c>
      <c r="I149">
        <f t="shared" ca="1" si="94"/>
        <v>67841.260463856714</v>
      </c>
      <c r="J149">
        <f t="shared" ca="1" si="94"/>
        <v>91575.763156637986</v>
      </c>
      <c r="K149">
        <f t="shared" ca="1" si="94"/>
        <v>118413.33512309573</v>
      </c>
      <c r="L149">
        <f t="shared" ca="1" si="94"/>
        <v>148435.71534691032</v>
      </c>
      <c r="M149">
        <f t="shared" ca="1" si="94"/>
        <v>182305.59618807936</v>
      </c>
      <c r="N149">
        <f t="shared" ca="1" si="94"/>
        <v>220359.01642225092</v>
      </c>
      <c r="O149">
        <f t="shared" ca="1" si="94"/>
        <v>262985.06239689252</v>
      </c>
    </row>
    <row r="150" spans="2:15" ht="15" customHeight="1" x14ac:dyDescent="0.3">
      <c r="B150" s="16" t="s">
        <v>61</v>
      </c>
      <c r="F150">
        <f ca="1">SUM(F147:F149)</f>
        <v>35975.562897193115</v>
      </c>
      <c r="G150">
        <f t="shared" ref="G150:O150" ca="1" si="95">SUM(G147:G149)</f>
        <v>47046.35502625315</v>
      </c>
      <c r="H150">
        <f t="shared" ca="1" si="95"/>
        <v>67841.260463856714</v>
      </c>
      <c r="I150">
        <f t="shared" ca="1" si="95"/>
        <v>91575.763156637986</v>
      </c>
      <c r="J150">
        <f t="shared" ca="1" si="95"/>
        <v>118413.33512309573</v>
      </c>
      <c r="K150">
        <f t="shared" ca="1" si="95"/>
        <v>148435.71534691032</v>
      </c>
      <c r="L150">
        <f t="shared" ca="1" si="95"/>
        <v>182305.59618807936</v>
      </c>
      <c r="M150">
        <f t="shared" ca="1" si="95"/>
        <v>220359.01642225092</v>
      </c>
      <c r="N150">
        <f t="shared" ca="1" si="95"/>
        <v>262985.06239689252</v>
      </c>
      <c r="O150">
        <f t="shared" ca="1" si="95"/>
        <v>310629.03203316039</v>
      </c>
    </row>
    <row r="152" spans="2:15" ht="15" customHeight="1" x14ac:dyDescent="0.3">
      <c r="B152" s="16" t="s">
        <v>138</v>
      </c>
      <c r="F152">
        <f>+F164+F171+F178+F185</f>
        <v>-1592.5</v>
      </c>
      <c r="G152">
        <f t="shared" ref="G152:O152" ca="1" si="96">+G164+G171+G178+G185</f>
        <v>0</v>
      </c>
      <c r="H152">
        <f t="shared" ca="1" si="96"/>
        <v>0</v>
      </c>
      <c r="I152">
        <f t="shared" ca="1" si="96"/>
        <v>0</v>
      </c>
      <c r="J152">
        <f t="shared" ca="1" si="96"/>
        <v>0</v>
      </c>
      <c r="K152">
        <f t="shared" ca="1" si="96"/>
        <v>0</v>
      </c>
      <c r="L152">
        <f t="shared" ca="1" si="96"/>
        <v>0</v>
      </c>
      <c r="M152">
        <f t="shared" ca="1" si="96"/>
        <v>0</v>
      </c>
      <c r="N152">
        <f t="shared" ca="1" si="96"/>
        <v>0</v>
      </c>
      <c r="O152">
        <f t="shared" ca="1" si="96"/>
        <v>0</v>
      </c>
    </row>
    <row r="153" spans="2:15" ht="15" customHeight="1" x14ac:dyDescent="0.3">
      <c r="B153" s="16" t="s">
        <v>64</v>
      </c>
      <c r="F153">
        <f ca="1">SUM(F150,F152)</f>
        <v>34383.062897193115</v>
      </c>
      <c r="G153">
        <f t="shared" ref="G153:O153" ca="1" si="97">SUM(G150,G152)</f>
        <v>47046.35502625315</v>
      </c>
      <c r="H153">
        <f t="shared" ca="1" si="97"/>
        <v>67841.260463856714</v>
      </c>
      <c r="I153">
        <f t="shared" ca="1" si="97"/>
        <v>91575.763156637986</v>
      </c>
      <c r="J153">
        <f t="shared" ca="1" si="97"/>
        <v>118413.33512309573</v>
      </c>
      <c r="K153">
        <f t="shared" ca="1" si="97"/>
        <v>148435.71534691032</v>
      </c>
      <c r="L153">
        <f t="shared" ca="1" si="97"/>
        <v>182305.59618807936</v>
      </c>
      <c r="M153">
        <f t="shared" ca="1" si="97"/>
        <v>220359.01642225092</v>
      </c>
      <c r="N153">
        <f t="shared" ca="1" si="97"/>
        <v>262985.06239689252</v>
      </c>
      <c r="O153">
        <f t="shared" ca="1" si="97"/>
        <v>310629.03203316039</v>
      </c>
    </row>
    <row r="155" spans="2:15" ht="15" customHeight="1" x14ac:dyDescent="0.3">
      <c r="B155" s="16" t="s">
        <v>149</v>
      </c>
      <c r="F155">
        <f>E157</f>
        <v>2600</v>
      </c>
      <c r="G155">
        <f t="shared" ref="G155:O155" ca="1" si="98">F157</f>
        <v>0</v>
      </c>
      <c r="H155">
        <f t="shared" ca="1" si="98"/>
        <v>0</v>
      </c>
      <c r="I155">
        <f t="shared" ca="1" si="98"/>
        <v>0</v>
      </c>
      <c r="J155">
        <f t="shared" ca="1" si="98"/>
        <v>0</v>
      </c>
      <c r="K155">
        <f t="shared" ca="1" si="98"/>
        <v>0</v>
      </c>
      <c r="L155">
        <f t="shared" ca="1" si="98"/>
        <v>0</v>
      </c>
      <c r="M155">
        <f t="shared" ca="1" si="98"/>
        <v>0</v>
      </c>
      <c r="N155">
        <f t="shared" ca="1" si="98"/>
        <v>0</v>
      </c>
      <c r="O155">
        <f t="shared" ca="1" si="98"/>
        <v>0</v>
      </c>
    </row>
    <row r="156" spans="2:15" ht="15" customHeight="1" x14ac:dyDescent="0.3">
      <c r="B156" s="16" t="s">
        <v>150</v>
      </c>
      <c r="F156">
        <f ca="1">MIN(F153,F155)*-1</f>
        <v>-2600</v>
      </c>
      <c r="G156">
        <f t="shared" ref="G156:O156" ca="1" si="99">MIN(G153,G155)*-1</f>
        <v>0</v>
      </c>
      <c r="H156">
        <f t="shared" ca="1" si="99"/>
        <v>0</v>
      </c>
      <c r="I156">
        <f t="shared" ca="1" si="99"/>
        <v>0</v>
      </c>
      <c r="J156">
        <f t="shared" ca="1" si="99"/>
        <v>0</v>
      </c>
      <c r="K156">
        <f t="shared" ca="1" si="99"/>
        <v>0</v>
      </c>
      <c r="L156">
        <f t="shared" ca="1" si="99"/>
        <v>0</v>
      </c>
      <c r="M156">
        <f t="shared" ca="1" si="99"/>
        <v>0</v>
      </c>
      <c r="N156">
        <f t="shared" ca="1" si="99"/>
        <v>0</v>
      </c>
      <c r="O156">
        <f t="shared" ca="1" si="99"/>
        <v>0</v>
      </c>
    </row>
    <row r="157" spans="2:15" ht="15" customHeight="1" x14ac:dyDescent="0.3">
      <c r="B157" s="16" t="s">
        <v>168</v>
      </c>
      <c r="E157" s="65">
        <f>(3225-1225)*1.3</f>
        <v>2600</v>
      </c>
      <c r="F157">
        <f ca="1">SUM(F155:F156)</f>
        <v>0</v>
      </c>
      <c r="G157">
        <f t="shared" ref="G157:O157" ca="1" si="100">SUM(G155:G156)</f>
        <v>0</v>
      </c>
      <c r="H157">
        <f t="shared" ca="1" si="100"/>
        <v>0</v>
      </c>
      <c r="I157">
        <f t="shared" ca="1" si="100"/>
        <v>0</v>
      </c>
      <c r="J157">
        <f t="shared" ca="1" si="100"/>
        <v>0</v>
      </c>
      <c r="K157">
        <f t="shared" ca="1" si="100"/>
        <v>0</v>
      </c>
      <c r="L157">
        <f t="shared" ca="1" si="100"/>
        <v>0</v>
      </c>
      <c r="M157">
        <f t="shared" ca="1" si="100"/>
        <v>0</v>
      </c>
      <c r="N157">
        <f t="shared" ca="1" si="100"/>
        <v>0</v>
      </c>
      <c r="O157">
        <f t="shared" ca="1" si="100"/>
        <v>0</v>
      </c>
    </row>
    <row r="158" spans="2:15" ht="15" customHeight="1" x14ac:dyDescent="0.3">
      <c r="B158" s="16" t="s">
        <v>147</v>
      </c>
      <c r="F158" s="66">
        <f t="shared" ref="F158:O158" si="101">F136</f>
        <v>1.4999999999999999E-2</v>
      </c>
      <c r="G158" s="66">
        <f t="shared" si="101"/>
        <v>1.4999999999999999E-2</v>
      </c>
      <c r="H158" s="66">
        <f t="shared" si="101"/>
        <v>1.4999999999999999E-2</v>
      </c>
      <c r="I158" s="66">
        <f t="shared" si="101"/>
        <v>1.4999999999999999E-2</v>
      </c>
      <c r="J158" s="66">
        <f t="shared" si="101"/>
        <v>1.4999999999999999E-2</v>
      </c>
      <c r="K158" s="66">
        <f t="shared" si="101"/>
        <v>1.4999999999999999E-2</v>
      </c>
      <c r="L158" s="66">
        <f t="shared" si="101"/>
        <v>1.4999999999999999E-2</v>
      </c>
      <c r="M158" s="66">
        <f t="shared" si="101"/>
        <v>1.4999999999999999E-2</v>
      </c>
      <c r="N158" s="66">
        <f t="shared" si="101"/>
        <v>1.4999999999999999E-2</v>
      </c>
      <c r="O158" s="66">
        <f t="shared" si="101"/>
        <v>1.4999999999999999E-2</v>
      </c>
    </row>
    <row r="159" spans="2:15" ht="15" customHeight="1" x14ac:dyDescent="0.3">
      <c r="B159" s="16" t="s">
        <v>45</v>
      </c>
      <c r="F159">
        <f ca="1">AVERAGE(E157:F157)*F158</f>
        <v>19.5</v>
      </c>
      <c r="G159">
        <f t="shared" ref="G159:O159" ca="1" si="102">AVERAGE(F157:G157)*G158</f>
        <v>0</v>
      </c>
      <c r="H159">
        <f t="shared" ca="1" si="102"/>
        <v>0</v>
      </c>
      <c r="I159">
        <f t="shared" ca="1" si="102"/>
        <v>0</v>
      </c>
      <c r="J159">
        <f t="shared" ca="1" si="102"/>
        <v>0</v>
      </c>
      <c r="K159">
        <f t="shared" ca="1" si="102"/>
        <v>0</v>
      </c>
      <c r="L159">
        <f t="shared" ca="1" si="102"/>
        <v>0</v>
      </c>
      <c r="M159">
        <f t="shared" ca="1" si="102"/>
        <v>0</v>
      </c>
      <c r="N159">
        <f t="shared" ca="1" si="102"/>
        <v>0</v>
      </c>
      <c r="O159">
        <f t="shared" ca="1" si="102"/>
        <v>0</v>
      </c>
    </row>
    <row r="161" spans="2:15" ht="15" customHeight="1" x14ac:dyDescent="0.3">
      <c r="B161" s="16" t="s">
        <v>167</v>
      </c>
      <c r="F161">
        <f ca="1">F153+F156</f>
        <v>31783.062897193115</v>
      </c>
      <c r="G161">
        <f t="shared" ref="G161:O161" ca="1" si="103">G153+G156</f>
        <v>47046.35502625315</v>
      </c>
      <c r="H161">
        <f t="shared" ca="1" si="103"/>
        <v>67841.260463856714</v>
      </c>
      <c r="I161">
        <f t="shared" ca="1" si="103"/>
        <v>91575.763156637986</v>
      </c>
      <c r="J161">
        <f t="shared" ca="1" si="103"/>
        <v>118413.33512309573</v>
      </c>
      <c r="K161">
        <f t="shared" ca="1" si="103"/>
        <v>148435.71534691032</v>
      </c>
      <c r="L161">
        <f t="shared" ca="1" si="103"/>
        <v>182305.59618807936</v>
      </c>
      <c r="M161">
        <f t="shared" ca="1" si="103"/>
        <v>220359.01642225092</v>
      </c>
      <c r="N161">
        <f t="shared" ca="1" si="103"/>
        <v>262985.06239689252</v>
      </c>
      <c r="O161">
        <f t="shared" ca="1" si="103"/>
        <v>310629.03203316039</v>
      </c>
    </row>
    <row r="163" spans="2:15" ht="15" customHeight="1" x14ac:dyDescent="0.3">
      <c r="B163" s="16" t="s">
        <v>140</v>
      </c>
      <c r="C163" s="16" t="s">
        <v>165</v>
      </c>
      <c r="E163" s="77">
        <v>1</v>
      </c>
      <c r="F163">
        <f>E166</f>
        <v>1300</v>
      </c>
      <c r="G163">
        <f t="shared" ref="G163:O163" ca="1" si="104">F166</f>
        <v>0</v>
      </c>
      <c r="H163">
        <f t="shared" ca="1" si="104"/>
        <v>0</v>
      </c>
      <c r="I163">
        <f t="shared" ca="1" si="104"/>
        <v>0</v>
      </c>
      <c r="J163">
        <f t="shared" ca="1" si="104"/>
        <v>0</v>
      </c>
      <c r="K163">
        <f t="shared" ca="1" si="104"/>
        <v>0</v>
      </c>
      <c r="L163">
        <f t="shared" ca="1" si="104"/>
        <v>0</v>
      </c>
      <c r="M163">
        <f t="shared" ca="1" si="104"/>
        <v>0</v>
      </c>
      <c r="N163">
        <f t="shared" ca="1" si="104"/>
        <v>0</v>
      </c>
      <c r="O163">
        <f t="shared" ca="1" si="104"/>
        <v>0</v>
      </c>
    </row>
    <row r="164" spans="2:15" ht="15" customHeight="1" x14ac:dyDescent="0.3">
      <c r="B164" s="16" t="s">
        <v>139</v>
      </c>
      <c r="F164">
        <f t="shared" ref="F164:O164" si="105">MIN(F163,-F130)*-1</f>
        <v>-1300</v>
      </c>
      <c r="G164">
        <f t="shared" ca="1" si="105"/>
        <v>0</v>
      </c>
      <c r="H164">
        <f t="shared" ca="1" si="105"/>
        <v>0</v>
      </c>
      <c r="I164">
        <f t="shared" ca="1" si="105"/>
        <v>0</v>
      </c>
      <c r="J164">
        <f t="shared" ca="1" si="105"/>
        <v>0</v>
      </c>
      <c r="K164">
        <f t="shared" ca="1" si="105"/>
        <v>0</v>
      </c>
      <c r="L164">
        <f t="shared" ca="1" si="105"/>
        <v>0</v>
      </c>
      <c r="M164">
        <f t="shared" ca="1" si="105"/>
        <v>0</v>
      </c>
      <c r="N164">
        <f t="shared" ca="1" si="105"/>
        <v>0</v>
      </c>
      <c r="O164">
        <f t="shared" ca="1" si="105"/>
        <v>0</v>
      </c>
    </row>
    <row r="165" spans="2:15" ht="15" customHeight="1" x14ac:dyDescent="0.3">
      <c r="B165" s="16" t="s">
        <v>166</v>
      </c>
      <c r="F165">
        <f ca="1">MIN(F163+F164,F161)*$E$163*-1</f>
        <v>0</v>
      </c>
      <c r="G165">
        <f t="shared" ref="G165:O165" ca="1" si="106">MIN(G163+G164,G161)*$E$163*-1</f>
        <v>0</v>
      </c>
      <c r="H165">
        <f t="shared" ca="1" si="106"/>
        <v>0</v>
      </c>
      <c r="I165">
        <f t="shared" ca="1" si="106"/>
        <v>0</v>
      </c>
      <c r="J165">
        <f t="shared" ca="1" si="106"/>
        <v>0</v>
      </c>
      <c r="K165">
        <f t="shared" ca="1" si="106"/>
        <v>0</v>
      </c>
      <c r="L165">
        <f t="shared" ca="1" si="106"/>
        <v>0</v>
      </c>
      <c r="M165">
        <f t="shared" ca="1" si="106"/>
        <v>0</v>
      </c>
      <c r="N165">
        <f t="shared" ca="1" si="106"/>
        <v>0</v>
      </c>
      <c r="O165">
        <f t="shared" ca="1" si="106"/>
        <v>0</v>
      </c>
    </row>
    <row r="166" spans="2:15" ht="15" customHeight="1" x14ac:dyDescent="0.3">
      <c r="B166" s="16" t="s">
        <v>141</v>
      </c>
      <c r="E166" s="65">
        <v>1300</v>
      </c>
      <c r="F166">
        <f ca="1">SUM(F163:F165)</f>
        <v>0</v>
      </c>
      <c r="G166">
        <f t="shared" ref="G166:O166" ca="1" si="107">SUM(G163:G165)</f>
        <v>0</v>
      </c>
      <c r="H166">
        <f t="shared" ca="1" si="107"/>
        <v>0</v>
      </c>
      <c r="I166">
        <f t="shared" ca="1" si="107"/>
        <v>0</v>
      </c>
      <c r="J166">
        <f t="shared" ca="1" si="107"/>
        <v>0</v>
      </c>
      <c r="K166">
        <f t="shared" ca="1" si="107"/>
        <v>0</v>
      </c>
      <c r="L166">
        <f t="shared" ca="1" si="107"/>
        <v>0</v>
      </c>
      <c r="M166">
        <f t="shared" ca="1" si="107"/>
        <v>0</v>
      </c>
      <c r="N166">
        <f t="shared" ca="1" si="107"/>
        <v>0</v>
      </c>
      <c r="O166">
        <f t="shared" ca="1" si="107"/>
        <v>0</v>
      </c>
    </row>
    <row r="167" spans="2:15" ht="15" customHeight="1" x14ac:dyDescent="0.3">
      <c r="B167" s="16" t="s">
        <v>147</v>
      </c>
      <c r="F167" s="66">
        <f t="shared" ref="F167:O167" si="108">F137</f>
        <v>2.1250000000000002E-2</v>
      </c>
      <c r="G167" s="66">
        <f t="shared" si="108"/>
        <v>2.1250000000000002E-2</v>
      </c>
      <c r="H167" s="66">
        <f t="shared" si="108"/>
        <v>2.1250000000000002E-2</v>
      </c>
      <c r="I167" s="66">
        <f t="shared" si="108"/>
        <v>2.1250000000000002E-2</v>
      </c>
      <c r="J167" s="66">
        <f t="shared" si="108"/>
        <v>2.1250000000000002E-2</v>
      </c>
      <c r="K167" s="66">
        <f t="shared" si="108"/>
        <v>2.1250000000000002E-2</v>
      </c>
      <c r="L167" s="66">
        <f t="shared" si="108"/>
        <v>2.1250000000000002E-2</v>
      </c>
      <c r="M167" s="66">
        <f t="shared" si="108"/>
        <v>2.1250000000000002E-2</v>
      </c>
      <c r="N167" s="66">
        <f t="shared" si="108"/>
        <v>2.1250000000000002E-2</v>
      </c>
      <c r="O167" s="66">
        <f t="shared" si="108"/>
        <v>2.1250000000000002E-2</v>
      </c>
    </row>
    <row r="168" spans="2:15" ht="15" customHeight="1" x14ac:dyDescent="0.3">
      <c r="B168" s="16" t="s">
        <v>45</v>
      </c>
      <c r="F168">
        <f ca="1">AVERAGE(E166:F166)*F167</f>
        <v>13.812500000000002</v>
      </c>
      <c r="G168">
        <f t="shared" ref="G168:O168" ca="1" si="109">AVERAGE(F166:G166)*G167</f>
        <v>0</v>
      </c>
      <c r="H168">
        <f t="shared" ca="1" si="109"/>
        <v>0</v>
      </c>
      <c r="I168">
        <f t="shared" ca="1" si="109"/>
        <v>0</v>
      </c>
      <c r="J168">
        <f t="shared" ca="1" si="109"/>
        <v>0</v>
      </c>
      <c r="K168">
        <f t="shared" ca="1" si="109"/>
        <v>0</v>
      </c>
      <c r="L168">
        <f t="shared" ca="1" si="109"/>
        <v>0</v>
      </c>
      <c r="M168">
        <f t="shared" ca="1" si="109"/>
        <v>0</v>
      </c>
      <c r="N168">
        <f t="shared" ca="1" si="109"/>
        <v>0</v>
      </c>
      <c r="O168">
        <f t="shared" ca="1" si="109"/>
        <v>0</v>
      </c>
    </row>
    <row r="170" spans="2:15" ht="15" customHeight="1" x14ac:dyDescent="0.3">
      <c r="B170" s="16" t="s">
        <v>142</v>
      </c>
      <c r="C170" s="16" t="s">
        <v>165</v>
      </c>
      <c r="E170" s="77">
        <v>1</v>
      </c>
      <c r="F170">
        <f>E173</f>
        <v>1300</v>
      </c>
      <c r="G170">
        <f t="shared" ref="G170:O170" ca="1" si="110">F173</f>
        <v>0</v>
      </c>
      <c r="H170">
        <f t="shared" ca="1" si="110"/>
        <v>0</v>
      </c>
      <c r="I170">
        <f t="shared" ca="1" si="110"/>
        <v>0</v>
      </c>
      <c r="J170">
        <f t="shared" ca="1" si="110"/>
        <v>0</v>
      </c>
      <c r="K170">
        <f t="shared" ca="1" si="110"/>
        <v>0</v>
      </c>
      <c r="L170">
        <f t="shared" ca="1" si="110"/>
        <v>0</v>
      </c>
      <c r="M170">
        <f t="shared" ca="1" si="110"/>
        <v>0</v>
      </c>
      <c r="N170">
        <f t="shared" ca="1" si="110"/>
        <v>0</v>
      </c>
      <c r="O170">
        <f t="shared" ca="1" si="110"/>
        <v>0</v>
      </c>
    </row>
    <row r="171" spans="2:15" ht="15" customHeight="1" x14ac:dyDescent="0.3">
      <c r="B171" s="16" t="s">
        <v>139</v>
      </c>
      <c r="F171">
        <f t="shared" ref="F171:O171" si="111">MIN(F170,-F131)*-1</f>
        <v>0</v>
      </c>
      <c r="G171">
        <f t="shared" ca="1" si="111"/>
        <v>0</v>
      </c>
      <c r="H171">
        <f t="shared" ca="1" si="111"/>
        <v>0</v>
      </c>
      <c r="I171">
        <f t="shared" ca="1" si="111"/>
        <v>0</v>
      </c>
      <c r="J171">
        <f t="shared" ca="1" si="111"/>
        <v>0</v>
      </c>
      <c r="K171">
        <f t="shared" ca="1" si="111"/>
        <v>0</v>
      </c>
      <c r="L171">
        <f t="shared" ca="1" si="111"/>
        <v>0</v>
      </c>
      <c r="M171">
        <f t="shared" ca="1" si="111"/>
        <v>0</v>
      </c>
      <c r="N171">
        <f t="shared" ca="1" si="111"/>
        <v>0</v>
      </c>
      <c r="O171">
        <f t="shared" ca="1" si="111"/>
        <v>0</v>
      </c>
    </row>
    <row r="172" spans="2:15" ht="15" customHeight="1" x14ac:dyDescent="0.3">
      <c r="B172" s="16" t="s">
        <v>166</v>
      </c>
      <c r="F172">
        <f ca="1">MIN(F170+F171,F161+F165)*$E$170*-1</f>
        <v>-1300</v>
      </c>
      <c r="G172">
        <f t="shared" ref="G172:O172" ca="1" si="112">MIN(G170+G171,G161+G165)*$E$170*-1</f>
        <v>0</v>
      </c>
      <c r="H172">
        <f t="shared" ca="1" si="112"/>
        <v>0</v>
      </c>
      <c r="I172">
        <f t="shared" ca="1" si="112"/>
        <v>0</v>
      </c>
      <c r="J172">
        <f t="shared" ca="1" si="112"/>
        <v>0</v>
      </c>
      <c r="K172">
        <f t="shared" ca="1" si="112"/>
        <v>0</v>
      </c>
      <c r="L172">
        <f t="shared" ca="1" si="112"/>
        <v>0</v>
      </c>
      <c r="M172">
        <f t="shared" ca="1" si="112"/>
        <v>0</v>
      </c>
      <c r="N172">
        <f t="shared" ca="1" si="112"/>
        <v>0</v>
      </c>
      <c r="O172">
        <f t="shared" ca="1" si="112"/>
        <v>0</v>
      </c>
    </row>
    <row r="173" spans="2:15" ht="15" customHeight="1" x14ac:dyDescent="0.3">
      <c r="B173" s="16" t="s">
        <v>143</v>
      </c>
      <c r="E173" s="65">
        <v>1300</v>
      </c>
      <c r="F173">
        <f ca="1">SUM(F170:F172)</f>
        <v>0</v>
      </c>
      <c r="G173">
        <f t="shared" ref="G173:O173" ca="1" si="113">SUM(G170:G172)</f>
        <v>0</v>
      </c>
      <c r="H173">
        <f t="shared" ca="1" si="113"/>
        <v>0</v>
      </c>
      <c r="I173">
        <f t="shared" ca="1" si="113"/>
        <v>0</v>
      </c>
      <c r="J173">
        <f t="shared" ca="1" si="113"/>
        <v>0</v>
      </c>
      <c r="K173">
        <f t="shared" ca="1" si="113"/>
        <v>0</v>
      </c>
      <c r="L173">
        <f t="shared" ca="1" si="113"/>
        <v>0</v>
      </c>
      <c r="M173">
        <f t="shared" ca="1" si="113"/>
        <v>0</v>
      </c>
      <c r="N173">
        <f t="shared" ca="1" si="113"/>
        <v>0</v>
      </c>
      <c r="O173">
        <f t="shared" ca="1" si="113"/>
        <v>0</v>
      </c>
    </row>
    <row r="174" spans="2:15" ht="15" customHeight="1" x14ac:dyDescent="0.3">
      <c r="B174" s="16" t="s">
        <v>147</v>
      </c>
      <c r="F174" s="66">
        <f t="shared" ref="F174:O174" si="114">F138</f>
        <v>3.6249999999999998E-2</v>
      </c>
      <c r="G174" s="66">
        <f t="shared" si="114"/>
        <v>3.6249999999999998E-2</v>
      </c>
      <c r="H174" s="66">
        <f t="shared" si="114"/>
        <v>3.6249999999999998E-2</v>
      </c>
      <c r="I174" s="66">
        <f t="shared" si="114"/>
        <v>3.6249999999999998E-2</v>
      </c>
      <c r="J174" s="66">
        <f t="shared" si="114"/>
        <v>3.6249999999999998E-2</v>
      </c>
      <c r="K174" s="66">
        <f t="shared" si="114"/>
        <v>3.6249999999999998E-2</v>
      </c>
      <c r="L174" s="66">
        <f t="shared" si="114"/>
        <v>3.6249999999999998E-2</v>
      </c>
      <c r="M174" s="66">
        <f t="shared" si="114"/>
        <v>3.6249999999999998E-2</v>
      </c>
      <c r="N174" s="66">
        <f t="shared" si="114"/>
        <v>3.6249999999999998E-2</v>
      </c>
      <c r="O174" s="66">
        <f t="shared" si="114"/>
        <v>3.6249999999999998E-2</v>
      </c>
    </row>
    <row r="175" spans="2:15" ht="15" customHeight="1" x14ac:dyDescent="0.3">
      <c r="B175" s="16" t="s">
        <v>45</v>
      </c>
      <c r="F175">
        <f ca="1">AVERAGE(E173:F173)*F174</f>
        <v>23.5625</v>
      </c>
      <c r="G175">
        <f t="shared" ref="G175:O175" ca="1" si="115">AVERAGE(F173:G173)*G174</f>
        <v>0</v>
      </c>
      <c r="H175">
        <f t="shared" ca="1" si="115"/>
        <v>0</v>
      </c>
      <c r="I175">
        <f t="shared" ca="1" si="115"/>
        <v>0</v>
      </c>
      <c r="J175">
        <f t="shared" ca="1" si="115"/>
        <v>0</v>
      </c>
      <c r="K175">
        <f t="shared" ca="1" si="115"/>
        <v>0</v>
      </c>
      <c r="L175">
        <f t="shared" ca="1" si="115"/>
        <v>0</v>
      </c>
      <c r="M175">
        <f t="shared" ca="1" si="115"/>
        <v>0</v>
      </c>
      <c r="N175">
        <f t="shared" ca="1" si="115"/>
        <v>0</v>
      </c>
      <c r="O175">
        <f t="shared" ca="1" si="115"/>
        <v>0</v>
      </c>
    </row>
    <row r="177" spans="2:15" ht="15" customHeight="1" x14ac:dyDescent="0.3">
      <c r="B177" s="16" t="s">
        <v>144</v>
      </c>
      <c r="C177" s="16" t="s">
        <v>165</v>
      </c>
      <c r="E177" s="77">
        <v>1</v>
      </c>
      <c r="F177">
        <f>E180</f>
        <v>1300</v>
      </c>
      <c r="G177">
        <f t="shared" ref="G177:O177" ca="1" si="116">F180</f>
        <v>0</v>
      </c>
      <c r="H177">
        <f t="shared" ca="1" si="116"/>
        <v>0</v>
      </c>
      <c r="I177">
        <f t="shared" ca="1" si="116"/>
        <v>0</v>
      </c>
      <c r="J177">
        <f t="shared" ca="1" si="116"/>
        <v>0</v>
      </c>
      <c r="K177">
        <f t="shared" ca="1" si="116"/>
        <v>0</v>
      </c>
      <c r="L177">
        <f t="shared" ca="1" si="116"/>
        <v>0</v>
      </c>
      <c r="M177">
        <f t="shared" ca="1" si="116"/>
        <v>0</v>
      </c>
      <c r="N177">
        <f t="shared" ca="1" si="116"/>
        <v>0</v>
      </c>
      <c r="O177">
        <f t="shared" ca="1" si="116"/>
        <v>0</v>
      </c>
    </row>
    <row r="178" spans="2:15" ht="15" customHeight="1" x14ac:dyDescent="0.3">
      <c r="B178" s="16" t="s">
        <v>139</v>
      </c>
      <c r="F178">
        <f t="shared" ref="F178:O178" si="117">MIN(F177,-F132)*-1</f>
        <v>0</v>
      </c>
      <c r="G178">
        <f t="shared" ca="1" si="117"/>
        <v>0</v>
      </c>
      <c r="H178">
        <f t="shared" ca="1" si="117"/>
        <v>0</v>
      </c>
      <c r="I178">
        <f t="shared" ca="1" si="117"/>
        <v>0</v>
      </c>
      <c r="J178">
        <f t="shared" ca="1" si="117"/>
        <v>0</v>
      </c>
      <c r="K178">
        <f t="shared" ca="1" si="117"/>
        <v>0</v>
      </c>
      <c r="L178">
        <f t="shared" ca="1" si="117"/>
        <v>0</v>
      </c>
      <c r="M178">
        <f t="shared" ca="1" si="117"/>
        <v>0</v>
      </c>
      <c r="N178">
        <f t="shared" ca="1" si="117"/>
        <v>0</v>
      </c>
      <c r="O178">
        <f t="shared" ca="1" si="117"/>
        <v>0</v>
      </c>
    </row>
    <row r="179" spans="2:15" ht="15" customHeight="1" x14ac:dyDescent="0.3">
      <c r="B179" s="16" t="s">
        <v>166</v>
      </c>
      <c r="F179">
        <f ca="1">MIN(F177+F178,F161+F165+F172)*$E$177*-1</f>
        <v>-1300</v>
      </c>
      <c r="G179">
        <f t="shared" ref="G179:O179" ca="1" si="118">MIN(G177+G178,G161+G165+G172)*$E$177*-1</f>
        <v>0</v>
      </c>
      <c r="H179">
        <f t="shared" ca="1" si="118"/>
        <v>0</v>
      </c>
      <c r="I179">
        <f t="shared" ca="1" si="118"/>
        <v>0</v>
      </c>
      <c r="J179">
        <f t="shared" ca="1" si="118"/>
        <v>0</v>
      </c>
      <c r="K179">
        <f t="shared" ca="1" si="118"/>
        <v>0</v>
      </c>
      <c r="L179">
        <f t="shared" ca="1" si="118"/>
        <v>0</v>
      </c>
      <c r="M179">
        <f t="shared" ca="1" si="118"/>
        <v>0</v>
      </c>
      <c r="N179">
        <f t="shared" ca="1" si="118"/>
        <v>0</v>
      </c>
      <c r="O179">
        <f t="shared" ca="1" si="118"/>
        <v>0</v>
      </c>
    </row>
    <row r="180" spans="2:15" ht="15" customHeight="1" x14ac:dyDescent="0.3">
      <c r="B180" s="16" t="s">
        <v>145</v>
      </c>
      <c r="E180" s="65">
        <v>1300</v>
      </c>
      <c r="F180">
        <f ca="1">SUM(F177:F179)</f>
        <v>0</v>
      </c>
      <c r="G180">
        <f t="shared" ref="G180:O180" ca="1" si="119">SUM(G177:G179)</f>
        <v>0</v>
      </c>
      <c r="H180">
        <f t="shared" ca="1" si="119"/>
        <v>0</v>
      </c>
      <c r="I180">
        <f t="shared" ca="1" si="119"/>
        <v>0</v>
      </c>
      <c r="J180">
        <f t="shared" ca="1" si="119"/>
        <v>0</v>
      </c>
      <c r="K180">
        <f t="shared" ca="1" si="119"/>
        <v>0</v>
      </c>
      <c r="L180">
        <f t="shared" ca="1" si="119"/>
        <v>0</v>
      </c>
      <c r="M180">
        <f t="shared" ca="1" si="119"/>
        <v>0</v>
      </c>
      <c r="N180">
        <f t="shared" ca="1" si="119"/>
        <v>0</v>
      </c>
      <c r="O180">
        <f t="shared" ca="1" si="119"/>
        <v>0</v>
      </c>
    </row>
    <row r="181" spans="2:15" ht="15" customHeight="1" x14ac:dyDescent="0.3">
      <c r="B181" s="16" t="s">
        <v>147</v>
      </c>
      <c r="F181" s="66">
        <f t="shared" ref="F181:O181" si="120">F139</f>
        <v>3.3750000000000002E-2</v>
      </c>
      <c r="G181" s="66">
        <f t="shared" si="120"/>
        <v>3.3750000000000002E-2</v>
      </c>
      <c r="H181" s="66">
        <f t="shared" si="120"/>
        <v>3.3750000000000002E-2</v>
      </c>
      <c r="I181" s="66">
        <f t="shared" si="120"/>
        <v>3.3750000000000002E-2</v>
      </c>
      <c r="J181" s="66">
        <f t="shared" si="120"/>
        <v>3.3750000000000002E-2</v>
      </c>
      <c r="K181" s="66">
        <f t="shared" si="120"/>
        <v>3.3750000000000002E-2</v>
      </c>
      <c r="L181" s="66">
        <f t="shared" si="120"/>
        <v>3.3750000000000002E-2</v>
      </c>
      <c r="M181" s="66">
        <f t="shared" si="120"/>
        <v>3.3750000000000002E-2</v>
      </c>
      <c r="N181" s="66">
        <f t="shared" si="120"/>
        <v>3.3750000000000002E-2</v>
      </c>
      <c r="O181" s="66">
        <f t="shared" si="120"/>
        <v>3.3750000000000002E-2</v>
      </c>
    </row>
    <row r="182" spans="2:15" ht="15" customHeight="1" x14ac:dyDescent="0.3">
      <c r="B182" s="16" t="s">
        <v>45</v>
      </c>
      <c r="F182">
        <f ca="1">AVERAGE(E180:F180)*F181</f>
        <v>21.9375</v>
      </c>
      <c r="G182">
        <f t="shared" ref="G182:O182" ca="1" si="121">AVERAGE(F180:G180)*G181</f>
        <v>0</v>
      </c>
      <c r="H182">
        <f t="shared" ca="1" si="121"/>
        <v>0</v>
      </c>
      <c r="I182">
        <f t="shared" ca="1" si="121"/>
        <v>0</v>
      </c>
      <c r="J182">
        <f t="shared" ca="1" si="121"/>
        <v>0</v>
      </c>
      <c r="K182">
        <f t="shared" ca="1" si="121"/>
        <v>0</v>
      </c>
      <c r="L182">
        <f t="shared" ca="1" si="121"/>
        <v>0</v>
      </c>
      <c r="M182">
        <f t="shared" ca="1" si="121"/>
        <v>0</v>
      </c>
      <c r="N182">
        <f t="shared" ca="1" si="121"/>
        <v>0</v>
      </c>
      <c r="O182">
        <f t="shared" ca="1" si="121"/>
        <v>0</v>
      </c>
    </row>
    <row r="184" spans="2:15" ht="15" customHeight="1" x14ac:dyDescent="0.3">
      <c r="B184" s="16" t="s">
        <v>146</v>
      </c>
      <c r="C184" s="16" t="s">
        <v>165</v>
      </c>
      <c r="E184" s="77">
        <v>1</v>
      </c>
      <c r="F184">
        <f>E187</f>
        <v>292.5</v>
      </c>
      <c r="G184">
        <f t="shared" ref="G184:O184" ca="1" si="122">F187</f>
        <v>0</v>
      </c>
      <c r="H184">
        <f t="shared" ca="1" si="122"/>
        <v>0</v>
      </c>
      <c r="I184">
        <f t="shared" ca="1" si="122"/>
        <v>0</v>
      </c>
      <c r="J184">
        <f t="shared" ca="1" si="122"/>
        <v>0</v>
      </c>
      <c r="K184">
        <f t="shared" ca="1" si="122"/>
        <v>0</v>
      </c>
      <c r="L184">
        <f t="shared" ca="1" si="122"/>
        <v>0</v>
      </c>
      <c r="M184">
        <f t="shared" ca="1" si="122"/>
        <v>0</v>
      </c>
      <c r="N184">
        <f t="shared" ca="1" si="122"/>
        <v>0</v>
      </c>
      <c r="O184">
        <f t="shared" ca="1" si="122"/>
        <v>0</v>
      </c>
    </row>
    <row r="185" spans="2:15" ht="15" customHeight="1" x14ac:dyDescent="0.3">
      <c r="B185" s="16" t="s">
        <v>139</v>
      </c>
      <c r="F185">
        <f t="shared" ref="F185:O185" si="123">MIN(F184,-F133)*-1</f>
        <v>-292.5</v>
      </c>
      <c r="G185">
        <f t="shared" ca="1" si="123"/>
        <v>0</v>
      </c>
      <c r="H185">
        <f t="shared" ca="1" si="123"/>
        <v>0</v>
      </c>
      <c r="I185">
        <f t="shared" ca="1" si="123"/>
        <v>0</v>
      </c>
      <c r="J185">
        <f t="shared" ca="1" si="123"/>
        <v>0</v>
      </c>
      <c r="K185">
        <f t="shared" ca="1" si="123"/>
        <v>0</v>
      </c>
      <c r="L185">
        <f t="shared" ca="1" si="123"/>
        <v>0</v>
      </c>
      <c r="M185">
        <f t="shared" ca="1" si="123"/>
        <v>0</v>
      </c>
      <c r="N185">
        <f t="shared" ca="1" si="123"/>
        <v>0</v>
      </c>
      <c r="O185">
        <f t="shared" ca="1" si="123"/>
        <v>0</v>
      </c>
    </row>
    <row r="186" spans="2:15" ht="15" customHeight="1" x14ac:dyDescent="0.3">
      <c r="B186" s="16" t="s">
        <v>166</v>
      </c>
      <c r="F186">
        <f ca="1">MIN(F184+F185,F161+F165+F172+F179)*$E$177*-1</f>
        <v>0</v>
      </c>
      <c r="G186">
        <f t="shared" ref="G186:O186" ca="1" si="124">MIN(G184+G185,G161+G165+G172+G179)*$E$177*-1</f>
        <v>0</v>
      </c>
      <c r="H186">
        <f t="shared" ca="1" si="124"/>
        <v>0</v>
      </c>
      <c r="I186">
        <f t="shared" ca="1" si="124"/>
        <v>0</v>
      </c>
      <c r="J186">
        <f t="shared" ca="1" si="124"/>
        <v>0</v>
      </c>
      <c r="K186">
        <f t="shared" ca="1" si="124"/>
        <v>0</v>
      </c>
      <c r="L186">
        <f t="shared" ca="1" si="124"/>
        <v>0</v>
      </c>
      <c r="M186">
        <f t="shared" ca="1" si="124"/>
        <v>0</v>
      </c>
      <c r="N186">
        <f t="shared" ca="1" si="124"/>
        <v>0</v>
      </c>
      <c r="O186">
        <f t="shared" ca="1" si="124"/>
        <v>0</v>
      </c>
    </row>
    <row r="187" spans="2:15" ht="15" customHeight="1" x14ac:dyDescent="0.3">
      <c r="B187" s="16" t="s">
        <v>162</v>
      </c>
      <c r="E187" s="65">
        <v>292.5</v>
      </c>
      <c r="F187">
        <f ca="1">SUM(F184:F186)</f>
        <v>0</v>
      </c>
      <c r="G187">
        <f t="shared" ref="G187:O187" ca="1" si="125">SUM(G184:G186)</f>
        <v>0</v>
      </c>
      <c r="H187">
        <f t="shared" ca="1" si="125"/>
        <v>0</v>
      </c>
      <c r="I187">
        <f t="shared" ca="1" si="125"/>
        <v>0</v>
      </c>
      <c r="J187">
        <f t="shared" ca="1" si="125"/>
        <v>0</v>
      </c>
      <c r="K187">
        <f t="shared" ca="1" si="125"/>
        <v>0</v>
      </c>
      <c r="L187">
        <f t="shared" ca="1" si="125"/>
        <v>0</v>
      </c>
      <c r="M187">
        <f t="shared" ca="1" si="125"/>
        <v>0</v>
      </c>
      <c r="N187">
        <f t="shared" ca="1" si="125"/>
        <v>0</v>
      </c>
      <c r="O187">
        <f t="shared" ca="1" si="125"/>
        <v>0</v>
      </c>
    </row>
    <row r="188" spans="2:15" ht="15" customHeight="1" x14ac:dyDescent="0.3">
      <c r="B188" s="16" t="s">
        <v>147</v>
      </c>
      <c r="F188" s="66">
        <f t="shared" ref="F188:O188" si="126">F140</f>
        <v>3.3750000000000002E-2</v>
      </c>
      <c r="G188" s="66">
        <f t="shared" si="126"/>
        <v>3.3750000000000002E-2</v>
      </c>
      <c r="H188" s="66">
        <f t="shared" si="126"/>
        <v>3.3750000000000002E-2</v>
      </c>
      <c r="I188" s="66">
        <f t="shared" si="126"/>
        <v>3.3750000000000002E-2</v>
      </c>
      <c r="J188" s="66">
        <f t="shared" si="126"/>
        <v>3.3750000000000002E-2</v>
      </c>
      <c r="K188" s="66">
        <f t="shared" si="126"/>
        <v>3.3750000000000002E-2</v>
      </c>
      <c r="L188" s="66">
        <f t="shared" si="126"/>
        <v>3.3750000000000002E-2</v>
      </c>
      <c r="M188" s="66">
        <f t="shared" si="126"/>
        <v>3.3750000000000002E-2</v>
      </c>
      <c r="N188" s="66">
        <f t="shared" si="126"/>
        <v>3.3750000000000002E-2</v>
      </c>
      <c r="O188" s="66">
        <f t="shared" si="126"/>
        <v>3.3750000000000002E-2</v>
      </c>
    </row>
    <row r="189" spans="2:15" ht="15" customHeight="1" x14ac:dyDescent="0.3">
      <c r="B189" s="16" t="s">
        <v>45</v>
      </c>
      <c r="F189">
        <f ca="1">AVERAGE(E187:F187)*F188</f>
        <v>4.9359375000000005</v>
      </c>
      <c r="G189">
        <f t="shared" ref="G189:O189" ca="1" si="127">AVERAGE(F187:G187)*G188</f>
        <v>0</v>
      </c>
      <c r="H189">
        <f t="shared" ca="1" si="127"/>
        <v>0</v>
      </c>
      <c r="I189">
        <f t="shared" ca="1" si="127"/>
        <v>0</v>
      </c>
      <c r="J189">
        <f t="shared" ca="1" si="127"/>
        <v>0</v>
      </c>
      <c r="K189">
        <f t="shared" ca="1" si="127"/>
        <v>0</v>
      </c>
      <c r="L189">
        <f t="shared" ca="1" si="127"/>
        <v>0</v>
      </c>
      <c r="M189">
        <f t="shared" ca="1" si="127"/>
        <v>0</v>
      </c>
      <c r="N189">
        <f t="shared" ca="1" si="127"/>
        <v>0</v>
      </c>
      <c r="O189">
        <f t="shared" ca="1" si="127"/>
        <v>0</v>
      </c>
    </row>
    <row r="191" spans="2:15" ht="15" customHeight="1" x14ac:dyDescent="0.3">
      <c r="B191" s="16" t="s">
        <v>35</v>
      </c>
      <c r="F191">
        <f>E193</f>
        <v>21513.7</v>
      </c>
      <c r="G191">
        <f t="shared" ref="G191:O191" ca="1" si="128">F193</f>
        <v>29183.062897193115</v>
      </c>
      <c r="H191">
        <f t="shared" ca="1" si="128"/>
        <v>47046.35502625315</v>
      </c>
      <c r="I191">
        <f t="shared" ca="1" si="128"/>
        <v>67841.260463856714</v>
      </c>
      <c r="J191">
        <f t="shared" ca="1" si="128"/>
        <v>91575.763156637986</v>
      </c>
      <c r="K191">
        <f t="shared" ca="1" si="128"/>
        <v>118413.33512309573</v>
      </c>
      <c r="L191">
        <f t="shared" ca="1" si="128"/>
        <v>148435.71534691032</v>
      </c>
      <c r="M191">
        <f t="shared" ca="1" si="128"/>
        <v>182305.59618807936</v>
      </c>
      <c r="N191">
        <f t="shared" ca="1" si="128"/>
        <v>220359.01642225092</v>
      </c>
      <c r="O191">
        <f t="shared" ca="1" si="128"/>
        <v>262985.06239689252</v>
      </c>
    </row>
    <row r="192" spans="2:15" ht="15" customHeight="1" x14ac:dyDescent="0.3">
      <c r="B192" s="16" t="s">
        <v>34</v>
      </c>
      <c r="F192">
        <f ca="1">F147+F156+F164+F165+F171+F172+F178+F179+F185+F186</f>
        <v>7669.3628971931139</v>
      </c>
      <c r="G192">
        <f t="shared" ref="G192:O192" ca="1" si="129">G147+G156+G164+G165+G171+G172+G178+G179+G185+G186</f>
        <v>17863.292129060035</v>
      </c>
      <c r="H192">
        <f t="shared" ca="1" si="129"/>
        <v>20794.905437603567</v>
      </c>
      <c r="I192">
        <f t="shared" ca="1" si="129"/>
        <v>23734.50269278128</v>
      </c>
      <c r="J192">
        <f t="shared" ca="1" si="129"/>
        <v>26837.571966457748</v>
      </c>
      <c r="K192">
        <f t="shared" ca="1" si="129"/>
        <v>30022.380223814598</v>
      </c>
      <c r="L192">
        <f t="shared" ca="1" si="129"/>
        <v>33869.880841169041</v>
      </c>
      <c r="M192">
        <f t="shared" ca="1" si="129"/>
        <v>38053.420234171557</v>
      </c>
      <c r="N192">
        <f t="shared" ca="1" si="129"/>
        <v>42626.045974641624</v>
      </c>
      <c r="O192">
        <f t="shared" ca="1" si="129"/>
        <v>47643.969636267844</v>
      </c>
    </row>
    <row r="193" spans="1:15" ht="15" customHeight="1" x14ac:dyDescent="0.3">
      <c r="B193" s="16" t="s">
        <v>36</v>
      </c>
      <c r="E193">
        <f>E80</f>
        <v>21513.7</v>
      </c>
      <c r="F193">
        <f ca="1">SUM(F191:F192)</f>
        <v>29183.062897193115</v>
      </c>
      <c r="G193">
        <f t="shared" ref="G193:O193" ca="1" si="130">SUM(G191:G192)</f>
        <v>47046.35502625315</v>
      </c>
      <c r="H193">
        <f t="shared" ca="1" si="130"/>
        <v>67841.260463856714</v>
      </c>
      <c r="I193">
        <f t="shared" ca="1" si="130"/>
        <v>91575.763156637986</v>
      </c>
      <c r="J193">
        <f t="shared" ca="1" si="130"/>
        <v>118413.33512309573</v>
      </c>
      <c r="K193">
        <f t="shared" ca="1" si="130"/>
        <v>148435.71534691032</v>
      </c>
      <c r="L193">
        <f t="shared" ca="1" si="130"/>
        <v>182305.59618807936</v>
      </c>
      <c r="M193">
        <f t="shared" ca="1" si="130"/>
        <v>220359.01642225092</v>
      </c>
      <c r="N193">
        <f t="shared" ca="1" si="130"/>
        <v>262985.06239689252</v>
      </c>
      <c r="O193">
        <f t="shared" ca="1" si="130"/>
        <v>310629.03203316039</v>
      </c>
    </row>
    <row r="194" spans="1:15" ht="15" customHeight="1" x14ac:dyDescent="0.3">
      <c r="B194" s="16" t="str">
        <f>B81</f>
        <v>Short-term investments</v>
      </c>
      <c r="E194">
        <f>E81</f>
        <v>73472.100000000006</v>
      </c>
      <c r="F194">
        <f t="shared" ref="F194:O194" si="131">F81</f>
        <v>73472.100000000006</v>
      </c>
      <c r="G194">
        <f t="shared" si="131"/>
        <v>73472.100000000006</v>
      </c>
      <c r="H194">
        <f t="shared" si="131"/>
        <v>73472.100000000006</v>
      </c>
      <c r="I194">
        <f t="shared" si="131"/>
        <v>73472.100000000006</v>
      </c>
      <c r="J194">
        <f t="shared" si="131"/>
        <v>73472.100000000006</v>
      </c>
      <c r="K194">
        <f t="shared" si="131"/>
        <v>73472.100000000006</v>
      </c>
      <c r="L194">
        <f t="shared" si="131"/>
        <v>73472.100000000006</v>
      </c>
      <c r="M194">
        <f t="shared" si="131"/>
        <v>73472.100000000006</v>
      </c>
      <c r="N194">
        <f t="shared" si="131"/>
        <v>73472.100000000006</v>
      </c>
      <c r="O194">
        <f t="shared" si="131"/>
        <v>73472.100000000006</v>
      </c>
    </row>
    <row r="195" spans="1:15" ht="15" customHeight="1" x14ac:dyDescent="0.3">
      <c r="B195" s="16" t="s">
        <v>164</v>
      </c>
      <c r="E195">
        <f>SUM(E193:E194)</f>
        <v>94985.8</v>
      </c>
      <c r="F195">
        <f t="shared" ref="F195:O195" ca="1" si="132">SUM(F193:F194)</f>
        <v>102655.16289719312</v>
      </c>
      <c r="G195">
        <f t="shared" ca="1" si="132"/>
        <v>120518.45502625316</v>
      </c>
      <c r="H195">
        <f t="shared" ca="1" si="132"/>
        <v>141313.36046385672</v>
      </c>
      <c r="I195">
        <f t="shared" ca="1" si="132"/>
        <v>165047.86315663799</v>
      </c>
      <c r="J195">
        <f t="shared" ca="1" si="132"/>
        <v>191885.43512309575</v>
      </c>
      <c r="K195">
        <f t="shared" ca="1" si="132"/>
        <v>221907.81534691033</v>
      </c>
      <c r="L195">
        <f t="shared" ca="1" si="132"/>
        <v>255777.69618807937</v>
      </c>
      <c r="M195">
        <f t="shared" ca="1" si="132"/>
        <v>293831.11642225093</v>
      </c>
      <c r="N195">
        <f t="shared" ca="1" si="132"/>
        <v>336457.16239689256</v>
      </c>
      <c r="O195">
        <f t="shared" ca="1" si="132"/>
        <v>384101.13203316042</v>
      </c>
    </row>
    <row r="196" spans="1:15" ht="15" customHeight="1" x14ac:dyDescent="0.3">
      <c r="B196" s="16" t="s">
        <v>147</v>
      </c>
      <c r="F196" s="66">
        <f t="shared" ref="F196:O196" si="133">F141</f>
        <v>1E-3</v>
      </c>
      <c r="G196" s="66">
        <f t="shared" si="133"/>
        <v>1E-3</v>
      </c>
      <c r="H196" s="66">
        <f t="shared" si="133"/>
        <v>1E-3</v>
      </c>
      <c r="I196" s="66">
        <f t="shared" si="133"/>
        <v>1E-3</v>
      </c>
      <c r="J196" s="66">
        <f t="shared" si="133"/>
        <v>1E-3</v>
      </c>
      <c r="K196" s="66">
        <f t="shared" si="133"/>
        <v>1E-3</v>
      </c>
      <c r="L196" s="66">
        <f t="shared" si="133"/>
        <v>1E-3</v>
      </c>
      <c r="M196" s="66">
        <f t="shared" si="133"/>
        <v>1E-3</v>
      </c>
      <c r="N196" s="66">
        <f t="shared" si="133"/>
        <v>1E-3</v>
      </c>
      <c r="O196" s="66">
        <f t="shared" si="133"/>
        <v>1E-3</v>
      </c>
    </row>
    <row r="197" spans="1:15" ht="15" customHeight="1" x14ac:dyDescent="0.3">
      <c r="B197" s="16" t="s">
        <v>44</v>
      </c>
      <c r="F197">
        <f ca="1">AVERAGE(E195:F195)*F196</f>
        <v>98.820481448596567</v>
      </c>
      <c r="G197">
        <f t="shared" ref="G197:O197" ca="1" si="134">AVERAGE(F195:G195)*G196</f>
        <v>111.58680896172315</v>
      </c>
      <c r="H197">
        <f t="shared" ca="1" si="134"/>
        <v>130.91590774505494</v>
      </c>
      <c r="I197">
        <f t="shared" ca="1" si="134"/>
        <v>153.18061181024737</v>
      </c>
      <c r="J197">
        <f t="shared" ca="1" si="134"/>
        <v>178.46664913986689</v>
      </c>
      <c r="K197">
        <f t="shared" ca="1" si="134"/>
        <v>206.89662523500306</v>
      </c>
      <c r="L197">
        <f t="shared" ca="1" si="134"/>
        <v>238.84275576749485</v>
      </c>
      <c r="M197">
        <f t="shared" ca="1" si="134"/>
        <v>274.80440630516517</v>
      </c>
      <c r="N197">
        <f t="shared" ca="1" si="134"/>
        <v>315.14413940957178</v>
      </c>
      <c r="O197">
        <f t="shared" ca="1" si="134"/>
        <v>360.27914721502651</v>
      </c>
    </row>
    <row r="199" spans="1:15" ht="15" customHeight="1" x14ac:dyDescent="0.3">
      <c r="A199" s="15" t="s">
        <v>173</v>
      </c>
    </row>
    <row r="200" spans="1:15" ht="15" customHeight="1" x14ac:dyDescent="0.3">
      <c r="B200" s="16" t="s">
        <v>52</v>
      </c>
      <c r="C200" s="66">
        <f t="shared" ref="C200:O200" si="135">C26/C20</f>
        <v>0.27743655325203975</v>
      </c>
      <c r="D200" s="66">
        <f t="shared" si="135"/>
        <v>0.24993560703625697</v>
      </c>
      <c r="E200" s="66">
        <f t="shared" si="135"/>
        <v>0.25817119844243813</v>
      </c>
      <c r="F200" s="66">
        <f t="shared" si="135"/>
        <v>0.25800000000000001</v>
      </c>
      <c r="G200" s="66">
        <f t="shared" si="135"/>
        <v>0.25799999999999995</v>
      </c>
      <c r="H200" s="66">
        <f t="shared" si="135"/>
        <v>0.25800000000000006</v>
      </c>
      <c r="I200" s="66">
        <f t="shared" si="135"/>
        <v>0.2579999999999999</v>
      </c>
      <c r="J200" s="66">
        <f t="shared" si="135"/>
        <v>0.25800000000000001</v>
      </c>
      <c r="K200" s="66">
        <f t="shared" si="135"/>
        <v>0.25799999999999995</v>
      </c>
      <c r="L200" s="66">
        <f t="shared" si="135"/>
        <v>0.2579999999999999</v>
      </c>
      <c r="M200" s="66">
        <f t="shared" si="135"/>
        <v>0.25800000000000001</v>
      </c>
      <c r="N200" s="66">
        <f t="shared" si="135"/>
        <v>0.25799999999999995</v>
      </c>
      <c r="O200" s="66">
        <f t="shared" si="135"/>
        <v>0.25799999999999995</v>
      </c>
    </row>
    <row r="201" spans="1:15" ht="15" customHeight="1" x14ac:dyDescent="0.3">
      <c r="B201" s="16" t="s">
        <v>70</v>
      </c>
      <c r="C201" s="66">
        <f t="shared" ref="C201:O201" si="136">C30/C20</f>
        <v>0.34838523748626593</v>
      </c>
      <c r="D201" s="66">
        <f t="shared" si="136"/>
        <v>0.32537385797184887</v>
      </c>
      <c r="E201" s="66">
        <f t="shared" si="136"/>
        <v>0.325687767539239</v>
      </c>
      <c r="F201" s="66">
        <f t="shared" si="136"/>
        <v>0.3270562675118277</v>
      </c>
      <c r="G201" s="66">
        <f t="shared" si="136"/>
        <v>0.33081772152733768</v>
      </c>
      <c r="H201" s="66">
        <f t="shared" si="136"/>
        <v>0.3337345030984295</v>
      </c>
      <c r="I201" s="66">
        <f t="shared" si="136"/>
        <v>0.33681963040125679</v>
      </c>
      <c r="J201" s="66">
        <f t="shared" si="136"/>
        <v>0.34000947355476208</v>
      </c>
      <c r="K201" s="66">
        <f t="shared" si="136"/>
        <v>0.34100353073153611</v>
      </c>
      <c r="L201" s="66">
        <f t="shared" si="136"/>
        <v>0.34328838649255511</v>
      </c>
      <c r="M201" s="66">
        <f t="shared" si="136"/>
        <v>0.34497465337011085</v>
      </c>
      <c r="N201" s="66">
        <f t="shared" si="136"/>
        <v>0.34621679681164613</v>
      </c>
      <c r="O201" s="66">
        <f t="shared" si="136"/>
        <v>0.3471296519955564</v>
      </c>
    </row>
    <row r="202" spans="1:15" ht="15" customHeight="1" x14ac:dyDescent="0.3">
      <c r="B202" s="16" t="s">
        <v>160</v>
      </c>
      <c r="C202" s="66">
        <f t="shared" ref="C202:O202" si="137">C38/C20</f>
        <v>0.23703596966804147</v>
      </c>
      <c r="D202" s="66">
        <f t="shared" si="137"/>
        <v>0.20636050968924707</v>
      </c>
      <c r="E202" s="66">
        <f t="shared" si="137"/>
        <v>0.21800530744509186</v>
      </c>
      <c r="F202" s="66">
        <f t="shared" ca="1" si="137"/>
        <v>0.21038200471971771</v>
      </c>
      <c r="G202" s="66">
        <f t="shared" ca="1" si="137"/>
        <v>0.2109910729263757</v>
      </c>
      <c r="H202" s="66">
        <f t="shared" ca="1" si="137"/>
        <v>0.21101013769357282</v>
      </c>
      <c r="I202" s="66">
        <f t="shared" ca="1" si="137"/>
        <v>0.21104047329348333</v>
      </c>
      <c r="J202" s="66">
        <f t="shared" ca="1" si="137"/>
        <v>0.2110779729109423</v>
      </c>
      <c r="K202" s="66">
        <f t="shared" ca="1" si="137"/>
        <v>0.21111309997945121</v>
      </c>
      <c r="L202" s="66">
        <f t="shared" ca="1" si="137"/>
        <v>0.21114603949550811</v>
      </c>
      <c r="M202" s="66">
        <f t="shared" ca="1" si="137"/>
        <v>0.21117723802839855</v>
      </c>
      <c r="N202" s="66">
        <f t="shared" ca="1" si="137"/>
        <v>0.21120646754406236</v>
      </c>
      <c r="O202" s="66">
        <f t="shared" ca="1" si="137"/>
        <v>0.21123362611734967</v>
      </c>
    </row>
    <row r="204" spans="1:15" ht="15" customHeight="1" x14ac:dyDescent="0.3">
      <c r="A204" s="15" t="s">
        <v>172</v>
      </c>
    </row>
    <row r="205" spans="1:15" ht="15" customHeight="1" x14ac:dyDescent="0.3">
      <c r="B205" s="16" t="s">
        <v>58</v>
      </c>
      <c r="C205">
        <f t="shared" ref="C205:O205" si="138">C77</f>
        <v>5076.5</v>
      </c>
      <c r="D205">
        <f t="shared" si="138"/>
        <v>-661.70000000000073</v>
      </c>
      <c r="E205">
        <f t="shared" si="138"/>
        <v>1251.9000000000015</v>
      </c>
      <c r="F205">
        <f t="shared" si="138"/>
        <v>2741.7853124999965</v>
      </c>
      <c r="G205">
        <f t="shared" si="138"/>
        <v>3153.0531093749996</v>
      </c>
      <c r="H205">
        <f t="shared" si="138"/>
        <v>3603.9397040156218</v>
      </c>
      <c r="I205">
        <f t="shared" si="138"/>
        <v>4050.8282273135628</v>
      </c>
      <c r="J205">
        <f t="shared" si="138"/>
        <v>4500.4701605453665</v>
      </c>
      <c r="K205">
        <f t="shared" si="138"/>
        <v>5000.0223483658992</v>
      </c>
      <c r="L205">
        <f t="shared" si="138"/>
        <v>5555.0248290345189</v>
      </c>
      <c r="M205">
        <f t="shared" si="138"/>
        <v>6171.6325850573485</v>
      </c>
      <c r="N205">
        <f t="shared" si="138"/>
        <v>6856.6838019987117</v>
      </c>
      <c r="O205">
        <f t="shared" si="138"/>
        <v>7617.7757040205761</v>
      </c>
    </row>
    <row r="206" spans="1:15" ht="15" customHeight="1" x14ac:dyDescent="0.3">
      <c r="B206" s="16" t="s">
        <v>59</v>
      </c>
      <c r="C206" s="66">
        <f t="shared" ref="C206:O206" si="139">C205/C20</f>
        <v>7.0336281273077686E-2</v>
      </c>
      <c r="D206" s="66">
        <f t="shared" si="139"/>
        <v>-7.712004363570257E-3</v>
      </c>
      <c r="E206" s="66">
        <f t="shared" si="139"/>
        <v>1.2841883476243198E-2</v>
      </c>
      <c r="F206" s="66">
        <f t="shared" si="139"/>
        <v>2.499999999999997E-2</v>
      </c>
      <c r="G206" s="66">
        <f t="shared" si="139"/>
        <v>2.5000000000000001E-2</v>
      </c>
      <c r="H206" s="66">
        <f t="shared" si="139"/>
        <v>2.4999999999999981E-2</v>
      </c>
      <c r="I206" s="66">
        <f t="shared" si="139"/>
        <v>2.5000000000000001E-2</v>
      </c>
      <c r="J206" s="66">
        <f t="shared" si="139"/>
        <v>2.4999999999999991E-2</v>
      </c>
      <c r="K206" s="66">
        <f t="shared" si="139"/>
        <v>2.4999999999999977E-2</v>
      </c>
      <c r="L206" s="66">
        <f t="shared" si="139"/>
        <v>2.5000000000000001E-2</v>
      </c>
      <c r="M206" s="66">
        <f t="shared" si="139"/>
        <v>2.4999999999999991E-2</v>
      </c>
      <c r="N206" s="66">
        <f t="shared" si="139"/>
        <v>2.4999999999999984E-2</v>
      </c>
      <c r="O206" s="66">
        <f t="shared" si="139"/>
        <v>2.5000000000000008E-2</v>
      </c>
    </row>
    <row r="207" spans="1:15" ht="15" customHeight="1" x14ac:dyDescent="0.3">
      <c r="B207" s="16" t="s">
        <v>161</v>
      </c>
      <c r="C207" s="66">
        <f t="shared" ref="C207:O207" si="140">C85/C20</f>
        <v>0.29762783911813978</v>
      </c>
      <c r="D207" s="66">
        <f t="shared" si="140"/>
        <v>0.36185815366433843</v>
      </c>
      <c r="E207" s="66">
        <f t="shared" si="140"/>
        <v>0.38693675072343947</v>
      </c>
      <c r="F207" s="66">
        <f t="shared" si="140"/>
        <v>0.43444150475403059</v>
      </c>
      <c r="G207" s="66">
        <f t="shared" si="140"/>
        <v>0.4624201082013768</v>
      </c>
      <c r="H207" s="66">
        <f t="shared" si="140"/>
        <v>0.48457692868113611</v>
      </c>
      <c r="I207" s="66">
        <f t="shared" si="140"/>
        <v>0.50653480428763298</v>
      </c>
      <c r="J207" s="66">
        <f t="shared" si="140"/>
        <v>0.52705155998728392</v>
      </c>
      <c r="K207" s="66">
        <f t="shared" si="140"/>
        <v>0.54232370846938238</v>
      </c>
      <c r="L207" s="66">
        <f t="shared" si="140"/>
        <v>0.55369190540430169</v>
      </c>
      <c r="M207" s="66">
        <f t="shared" si="140"/>
        <v>0.56215410060248205</v>
      </c>
      <c r="N207" s="66">
        <f t="shared" si="140"/>
        <v>0.56845314239266664</v>
      </c>
      <c r="O207" s="66">
        <f t="shared" si="140"/>
        <v>0.57314198808166994</v>
      </c>
    </row>
    <row r="209" spans="1:15" ht="15" customHeight="1" x14ac:dyDescent="0.3">
      <c r="A209" s="15" t="s">
        <v>65</v>
      </c>
    </row>
    <row r="210" spans="1:15" ht="15" customHeight="1" x14ac:dyDescent="0.3">
      <c r="B210" s="16" t="s">
        <v>121</v>
      </c>
      <c r="E210">
        <f t="shared" ref="E210:O210" si="141">E157</f>
        <v>2600</v>
      </c>
      <c r="F210">
        <f t="shared" ca="1" si="141"/>
        <v>0</v>
      </c>
      <c r="G210">
        <f t="shared" ca="1" si="141"/>
        <v>0</v>
      </c>
      <c r="H210">
        <f t="shared" ca="1" si="141"/>
        <v>0</v>
      </c>
      <c r="I210">
        <f t="shared" ca="1" si="141"/>
        <v>0</v>
      </c>
      <c r="J210">
        <f t="shared" ca="1" si="141"/>
        <v>0</v>
      </c>
      <c r="K210">
        <f t="shared" ca="1" si="141"/>
        <v>0</v>
      </c>
      <c r="L210">
        <f t="shared" ca="1" si="141"/>
        <v>0</v>
      </c>
      <c r="M210">
        <f t="shared" ca="1" si="141"/>
        <v>0</v>
      </c>
      <c r="N210">
        <f t="shared" ca="1" si="141"/>
        <v>0</v>
      </c>
      <c r="O210">
        <f t="shared" ca="1" si="141"/>
        <v>0</v>
      </c>
    </row>
    <row r="211" spans="1:15" ht="15" customHeight="1" x14ac:dyDescent="0.3">
      <c r="B211" s="16" t="s">
        <v>47</v>
      </c>
      <c r="E211">
        <f t="shared" ref="E211:O211" si="142">E166+E173+E180+E187</f>
        <v>4192.5</v>
      </c>
      <c r="F211">
        <f t="shared" ca="1" si="142"/>
        <v>0</v>
      </c>
      <c r="G211">
        <f t="shared" ca="1" si="142"/>
        <v>0</v>
      </c>
      <c r="H211">
        <f t="shared" ca="1" si="142"/>
        <v>0</v>
      </c>
      <c r="I211">
        <f t="shared" ca="1" si="142"/>
        <v>0</v>
      </c>
      <c r="J211">
        <f t="shared" ca="1" si="142"/>
        <v>0</v>
      </c>
      <c r="K211">
        <f t="shared" ca="1" si="142"/>
        <v>0</v>
      </c>
      <c r="L211">
        <f t="shared" ca="1" si="142"/>
        <v>0</v>
      </c>
      <c r="M211">
        <f t="shared" ca="1" si="142"/>
        <v>0</v>
      </c>
      <c r="N211">
        <f t="shared" ca="1" si="142"/>
        <v>0</v>
      </c>
      <c r="O211">
        <f t="shared" ca="1" si="142"/>
        <v>0</v>
      </c>
    </row>
    <row r="212" spans="1:15" ht="15" customHeight="1" x14ac:dyDescent="0.3">
      <c r="B212" s="16" t="s">
        <v>151</v>
      </c>
      <c r="E212">
        <f>SUM(E210:E211)</f>
        <v>6792.5</v>
      </c>
      <c r="F212">
        <f ca="1">SUM(F210:F211)</f>
        <v>0</v>
      </c>
      <c r="G212">
        <f t="shared" ref="G212:O212" ca="1" si="143">SUM(G210:G211)</f>
        <v>0</v>
      </c>
      <c r="H212">
        <f t="shared" ca="1" si="143"/>
        <v>0</v>
      </c>
      <c r="I212">
        <f t="shared" ca="1" si="143"/>
        <v>0</v>
      </c>
      <c r="J212">
        <f t="shared" ca="1" si="143"/>
        <v>0</v>
      </c>
      <c r="K212">
        <f t="shared" ca="1" si="143"/>
        <v>0</v>
      </c>
      <c r="L212">
        <f t="shared" ca="1" si="143"/>
        <v>0</v>
      </c>
      <c r="M212">
        <f t="shared" ca="1" si="143"/>
        <v>0</v>
      </c>
      <c r="N212">
        <f t="shared" ca="1" si="143"/>
        <v>0</v>
      </c>
      <c r="O212">
        <f t="shared" ca="1" si="143"/>
        <v>0</v>
      </c>
    </row>
    <row r="213" spans="1:15" ht="15" customHeight="1" x14ac:dyDescent="0.3">
      <c r="B213" s="16" t="s">
        <v>66</v>
      </c>
      <c r="E213">
        <f t="shared" ref="E213:O213" si="144">E212-E193</f>
        <v>-14721.2</v>
      </c>
      <c r="F213">
        <f t="shared" ca="1" si="144"/>
        <v>-29183.062897193115</v>
      </c>
      <c r="G213">
        <f t="shared" ca="1" si="144"/>
        <v>-47046.35502625315</v>
      </c>
      <c r="H213">
        <f t="shared" ca="1" si="144"/>
        <v>-67841.260463856714</v>
      </c>
      <c r="I213">
        <f t="shared" ca="1" si="144"/>
        <v>-91575.763156637986</v>
      </c>
      <c r="J213">
        <f t="shared" ca="1" si="144"/>
        <v>-118413.33512309573</v>
      </c>
      <c r="K213">
        <f t="shared" ca="1" si="144"/>
        <v>-148435.71534691032</v>
      </c>
      <c r="L213">
        <f t="shared" ca="1" si="144"/>
        <v>-182305.59618807936</v>
      </c>
      <c r="M213">
        <f t="shared" ca="1" si="144"/>
        <v>-220359.01642225092</v>
      </c>
      <c r="N213">
        <f t="shared" ca="1" si="144"/>
        <v>-262985.06239689252</v>
      </c>
      <c r="O213">
        <f t="shared" ca="1" si="144"/>
        <v>-310629.03203316039</v>
      </c>
    </row>
    <row r="214" spans="1:15" ht="15" customHeight="1" x14ac:dyDescent="0.3">
      <c r="B214" s="16" t="s">
        <v>163</v>
      </c>
      <c r="E214" s="68">
        <f t="shared" ref="E214:O214" si="145">E212/E30</f>
        <v>0.2139376816934857</v>
      </c>
      <c r="F214" s="68">
        <f t="shared" ca="1" si="145"/>
        <v>0</v>
      </c>
      <c r="G214" s="68">
        <f t="shared" ca="1" si="145"/>
        <v>0</v>
      </c>
      <c r="H214" s="68">
        <f t="shared" ca="1" si="145"/>
        <v>0</v>
      </c>
      <c r="I214" s="68">
        <f t="shared" ca="1" si="145"/>
        <v>0</v>
      </c>
      <c r="J214" s="68">
        <f t="shared" ca="1" si="145"/>
        <v>0</v>
      </c>
      <c r="K214" s="68">
        <f t="shared" ca="1" si="145"/>
        <v>0</v>
      </c>
      <c r="L214" s="68">
        <f t="shared" ca="1" si="145"/>
        <v>0</v>
      </c>
      <c r="M214" s="68">
        <f t="shared" ca="1" si="145"/>
        <v>0</v>
      </c>
      <c r="N214" s="68">
        <f t="shared" ca="1" si="145"/>
        <v>0</v>
      </c>
      <c r="O214" s="68">
        <f t="shared" ca="1" si="145"/>
        <v>0</v>
      </c>
    </row>
    <row r="215" spans="1:15" ht="15" customHeight="1" x14ac:dyDescent="0.3">
      <c r="B215" s="16" t="s">
        <v>67</v>
      </c>
      <c r="E215" s="68">
        <f t="shared" ref="E215:O215" si="146">E213/E30</f>
        <v>-0.46366130287024543</v>
      </c>
      <c r="F215" s="68">
        <f t="shared" ca="1" si="146"/>
        <v>-0.8136075276383391</v>
      </c>
      <c r="G215" s="68">
        <f t="shared" ca="1" si="146"/>
        <v>-1.1275762975142809</v>
      </c>
      <c r="H215" s="68">
        <f t="shared" ca="1" si="146"/>
        <v>-1.4101174669965182</v>
      </c>
      <c r="I215" s="68">
        <f t="shared" ca="1" si="146"/>
        <v>-1.6779512256801827</v>
      </c>
      <c r="J215" s="68">
        <f t="shared" ca="1" si="146"/>
        <v>-1.9346023793281448</v>
      </c>
      <c r="K215" s="68">
        <f t="shared" ca="1" si="146"/>
        <v>-2.176444501502818</v>
      </c>
      <c r="L215" s="68">
        <f t="shared" ca="1" si="146"/>
        <v>-2.38998344742352</v>
      </c>
      <c r="M215" s="68">
        <f t="shared" ca="1" si="146"/>
        <v>-2.5875192151438298</v>
      </c>
      <c r="N215" s="68">
        <f t="shared" ca="1" si="146"/>
        <v>-2.7695475989289724</v>
      </c>
      <c r="O215" s="68">
        <f t="shared" ca="1" si="146"/>
        <v>-2.9367174097074993</v>
      </c>
    </row>
    <row r="216" spans="1:15" ht="15" customHeight="1" x14ac:dyDescent="0.3">
      <c r="B216" s="16" t="s">
        <v>148</v>
      </c>
      <c r="F216">
        <f t="shared" ref="F216:O216" ca="1" si="147">F159+F168+F175+F182+F189</f>
        <v>83.748437499999994</v>
      </c>
      <c r="G216">
        <f t="shared" ca="1" si="147"/>
        <v>0</v>
      </c>
      <c r="H216">
        <f t="shared" ca="1" si="147"/>
        <v>0</v>
      </c>
      <c r="I216">
        <f t="shared" ca="1" si="147"/>
        <v>0</v>
      </c>
      <c r="J216">
        <f t="shared" ca="1" si="147"/>
        <v>0</v>
      </c>
      <c r="K216">
        <f t="shared" ca="1" si="147"/>
        <v>0</v>
      </c>
      <c r="L216">
        <f t="shared" ca="1" si="147"/>
        <v>0</v>
      </c>
      <c r="M216">
        <f t="shared" ca="1" si="147"/>
        <v>0</v>
      </c>
      <c r="N216">
        <f t="shared" ca="1" si="147"/>
        <v>0</v>
      </c>
      <c r="O216">
        <f t="shared" ca="1" si="147"/>
        <v>0</v>
      </c>
    </row>
    <row r="217" spans="1:15" ht="15" customHeight="1" x14ac:dyDescent="0.3">
      <c r="B217" s="16" t="s">
        <v>68</v>
      </c>
      <c r="F217" s="68">
        <f t="shared" ref="F217:O217" ca="1" si="148">IFERROR(F30/F216,"na")</f>
        <v>428.29124812030085</v>
      </c>
      <c r="G217" s="78" t="str">
        <f t="shared" ca="1" si="148"/>
        <v>na</v>
      </c>
      <c r="H217" s="78" t="str">
        <f t="shared" ca="1" si="148"/>
        <v>na</v>
      </c>
      <c r="I217" s="78" t="str">
        <f t="shared" ca="1" si="148"/>
        <v>na</v>
      </c>
      <c r="J217" s="78" t="str">
        <f t="shared" ca="1" si="148"/>
        <v>na</v>
      </c>
      <c r="K217" s="78" t="str">
        <f t="shared" ca="1" si="148"/>
        <v>na</v>
      </c>
      <c r="L217" s="78" t="str">
        <f t="shared" ca="1" si="148"/>
        <v>na</v>
      </c>
      <c r="M217" s="78" t="str">
        <f t="shared" ca="1" si="148"/>
        <v>na</v>
      </c>
      <c r="N217" s="78" t="str">
        <f t="shared" ca="1" si="148"/>
        <v>na</v>
      </c>
      <c r="O217" s="78" t="str">
        <f t="shared" ca="1" si="148"/>
        <v>na</v>
      </c>
    </row>
    <row r="218" spans="1:15" ht="15" customHeight="1" x14ac:dyDescent="0.3">
      <c r="B218" s="16" t="s">
        <v>69</v>
      </c>
      <c r="E218" s="66">
        <f t="shared" ref="E218:O218" si="149">E213/(E213+E100)</f>
        <v>-0.10388323685634868</v>
      </c>
      <c r="F218" s="66">
        <f t="shared" ca="1" si="149"/>
        <v>-0.19413942194382663</v>
      </c>
      <c r="G218" s="66">
        <f t="shared" ca="1" si="149"/>
        <v>-0.29576350452323558</v>
      </c>
      <c r="H218" s="66">
        <f t="shared" ca="1" si="149"/>
        <v>-0.40216221039935829</v>
      </c>
      <c r="I218" s="66">
        <f t="shared" ca="1" si="149"/>
        <v>-0.51116143644458378</v>
      </c>
      <c r="J218" s="66">
        <f t="shared" ca="1" si="149"/>
        <v>-0.62220385226051711</v>
      </c>
      <c r="K218" s="66">
        <f t="shared" ca="1" si="149"/>
        <v>-0.73296812543819057</v>
      </c>
      <c r="L218" s="66">
        <f t="shared" ca="1" si="149"/>
        <v>-0.84572949981084045</v>
      </c>
      <c r="M218" s="66">
        <f t="shared" ca="1" si="149"/>
        <v>-0.95958846464687653</v>
      </c>
      <c r="N218" s="66">
        <f t="shared" ca="1" si="149"/>
        <v>-1.0736710202577293</v>
      </c>
      <c r="O218" s="66">
        <f t="shared" ca="1" si="149"/>
        <v>-1.1871415642628893</v>
      </c>
    </row>
    <row r="220" spans="1:15" ht="15" customHeight="1" x14ac:dyDescent="0.3">
      <c r="A220" s="15" t="s">
        <v>171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2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Andrea Ward</cp:lastModifiedBy>
  <cp:lastPrinted>2016-02-04T14:08:33Z</cp:lastPrinted>
  <dcterms:created xsi:type="dcterms:W3CDTF">2016-02-03T14:06:14Z</dcterms:created>
  <dcterms:modified xsi:type="dcterms:W3CDTF">2020-06-11T15:31:22Z</dcterms:modified>
</cp:coreProperties>
</file>