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y Drive\Gerard's\Non C\Material - Create Proof Glitch\Elearn\Accounting Ratios\14 Liquidity Ratios - Case Study\"/>
    </mc:Choice>
  </mc:AlternateContent>
  <xr:revisionPtr revIDLastSave="0" documentId="13_ncr:1_{BF1D60AD-8181-46A9-9459-0F3F42F1131E}" xr6:coauthVersionLast="47" xr6:coauthVersionMax="47" xr10:uidLastSave="{00000000-0000-0000-0000-000000000000}"/>
  <bookViews>
    <workbookView xWindow="-98" yWindow="-98" windowWidth="20715" windowHeight="13425" tabRatio="838" xr2:uid="{00000000-000D-0000-FFFF-FFFF00000000}"/>
  </bookViews>
  <sheets>
    <sheet name="Welcome" sheetId="2" r:id="rId1"/>
    <sheet name="Info" sheetId="3" r:id="rId2"/>
    <sheet name="Ratios" sheetId="4" r:id="rId3"/>
    <sheet name="Factset codes" sheetId="22" state="hidden" r:id="rId4"/>
  </sheets>
  <definedNames>
    <definedName name="ANALYSIS_DATE">#REF!</definedName>
    <definedName name="Circswitch">Info!$N$10</definedName>
    <definedName name="COMP_CALENDARIZE_PERCENTAGES" localSheetId="3">'Factset codes'!$R$64:$V$64</definedName>
    <definedName name="COMP_EQ_VALUE" localSheetId="3">'Factset codes'!$R$10</definedName>
    <definedName name="COMP_EV" localSheetId="3">'Factset codes'!$L$10</definedName>
    <definedName name="Comp_MTR" localSheetId="3">'Factset codes'!$D$19</definedName>
    <definedName name="COMP_SHAREPRICE" localSheetId="3">'Factset codes'!$D$13</definedName>
    <definedName name="COMP_SHAREPRICE2">#REF!</definedName>
    <definedName name="EBIT_LTM" localSheetId="3">'Factset codes'!$J$14</definedName>
    <definedName name="EBITDA_LTM" localSheetId="3">'Factset codes'!$J$13</definedName>
    <definedName name="EV_EBIT_CY1" localSheetId="3">'Factset codes'!$L$21</definedName>
    <definedName name="EV_EBIT_CY2" localSheetId="3">'Factset codes'!$N$21</definedName>
    <definedName name="EV_EBIT_CY3" localSheetId="3">'Factset codes'!$P$21</definedName>
    <definedName name="EV_EBIT_CY4" localSheetId="3">'Factset codes'!$R$21</definedName>
    <definedName name="EV_EBIT_LTM" localSheetId="3">'Factset codes'!$J$21</definedName>
    <definedName name="EV_EBITDA_CY1" localSheetId="3">'Factset codes'!$L$20</definedName>
    <definedName name="EV_EBITDA_CY2" localSheetId="3">'Factset codes'!$N$20</definedName>
    <definedName name="EV_EBITDA_CY3" localSheetId="3">'Factset codes'!$P$20</definedName>
    <definedName name="EV_EBITDA_CY4" localSheetId="3">'Factset codes'!$R$20</definedName>
    <definedName name="EV_EBITDA_LMT" localSheetId="3">'Factset codes'!$J$20</definedName>
    <definedName name="EV_REVENUE_CY1" localSheetId="3">'Factset codes'!$L$19</definedName>
    <definedName name="EV_REVENUE_CY2" localSheetId="3">'Factset codes'!$N$19</definedName>
    <definedName name="EV_REVENUE_CY3" localSheetId="3">'Factset codes'!$P$19</definedName>
    <definedName name="EV_REVENUE_CY4" localSheetId="3">'Factset codes'!$R$19</definedName>
    <definedName name="EV_REVENUE_LTM" localSheetId="3">'Factset codes'!$J$19</definedName>
    <definedName name="FCF_LTM" localSheetId="3">'Factset codes'!$J$15</definedName>
    <definedName name="GROSS_DEBT_LTM_EBITDA" localSheetId="3">#REF!</definedName>
    <definedName name="ltg">#REF!</definedName>
    <definedName name="MAIN_CURRENCY">#REF!</definedName>
    <definedName name="P_BV" localSheetId="3">#REF!</definedName>
    <definedName name="PE_CY1" localSheetId="3">'Factset codes'!$L$22</definedName>
    <definedName name="PE_CY2" localSheetId="3">'Factset codes'!$N$22</definedName>
    <definedName name="PE_CY3" localSheetId="3">'Factset codes'!$P$22</definedName>
    <definedName name="PE_CY4" localSheetId="3">'Factset codes'!$R$22</definedName>
    <definedName name="_xlnm.Print_Area" localSheetId="1">Info!$A$1:$R$29</definedName>
    <definedName name="_xlnm.Print_Area" localSheetId="2">Ratios!$A$1:$N$105</definedName>
    <definedName name="_xlnm.Print_Area" localSheetId="0">Welcome!$A$1:$P$9</definedName>
    <definedName name="SALES_LTM" localSheetId="3">'Factset codes'!$J$12</definedName>
    <definedName name="WACC">#REF!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6" roundtripDataSignature="AMtx7mgUNaVVZ9w5mac7R5Y8oVQ8d3Xspw=="/>
    </ext>
  </extLst>
</workbook>
</file>

<file path=xl/calcChain.xml><?xml version="1.0" encoding="utf-8"?>
<calcChain xmlns="http://schemas.openxmlformats.org/spreadsheetml/2006/main">
  <c r="C94" i="4" l="1"/>
  <c r="D94" i="4"/>
  <c r="F94" i="4"/>
  <c r="G94" i="4"/>
  <c r="I94" i="4"/>
  <c r="J94" i="4"/>
  <c r="L94" i="4"/>
  <c r="M94" i="4"/>
  <c r="C95" i="4"/>
  <c r="D95" i="4"/>
  <c r="F95" i="4"/>
  <c r="G95" i="4"/>
  <c r="I95" i="4"/>
  <c r="J95" i="4"/>
  <c r="L95" i="4"/>
  <c r="M95" i="4"/>
  <c r="C96" i="4"/>
  <c r="D96" i="4"/>
  <c r="F96" i="4"/>
  <c r="G96" i="4"/>
  <c r="I96" i="4"/>
  <c r="J96" i="4"/>
  <c r="L96" i="4"/>
  <c r="M96" i="4"/>
  <c r="C97" i="4"/>
  <c r="D97" i="4"/>
  <c r="F97" i="4"/>
  <c r="G97" i="4"/>
  <c r="I97" i="4"/>
  <c r="J97" i="4"/>
  <c r="L97" i="4"/>
  <c r="M97" i="4"/>
  <c r="C98" i="4"/>
  <c r="D98" i="4"/>
  <c r="F98" i="4"/>
  <c r="G98" i="4"/>
  <c r="I98" i="4"/>
  <c r="J98" i="4"/>
  <c r="L98" i="4"/>
  <c r="M98" i="4"/>
  <c r="C99" i="4"/>
  <c r="D99" i="4"/>
  <c r="F99" i="4"/>
  <c r="G99" i="4"/>
  <c r="I99" i="4"/>
  <c r="J99" i="4"/>
  <c r="L99" i="4"/>
  <c r="M99" i="4"/>
  <c r="M38" i="4"/>
  <c r="L38" i="4"/>
  <c r="J38" i="4"/>
  <c r="I38" i="4"/>
  <c r="G38" i="4"/>
  <c r="F38" i="4"/>
  <c r="D38" i="4"/>
  <c r="C38" i="4"/>
  <c r="M19" i="4"/>
  <c r="M23" i="4" s="1"/>
  <c r="M75" i="4" s="1"/>
  <c r="L19" i="4"/>
  <c r="L23" i="4" s="1"/>
  <c r="L75" i="4" s="1"/>
  <c r="G19" i="4"/>
  <c r="G23" i="4" s="1"/>
  <c r="G73" i="4" s="1"/>
  <c r="F19" i="4"/>
  <c r="F23" i="4" s="1"/>
  <c r="F73" i="4" s="1"/>
  <c r="C19" i="4"/>
  <c r="C23" i="4" s="1"/>
  <c r="C75" i="4" s="1"/>
  <c r="J8" i="4"/>
  <c r="I8" i="4"/>
  <c r="G8" i="4"/>
  <c r="F8" i="4"/>
  <c r="M6" i="4"/>
  <c r="M8" i="4" s="1"/>
  <c r="L6" i="4"/>
  <c r="L8" i="4" s="1"/>
  <c r="D6" i="4"/>
  <c r="D8" i="4" s="1"/>
  <c r="C6" i="4"/>
  <c r="C8" i="4" s="1"/>
  <c r="C82" i="4" l="1"/>
  <c r="F82" i="4"/>
  <c r="L82" i="4"/>
  <c r="C78" i="4"/>
  <c r="G82" i="4"/>
  <c r="M82" i="4"/>
  <c r="F78" i="4"/>
  <c r="L78" i="4"/>
  <c r="G78" i="4"/>
  <c r="M78" i="4"/>
  <c r="C74" i="4"/>
  <c r="L74" i="4"/>
  <c r="F74" i="4"/>
  <c r="G74" i="4"/>
  <c r="M74" i="4"/>
  <c r="F75" i="4"/>
  <c r="G75" i="4"/>
  <c r="C73" i="4"/>
  <c r="L73" i="4"/>
  <c r="M73" i="4"/>
  <c r="J18" i="4" l="1"/>
  <c r="J19" i="4" s="1"/>
  <c r="J23" i="4" s="1"/>
  <c r="I18" i="4"/>
  <c r="I19" i="4" s="1"/>
  <c r="I23" i="4" s="1"/>
  <c r="D18" i="4"/>
  <c r="D19" i="4" s="1"/>
  <c r="D23" i="4" s="1"/>
  <c r="M12" i="4"/>
  <c r="M79" i="4" s="1"/>
  <c r="L12" i="4"/>
  <c r="L79" i="4" s="1"/>
  <c r="J12" i="4"/>
  <c r="J79" i="4" s="1"/>
  <c r="I12" i="4"/>
  <c r="I79" i="4" s="1"/>
  <c r="G12" i="4"/>
  <c r="G79" i="4" s="1"/>
  <c r="F12" i="4"/>
  <c r="F79" i="4" s="1"/>
  <c r="D12" i="4"/>
  <c r="D79" i="4" s="1"/>
  <c r="C12" i="4"/>
  <c r="C79" i="4" s="1"/>
  <c r="D78" i="4" l="1"/>
  <c r="D82" i="4"/>
  <c r="J78" i="4"/>
  <c r="J82" i="4"/>
  <c r="I78" i="4"/>
  <c r="I82" i="4"/>
  <c r="D73" i="4"/>
  <c r="D75" i="4"/>
  <c r="D74" i="4"/>
  <c r="I73" i="4"/>
  <c r="I75" i="4"/>
  <c r="I74" i="4"/>
  <c r="J73" i="4"/>
  <c r="J75" i="4"/>
  <c r="J74" i="4"/>
  <c r="M45" i="4"/>
  <c r="L45" i="4"/>
  <c r="G44" i="4"/>
  <c r="F44" i="4"/>
  <c r="D41" i="4"/>
  <c r="C41" i="4"/>
  <c r="M58" i="4" l="1"/>
  <c r="J51" i="4" l="1"/>
  <c r="J14" i="4" l="1"/>
  <c r="G55" i="4" l="1"/>
  <c r="F55" i="4"/>
  <c r="G52" i="4"/>
  <c r="F52" i="4"/>
  <c r="G14" i="4"/>
  <c r="F14" i="4"/>
  <c r="M52" i="4" l="1"/>
  <c r="L52" i="4"/>
  <c r="D63" i="4" l="1"/>
  <c r="C63" i="4"/>
  <c r="D55" i="4"/>
  <c r="C55" i="4"/>
  <c r="H44" i="22" l="1"/>
  <c r="F44" i="22"/>
  <c r="D44" i="22"/>
  <c r="R43" i="22"/>
  <c r="P43" i="22"/>
  <c r="N43" i="22"/>
  <c r="L43" i="22"/>
  <c r="L40" i="22"/>
  <c r="N40" i="22" s="1"/>
  <c r="P40" i="22" s="1"/>
  <c r="R40" i="22" s="1"/>
  <c r="F40" i="22"/>
  <c r="D40" i="22"/>
  <c r="B13" i="22"/>
  <c r="M70" i="4"/>
  <c r="J70" i="4"/>
  <c r="G70" i="4"/>
  <c r="D70" i="4"/>
  <c r="M64" i="4"/>
  <c r="L64" i="4"/>
  <c r="J64" i="4"/>
  <c r="I64" i="4"/>
  <c r="G64" i="4"/>
  <c r="F64" i="4"/>
  <c r="D64" i="4"/>
  <c r="C64" i="4"/>
  <c r="M60" i="4"/>
  <c r="L60" i="4"/>
  <c r="J60" i="4"/>
  <c r="I60" i="4"/>
  <c r="G60" i="4"/>
  <c r="F60" i="4"/>
  <c r="D60" i="4"/>
  <c r="C60" i="4"/>
  <c r="J47" i="4"/>
  <c r="I47" i="4"/>
  <c r="G47" i="4"/>
  <c r="F47" i="4"/>
  <c r="D47" i="4"/>
  <c r="C47" i="4"/>
  <c r="M47" i="4"/>
  <c r="L47" i="4"/>
  <c r="M71" i="4"/>
  <c r="L71" i="4"/>
  <c r="F71" i="4"/>
  <c r="D71" i="4"/>
  <c r="A1" i="4"/>
  <c r="A1" i="3"/>
  <c r="A7" i="2"/>
  <c r="J65" i="4" l="1"/>
  <c r="J80" i="4" s="1"/>
  <c r="J81" i="4" s="1"/>
  <c r="G87" i="4"/>
  <c r="I65" i="4"/>
  <c r="I89" i="4" s="1"/>
  <c r="D87" i="4"/>
  <c r="F87" i="4"/>
  <c r="L88" i="4"/>
  <c r="I49" i="4"/>
  <c r="I87" i="4"/>
  <c r="I88" i="4"/>
  <c r="F65" i="4"/>
  <c r="F90" i="4" s="1"/>
  <c r="G88" i="4"/>
  <c r="G65" i="4"/>
  <c r="G89" i="4" s="1"/>
  <c r="F88" i="4"/>
  <c r="G49" i="4"/>
  <c r="G15" i="4"/>
  <c r="G91" i="4" s="1"/>
  <c r="M65" i="4"/>
  <c r="M90" i="4" s="1"/>
  <c r="M87" i="4"/>
  <c r="M88" i="4"/>
  <c r="M49" i="4"/>
  <c r="M15" i="4"/>
  <c r="M91" i="4" s="1"/>
  <c r="D65" i="4"/>
  <c r="D80" i="4" s="1"/>
  <c r="D81" i="4" s="1"/>
  <c r="D88" i="4"/>
  <c r="C49" i="4"/>
  <c r="D49" i="4"/>
  <c r="D15" i="4"/>
  <c r="D85" i="4" s="1"/>
  <c r="C15" i="4"/>
  <c r="C91" i="4" s="1"/>
  <c r="C71" i="4"/>
  <c r="J49" i="4"/>
  <c r="J90" i="4"/>
  <c r="I71" i="4"/>
  <c r="I15" i="4"/>
  <c r="I85" i="4" s="1"/>
  <c r="L49" i="4"/>
  <c r="J87" i="4"/>
  <c r="G71" i="4"/>
  <c r="L87" i="4"/>
  <c r="J88" i="4"/>
  <c r="F15" i="4"/>
  <c r="F91" i="4" s="1"/>
  <c r="F49" i="4"/>
  <c r="C87" i="4"/>
  <c r="C65" i="4"/>
  <c r="J15" i="4"/>
  <c r="J91" i="4" s="1"/>
  <c r="J71" i="4"/>
  <c r="L15" i="4"/>
  <c r="L91" i="4" s="1"/>
  <c r="L65" i="4"/>
  <c r="C88" i="4"/>
  <c r="I90" i="4" l="1"/>
  <c r="J89" i="4"/>
  <c r="G85" i="4"/>
  <c r="I80" i="4"/>
  <c r="I81" i="4" s="1"/>
  <c r="L85" i="4"/>
  <c r="C85" i="4"/>
  <c r="J85" i="4"/>
  <c r="F85" i="4"/>
  <c r="M85" i="4"/>
  <c r="G80" i="4"/>
  <c r="G81" i="4" s="1"/>
  <c r="G90" i="4"/>
  <c r="D72" i="4"/>
  <c r="D91" i="4"/>
  <c r="I86" i="4"/>
  <c r="I91" i="4"/>
  <c r="G86" i="4"/>
  <c r="C72" i="4"/>
  <c r="M89" i="4"/>
  <c r="M80" i="4"/>
  <c r="M81" i="4" s="1"/>
  <c r="F86" i="4" l="1"/>
  <c r="F89" i="4"/>
  <c r="F80" i="4"/>
  <c r="F81" i="4" s="1"/>
  <c r="G72" i="4"/>
  <c r="D90" i="4"/>
  <c r="M86" i="4"/>
  <c r="M72" i="4"/>
  <c r="D89" i="4"/>
  <c r="D86" i="4"/>
  <c r="L86" i="4"/>
  <c r="L90" i="4"/>
  <c r="L80" i="4"/>
  <c r="L81" i="4" s="1"/>
  <c r="L89" i="4"/>
  <c r="L72" i="4"/>
  <c r="J72" i="4"/>
  <c r="F72" i="4"/>
  <c r="I72" i="4"/>
  <c r="J86" i="4"/>
  <c r="C86" i="4"/>
  <c r="C80" i="4"/>
  <c r="C81" i="4" s="1"/>
  <c r="C90" i="4"/>
  <c r="C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Financial Edge</author>
  </authors>
  <commentList>
    <comment ref="J26" authorId="0" shapeId="0" xr:uid="{370FA02E-CC64-44EC-9A28-1F1477E615BC}">
      <text>
        <r>
          <rPr>
            <b/>
            <sz val="9"/>
            <color indexed="81"/>
            <rFont val="Tahoma"/>
            <family val="2"/>
          </rPr>
          <t>Financial Edge:</t>
        </r>
        <r>
          <rPr>
            <sz val="9"/>
            <color indexed="81"/>
            <rFont val="Tahoma"/>
            <family val="2"/>
          </rPr>
          <t xml:space="preserve">
Stock split</t>
        </r>
      </text>
    </comment>
  </commentList>
</comments>
</file>

<file path=xl/sharedStrings.xml><?xml version="1.0" encoding="utf-8"?>
<sst xmlns="http://schemas.openxmlformats.org/spreadsheetml/2006/main" count="214" uniqueCount="187">
  <si>
    <t>Case Study</t>
  </si>
  <si>
    <t>This document is for training purposes only. Financial Edge accepts no responsibility or liability for any other purpose or usage.</t>
  </si>
  <si>
    <t>www.fe.training</t>
  </si>
  <si>
    <t>Workout Information</t>
  </si>
  <si>
    <t>Features</t>
  </si>
  <si>
    <t>Model Details</t>
  </si>
  <si>
    <t>◦</t>
  </si>
  <si>
    <t>Company name</t>
  </si>
  <si>
    <t>Date</t>
  </si>
  <si>
    <t>Currency</t>
  </si>
  <si>
    <t>USD</t>
  </si>
  <si>
    <t>Units</t>
  </si>
  <si>
    <t>Millions</t>
  </si>
  <si>
    <t>Analyst Name</t>
  </si>
  <si>
    <t>Firstname Lastname</t>
  </si>
  <si>
    <t>Circular Switch</t>
  </si>
  <si>
    <t>Tab Structure</t>
  </si>
  <si>
    <t>Formatting</t>
  </si>
  <si>
    <t>Input</t>
  </si>
  <si>
    <t>Hard coded</t>
  </si>
  <si>
    <t>Formulas</t>
  </si>
  <si>
    <t>Coca-Cola Company</t>
  </si>
  <si>
    <t>Keurig Dr Pepper</t>
  </si>
  <si>
    <t>National Beverage</t>
  </si>
  <si>
    <t>Monster</t>
  </si>
  <si>
    <t>All figures in millions, except EPS</t>
  </si>
  <si>
    <t>$</t>
  </si>
  <si>
    <t>Income statement</t>
  </si>
  <si>
    <t>Revenues</t>
  </si>
  <si>
    <t>Gross profit</t>
  </si>
  <si>
    <t>Reported operating profit</t>
  </si>
  <si>
    <t>EBIT</t>
  </si>
  <si>
    <t>Depreciation and amortization</t>
  </si>
  <si>
    <t>EBITDA</t>
  </si>
  <si>
    <t>Interest expense</t>
  </si>
  <si>
    <t>Tax expense</t>
  </si>
  <si>
    <t>Reported net income</t>
  </si>
  <si>
    <t>Balance sheet</t>
  </si>
  <si>
    <t>Current assets</t>
  </si>
  <si>
    <t>Current liabilities</t>
  </si>
  <si>
    <t>Operating assets</t>
  </si>
  <si>
    <t>Accounts receivable</t>
  </si>
  <si>
    <t>Inventories</t>
  </si>
  <si>
    <t>Prepaid expenses</t>
  </si>
  <si>
    <t>Operating current assets</t>
  </si>
  <si>
    <t>Operating liabilities</t>
  </si>
  <si>
    <t>Accounts payable</t>
  </si>
  <si>
    <t>Taxes payable</t>
  </si>
  <si>
    <t>Other current liabilities</t>
  </si>
  <si>
    <t>Accrued liabilities</t>
  </si>
  <si>
    <t>Operating current liabilities</t>
  </si>
  <si>
    <t>Operating working capital</t>
  </si>
  <si>
    <t>PP&amp;E</t>
  </si>
  <si>
    <t>Capital expenditure</t>
  </si>
  <si>
    <t>Debt</t>
  </si>
  <si>
    <t>Short term debt</t>
  </si>
  <si>
    <t>Current maturities of long term debt</t>
  </si>
  <si>
    <t>Long term debt</t>
  </si>
  <si>
    <t>Short term other financial liabilities</t>
  </si>
  <si>
    <t>Long term other financial liabilities</t>
  </si>
  <si>
    <t>Cash and cash equivalents</t>
  </si>
  <si>
    <t>Short term invt / marketable securities</t>
  </si>
  <si>
    <t>Total cash and financial assets</t>
  </si>
  <si>
    <t>Net debt</t>
  </si>
  <si>
    <t>Shareholders equity</t>
  </si>
  <si>
    <t>Profitability ratios</t>
  </si>
  <si>
    <t>Revenue growth</t>
  </si>
  <si>
    <t>EBIT margin</t>
  </si>
  <si>
    <t>EBITDA margin</t>
  </si>
  <si>
    <t>Invested capital</t>
  </si>
  <si>
    <t>Asset efficiency</t>
  </si>
  <si>
    <t>OWC % sales</t>
  </si>
  <si>
    <t>Leverage</t>
  </si>
  <si>
    <t>Debt/equity</t>
  </si>
  <si>
    <t>Debt/debt plus equity</t>
  </si>
  <si>
    <t>Net debt/equity</t>
  </si>
  <si>
    <t>Net debt/net debt plus equity</t>
  </si>
  <si>
    <t>Net debt/EBITDA</t>
  </si>
  <si>
    <t>EBITDA /interest expense</t>
  </si>
  <si>
    <t>End</t>
  </si>
  <si>
    <t>Key data</t>
  </si>
  <si>
    <t>Ticker</t>
  </si>
  <si>
    <t>Country</t>
  </si>
  <si>
    <t>United States</t>
  </si>
  <si>
    <t>Analysis date</t>
  </si>
  <si>
    <t>Calendarize to</t>
  </si>
  <si>
    <t>Marginal tax rate</t>
  </si>
  <si>
    <t>Historical year end</t>
  </si>
  <si>
    <t>Home currency</t>
  </si>
  <si>
    <t>52 week low</t>
  </si>
  <si>
    <t>52 week high</t>
  </si>
  <si>
    <t>Credit rating</t>
  </si>
  <si>
    <t>5 year EPS forward growth</t>
  </si>
  <si>
    <t>Tranche</t>
  </si>
  <si>
    <t>Number</t>
  </si>
  <si>
    <t>Basic shares outstanding</t>
  </si>
  <si>
    <t>Preferred equity</t>
  </si>
  <si>
    <t>Shareholders' equity</t>
  </si>
  <si>
    <t>Total</t>
  </si>
  <si>
    <t>Old 10-Q/Interim</t>
  </si>
  <si>
    <t>New 10-Q/interim</t>
  </si>
  <si>
    <t>FY +1</t>
  </si>
  <si>
    <t>FY +2</t>
  </si>
  <si>
    <t>FY +3</t>
  </si>
  <si>
    <t>FY +4</t>
  </si>
  <si>
    <t>NA</t>
  </si>
  <si>
    <t>-</t>
  </si>
  <si>
    <t>Factset codes</t>
  </si>
  <si>
    <t>Summary sheet code name</t>
  </si>
  <si>
    <t>Delete sheet on new target ticker</t>
  </si>
  <si>
    <t>TUMI-US</t>
  </si>
  <si>
    <t>31/12/2015</t>
  </si>
  <si>
    <t>Last filing date</t>
  </si>
  <si>
    <t>01-Jun-16</t>
  </si>
  <si>
    <t>Trading information</t>
  </si>
  <si>
    <t>Free float (MM)</t>
  </si>
  <si>
    <t>LTM dividend yield</t>
  </si>
  <si>
    <t>Historical 5 year beta</t>
  </si>
  <si>
    <t/>
  </si>
  <si>
    <t>Balance sheet data</t>
  </si>
  <si>
    <t>NCI book value</t>
  </si>
  <si>
    <t xml:space="preserve">Historical income statement NCI </t>
  </si>
  <si>
    <t>Balance sheet ST debt</t>
  </si>
  <si>
    <t>Balance sheet LT debt</t>
  </si>
  <si>
    <t>Financial derivative liabilities</t>
  </si>
  <si>
    <t>Balance sheet cash and equivalents</t>
  </si>
  <si>
    <t>ST financial investments</t>
  </si>
  <si>
    <t>LT financial investments</t>
  </si>
  <si>
    <t>Non-core assets</t>
  </si>
  <si>
    <t>Earnings and estimates</t>
  </si>
  <si>
    <t>Latest annual</t>
  </si>
  <si>
    <t>Gross interest expense</t>
  </si>
  <si>
    <t>Free cash flow</t>
  </si>
  <si>
    <t>Share options and restricted stock units</t>
  </si>
  <si>
    <t>WA strike price</t>
  </si>
  <si>
    <t>CapIQ - total options year end</t>
  </si>
  <si>
    <t>CapIQ - total options quarter end</t>
  </si>
  <si>
    <t>CapIQ options used</t>
  </si>
  <si>
    <t>Manual tranche 1</t>
  </si>
  <si>
    <t>Manual tranche 2</t>
  </si>
  <si>
    <t>Manual tranche 3</t>
  </si>
  <si>
    <t>Manual tranche 4</t>
  </si>
  <si>
    <t>Manual tranche 5</t>
  </si>
  <si>
    <t>Projected benefit obligation</t>
  </si>
  <si>
    <t>Fair value of plan assets</t>
  </si>
  <si>
    <t>Total pension and OPEB expense</t>
  </si>
  <si>
    <t>Pension service cost</t>
  </si>
  <si>
    <t>Return on plan assets</t>
  </si>
  <si>
    <t>LTM rent expense</t>
  </si>
  <si>
    <t>Cost of goods sold</t>
  </si>
  <si>
    <t>Prepaid income taxes</t>
  </si>
  <si>
    <t>Deferred revenue</t>
  </si>
  <si>
    <t>Salaries payable / accrued compensation</t>
  </si>
  <si>
    <t>Profitability</t>
  </si>
  <si>
    <t>Returns</t>
  </si>
  <si>
    <t>Liquidity</t>
  </si>
  <si>
    <t>Non current asset ratios</t>
  </si>
  <si>
    <t>Accounting ratios</t>
  </si>
  <si>
    <t>Various</t>
  </si>
  <si>
    <t>Non recurring items</t>
  </si>
  <si>
    <t>Other income/(costs)</t>
  </si>
  <si>
    <t>Reported profit before tax</t>
  </si>
  <si>
    <t>Tax rate</t>
  </si>
  <si>
    <t>Net margin</t>
  </si>
  <si>
    <t>Number of basic shares</t>
  </si>
  <si>
    <t>Number of diluted shares</t>
  </si>
  <si>
    <t>Basic EPS</t>
  </si>
  <si>
    <t>Diluted EPS</t>
  </si>
  <si>
    <t>Returns ratios</t>
  </si>
  <si>
    <t>Return on equity</t>
  </si>
  <si>
    <t>EBIT after tax (EBIAT or NOPAT)</t>
  </si>
  <si>
    <t>Dividend payout</t>
  </si>
  <si>
    <t>Dividends paid</t>
  </si>
  <si>
    <t>Return on invested capital</t>
  </si>
  <si>
    <t>Debt/EBITDA</t>
  </si>
  <si>
    <t>Leverage ratios</t>
  </si>
  <si>
    <t>Liquidity ratios</t>
  </si>
  <si>
    <t>Current ratio</t>
  </si>
  <si>
    <t>Cash ratio</t>
  </si>
  <si>
    <t>Receivables days</t>
  </si>
  <si>
    <t>Inventory days</t>
  </si>
  <si>
    <t>Payables days</t>
  </si>
  <si>
    <t>Year 19</t>
  </si>
  <si>
    <t>Year 20</t>
  </si>
  <si>
    <t>As noted</t>
  </si>
  <si>
    <t>Capex % sales</t>
  </si>
  <si>
    <t>Capex/(depreciation &amp; amortization)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</si>
</sst>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_);\(#,##0.0\);0.0_);@_)"/>
    <numFmt numFmtId="165" formatCode="#,##0.0_);\(#,##0.0\)\,0.0_);@_)"/>
    <numFmt numFmtId="166" formatCode="[$-409]d\-mmm\-yy"/>
    <numFmt numFmtId="167" formatCode="0.0%_);\(0.0%\)"/>
    <numFmt numFmtId="168" formatCode="#,##0.0\ \x_);\(#,##0.0\ \x\)"/>
    <numFmt numFmtId="169" formatCode="dd\-mmm\-yy_)"/>
    <numFmt numFmtId="170" formatCode="#,##0.000_);\(#,##0.000\);0.000_);@_)"/>
    <numFmt numFmtId="171" formatCode="[$-409]d\-mmm\-yy;@"/>
    <numFmt numFmtId="172" formatCode="#,##0.0\ \x_);\(#,##0.0\ \x\);"/>
    <numFmt numFmtId="173" formatCode="#,##0.00_);\(#,##0.00\);0.00_);@_)"/>
  </numFmts>
  <fonts count="48" x14ac:knownFonts="1"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0"/>
      <name val="Calibri"/>
      <family val="2"/>
    </font>
    <font>
      <sz val="11"/>
      <name val="Arial"/>
      <family val="2"/>
    </font>
    <font>
      <sz val="18"/>
      <color theme="0"/>
      <name val="Calibri"/>
      <family val="2"/>
    </font>
    <font>
      <sz val="11"/>
      <color rgb="FF6E6E6E"/>
      <name val="Calibri"/>
      <family val="2"/>
    </font>
    <font>
      <b/>
      <sz val="12"/>
      <color rgb="FF163260"/>
      <name val="Calibri"/>
      <family val="2"/>
    </font>
    <font>
      <sz val="10"/>
      <color rgb="FF085393"/>
      <name val="Calibri"/>
      <family val="2"/>
    </font>
    <font>
      <sz val="11"/>
      <color rgb="FF085393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4"/>
      <color theme="0"/>
      <name val="Calibri"/>
      <family val="2"/>
    </font>
    <font>
      <u/>
      <sz val="14"/>
      <color rgb="FF085393"/>
      <name val="Calibri"/>
      <family val="2"/>
    </font>
    <font>
      <sz val="11"/>
      <color rgb="FF0000FF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ajor"/>
    </font>
    <font>
      <sz val="11"/>
      <color rgb="FF085393"/>
      <name val="Calibri"/>
      <family val="2"/>
      <scheme val="minor"/>
    </font>
    <font>
      <sz val="14"/>
      <color theme="0"/>
      <name val="Calibri"/>
      <family val="2"/>
      <scheme val="major"/>
    </font>
    <font>
      <sz val="16"/>
      <color theme="0"/>
      <name val="Calibri"/>
      <family val="2"/>
      <scheme val="major"/>
    </font>
    <font>
      <b/>
      <sz val="12"/>
      <color rgb="FF163260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/>
      <name val="Arial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163260"/>
        <bgColor rgb="FF163260"/>
      </patternFill>
    </fill>
    <fill>
      <patternFill patternType="solid">
        <fgColor rgb="FF085393"/>
        <bgColor rgb="FF08539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BEEFD"/>
        <bgColor rgb="FFDBEEFD"/>
      </patternFill>
    </fill>
    <fill>
      <patternFill patternType="solid">
        <fgColor rgb="FFF0F8FE"/>
        <bgColor rgb="FFF0F8F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rgb="FFDBEEFD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64" fontId="0" fillId="0" borderId="10"/>
    <xf numFmtId="164" fontId="34" fillId="0" borderId="10" applyNumberFormat="0" applyFill="0" applyBorder="0" applyAlignment="0" applyProtection="0"/>
    <xf numFmtId="164" fontId="33" fillId="0" borderId="10" applyNumberFormat="0" applyFill="0" applyBorder="0" applyAlignment="0" applyProtection="0"/>
    <xf numFmtId="167" fontId="31" fillId="19" borderId="10" applyFon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172" fontId="18" fillId="21" borderId="12" applyNumberFormat="0">
      <protection locked="0"/>
    </xf>
    <xf numFmtId="0" fontId="23" fillId="11" borderId="14" applyNumberFormat="0" applyAlignment="0" applyProtection="0"/>
    <xf numFmtId="0" fontId="24" fillId="11" borderId="13" applyNumberFormat="0" applyAlignment="0" applyProtection="0"/>
    <xf numFmtId="0" fontId="25" fillId="0" borderId="15" applyNumberFormat="0" applyFill="0" applyAlignment="0" applyProtection="0"/>
    <xf numFmtId="0" fontId="26" fillId="12" borderId="16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10" applyNumberFormat="0" applyFont="0" applyAlignment="0" applyProtection="0">
      <alignment vertical="top"/>
    </xf>
    <xf numFmtId="165" fontId="30" fillId="19" borderId="10" applyNumberFormat="0" applyBorder="0" applyProtection="0">
      <alignment horizontal="center"/>
    </xf>
    <xf numFmtId="169" fontId="31" fillId="0" borderId="10" applyFont="0" applyFill="0" applyBorder="0" applyAlignment="0" applyProtection="0"/>
    <xf numFmtId="171" fontId="32" fillId="20" borderId="10">
      <alignment horizontal="center"/>
    </xf>
    <xf numFmtId="165" fontId="18" fillId="19" borderId="10" applyNumberFormat="0" applyFill="0" applyBorder="0" applyAlignment="0" applyProtection="0"/>
    <xf numFmtId="165" fontId="30" fillId="20" borderId="10">
      <alignment horizontal="center"/>
    </xf>
    <xf numFmtId="168" fontId="19" fillId="0" borderId="10" applyFont="0" applyFill="0" applyBorder="0" applyAlignment="0" applyProtection="0"/>
    <xf numFmtId="0" fontId="35" fillId="19" borderId="10" applyNumberFormat="0">
      <alignment horizontal="left"/>
    </xf>
    <xf numFmtId="165" fontId="36" fillId="0" borderId="10">
      <alignment vertical="top"/>
    </xf>
    <xf numFmtId="0" fontId="37" fillId="20" borderId="10" applyNumberFormat="0" applyAlignment="0">
      <alignment horizontal="left"/>
    </xf>
    <xf numFmtId="0" fontId="38" fillId="20" borderId="10" applyNumberFormat="0" applyAlignment="0">
      <alignment horizontal="left"/>
    </xf>
    <xf numFmtId="0" fontId="39" fillId="0" borderId="10" applyNumberFormat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4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98">
    <xf numFmtId="164" fontId="0" fillId="0" borderId="10" xfId="0" applyNumberFormat="1" applyFont="1" applyAlignment="1"/>
    <xf numFmtId="171" fontId="32" fillId="20" borderId="10" xfId="22">
      <alignment horizontal="center"/>
    </xf>
    <xf numFmtId="0" fontId="3" fillId="0" borderId="10" xfId="0" applyNumberFormat="1" applyFont="1"/>
    <xf numFmtId="164" fontId="6" fillId="0" borderId="10" xfId="0" applyNumberFormat="1" applyFont="1"/>
    <xf numFmtId="164" fontId="7" fillId="0" borderId="10" xfId="0" applyNumberFormat="1" applyFont="1" applyAlignment="1">
      <alignment vertical="top"/>
    </xf>
    <xf numFmtId="164" fontId="7" fillId="0" borderId="10" xfId="0" applyNumberFormat="1" applyFont="1"/>
    <xf numFmtId="164" fontId="8" fillId="0" borderId="10" xfId="0" applyNumberFormat="1" applyFont="1" applyAlignment="1">
      <alignment vertical="center"/>
    </xf>
    <xf numFmtId="164" fontId="9" fillId="0" borderId="10" xfId="0" applyNumberFormat="1" applyFont="1" applyAlignment="1">
      <alignment vertical="center" wrapText="1"/>
    </xf>
    <xf numFmtId="165" fontId="7" fillId="4" borderId="4" xfId="0" applyNumberFormat="1" applyFont="1" applyFill="1" applyBorder="1" applyAlignment="1">
      <alignment horizontal="left" vertical="top"/>
    </xf>
    <xf numFmtId="165" fontId="10" fillId="4" borderId="4" xfId="0" applyNumberFormat="1" applyFont="1" applyFill="1" applyBorder="1" applyAlignment="1">
      <alignment horizontal="center" vertical="top"/>
    </xf>
    <xf numFmtId="165" fontId="7" fillId="4" borderId="4" xfId="0" applyNumberFormat="1" applyFont="1" applyFill="1" applyBorder="1"/>
    <xf numFmtId="165" fontId="9" fillId="4" borderId="4" xfId="0" applyNumberFormat="1" applyFont="1" applyFill="1" applyBorder="1" applyAlignment="1">
      <alignment vertical="center" wrapText="1"/>
    </xf>
    <xf numFmtId="164" fontId="7" fillId="4" borderId="11" xfId="0" applyNumberFormat="1" applyFont="1" applyFill="1" applyBorder="1" applyAlignment="1">
      <alignment vertical="top"/>
    </xf>
    <xf numFmtId="164" fontId="10" fillId="4" borderId="11" xfId="0" applyNumberFormat="1" applyFont="1" applyFill="1" applyBorder="1" applyAlignment="1">
      <alignment horizontal="center" vertical="top"/>
    </xf>
    <xf numFmtId="164" fontId="7" fillId="4" borderId="11" xfId="0" applyNumberFormat="1" applyFont="1" applyFill="1" applyBorder="1"/>
    <xf numFmtId="164" fontId="9" fillId="4" borderId="11" xfId="0" applyNumberFormat="1" applyFont="1" applyFill="1" applyBorder="1" applyAlignment="1">
      <alignment vertical="center" wrapText="1"/>
    </xf>
    <xf numFmtId="164" fontId="11" fillId="0" borderId="10" xfId="0" applyNumberFormat="1" applyFont="1"/>
    <xf numFmtId="165" fontId="4" fillId="2" borderId="4" xfId="0" applyNumberFormat="1" applyFont="1" applyFill="1" applyBorder="1"/>
    <xf numFmtId="164" fontId="6" fillId="2" borderId="4" xfId="0" applyNumberFormat="1" applyFont="1" applyFill="1" applyBorder="1"/>
    <xf numFmtId="165" fontId="13" fillId="3" borderId="4" xfId="0" applyNumberFormat="1" applyFont="1" applyFill="1" applyBorder="1"/>
    <xf numFmtId="164" fontId="13" fillId="3" borderId="4" xfId="0" applyNumberFormat="1" applyFont="1" applyFill="1" applyBorder="1"/>
    <xf numFmtId="164" fontId="7" fillId="5" borderId="4" xfId="0" applyNumberFormat="1" applyFont="1" applyFill="1" applyBorder="1"/>
    <xf numFmtId="164" fontId="7" fillId="4" borderId="4" xfId="0" applyNumberFormat="1" applyFont="1" applyFill="1" applyBorder="1"/>
    <xf numFmtId="164" fontId="7" fillId="4" borderId="4" xfId="0" applyNumberFormat="1" applyFont="1" applyFill="1" applyBorder="1" applyAlignment="1">
      <alignment horizontal="left" vertical="top"/>
    </xf>
    <xf numFmtId="164" fontId="10" fillId="4" borderId="4" xfId="0" applyNumberFormat="1" applyFont="1" applyFill="1" applyBorder="1" applyAlignment="1">
      <alignment horizontal="center" vertical="top"/>
    </xf>
    <xf numFmtId="164" fontId="11" fillId="4" borderId="4" xfId="0" applyNumberFormat="1" applyFont="1" applyFill="1" applyBorder="1"/>
    <xf numFmtId="164" fontId="7" fillId="4" borderId="4" xfId="0" applyNumberFormat="1" applyFont="1" applyFill="1" applyBorder="1" applyAlignment="1">
      <alignment vertical="top"/>
    </xf>
    <xf numFmtId="164" fontId="10" fillId="4" borderId="4" xfId="0" applyNumberFormat="1" applyFont="1" applyFill="1" applyBorder="1" applyAlignment="1">
      <alignment vertical="top"/>
    </xf>
    <xf numFmtId="164" fontId="7" fillId="4" borderId="4" xfId="0" applyNumberFormat="1" applyFont="1" applyFill="1" applyBorder="1" applyAlignment="1">
      <alignment vertical="top" wrapText="1"/>
    </xf>
    <xf numFmtId="165" fontId="7" fillId="4" borderId="4" xfId="0" applyNumberFormat="1" applyFont="1" applyFill="1" applyBorder="1" applyAlignment="1">
      <alignment vertical="top"/>
    </xf>
    <xf numFmtId="165" fontId="14" fillId="4" borderId="4" xfId="0" applyNumberFormat="1" applyFont="1" applyFill="1" applyBorder="1" applyAlignment="1">
      <alignment vertical="center" wrapText="1"/>
    </xf>
    <xf numFmtId="164" fontId="8" fillId="4" borderId="4" xfId="0" applyNumberFormat="1" applyFont="1" applyFill="1" applyBorder="1" applyAlignment="1">
      <alignment vertical="center"/>
    </xf>
    <xf numFmtId="164" fontId="10" fillId="0" borderId="10" xfId="0" applyNumberFormat="1" applyFont="1" applyAlignment="1">
      <alignment horizontal="center" vertical="top"/>
    </xf>
    <xf numFmtId="165" fontId="15" fillId="6" borderId="12" xfId="0" applyNumberFormat="1" applyFont="1" applyFill="1" applyBorder="1"/>
    <xf numFmtId="165" fontId="15" fillId="0" borderId="10" xfId="0" applyNumberFormat="1" applyFont="1" applyAlignment="1">
      <alignment vertical="top"/>
    </xf>
    <xf numFmtId="165" fontId="7" fillId="0" borderId="10" xfId="0" applyNumberFormat="1" applyFont="1"/>
    <xf numFmtId="165" fontId="4" fillId="2" borderId="4" xfId="0" applyNumberFormat="1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vertical="center"/>
    </xf>
    <xf numFmtId="165" fontId="16" fillId="2" borderId="4" xfId="0" applyNumberFormat="1" applyFont="1" applyFill="1" applyBorder="1" applyAlignment="1">
      <alignment horizontal="center"/>
    </xf>
    <xf numFmtId="165" fontId="8" fillId="0" borderId="10" xfId="0" applyNumberFormat="1" applyFont="1" applyAlignment="1">
      <alignment horizontal="left" vertical="center"/>
    </xf>
    <xf numFmtId="164" fontId="15" fillId="0" borderId="10" xfId="0" applyNumberFormat="1" applyFont="1" applyAlignment="1">
      <alignment horizontal="center"/>
    </xf>
    <xf numFmtId="164" fontId="15" fillId="0" borderId="10" xfId="0" applyNumberFormat="1" applyFont="1"/>
    <xf numFmtId="164" fontId="8" fillId="0" borderId="10" xfId="0" applyNumberFormat="1" applyFont="1" applyAlignment="1">
      <alignment horizontal="left" vertical="center"/>
    </xf>
    <xf numFmtId="164" fontId="11" fillId="0" borderId="10" xfId="0" applyNumberFormat="1" applyFont="1" applyAlignment="1">
      <alignment horizontal="right"/>
    </xf>
    <xf numFmtId="167" fontId="11" fillId="0" borderId="10" xfId="0" applyNumberFormat="1" applyFont="1"/>
    <xf numFmtId="164" fontId="4" fillId="2" borderId="4" xfId="0" applyNumberFormat="1" applyFont="1" applyFill="1" applyBorder="1" applyAlignment="1">
      <alignment horizontal="left"/>
    </xf>
    <xf numFmtId="164" fontId="6" fillId="0" borderId="10" xfId="0" applyNumberFormat="1" applyFont="1" applyAlignment="1">
      <alignment vertical="center"/>
    </xf>
    <xf numFmtId="164" fontId="13" fillId="0" borderId="10" xfId="0" applyNumberFormat="1" applyFont="1"/>
    <xf numFmtId="169" fontId="11" fillId="0" borderId="10" xfId="0" applyNumberFormat="1" applyFont="1"/>
    <xf numFmtId="166" fontId="11" fillId="0" borderId="10" xfId="0" applyNumberFormat="1" applyFont="1"/>
    <xf numFmtId="164" fontId="15" fillId="6" borderId="4" xfId="0" applyNumberFormat="1" applyFont="1" applyFill="1" applyBorder="1"/>
    <xf numFmtId="167" fontId="11" fillId="0" borderId="10" xfId="0" applyNumberFormat="1" applyFont="1" applyAlignment="1">
      <alignment horizontal="right"/>
    </xf>
    <xf numFmtId="165" fontId="13" fillId="3" borderId="4" xfId="0" applyNumberFormat="1" applyFont="1" applyFill="1" applyBorder="1" applyAlignment="1">
      <alignment horizontal="left" vertical="center"/>
    </xf>
    <xf numFmtId="166" fontId="15" fillId="6" borderId="4" xfId="0" applyNumberFormat="1" applyFont="1" applyFill="1" applyBorder="1"/>
    <xf numFmtId="164" fontId="11" fillId="7" borderId="4" xfId="0" applyNumberFormat="1" applyFont="1" applyFill="1" applyBorder="1"/>
    <xf numFmtId="164" fontId="15" fillId="7" borderId="4" xfId="0" applyNumberFormat="1" applyFont="1" applyFill="1" applyBorder="1"/>
    <xf numFmtId="164" fontId="11" fillId="6" borderId="4" xfId="0" applyNumberFormat="1" applyFont="1" applyFill="1" applyBorder="1"/>
    <xf numFmtId="165" fontId="11" fillId="0" borderId="10" xfId="0" applyNumberFormat="1" applyFont="1" applyAlignment="1">
      <alignment horizontal="right"/>
    </xf>
    <xf numFmtId="164" fontId="11" fillId="0" borderId="10" xfId="0" applyNumberFormat="1" applyFont="1" applyAlignment="1">
      <alignment horizontal="right" vertical="top" wrapText="1"/>
    </xf>
    <xf numFmtId="169" fontId="15" fillId="7" borderId="4" xfId="0" applyNumberFormat="1" applyFont="1" applyFill="1" applyBorder="1"/>
    <xf numFmtId="164" fontId="18" fillId="0" borderId="10" xfId="23" applyNumberFormat="1" applyFill="1"/>
    <xf numFmtId="164" fontId="0" fillId="0" borderId="10" xfId="0" applyNumberFormat="1" applyFont="1" applyAlignment="1"/>
    <xf numFmtId="171" fontId="30" fillId="20" borderId="10" xfId="22" applyFont="1">
      <alignment horizontal="center"/>
    </xf>
    <xf numFmtId="164" fontId="11" fillId="0" borderId="10" xfId="0" applyNumberFormat="1" applyFont="1"/>
    <xf numFmtId="164" fontId="0" fillId="0" borderId="10" xfId="0" applyNumberFormat="1" applyFont="1" applyAlignment="1"/>
    <xf numFmtId="171" fontId="30" fillId="20" borderId="10" xfId="22" applyFont="1" applyAlignment="1">
      <alignment horizontal="left"/>
    </xf>
    <xf numFmtId="170" fontId="15" fillId="0" borderId="10" xfId="0" applyNumberFormat="1" applyFont="1"/>
    <xf numFmtId="170" fontId="15" fillId="0" borderId="10" xfId="0" applyNumberFormat="1" applyFont="1" applyAlignment="1"/>
    <xf numFmtId="164" fontId="0" fillId="0" borderId="10" xfId="0" applyNumberFormat="1" applyFont="1" applyFill="1" applyAlignment="1"/>
    <xf numFmtId="167" fontId="11" fillId="0" borderId="10" xfId="0" applyNumberFormat="1" applyFont="1" applyFill="1"/>
    <xf numFmtId="164" fontId="8" fillId="0" borderId="10" xfId="0" applyNumberFormat="1" applyFont="1" applyFill="1" applyAlignment="1">
      <alignment horizontal="left" vertical="center"/>
    </xf>
    <xf numFmtId="0" fontId="3" fillId="0" borderId="10" xfId="0" applyNumberFormat="1" applyFont="1" applyFill="1"/>
    <xf numFmtId="164" fontId="15" fillId="0" borderId="10" xfId="0" applyNumberFormat="1" applyFont="1" applyAlignment="1"/>
    <xf numFmtId="164" fontId="15" fillId="0" borderId="10" xfId="0" applyNumberFormat="1" applyFont="1" applyFill="1"/>
    <xf numFmtId="164" fontId="0" fillId="0" borderId="10" xfId="0"/>
    <xf numFmtId="173" fontId="0" fillId="0" borderId="10" xfId="0" applyNumberFormat="1"/>
    <xf numFmtId="167" fontId="0" fillId="0" borderId="10" xfId="3" applyFont="1" applyFill="1"/>
    <xf numFmtId="168" fontId="0" fillId="0" borderId="10" xfId="25" applyFont="1" applyAlignment="1"/>
    <xf numFmtId="168" fontId="0" fillId="0" borderId="10" xfId="25" applyNumberFormat="1" applyFont="1" applyAlignment="1"/>
    <xf numFmtId="165" fontId="12" fillId="4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/>
    <xf numFmtId="0" fontId="5" fillId="0" borderId="3" xfId="0" applyNumberFormat="1" applyFont="1" applyBorder="1"/>
    <xf numFmtId="165" fontId="4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left" vertical="top"/>
    </xf>
    <xf numFmtId="165" fontId="11" fillId="4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5" fillId="0" borderId="9" xfId="0" applyNumberFormat="1" applyFont="1" applyBorder="1"/>
    <xf numFmtId="0" fontId="5" fillId="0" borderId="10" xfId="0" applyNumberFormat="1" applyFont="1" applyBorder="1"/>
    <xf numFmtId="165" fontId="11" fillId="4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left" vertical="center"/>
    </xf>
    <xf numFmtId="164" fontId="11" fillId="4" borderId="1" xfId="0" applyNumberFormat="1" applyFont="1" applyFill="1" applyBorder="1"/>
    <xf numFmtId="166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65" fontId="16" fillId="2" borderId="1" xfId="0" applyNumberFormat="1" applyFont="1" applyFill="1" applyBorder="1" applyAlignment="1">
      <alignment horizontal="center"/>
    </xf>
    <xf numFmtId="0" fontId="46" fillId="0" borderId="3" xfId="0" applyNumberFormat="1" applyFont="1" applyBorder="1"/>
  </cellXfs>
  <cellStyles count="56">
    <cellStyle name="20% - Accent1" xfId="14" builtinId="30" hidden="1"/>
    <cellStyle name="20% - Accent2" xfId="15" builtinId="34" hidden="1"/>
    <cellStyle name="20% - Accent3" xfId="16" builtinId="38" hidden="1"/>
    <cellStyle name="20% - Accent4" xfId="17" builtinId="42" hidden="1"/>
    <cellStyle name="20% - Accent5" xfId="18" builtinId="46" hidden="1"/>
    <cellStyle name="20% - Accent6" xfId="53" builtinId="50" hidden="1"/>
    <cellStyle name="40% - Accent1" xfId="38" builtinId="31" hidden="1"/>
    <cellStyle name="40% - Accent2" xfId="41" builtinId="35" hidden="1"/>
    <cellStyle name="40% - Accent3" xfId="44" builtinId="39" hidden="1"/>
    <cellStyle name="40% - Accent4" xfId="47" builtinId="43" hidden="1"/>
    <cellStyle name="40% - Accent5" xfId="50" builtinId="47" hidden="1"/>
    <cellStyle name="40% - Accent6" xfId="54" builtinId="51" hidden="1"/>
    <cellStyle name="60% - Accent1" xfId="39" builtinId="32" hidden="1"/>
    <cellStyle name="60% - Accent2" xfId="42" builtinId="36" hidden="1"/>
    <cellStyle name="60% - Accent3" xfId="45" builtinId="40" hidden="1"/>
    <cellStyle name="60% - Accent4" xfId="48" builtinId="44" hidden="1"/>
    <cellStyle name="60% - Accent5" xfId="51" builtinId="48" hidden="1"/>
    <cellStyle name="60% - Accent6" xfId="55" builtinId="52" hidden="1"/>
    <cellStyle name="Accent1" xfId="37" builtinId="29" hidden="1"/>
    <cellStyle name="Accent2" xfId="40" builtinId="33" hidden="1"/>
    <cellStyle name="Accent3" xfId="43" builtinId="37" hidden="1"/>
    <cellStyle name="Accent4" xfId="46" builtinId="41" hidden="1"/>
    <cellStyle name="Accent5" xfId="49" builtinId="45" hidden="1"/>
    <cellStyle name="Accent6" xfId="52" builtinId="49" hidden="1"/>
    <cellStyle name="Background Fill" xfId="19" xr:uid="{D191FE50-09C8-424C-B523-D5D33B56345E}"/>
    <cellStyle name="Bad" xfId="5" builtinId="27" hidden="1"/>
    <cellStyle name="Calculation" xfId="9" builtinId="22" hidden="1"/>
    <cellStyle name="Check Cell" xfId="11" builtinId="23" hidden="1"/>
    <cellStyle name="Column Heading" xfId="20" xr:uid="{8CE03F7A-D579-4116-BD76-5386275F696F}"/>
    <cellStyle name="Date" xfId="21" xr:uid="{FA95EFB7-623E-4156-84B8-31B8752CCC36}"/>
    <cellStyle name="Date Heading" xfId="22" xr:uid="{44984087-7F5A-4DE4-9F41-09BCF05F1D03}"/>
    <cellStyle name="Explanatory Text" xfId="13" builtinId="53" hidden="1"/>
    <cellStyle name="Followed Hyperlink" xfId="2" builtinId="9" hidden="1" customBuiltin="1"/>
    <cellStyle name="Good" xfId="4" builtinId="26" hidden="1"/>
    <cellStyle name="Hard Coded Number" xfId="23" xr:uid="{82755E70-246C-4CB7-9303-88EF5B451766}"/>
    <cellStyle name="Heading" xfId="24" xr:uid="{C8A98528-CED2-4D7C-97E6-776B729BE0F9}"/>
    <cellStyle name="Heading 1" xfId="32" builtinId="16" hidden="1"/>
    <cellStyle name="Heading 2" xfId="33" builtinId="17" hidden="1"/>
    <cellStyle name="Heading 3" xfId="34" builtinId="18" hidden="1"/>
    <cellStyle name="Heading 4" xfId="35" builtinId="19" hidden="1"/>
    <cellStyle name="Hyperlink" xfId="1" builtinId="8" hidden="1" customBuiltin="1"/>
    <cellStyle name="Input" xfId="7" builtinId="20" customBuiltin="1"/>
    <cellStyle name="Linked Cell" xfId="10" builtinId="24" hidden="1"/>
    <cellStyle name="Multiple" xfId="25" xr:uid="{7924ABA2-E6A2-45F9-B328-713CA1055226}"/>
    <cellStyle name="Neutral" xfId="6" builtinId="28" hidden="1"/>
    <cellStyle name="Normal" xfId="0" builtinId="0" customBuiltin="1"/>
    <cellStyle name="Output" xfId="8" builtinId="21" hidden="1"/>
    <cellStyle name="Percent" xfId="3" builtinId="5" customBuiltin="1"/>
    <cellStyle name="Primary Title" xfId="26" xr:uid="{6B18F1F5-1555-429C-AD8E-4077B9A3BD34}"/>
    <cellStyle name="Row Label" xfId="27" xr:uid="{D7DA1831-295C-4F01-AD59-B99A4E11427B}"/>
    <cellStyle name="Secondary Title" xfId="28" xr:uid="{85E7E940-8AA6-49D5-9D0B-C04186ADEBA4}"/>
    <cellStyle name="Secondary Title 2" xfId="29" xr:uid="{AF875E53-4F1C-41A6-A38E-E85B6E689DE7}"/>
    <cellStyle name="Tertiary Title" xfId="30" xr:uid="{E083078C-9C44-412C-A3EE-BC4704FC53AB}"/>
    <cellStyle name="Title" xfId="31" builtinId="15" hidden="1"/>
    <cellStyle name="Total" xfId="36" builtinId="25" hidden="1"/>
    <cellStyle name="Warning Text" xfId="12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4" Type="http://schemas.openxmlformats.org/officeDocument/2006/relationships/worksheet" Target="worksheets/sheet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1019175</xdr:rowOff>
    </xdr:from>
    <xdr:ext cx="359092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1914514</xdr:colOff>
      <xdr:row>0</xdr:row>
      <xdr:rowOff>114300</xdr:rowOff>
    </xdr:from>
    <xdr:ext cx="352425" cy="3429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3827" y="114300"/>
          <a:ext cx="352425" cy="342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F3F3F"/>
      </a:dk1>
      <a:lt1>
        <a:srgbClr val="FFFFFF"/>
      </a:lt1>
      <a:dk2>
        <a:srgbClr val="3F3F3F"/>
      </a:dk2>
      <a:lt2>
        <a:srgbClr val="FFFFFF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08539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.train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showGridLines="0" tabSelected="1" zoomScaleNormal="100" workbookViewId="0">
      <selection sqref="A1:N1"/>
    </sheetView>
  </sheetViews>
  <sheetFormatPr defaultColWidth="12.6640625" defaultRowHeight="15" customHeight="1" x14ac:dyDescent="0.45"/>
  <cols>
    <col min="1" max="1" width="8.6640625" customWidth="1"/>
    <col min="2" max="13" width="8.06640625" customWidth="1"/>
    <col min="14" max="14" width="8.6640625" customWidth="1"/>
    <col min="15" max="26" width="8.06640625" customWidth="1"/>
  </cols>
  <sheetData>
    <row r="1" spans="1:26" ht="189.75" customHeight="1" x14ac:dyDescent="0.85">
      <c r="A1" s="82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V1" s="3"/>
      <c r="W1" s="3"/>
      <c r="X1" s="3"/>
      <c r="Y1" s="3"/>
      <c r="Z1" s="3"/>
    </row>
    <row r="2" spans="1:26" ht="75" customHeight="1" x14ac:dyDescent="0.45">
      <c r="A2" s="83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  <c r="V2" s="4"/>
      <c r="W2" s="4"/>
      <c r="X2" s="4"/>
      <c r="Y2" s="4"/>
      <c r="Z2" s="4"/>
    </row>
    <row r="3" spans="1:26" ht="7.5" customHeight="1" x14ac:dyDescent="0.45">
      <c r="A3" s="5"/>
      <c r="B3" s="6"/>
      <c r="C3" s="6"/>
      <c r="D3" s="5"/>
      <c r="E3" s="5"/>
      <c r="F3" s="7"/>
      <c r="G3" s="7"/>
      <c r="H3" s="7"/>
      <c r="I3" s="7"/>
      <c r="J3" s="7"/>
      <c r="K3" s="7"/>
      <c r="L3" s="5"/>
      <c r="M3" s="5"/>
      <c r="N3" s="5"/>
      <c r="V3" s="5"/>
      <c r="W3" s="5"/>
      <c r="X3" s="5"/>
      <c r="Y3" s="5"/>
      <c r="Z3" s="5"/>
    </row>
    <row r="4" spans="1:26" ht="15" customHeight="1" x14ac:dyDescent="0.45">
      <c r="A4" s="8"/>
      <c r="B4" s="9"/>
      <c r="C4" s="84"/>
      <c r="D4" s="81"/>
      <c r="E4" s="10"/>
      <c r="F4" s="11"/>
      <c r="G4" s="11"/>
      <c r="H4" s="11"/>
      <c r="I4" s="11"/>
      <c r="J4" s="11"/>
      <c r="K4" s="11"/>
      <c r="L4" s="10"/>
      <c r="M4" s="10"/>
      <c r="N4" s="10"/>
      <c r="V4" s="5"/>
      <c r="W4" s="5"/>
      <c r="X4" s="5"/>
      <c r="Y4" s="5"/>
      <c r="Z4" s="5"/>
    </row>
    <row r="5" spans="1:26" ht="15" customHeight="1" x14ac:dyDescent="0.45">
      <c r="A5" s="85" t="s">
        <v>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7"/>
      <c r="V5" s="5"/>
      <c r="W5" s="5"/>
      <c r="X5" s="5"/>
      <c r="Y5" s="5"/>
      <c r="Z5" s="5"/>
    </row>
    <row r="6" spans="1:26" ht="15" customHeight="1" x14ac:dyDescent="0.4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V6" s="5"/>
      <c r="W6" s="5"/>
      <c r="X6" s="5"/>
      <c r="Y6" s="5"/>
      <c r="Z6" s="5"/>
    </row>
    <row r="7" spans="1:26" ht="15" customHeight="1" x14ac:dyDescent="0.45">
      <c r="A7" s="91" t="str">
        <f ca="1">"© "&amp;YEAR(TODAY())&amp;" Financial Edge Training"</f>
        <v>© 2021 Financial Edge Training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V7" s="5"/>
      <c r="W7" s="5"/>
      <c r="X7" s="5"/>
      <c r="Y7" s="5"/>
      <c r="Z7" s="5"/>
    </row>
    <row r="8" spans="1:26" ht="15" customHeight="1" x14ac:dyDescent="0.45">
      <c r="A8" s="79" t="s">
        <v>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V8" s="5"/>
      <c r="W8" s="5"/>
      <c r="X8" s="5"/>
      <c r="Y8" s="5"/>
      <c r="Z8" s="5"/>
    </row>
    <row r="9" spans="1:26" ht="15" customHeight="1" x14ac:dyDescent="0.45">
      <c r="A9" s="12"/>
      <c r="B9" s="13"/>
      <c r="C9" s="12"/>
      <c r="D9" s="12"/>
      <c r="E9" s="14"/>
      <c r="F9" s="15"/>
      <c r="G9" s="15"/>
      <c r="H9" s="15"/>
      <c r="I9" s="15"/>
      <c r="J9" s="15"/>
      <c r="K9" s="15"/>
      <c r="L9" s="14"/>
      <c r="M9" s="14"/>
      <c r="N9" s="14"/>
      <c r="V9" s="5"/>
      <c r="W9" s="5"/>
      <c r="X9" s="5"/>
      <c r="Y9" s="5"/>
      <c r="Z9" s="5"/>
    </row>
  </sheetData>
  <mergeCells count="6">
    <mergeCell ref="A8:N8"/>
    <mergeCell ref="A1:N1"/>
    <mergeCell ref="A2:N2"/>
    <mergeCell ref="C4:D4"/>
    <mergeCell ref="A5:N6"/>
    <mergeCell ref="A7:N7"/>
  </mergeCells>
  <hyperlinks>
    <hyperlink ref="A8" r:id="rId1" xr:uid="{00000000-0004-0000-0100-000000000000}"/>
  </hyperlinks>
  <pageMargins left="0.7" right="0.7" top="0.75" bottom="0.75" header="0" footer="0"/>
  <pageSetup paperSize="9" scale="98" orientation="landscape" r:id="rId2"/>
  <headerFooter>
    <oddHeader>&amp;R&amp;F  &amp;A</oddHeader>
    <oddFooter>&amp;L© 2019&amp;CPage &amp;P of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showGridLines="0" zoomScaleNormal="100" workbookViewId="0"/>
  </sheetViews>
  <sheetFormatPr defaultColWidth="12.6640625" defaultRowHeight="15" customHeight="1" x14ac:dyDescent="0.45"/>
  <cols>
    <col min="1" max="1" width="1.265625" customWidth="1"/>
    <col min="2" max="2" width="2.53125" customWidth="1"/>
    <col min="3" max="3" width="11.53125" customWidth="1"/>
    <col min="4" max="4" width="2.53125" customWidth="1"/>
    <col min="5" max="7" width="1.265625" customWidth="1"/>
    <col min="8" max="8" width="2.53125" customWidth="1"/>
    <col min="9" max="9" width="37.53125" customWidth="1"/>
    <col min="10" max="11" width="1.265625" customWidth="1"/>
    <col min="12" max="12" width="13.6640625" customWidth="1"/>
    <col min="13" max="14" width="1.265625" customWidth="1"/>
    <col min="15" max="15" width="2.53125" customWidth="1"/>
    <col min="16" max="16" width="28.53125" customWidth="1"/>
    <col min="17" max="17" width="2.53125" customWidth="1"/>
    <col min="18" max="18" width="1.265625" customWidth="1"/>
    <col min="19" max="36" width="8.06640625" customWidth="1"/>
  </cols>
  <sheetData>
    <row r="1" spans="1:36" ht="45" customHeight="1" x14ac:dyDescent="0.85">
      <c r="A1" s="17" t="str">
        <f>Welcome!A2</f>
        <v>Case Study</v>
      </c>
      <c r="B1" s="17"/>
      <c r="C1" s="17"/>
      <c r="D1" s="17"/>
      <c r="E1" s="17"/>
      <c r="F1" s="17"/>
      <c r="G1" s="17"/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</row>
    <row r="2" spans="1:36" ht="30" customHeight="1" x14ac:dyDescent="0.55000000000000004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</row>
    <row r="3" spans="1:36" ht="7.5" customHeight="1" x14ac:dyDescent="0.4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ht="22.5" customHeight="1" x14ac:dyDescent="0.45">
      <c r="A4" s="22"/>
      <c r="B4" s="92" t="s">
        <v>4</v>
      </c>
      <c r="C4" s="80"/>
      <c r="D4" s="80"/>
      <c r="E4" s="80"/>
      <c r="F4" s="80"/>
      <c r="G4" s="80"/>
      <c r="H4" s="80"/>
      <c r="I4" s="81"/>
      <c r="J4" s="21"/>
      <c r="K4" s="22"/>
      <c r="L4" s="92" t="s">
        <v>5</v>
      </c>
      <c r="M4" s="80"/>
      <c r="N4" s="80"/>
      <c r="O4" s="80"/>
      <c r="P4" s="81"/>
      <c r="Q4" s="11"/>
      <c r="R4" s="1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ht="15" customHeight="1" x14ac:dyDescent="0.45">
      <c r="A5" s="23"/>
      <c r="B5" s="24" t="s">
        <v>6</v>
      </c>
      <c r="C5" s="25" t="s">
        <v>157</v>
      </c>
      <c r="D5" s="26"/>
      <c r="E5" s="26"/>
      <c r="F5" s="26"/>
      <c r="G5" s="26"/>
      <c r="H5" s="26"/>
      <c r="I5" s="26"/>
      <c r="J5" s="21"/>
      <c r="K5" s="22"/>
      <c r="L5" s="27" t="s">
        <v>7</v>
      </c>
      <c r="M5" s="27"/>
      <c r="N5" s="93" t="s">
        <v>158</v>
      </c>
      <c r="O5" s="80"/>
      <c r="P5" s="80"/>
      <c r="Q5" s="81"/>
      <c r="R5" s="1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5" customHeight="1" x14ac:dyDescent="0.45">
      <c r="A6" s="28"/>
      <c r="B6" s="24" t="s">
        <v>6</v>
      </c>
      <c r="C6" s="25" t="s">
        <v>153</v>
      </c>
      <c r="D6" s="26"/>
      <c r="E6" s="26"/>
      <c r="F6" s="26"/>
      <c r="G6" s="26"/>
      <c r="H6" s="26"/>
      <c r="I6" s="26"/>
      <c r="J6" s="21"/>
      <c r="K6" s="23"/>
      <c r="L6" s="27" t="s">
        <v>8</v>
      </c>
      <c r="M6" s="27"/>
      <c r="N6" s="94" t="s">
        <v>183</v>
      </c>
      <c r="O6" s="80"/>
      <c r="P6" s="80"/>
      <c r="Q6" s="81"/>
      <c r="R6" s="1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ht="15" customHeight="1" x14ac:dyDescent="0.45">
      <c r="A7" s="26"/>
      <c r="B7" s="24" t="s">
        <v>6</v>
      </c>
      <c r="C7" s="25" t="s">
        <v>154</v>
      </c>
      <c r="D7" s="26"/>
      <c r="E7" s="26"/>
      <c r="F7" s="26"/>
      <c r="G7" s="26"/>
      <c r="H7" s="26"/>
      <c r="I7" s="26"/>
      <c r="J7" s="21"/>
      <c r="K7" s="28"/>
      <c r="L7" s="27" t="s">
        <v>9</v>
      </c>
      <c r="M7" s="27"/>
      <c r="N7" s="93" t="s">
        <v>184</v>
      </c>
      <c r="O7" s="80"/>
      <c r="P7" s="80"/>
      <c r="Q7" s="81"/>
      <c r="R7" s="1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ht="15" customHeight="1" x14ac:dyDescent="0.45">
      <c r="A8" s="26"/>
      <c r="B8" s="24" t="s">
        <v>6</v>
      </c>
      <c r="C8" s="25" t="s">
        <v>72</v>
      </c>
      <c r="D8" s="26"/>
      <c r="E8" s="26"/>
      <c r="F8" s="26"/>
      <c r="G8" s="26"/>
      <c r="H8" s="26"/>
      <c r="I8" s="26"/>
      <c r="J8" s="21"/>
      <c r="K8" s="26"/>
      <c r="L8" s="27" t="s">
        <v>11</v>
      </c>
      <c r="M8" s="27"/>
      <c r="N8" s="93" t="s">
        <v>12</v>
      </c>
      <c r="O8" s="80"/>
      <c r="P8" s="80"/>
      <c r="Q8" s="81"/>
      <c r="R8" s="1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 ht="15" customHeight="1" x14ac:dyDescent="0.45">
      <c r="A9" s="29"/>
      <c r="B9" s="24" t="s">
        <v>6</v>
      </c>
      <c r="C9" s="25" t="s">
        <v>155</v>
      </c>
      <c r="D9" s="29"/>
      <c r="E9" s="29"/>
      <c r="F9" s="29"/>
      <c r="G9" s="29"/>
      <c r="H9" s="29"/>
      <c r="I9" s="29"/>
      <c r="J9" s="21"/>
      <c r="K9" s="26"/>
      <c r="L9" s="27" t="s">
        <v>13</v>
      </c>
      <c r="M9" s="27"/>
      <c r="N9" s="93" t="s">
        <v>14</v>
      </c>
      <c r="O9" s="80"/>
      <c r="P9" s="80"/>
      <c r="Q9" s="81"/>
      <c r="R9" s="1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ht="15" customHeight="1" x14ac:dyDescent="0.45">
      <c r="A10" s="10"/>
      <c r="B10" s="24" t="s">
        <v>6</v>
      </c>
      <c r="C10" s="25" t="s">
        <v>156</v>
      </c>
      <c r="D10" s="10"/>
      <c r="E10" s="10"/>
      <c r="F10" s="10"/>
      <c r="G10" s="10"/>
      <c r="H10" s="10"/>
      <c r="I10" s="10"/>
      <c r="J10" s="21"/>
      <c r="K10" s="26"/>
      <c r="L10" s="27" t="s">
        <v>15</v>
      </c>
      <c r="M10" s="27"/>
      <c r="N10" s="95">
        <v>0</v>
      </c>
      <c r="O10" s="80"/>
      <c r="P10" s="80"/>
      <c r="Q10" s="81"/>
      <c r="R10" s="30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 ht="15" customHeight="1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21"/>
      <c r="K11" s="12"/>
      <c r="L11" s="12"/>
      <c r="M11" s="12"/>
      <c r="N11" s="12"/>
      <c r="O11" s="12"/>
      <c r="P11" s="12"/>
      <c r="Q11" s="12"/>
      <c r="R11" s="1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ht="7.5" customHeight="1" x14ac:dyDescent="0.4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7"/>
      <c r="L12" s="7"/>
      <c r="M12" s="7"/>
      <c r="N12" s="7"/>
      <c r="O12" s="7"/>
      <c r="P12" s="7"/>
      <c r="Q12" s="7"/>
      <c r="R12" s="7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ht="22.5" customHeight="1" x14ac:dyDescent="0.45">
      <c r="A13" s="25"/>
      <c r="B13" s="92" t="s">
        <v>16</v>
      </c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21"/>
      <c r="N13" s="22"/>
      <c r="O13" s="92" t="s">
        <v>17</v>
      </c>
      <c r="P13" s="80"/>
      <c r="Q13" s="81"/>
      <c r="R13" s="3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 ht="15" customHeight="1" x14ac:dyDescent="0.45">
      <c r="A14" s="26"/>
      <c r="B14" s="95"/>
      <c r="C14" s="81"/>
      <c r="D14" s="95"/>
      <c r="E14" s="80"/>
      <c r="F14" s="80"/>
      <c r="G14" s="80"/>
      <c r="H14" s="80"/>
      <c r="I14" s="80"/>
      <c r="J14" s="80"/>
      <c r="K14" s="80"/>
      <c r="L14" s="81"/>
      <c r="M14" s="21"/>
      <c r="N14" s="23"/>
      <c r="O14" s="32"/>
      <c r="P14" s="4"/>
      <c r="Q14" s="4"/>
      <c r="R14" s="26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15" customHeight="1" x14ac:dyDescent="0.45">
      <c r="A15" s="26"/>
      <c r="B15" s="95"/>
      <c r="C15" s="81"/>
      <c r="D15" s="95"/>
      <c r="E15" s="80"/>
      <c r="F15" s="80"/>
      <c r="G15" s="80"/>
      <c r="H15" s="80"/>
      <c r="I15" s="80"/>
      <c r="J15" s="80"/>
      <c r="K15" s="80"/>
      <c r="L15" s="81"/>
      <c r="M15" s="21"/>
      <c r="N15" s="28"/>
      <c r="O15" s="32"/>
      <c r="P15" s="33" t="s">
        <v>18</v>
      </c>
      <c r="Q15" s="4"/>
      <c r="R15" s="26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ht="15" customHeight="1" x14ac:dyDescent="0.45">
      <c r="A16" s="26"/>
      <c r="B16" s="95"/>
      <c r="C16" s="81"/>
      <c r="D16" s="95"/>
      <c r="E16" s="80"/>
      <c r="F16" s="80"/>
      <c r="G16" s="80"/>
      <c r="H16" s="80"/>
      <c r="I16" s="80"/>
      <c r="J16" s="80"/>
      <c r="K16" s="80"/>
      <c r="L16" s="81"/>
      <c r="M16" s="21"/>
      <c r="N16" s="26"/>
      <c r="O16" s="32"/>
      <c r="P16" s="34" t="s">
        <v>19</v>
      </c>
      <c r="Q16" s="4"/>
      <c r="R16" s="26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5" customHeight="1" x14ac:dyDescent="0.45">
      <c r="A17" s="26"/>
      <c r="B17" s="95"/>
      <c r="C17" s="81"/>
      <c r="D17" s="95"/>
      <c r="E17" s="80"/>
      <c r="F17" s="80"/>
      <c r="G17" s="80"/>
      <c r="H17" s="80"/>
      <c r="I17" s="80"/>
      <c r="J17" s="80"/>
      <c r="K17" s="80"/>
      <c r="L17" s="81"/>
      <c r="M17" s="21"/>
      <c r="N17" s="26"/>
      <c r="O17" s="32"/>
      <c r="P17" s="2" t="s">
        <v>20</v>
      </c>
      <c r="Q17" s="4"/>
      <c r="R17" s="26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ht="15" customHeight="1" x14ac:dyDescent="0.45">
      <c r="A18" s="10"/>
      <c r="B18" s="95"/>
      <c r="C18" s="81"/>
      <c r="D18" s="95"/>
      <c r="E18" s="80"/>
      <c r="F18" s="80"/>
      <c r="G18" s="80"/>
      <c r="H18" s="80"/>
      <c r="I18" s="80"/>
      <c r="J18" s="80"/>
      <c r="K18" s="80"/>
      <c r="L18" s="81"/>
      <c r="M18" s="21"/>
      <c r="N18" s="10"/>
      <c r="O18" s="35"/>
      <c r="P18" s="35"/>
      <c r="Q18" s="35"/>
      <c r="R18" s="10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 ht="14.25" customHeight="1" x14ac:dyDescent="0.4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N19" s="12"/>
      <c r="O19" s="12"/>
      <c r="P19" s="12"/>
      <c r="Q19" s="12"/>
      <c r="R19" s="12"/>
    </row>
    <row r="20" spans="1:36" ht="14.25" customHeight="1" x14ac:dyDescent="0.45">
      <c r="Q20" s="5"/>
    </row>
    <row r="21" spans="1:36" ht="14.25" customHeight="1" x14ac:dyDescent="0.45"/>
    <row r="22" spans="1:36" ht="14.25" customHeight="1" x14ac:dyDescent="0.45"/>
    <row r="23" spans="1:36" ht="14.25" customHeight="1" x14ac:dyDescent="0.45"/>
    <row r="24" spans="1:36" ht="14.25" customHeight="1" x14ac:dyDescent="0.45"/>
    <row r="25" spans="1:36" ht="14.25" customHeight="1" x14ac:dyDescent="0.45"/>
    <row r="26" spans="1:36" ht="14.25" customHeight="1" x14ac:dyDescent="0.45"/>
    <row r="27" spans="1:36" ht="14.25" customHeight="1" x14ac:dyDescent="0.45"/>
    <row r="28" spans="1:36" ht="14.25" customHeight="1" x14ac:dyDescent="0.45"/>
    <row r="29" spans="1:36" ht="14.25" customHeight="1" x14ac:dyDescent="0.45"/>
    <row r="30" spans="1:36" ht="14.25" customHeight="1" x14ac:dyDescent="0.45"/>
    <row r="31" spans="1:36" ht="14.25" customHeight="1" x14ac:dyDescent="0.45"/>
    <row r="32" spans="1:3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0">
    <mergeCell ref="B18:C18"/>
    <mergeCell ref="D18:L18"/>
    <mergeCell ref="N10:Q10"/>
    <mergeCell ref="B13:L13"/>
    <mergeCell ref="O13:Q13"/>
    <mergeCell ref="B14:C14"/>
    <mergeCell ref="D14:L14"/>
    <mergeCell ref="B15:C15"/>
    <mergeCell ref="D15:L15"/>
    <mergeCell ref="N8:Q8"/>
    <mergeCell ref="N9:Q9"/>
    <mergeCell ref="B16:C16"/>
    <mergeCell ref="D16:L16"/>
    <mergeCell ref="B17:C17"/>
    <mergeCell ref="D17:L17"/>
    <mergeCell ref="B4:I4"/>
    <mergeCell ref="L4:P4"/>
    <mergeCell ref="N5:Q5"/>
    <mergeCell ref="N6:Q6"/>
    <mergeCell ref="N7:Q7"/>
  </mergeCells>
  <pageMargins left="0.7" right="0.7" top="0.75" bottom="0.75" header="0" footer="0"/>
  <pageSetup paperSize="9" orientation="landscape" r:id="rId1"/>
  <headerFooter>
    <oddHeader>&amp;R&amp;F  &amp;A</oddHeader>
    <oddFooter>&amp;L© 2017&amp;CPage &amp;P of</oddFooter>
  </headerFooter>
  <colBreaks count="1" manualBreakCount="1">
    <brk id="1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2.6640625" defaultRowHeight="15" customHeight="1" x14ac:dyDescent="0.45"/>
  <cols>
    <col min="1" max="1" width="1.3984375" customWidth="1"/>
    <col min="2" max="2" width="33.6640625" bestFit="1" customWidth="1"/>
    <col min="3" max="4" width="11.06640625" customWidth="1"/>
    <col min="5" max="5" width="11.06640625" style="61" customWidth="1"/>
    <col min="6" max="14" width="11.06640625" customWidth="1"/>
  </cols>
  <sheetData>
    <row r="1" spans="1:14" ht="45" customHeight="1" x14ac:dyDescent="0.85">
      <c r="A1" s="36" t="str">
        <f>Welcome!A2</f>
        <v>Case Study</v>
      </c>
      <c r="B1" s="37"/>
      <c r="C1" s="96" t="s">
        <v>21</v>
      </c>
      <c r="D1" s="97"/>
      <c r="E1" s="38"/>
      <c r="F1" s="96" t="s">
        <v>22</v>
      </c>
      <c r="G1" s="97"/>
      <c r="H1" s="38"/>
      <c r="I1" s="96" t="s">
        <v>23</v>
      </c>
      <c r="J1" s="97"/>
      <c r="K1" s="38"/>
      <c r="L1" s="96" t="s">
        <v>24</v>
      </c>
      <c r="M1" s="97"/>
      <c r="N1" s="38"/>
    </row>
    <row r="2" spans="1:14" ht="14.25" x14ac:dyDescent="0.45">
      <c r="A2" s="65" t="s">
        <v>25</v>
      </c>
      <c r="B2" s="65"/>
      <c r="C2" s="1" t="s">
        <v>182</v>
      </c>
      <c r="D2" s="1" t="s">
        <v>183</v>
      </c>
      <c r="E2" s="62"/>
      <c r="F2" s="1" t="s">
        <v>182</v>
      </c>
      <c r="G2" s="1" t="s">
        <v>183</v>
      </c>
      <c r="H2" s="1"/>
      <c r="I2" s="1" t="s">
        <v>182</v>
      </c>
      <c r="J2" s="1" t="s">
        <v>183</v>
      </c>
      <c r="K2" s="1"/>
      <c r="L2" s="1" t="s">
        <v>182</v>
      </c>
      <c r="M2" s="1" t="s">
        <v>183</v>
      </c>
      <c r="N2" s="1"/>
    </row>
    <row r="3" spans="1:14" ht="15" customHeight="1" x14ac:dyDescent="0.45">
      <c r="A3" s="39"/>
      <c r="B3" s="16" t="s">
        <v>9</v>
      </c>
      <c r="C3" s="40" t="s">
        <v>26</v>
      </c>
      <c r="D3" s="40" t="s">
        <v>26</v>
      </c>
      <c r="E3" s="74"/>
      <c r="F3" s="40" t="s">
        <v>26</v>
      </c>
      <c r="G3" s="40" t="s">
        <v>26</v>
      </c>
      <c r="H3" s="74"/>
      <c r="I3" s="40" t="s">
        <v>26</v>
      </c>
      <c r="J3" s="40" t="s">
        <v>26</v>
      </c>
      <c r="K3" s="74"/>
      <c r="L3" s="40" t="s">
        <v>26</v>
      </c>
      <c r="M3" s="40" t="s">
        <v>26</v>
      </c>
      <c r="N3" s="74"/>
    </row>
    <row r="4" spans="1:14" ht="15" customHeight="1" x14ac:dyDescent="0.45">
      <c r="A4" s="39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ht="15" customHeight="1" x14ac:dyDescent="0.45">
      <c r="A5" s="42" t="s">
        <v>27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5" customHeight="1" x14ac:dyDescent="0.45">
      <c r="A6" s="42"/>
      <c r="B6" s="2" t="s">
        <v>28</v>
      </c>
      <c r="C6" s="41">
        <f>37266</f>
        <v>37266</v>
      </c>
      <c r="D6" s="41">
        <f>33014</f>
        <v>33014</v>
      </c>
      <c r="E6" s="74"/>
      <c r="F6" s="41">
        <v>11120</v>
      </c>
      <c r="G6" s="41">
        <v>11618</v>
      </c>
      <c r="H6" s="74"/>
      <c r="I6" s="66">
        <v>1014.105</v>
      </c>
      <c r="J6" s="67">
        <v>1000.394</v>
      </c>
      <c r="K6" s="74"/>
      <c r="L6" s="41">
        <f>4200.819</f>
        <v>4200.8190000000004</v>
      </c>
      <c r="M6" s="41">
        <f>4598.638</f>
        <v>4598.6379999999999</v>
      </c>
      <c r="N6" s="74"/>
    </row>
    <row r="7" spans="1:14" s="64" customFormat="1" ht="15" customHeight="1" x14ac:dyDescent="0.45">
      <c r="A7" s="42"/>
      <c r="B7" s="2" t="s">
        <v>149</v>
      </c>
      <c r="C7" s="41">
        <v>-14619</v>
      </c>
      <c r="D7" s="41">
        <v>-13433</v>
      </c>
      <c r="E7" s="74"/>
      <c r="F7" s="41">
        <v>-4792</v>
      </c>
      <c r="G7" s="41">
        <v>-5092</v>
      </c>
      <c r="H7" s="74"/>
      <c r="I7" s="41">
        <v>-629.755</v>
      </c>
      <c r="J7" s="41">
        <v>-630.25400000000002</v>
      </c>
      <c r="K7" s="74"/>
      <c r="L7" s="41">
        <v>-1682.2340000000004</v>
      </c>
      <c r="M7" s="41">
        <v>-1874.7579999999998</v>
      </c>
      <c r="N7" s="74"/>
    </row>
    <row r="8" spans="1:14" ht="15" customHeight="1" x14ac:dyDescent="0.45">
      <c r="A8" s="42"/>
      <c r="B8" s="16" t="s">
        <v>29</v>
      </c>
      <c r="C8" s="74">
        <f>SUM(C6:C7)</f>
        <v>22647</v>
      </c>
      <c r="D8" s="74">
        <f>SUM(D6:D7)</f>
        <v>19581</v>
      </c>
      <c r="E8" s="74"/>
      <c r="F8" s="74">
        <f>SUM(F6:F7)</f>
        <v>6328</v>
      </c>
      <c r="G8" s="74">
        <f>SUM(G6:G7)</f>
        <v>6526</v>
      </c>
      <c r="H8" s="74"/>
      <c r="I8" s="74">
        <f>SUM(I6:I7)</f>
        <v>384.35</v>
      </c>
      <c r="J8" s="74">
        <f>SUM(J6:J7)</f>
        <v>370.14</v>
      </c>
      <c r="K8" s="74"/>
      <c r="L8" s="74">
        <f>SUM(L6:L7)</f>
        <v>2518.585</v>
      </c>
      <c r="M8" s="74">
        <f>SUM(M6:M7)</f>
        <v>2723.88</v>
      </c>
      <c r="N8" s="74"/>
    </row>
    <row r="9" spans="1:14" ht="15" customHeight="1" x14ac:dyDescent="0.45">
      <c r="A9" s="42"/>
      <c r="B9" s="2" t="s">
        <v>30</v>
      </c>
      <c r="C9" s="41">
        <v>10086</v>
      </c>
      <c r="D9" s="41">
        <v>8997</v>
      </c>
      <c r="E9" s="74"/>
      <c r="F9" s="41">
        <v>2378</v>
      </c>
      <c r="G9" s="41">
        <v>2480</v>
      </c>
      <c r="H9" s="74"/>
      <c r="I9" s="66">
        <v>179.935</v>
      </c>
      <c r="J9" s="66">
        <v>165.74600000000001</v>
      </c>
      <c r="K9" s="74"/>
      <c r="L9" s="41">
        <v>1402.9390000000001</v>
      </c>
      <c r="M9" s="41">
        <v>1633.153</v>
      </c>
      <c r="N9" s="74"/>
    </row>
    <row r="10" spans="1:14" ht="15" customHeight="1" x14ac:dyDescent="0.45">
      <c r="A10" s="4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s="64" customFormat="1" ht="15" customHeight="1" x14ac:dyDescent="0.45">
      <c r="A11" s="42"/>
      <c r="B11" s="63" t="s">
        <v>159</v>
      </c>
      <c r="C11" s="41">
        <v>323</v>
      </c>
      <c r="D11" s="41">
        <v>773</v>
      </c>
      <c r="E11" s="74"/>
      <c r="F11" s="41">
        <v>362</v>
      </c>
      <c r="G11" s="41">
        <v>551</v>
      </c>
      <c r="H11" s="74"/>
      <c r="I11" s="41">
        <v>1.2E-2</v>
      </c>
      <c r="J11" s="41">
        <v>0.20599999999999999</v>
      </c>
      <c r="K11" s="74"/>
      <c r="L11" s="41">
        <v>-13.7</v>
      </c>
      <c r="M11" s="41">
        <v>-12.5</v>
      </c>
      <c r="N11" s="74"/>
    </row>
    <row r="12" spans="1:14" ht="15" customHeight="1" x14ac:dyDescent="0.45">
      <c r="A12" s="42"/>
      <c r="B12" s="2" t="s">
        <v>31</v>
      </c>
      <c r="C12" s="16">
        <f>SUM(C9,C11)</f>
        <v>10409</v>
      </c>
      <c r="D12" s="63">
        <f>SUM(D9,D11)</f>
        <v>9770</v>
      </c>
      <c r="E12" s="74"/>
      <c r="F12" s="63">
        <f>SUM(F9,F11)</f>
        <v>2740</v>
      </c>
      <c r="G12" s="63">
        <f>SUM(G9,G11)</f>
        <v>3031</v>
      </c>
      <c r="H12" s="74"/>
      <c r="I12" s="63">
        <f>SUM(I9,I11)</f>
        <v>179.947</v>
      </c>
      <c r="J12" s="63">
        <f>SUM(J9,J11)</f>
        <v>165.952</v>
      </c>
      <c r="K12" s="74"/>
      <c r="L12" s="63">
        <f>SUM(L9,L11)</f>
        <v>1389.239</v>
      </c>
      <c r="M12" s="63">
        <f>SUM(M9,M11)</f>
        <v>1620.653</v>
      </c>
      <c r="N12" s="74"/>
    </row>
    <row r="13" spans="1:14" s="64" customFormat="1" ht="15" customHeight="1" x14ac:dyDescent="0.45">
      <c r="A13" s="4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ht="15" customHeight="1" x14ac:dyDescent="0.45">
      <c r="A14" s="42"/>
      <c r="B14" s="2" t="s">
        <v>32</v>
      </c>
      <c r="C14" s="41">
        <v>1365</v>
      </c>
      <c r="D14" s="41">
        <v>1536</v>
      </c>
      <c r="E14" s="74"/>
      <c r="F14" s="41">
        <f>358+126</f>
        <v>484</v>
      </c>
      <c r="G14" s="41">
        <f>362+133</f>
        <v>495</v>
      </c>
      <c r="H14" s="74"/>
      <c r="I14" s="66">
        <v>15.439</v>
      </c>
      <c r="J14" s="66">
        <f>17.234</f>
        <v>17.234000000000002</v>
      </c>
      <c r="K14" s="74"/>
      <c r="L14" s="41">
        <v>64.813999999999993</v>
      </c>
      <c r="M14" s="41">
        <v>60.972999999999999</v>
      </c>
      <c r="N14" s="74"/>
    </row>
    <row r="15" spans="1:14" ht="15" customHeight="1" x14ac:dyDescent="0.45">
      <c r="A15" s="42"/>
      <c r="B15" s="2" t="s">
        <v>33</v>
      </c>
      <c r="C15" s="16">
        <f t="shared" ref="C15:D15" si="0">SUM(C12:C14)</f>
        <v>11774</v>
      </c>
      <c r="D15" s="16">
        <f t="shared" si="0"/>
        <v>11306</v>
      </c>
      <c r="E15" s="74"/>
      <c r="F15" s="16">
        <f t="shared" ref="F15:G15" si="1">F12+F14</f>
        <v>3224</v>
      </c>
      <c r="G15" s="16">
        <f t="shared" si="1"/>
        <v>3526</v>
      </c>
      <c r="H15" s="74"/>
      <c r="I15" s="16">
        <f t="shared" ref="I15:J15" si="2">SUM(I12:I14)</f>
        <v>195.386</v>
      </c>
      <c r="J15" s="16">
        <f t="shared" si="2"/>
        <v>183.18600000000001</v>
      </c>
      <c r="K15" s="74"/>
      <c r="L15" s="16">
        <f t="shared" ref="L15:M15" si="3">L12+L14</f>
        <v>1454.0530000000001</v>
      </c>
      <c r="M15" s="16">
        <f t="shared" si="3"/>
        <v>1681.626</v>
      </c>
      <c r="N15" s="74"/>
    </row>
    <row r="16" spans="1:14" ht="15" customHeight="1" x14ac:dyDescent="0.45">
      <c r="A16" s="4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</row>
    <row r="17" spans="1:14" s="64" customFormat="1" ht="15" customHeight="1" x14ac:dyDescent="0.45">
      <c r="A17" s="42"/>
      <c r="B17" s="63" t="s">
        <v>160</v>
      </c>
      <c r="C17" s="60">
        <v>1646</v>
      </c>
      <c r="D17" s="60">
        <v>1705</v>
      </c>
      <c r="E17" s="74"/>
      <c r="F17" s="60">
        <v>-131</v>
      </c>
      <c r="G17" s="60">
        <v>-185</v>
      </c>
      <c r="H17" s="74"/>
      <c r="I17" s="60">
        <v>4.1000000000000068</v>
      </c>
      <c r="J17" s="60">
        <v>3.8899999999999837</v>
      </c>
      <c r="K17" s="74"/>
      <c r="L17" s="60">
        <v>13.022999999999911</v>
      </c>
      <c r="M17" s="60">
        <v>-6.9960000000000946</v>
      </c>
      <c r="N17" s="74"/>
    </row>
    <row r="18" spans="1:14" ht="15" customHeight="1" x14ac:dyDescent="0.45">
      <c r="A18" s="42"/>
      <c r="B18" s="2" t="s">
        <v>34</v>
      </c>
      <c r="C18" s="41">
        <v>-946</v>
      </c>
      <c r="D18" s="41">
        <f>(1437-459-25)*-1</f>
        <v>-953</v>
      </c>
      <c r="E18" s="74"/>
      <c r="F18" s="41">
        <v>-553</v>
      </c>
      <c r="G18" s="41">
        <v>-542</v>
      </c>
      <c r="H18" s="74"/>
      <c r="I18" s="41">
        <f>(4.1-3.942)*-1</f>
        <v>-0.15799999999999947</v>
      </c>
      <c r="J18" s="41">
        <f>(3.9-3.709)*-1</f>
        <v>-0.19099999999999984</v>
      </c>
      <c r="K18" s="74"/>
      <c r="L18" s="41">
        <v>0</v>
      </c>
      <c r="M18" s="41">
        <v>0</v>
      </c>
      <c r="N18" s="74"/>
    </row>
    <row r="19" spans="1:14" ht="15" customHeight="1" x14ac:dyDescent="0.45">
      <c r="A19" s="42"/>
      <c r="B19" s="2" t="s">
        <v>161</v>
      </c>
      <c r="C19" s="74">
        <f>SUM(C9,C17:C18)</f>
        <v>10786</v>
      </c>
      <c r="D19" s="74">
        <f>SUM(D9,D17:D18)</f>
        <v>9749</v>
      </c>
      <c r="E19" s="74"/>
      <c r="F19" s="74">
        <f>SUM(F9,F17:F18)</f>
        <v>1694</v>
      </c>
      <c r="G19" s="74">
        <f>SUM(G9,G17:G18)</f>
        <v>1753</v>
      </c>
      <c r="H19" s="74"/>
      <c r="I19" s="74">
        <f>SUM(I9,I17:I18)</f>
        <v>183.87700000000001</v>
      </c>
      <c r="J19" s="74">
        <f>SUM(J9,J17:J18)</f>
        <v>169.44499999999999</v>
      </c>
      <c r="K19" s="74"/>
      <c r="L19" s="74">
        <f>SUM(L9,L17:L18)</f>
        <v>1415.962</v>
      </c>
      <c r="M19" s="74">
        <f>SUM(M9,M17:M18)</f>
        <v>1626.1569999999999</v>
      </c>
      <c r="N19" s="74"/>
    </row>
    <row r="20" spans="1:14" s="64" customFormat="1" ht="15" customHeight="1" x14ac:dyDescent="0.45">
      <c r="A20" s="4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ht="15" customHeight="1" x14ac:dyDescent="0.45">
      <c r="A21" s="42"/>
      <c r="B21" s="2" t="s">
        <v>35</v>
      </c>
      <c r="C21" s="41">
        <v>-1801</v>
      </c>
      <c r="D21" s="41">
        <v>-1981</v>
      </c>
      <c r="E21" s="74"/>
      <c r="F21" s="41">
        <v>-440</v>
      </c>
      <c r="G21" s="41">
        <v>-428</v>
      </c>
      <c r="H21" s="74"/>
      <c r="I21" s="41">
        <v>-43.024000000000001</v>
      </c>
      <c r="J21" s="72">
        <v>-39.482999999999997</v>
      </c>
      <c r="K21" s="74"/>
      <c r="L21" s="41">
        <v>-308.12700000000001</v>
      </c>
      <c r="M21" s="41">
        <v>-216.56299999999999</v>
      </c>
      <c r="N21" s="74"/>
    </row>
    <row r="22" spans="1:14" s="68" customFormat="1" ht="15" customHeight="1" x14ac:dyDescent="0.45">
      <c r="A22" s="70"/>
      <c r="B22" s="71" t="s">
        <v>162</v>
      </c>
      <c r="C22" s="69">
        <v>0.16697570925273503</v>
      </c>
      <c r="D22" s="69">
        <v>0.20320032823879372</v>
      </c>
      <c r="E22" s="74"/>
      <c r="F22" s="69">
        <v>0.25974025974025972</v>
      </c>
      <c r="G22" s="69">
        <v>0.2441528807758129</v>
      </c>
      <c r="H22" s="74"/>
      <c r="I22" s="69">
        <v>0.23398249917064123</v>
      </c>
      <c r="J22" s="69">
        <v>0.23301366225028769</v>
      </c>
      <c r="K22" s="74"/>
      <c r="L22" s="69">
        <v>0.21760965336640392</v>
      </c>
      <c r="M22" s="69">
        <v>0.13317471806227812</v>
      </c>
      <c r="N22" s="74"/>
    </row>
    <row r="23" spans="1:14" ht="15" customHeight="1" x14ac:dyDescent="0.45">
      <c r="A23" s="42"/>
      <c r="B23" s="2" t="s">
        <v>36</v>
      </c>
      <c r="C23" s="41">
        <f>SUM(C19,C21)</f>
        <v>8985</v>
      </c>
      <c r="D23" s="41">
        <f>SUM(D19,D21)</f>
        <v>7768</v>
      </c>
      <c r="E23" s="74"/>
      <c r="F23" s="41">
        <f>SUM(F19,F21)</f>
        <v>1254</v>
      </c>
      <c r="G23" s="41">
        <f>SUM(G19,G21)</f>
        <v>1325</v>
      </c>
      <c r="H23" s="74"/>
      <c r="I23" s="41">
        <f>SUM(I19,I21)</f>
        <v>140.85300000000001</v>
      </c>
      <c r="J23" s="41">
        <f>SUM(J19,J21)</f>
        <v>129.96199999999999</v>
      </c>
      <c r="K23" s="74"/>
      <c r="L23" s="41">
        <f>SUM(L19,L21)</f>
        <v>1107.835</v>
      </c>
      <c r="M23" s="41">
        <f>SUM(M19,M21)</f>
        <v>1409.5940000000001</v>
      </c>
      <c r="N23" s="74"/>
    </row>
    <row r="24" spans="1:14" s="64" customFormat="1" ht="15" customHeight="1" x14ac:dyDescent="0.45">
      <c r="A24" s="4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 s="64" customFormat="1" ht="15" customHeight="1" x14ac:dyDescent="0.45">
      <c r="A25" s="42"/>
      <c r="B25" s="71" t="s">
        <v>172</v>
      </c>
      <c r="C25" s="73">
        <v>6845</v>
      </c>
      <c r="D25" s="73">
        <v>7047</v>
      </c>
      <c r="E25" s="74"/>
      <c r="F25" s="73">
        <v>844</v>
      </c>
      <c r="G25" s="73">
        <v>846</v>
      </c>
      <c r="H25" s="74"/>
      <c r="I25" s="73">
        <v>135.24700000000001</v>
      </c>
      <c r="J25" s="73">
        <v>0</v>
      </c>
      <c r="K25" s="74"/>
      <c r="L25" s="73">
        <v>0</v>
      </c>
      <c r="M25" s="73">
        <v>0</v>
      </c>
      <c r="N25" s="74"/>
    </row>
    <row r="26" spans="1:14" s="64" customFormat="1" ht="15" customHeight="1" x14ac:dyDescent="0.45">
      <c r="A26" s="42"/>
      <c r="B26" s="71" t="s">
        <v>164</v>
      </c>
      <c r="C26" s="73">
        <v>4275.3400309999997</v>
      </c>
      <c r="D26" s="73">
        <v>4309.3116760000003</v>
      </c>
      <c r="E26" s="74"/>
      <c r="F26" s="73">
        <v>1406.0815210000001</v>
      </c>
      <c r="G26" s="73">
        <v>1407.267272</v>
      </c>
      <c r="H26" s="74"/>
      <c r="I26" s="73">
        <v>46.645539999999997</v>
      </c>
      <c r="J26" s="73">
        <v>93.3</v>
      </c>
      <c r="K26" s="74"/>
      <c r="L26" s="73">
        <v>543.14816900000005</v>
      </c>
      <c r="M26" s="73">
        <v>528.13703599999997</v>
      </c>
      <c r="N26" s="74"/>
    </row>
    <row r="27" spans="1:14" s="64" customFormat="1" ht="15" customHeight="1" x14ac:dyDescent="0.45">
      <c r="A27" s="42"/>
      <c r="B27" s="71" t="s">
        <v>165</v>
      </c>
      <c r="C27" s="73">
        <v>4339.26</v>
      </c>
      <c r="D27" s="73">
        <v>4340.71</v>
      </c>
      <c r="E27" s="74"/>
      <c r="F27" s="73">
        <v>1429.05</v>
      </c>
      <c r="G27" s="73">
        <v>1434.73</v>
      </c>
      <c r="H27" s="74"/>
      <c r="I27" s="73">
        <v>46.8</v>
      </c>
      <c r="J27" s="73">
        <v>93.73</v>
      </c>
      <c r="K27" s="74"/>
      <c r="L27" s="73">
        <v>543.42999999999995</v>
      </c>
      <c r="M27" s="73">
        <v>536.03</v>
      </c>
      <c r="N27" s="74"/>
    </row>
    <row r="28" spans="1:14" ht="15" customHeight="1" x14ac:dyDescent="0.45">
      <c r="A28" s="42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15" customHeight="1" x14ac:dyDescent="0.45">
      <c r="A29" s="42" t="s">
        <v>37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ht="15" customHeight="1" x14ac:dyDescent="0.45">
      <c r="A30" s="42"/>
      <c r="B30" s="2" t="s">
        <v>38</v>
      </c>
      <c r="C30" s="41">
        <v>20411</v>
      </c>
      <c r="D30" s="41">
        <v>19240</v>
      </c>
      <c r="E30" s="74"/>
      <c r="F30" s="41">
        <v>2273</v>
      </c>
      <c r="G30" s="41">
        <v>2388</v>
      </c>
      <c r="H30" s="74"/>
      <c r="I30" s="41">
        <v>321.45699999999999</v>
      </c>
      <c r="J30" s="72">
        <v>460.71199999999999</v>
      </c>
      <c r="K30" s="74"/>
      <c r="L30" s="41">
        <v>2316.3090000000002</v>
      </c>
      <c r="M30" s="41">
        <v>3140.9549999999999</v>
      </c>
      <c r="N30" s="74"/>
    </row>
    <row r="31" spans="1:14" ht="15" customHeight="1" x14ac:dyDescent="0.45">
      <c r="A31" s="42"/>
      <c r="B31" s="2" t="s">
        <v>39</v>
      </c>
      <c r="C31" s="41">
        <v>26973</v>
      </c>
      <c r="D31" s="41">
        <v>14601</v>
      </c>
      <c r="E31" s="74"/>
      <c r="F31" s="41">
        <v>6474</v>
      </c>
      <c r="G31" s="41">
        <v>7694</v>
      </c>
      <c r="H31" s="74"/>
      <c r="I31" s="41">
        <v>97.037000000000006</v>
      </c>
      <c r="J31" s="72">
        <v>141.68799999999999</v>
      </c>
      <c r="K31" s="74"/>
      <c r="L31" s="60">
        <v>661.09699999999998</v>
      </c>
      <c r="M31" s="60">
        <v>749.98800000000006</v>
      </c>
      <c r="N31" s="74"/>
    </row>
    <row r="32" spans="1:14" ht="15" customHeight="1" x14ac:dyDescent="0.45">
      <c r="A32" s="42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ht="15" customHeight="1" x14ac:dyDescent="0.45">
      <c r="A33" s="42"/>
      <c r="B33" s="2" t="s">
        <v>40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ht="15" customHeight="1" x14ac:dyDescent="0.45">
      <c r="A34" s="42"/>
      <c r="B34" s="16" t="s">
        <v>41</v>
      </c>
      <c r="C34" s="41">
        <v>3971</v>
      </c>
      <c r="D34" s="41">
        <v>3144</v>
      </c>
      <c r="E34" s="74"/>
      <c r="F34" s="41">
        <v>1115</v>
      </c>
      <c r="G34" s="41">
        <v>1048</v>
      </c>
      <c r="H34" s="74"/>
      <c r="I34" s="41">
        <v>84.840999999999994</v>
      </c>
      <c r="J34" s="72">
        <v>84.921000000000006</v>
      </c>
      <c r="K34" s="74"/>
      <c r="L34" s="60">
        <v>540.33000000000004</v>
      </c>
      <c r="M34" s="60">
        <v>666.01199999999994</v>
      </c>
      <c r="N34" s="74"/>
    </row>
    <row r="35" spans="1:14" ht="15" customHeight="1" x14ac:dyDescent="0.45">
      <c r="A35" s="42"/>
      <c r="B35" s="16" t="s">
        <v>42</v>
      </c>
      <c r="C35" s="41">
        <v>3379</v>
      </c>
      <c r="D35" s="41">
        <v>3266</v>
      </c>
      <c r="E35" s="74"/>
      <c r="F35" s="41">
        <v>654</v>
      </c>
      <c r="G35" s="41">
        <v>762</v>
      </c>
      <c r="H35" s="74"/>
      <c r="I35" s="41">
        <v>70.701999999999998</v>
      </c>
      <c r="J35" s="41">
        <v>63.481999999999999</v>
      </c>
      <c r="K35" s="74"/>
      <c r="L35" s="60">
        <v>360.73099999999999</v>
      </c>
      <c r="M35" s="60">
        <v>333.08499999999998</v>
      </c>
      <c r="N35" s="74"/>
    </row>
    <row r="36" spans="1:14" ht="15" customHeight="1" x14ac:dyDescent="0.45">
      <c r="A36" s="42"/>
      <c r="B36" s="16" t="s">
        <v>43</v>
      </c>
      <c r="C36" s="41">
        <v>1886</v>
      </c>
      <c r="D36" s="41">
        <v>1916</v>
      </c>
      <c r="E36" s="74"/>
      <c r="F36" s="41">
        <v>403</v>
      </c>
      <c r="G36" s="41">
        <v>323</v>
      </c>
      <c r="H36" s="74"/>
      <c r="I36" s="41">
        <v>9.7140000000000004</v>
      </c>
      <c r="J36" s="41">
        <v>7.7910000000000004</v>
      </c>
      <c r="K36" s="74"/>
      <c r="L36" s="60">
        <v>54.868000000000002</v>
      </c>
      <c r="M36" s="60">
        <v>55.357999999999997</v>
      </c>
      <c r="N36" s="74"/>
    </row>
    <row r="37" spans="1:14" ht="15" customHeight="1" x14ac:dyDescent="0.45">
      <c r="A37" s="42"/>
      <c r="B37" s="16" t="s">
        <v>150</v>
      </c>
      <c r="C37" s="41">
        <v>0</v>
      </c>
      <c r="D37" s="41">
        <v>0</v>
      </c>
      <c r="E37" s="74"/>
      <c r="F37" s="41">
        <v>0</v>
      </c>
      <c r="G37" s="41">
        <v>0</v>
      </c>
      <c r="H37" s="74"/>
      <c r="I37" s="41">
        <v>0</v>
      </c>
      <c r="J37" s="41">
        <v>0</v>
      </c>
      <c r="K37" s="74"/>
      <c r="L37" s="60">
        <v>29.36</v>
      </c>
      <c r="M37" s="60">
        <v>24.733000000000001</v>
      </c>
      <c r="N37" s="74"/>
    </row>
    <row r="38" spans="1:14" ht="15" customHeight="1" x14ac:dyDescent="0.45">
      <c r="A38" s="42"/>
      <c r="B38" s="2" t="s">
        <v>44</v>
      </c>
      <c r="C38" s="16">
        <f>SUM(C34:C37)</f>
        <v>9236</v>
      </c>
      <c r="D38" s="63">
        <f>SUM(D34:D37)</f>
        <v>8326</v>
      </c>
      <c r="E38" s="74"/>
      <c r="F38" s="63">
        <f>SUM(F34:F37)</f>
        <v>2172</v>
      </c>
      <c r="G38" s="63">
        <f>SUM(G34:G37)</f>
        <v>2133</v>
      </c>
      <c r="H38" s="74"/>
      <c r="I38" s="63">
        <f>SUM(I34:I37)</f>
        <v>165.25700000000001</v>
      </c>
      <c r="J38" s="63">
        <f>SUM(J34:J37)</f>
        <v>156.19400000000002</v>
      </c>
      <c r="K38" s="74"/>
      <c r="L38" s="63">
        <f>SUM(L34:L37)</f>
        <v>985.2890000000001</v>
      </c>
      <c r="M38" s="63">
        <f>SUM(M34:M37)</f>
        <v>1079.1879999999999</v>
      </c>
      <c r="N38" s="74"/>
    </row>
    <row r="39" spans="1:14" ht="15" customHeight="1" x14ac:dyDescent="0.45">
      <c r="A39" s="42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pans="1:14" ht="15" customHeight="1" x14ac:dyDescent="0.45">
      <c r="A40" s="42"/>
      <c r="B40" s="2" t="s">
        <v>45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15" customHeight="1" x14ac:dyDescent="0.45">
      <c r="A41" s="42"/>
      <c r="B41" s="16" t="s">
        <v>46</v>
      </c>
      <c r="C41" s="41">
        <f>11312-281</f>
        <v>11031</v>
      </c>
      <c r="D41" s="41">
        <f>11145-322</f>
        <v>10823</v>
      </c>
      <c r="E41" s="74"/>
      <c r="F41" s="41">
        <v>3176</v>
      </c>
      <c r="G41" s="41">
        <v>3740</v>
      </c>
      <c r="H41" s="74"/>
      <c r="I41" s="41">
        <v>66.201999999999998</v>
      </c>
      <c r="J41" s="72">
        <v>74.369</v>
      </c>
      <c r="K41" s="74"/>
      <c r="L41" s="60">
        <v>274.04500000000002</v>
      </c>
      <c r="M41" s="60">
        <v>296.8</v>
      </c>
      <c r="N41" s="74"/>
    </row>
    <row r="42" spans="1:14" ht="15" customHeight="1" x14ac:dyDescent="0.45">
      <c r="A42" s="42"/>
      <c r="B42" s="16" t="s">
        <v>47</v>
      </c>
      <c r="C42" s="41">
        <v>414</v>
      </c>
      <c r="D42" s="41">
        <v>788</v>
      </c>
      <c r="E42" s="74"/>
      <c r="F42" s="41">
        <v>0</v>
      </c>
      <c r="G42" s="41">
        <v>0</v>
      </c>
      <c r="H42" s="74"/>
      <c r="I42" s="41">
        <v>0.40200000000000002</v>
      </c>
      <c r="J42" s="41">
        <v>7.8630000000000004</v>
      </c>
      <c r="K42" s="74"/>
      <c r="L42" s="60">
        <v>14.717000000000001</v>
      </c>
      <c r="M42" s="60">
        <v>23.433</v>
      </c>
      <c r="N42" s="74"/>
    </row>
    <row r="43" spans="1:14" ht="15" customHeight="1" x14ac:dyDescent="0.45">
      <c r="A43" s="42"/>
      <c r="B43" s="16" t="s">
        <v>151</v>
      </c>
      <c r="C43" s="41">
        <v>0</v>
      </c>
      <c r="D43" s="41">
        <v>0</v>
      </c>
      <c r="E43" s="74"/>
      <c r="F43" s="41">
        <v>0</v>
      </c>
      <c r="G43" s="41">
        <v>0</v>
      </c>
      <c r="H43" s="74"/>
      <c r="I43" s="41">
        <v>0</v>
      </c>
      <c r="J43" s="41">
        <v>0</v>
      </c>
      <c r="K43" s="74"/>
      <c r="L43" s="60">
        <v>44.237000000000002</v>
      </c>
      <c r="M43" s="60">
        <v>45.429000000000002</v>
      </c>
      <c r="N43" s="74"/>
    </row>
    <row r="44" spans="1:14" ht="15" customHeight="1" x14ac:dyDescent="0.45">
      <c r="A44" s="42"/>
      <c r="B44" s="16" t="s">
        <v>48</v>
      </c>
      <c r="C44" s="41">
        <v>0</v>
      </c>
      <c r="D44" s="41">
        <v>0</v>
      </c>
      <c r="E44" s="74"/>
      <c r="F44" s="41">
        <f>445-69</f>
        <v>376</v>
      </c>
      <c r="G44" s="41">
        <f>416-72</f>
        <v>344</v>
      </c>
      <c r="H44" s="74"/>
      <c r="I44" s="41">
        <v>0</v>
      </c>
      <c r="J44" s="41">
        <v>0</v>
      </c>
      <c r="K44" s="74"/>
      <c r="L44" s="60">
        <v>0</v>
      </c>
      <c r="M44" s="60">
        <v>0</v>
      </c>
      <c r="N44" s="74"/>
    </row>
    <row r="45" spans="1:14" ht="15" customHeight="1" x14ac:dyDescent="0.45">
      <c r="A45" s="42"/>
      <c r="B45" s="16" t="s">
        <v>49</v>
      </c>
      <c r="C45" s="41">
        <v>0</v>
      </c>
      <c r="D45" s="41">
        <v>0</v>
      </c>
      <c r="E45" s="74"/>
      <c r="F45" s="41">
        <v>939</v>
      </c>
      <c r="G45" s="41">
        <v>1040</v>
      </c>
      <c r="H45" s="74"/>
      <c r="I45" s="41">
        <v>30.433</v>
      </c>
      <c r="J45" s="41">
        <v>42.475999999999999</v>
      </c>
      <c r="K45" s="74"/>
      <c r="L45" s="60">
        <f>114.075+166.761-1.485-2.812</f>
        <v>276.53899999999999</v>
      </c>
      <c r="M45" s="60">
        <f>142.653+186.658-0.799- 3.171</f>
        <v>325.34100000000001</v>
      </c>
      <c r="N45" s="74"/>
    </row>
    <row r="46" spans="1:14" ht="15" customHeight="1" x14ac:dyDescent="0.45">
      <c r="A46" s="42"/>
      <c r="B46" s="16" t="s">
        <v>152</v>
      </c>
      <c r="C46" s="41">
        <v>0</v>
      </c>
      <c r="D46" s="41">
        <v>0</v>
      </c>
      <c r="E46" s="74"/>
      <c r="F46" s="41">
        <v>0</v>
      </c>
      <c r="G46" s="41">
        <v>0</v>
      </c>
      <c r="H46" s="74"/>
      <c r="I46" s="41">
        <v>0</v>
      </c>
      <c r="J46" s="41">
        <v>0</v>
      </c>
      <c r="K46" s="74"/>
      <c r="L46" s="60">
        <v>47.262</v>
      </c>
      <c r="M46" s="60">
        <v>55.015000000000001</v>
      </c>
      <c r="N46" s="74"/>
    </row>
    <row r="47" spans="1:14" ht="15" customHeight="1" x14ac:dyDescent="0.45">
      <c r="A47" s="42"/>
      <c r="B47" s="2" t="s">
        <v>50</v>
      </c>
      <c r="C47" s="16">
        <f>SUM(C41:C46)</f>
        <v>11445</v>
      </c>
      <c r="D47" s="16">
        <f>SUM(D41:D46)</f>
        <v>11611</v>
      </c>
      <c r="E47" s="74"/>
      <c r="F47" s="16">
        <f>SUM(F41:F46)</f>
        <v>4491</v>
      </c>
      <c r="G47" s="16">
        <f>SUM(G41:G46)</f>
        <v>5124</v>
      </c>
      <c r="H47" s="74"/>
      <c r="I47" s="16">
        <f>SUM(I41:I46)</f>
        <v>97.037000000000006</v>
      </c>
      <c r="J47" s="16">
        <f>SUM(J41:J46)</f>
        <v>124.708</v>
      </c>
      <c r="K47" s="74"/>
      <c r="L47" s="16">
        <f>SUM(L41:L46)</f>
        <v>656.8</v>
      </c>
      <c r="M47" s="16">
        <f>SUM(M41:M46)</f>
        <v>746.01800000000003</v>
      </c>
      <c r="N47" s="74"/>
    </row>
    <row r="48" spans="1:14" ht="15" customHeight="1" x14ac:dyDescent="0.45">
      <c r="A48" s="4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 ht="15" customHeight="1" x14ac:dyDescent="0.45">
      <c r="A49" s="42"/>
      <c r="B49" s="2" t="s">
        <v>51</v>
      </c>
      <c r="C49" s="16">
        <f>C38-C47</f>
        <v>-2209</v>
      </c>
      <c r="D49" s="16">
        <f>D38-D47</f>
        <v>-3285</v>
      </c>
      <c r="E49" s="74"/>
      <c r="F49" s="16">
        <f>F38-F47</f>
        <v>-2319</v>
      </c>
      <c r="G49" s="16">
        <f>G38-G47</f>
        <v>-2991</v>
      </c>
      <c r="H49" s="74"/>
      <c r="I49" s="16">
        <f>I38-I47</f>
        <v>68.22</v>
      </c>
      <c r="J49" s="16">
        <f>J38-J47</f>
        <v>31.486000000000018</v>
      </c>
      <c r="K49" s="74"/>
      <c r="L49" s="16">
        <f>L38-L47</f>
        <v>328.48900000000015</v>
      </c>
      <c r="M49" s="16">
        <f>M38-M47</f>
        <v>333.16999999999985</v>
      </c>
      <c r="N49" s="74"/>
    </row>
    <row r="50" spans="1:14" ht="15" customHeight="1" x14ac:dyDescent="0.45">
      <c r="A50" s="42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 ht="15" customHeight="1" x14ac:dyDescent="0.45">
      <c r="A51" s="42"/>
      <c r="B51" s="2" t="s">
        <v>52</v>
      </c>
      <c r="C51" s="41">
        <v>10838</v>
      </c>
      <c r="D51" s="41">
        <v>10777</v>
      </c>
      <c r="E51" s="74"/>
      <c r="F51" s="41">
        <v>2028</v>
      </c>
      <c r="G51" s="41">
        <v>2212</v>
      </c>
      <c r="H51" s="74"/>
      <c r="I51" s="41">
        <v>111.316</v>
      </c>
      <c r="J51" s="72">
        <f>120.627</f>
        <v>120.627</v>
      </c>
      <c r="K51" s="74"/>
      <c r="L51" s="60">
        <v>298.64</v>
      </c>
      <c r="M51" s="60">
        <v>314.65600000000001</v>
      </c>
      <c r="N51" s="74"/>
    </row>
    <row r="52" spans="1:14" ht="15" customHeight="1" x14ac:dyDescent="0.45">
      <c r="A52" s="42"/>
      <c r="B52" s="2" t="s">
        <v>53</v>
      </c>
      <c r="C52" s="41">
        <v>2054</v>
      </c>
      <c r="D52" s="41">
        <v>1177</v>
      </c>
      <c r="E52" s="74"/>
      <c r="F52" s="41">
        <f>330+35</f>
        <v>365</v>
      </c>
      <c r="G52" s="41">
        <f>461+56</f>
        <v>517</v>
      </c>
      <c r="H52" s="74"/>
      <c r="I52" s="41">
        <v>38.332999999999998</v>
      </c>
      <c r="J52" s="72">
        <v>23.89</v>
      </c>
      <c r="K52" s="74"/>
      <c r="L52" s="60">
        <f>101.661+8.737</f>
        <v>110.398</v>
      </c>
      <c r="M52" s="60">
        <f>48.722+18.55</f>
        <v>67.272000000000006</v>
      </c>
      <c r="N52" s="74"/>
    </row>
    <row r="53" spans="1:14" ht="15" customHeight="1" x14ac:dyDescent="0.45">
      <c r="A53" s="42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 spans="1:14" ht="15" customHeight="1" x14ac:dyDescent="0.45">
      <c r="A54" s="42"/>
      <c r="B54" s="2" t="s">
        <v>54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 ht="15" customHeight="1" x14ac:dyDescent="0.45">
      <c r="A55" s="42"/>
      <c r="B55" s="44" t="s">
        <v>55</v>
      </c>
      <c r="C55" s="41">
        <f>10994</f>
        <v>10994</v>
      </c>
      <c r="D55" s="41">
        <f>2183</f>
        <v>2183</v>
      </c>
      <c r="E55" s="74"/>
      <c r="F55" s="41">
        <f>321+1593</f>
        <v>1914</v>
      </c>
      <c r="G55" s="41">
        <f>153+2345</f>
        <v>2498</v>
      </c>
      <c r="H55" s="74"/>
      <c r="I55" s="41">
        <v>0</v>
      </c>
      <c r="J55" s="41">
        <v>0</v>
      </c>
      <c r="K55" s="74"/>
      <c r="L55" s="60">
        <v>0</v>
      </c>
      <c r="M55" s="60">
        <v>0</v>
      </c>
      <c r="N55" s="74"/>
    </row>
    <row r="56" spans="1:14" ht="15" customHeight="1" x14ac:dyDescent="0.45">
      <c r="A56" s="42"/>
      <c r="B56" s="44" t="s">
        <v>56</v>
      </c>
      <c r="C56" s="41">
        <v>4253</v>
      </c>
      <c r="D56" s="41">
        <v>485</v>
      </c>
      <c r="E56" s="74"/>
      <c r="F56" s="41">
        <v>0</v>
      </c>
      <c r="G56" s="41">
        <v>0</v>
      </c>
      <c r="H56" s="74"/>
      <c r="I56" s="41">
        <v>0</v>
      </c>
      <c r="J56" s="41">
        <v>0</v>
      </c>
      <c r="K56" s="74"/>
      <c r="L56" s="60">
        <v>0</v>
      </c>
      <c r="M56" s="60">
        <v>0</v>
      </c>
      <c r="N56" s="74"/>
    </row>
    <row r="57" spans="1:14" ht="15" customHeight="1" x14ac:dyDescent="0.45">
      <c r="A57" s="42"/>
      <c r="B57" s="44" t="s">
        <v>57</v>
      </c>
      <c r="C57" s="41">
        <v>27516</v>
      </c>
      <c r="D57" s="41">
        <v>40125</v>
      </c>
      <c r="E57" s="74"/>
      <c r="F57" s="41">
        <v>12827</v>
      </c>
      <c r="G57" s="41">
        <v>11143</v>
      </c>
      <c r="H57" s="74"/>
      <c r="I57" s="41">
        <v>0</v>
      </c>
      <c r="J57" s="41">
        <v>0</v>
      </c>
      <c r="K57" s="74"/>
      <c r="L57" s="60">
        <v>0</v>
      </c>
      <c r="M57" s="60">
        <v>0</v>
      </c>
      <c r="N57" s="74"/>
    </row>
    <row r="58" spans="1:14" ht="15" customHeight="1" x14ac:dyDescent="0.45">
      <c r="A58" s="42"/>
      <c r="B58" s="44" t="s">
        <v>58</v>
      </c>
      <c r="C58" s="41">
        <v>0</v>
      </c>
      <c r="D58" s="41">
        <v>0</v>
      </c>
      <c r="E58" s="74"/>
      <c r="F58" s="41">
        <v>41</v>
      </c>
      <c r="G58" s="41">
        <v>44</v>
      </c>
      <c r="H58" s="74"/>
      <c r="I58" s="41">
        <v>0</v>
      </c>
      <c r="J58" s="41">
        <v>0</v>
      </c>
      <c r="K58" s="74"/>
      <c r="L58" s="60">
        <v>1.4850000000000001</v>
      </c>
      <c r="M58" s="60">
        <f>0.799</f>
        <v>0.79900000000000004</v>
      </c>
      <c r="N58" s="74"/>
    </row>
    <row r="59" spans="1:14" ht="15" customHeight="1" x14ac:dyDescent="0.45">
      <c r="A59" s="42"/>
      <c r="B59" s="44" t="s">
        <v>59</v>
      </c>
      <c r="C59" s="41">
        <v>0</v>
      </c>
      <c r="D59" s="41">
        <v>0</v>
      </c>
      <c r="E59" s="74"/>
      <c r="F59" s="41">
        <v>269</v>
      </c>
      <c r="G59" s="41">
        <v>298</v>
      </c>
      <c r="H59" s="74"/>
      <c r="I59" s="41">
        <v>0</v>
      </c>
      <c r="J59" s="41">
        <v>0</v>
      </c>
      <c r="K59" s="74"/>
      <c r="L59" s="60">
        <v>0</v>
      </c>
      <c r="M59" s="41">
        <v>2.4E-2</v>
      </c>
      <c r="N59" s="74"/>
    </row>
    <row r="60" spans="1:14" ht="15" customHeight="1" x14ac:dyDescent="0.45">
      <c r="A60" s="42"/>
      <c r="B60" s="2" t="s">
        <v>54</v>
      </c>
      <c r="C60" s="16">
        <f>SUM(C55:C59)</f>
        <v>42763</v>
      </c>
      <c r="D60" s="16">
        <f>SUM(D55:D59)</f>
        <v>42793</v>
      </c>
      <c r="E60" s="74"/>
      <c r="F60" s="16">
        <f>SUM(F55:F59)</f>
        <v>15051</v>
      </c>
      <c r="G60" s="16">
        <f>SUM(G55:G59)</f>
        <v>13983</v>
      </c>
      <c r="H60" s="74"/>
      <c r="I60" s="16">
        <f>SUM(I55:I59)</f>
        <v>0</v>
      </c>
      <c r="J60" s="16">
        <f>SUM(J55:J59)</f>
        <v>0</v>
      </c>
      <c r="K60" s="74"/>
      <c r="L60" s="16">
        <f>SUM(L55:L59)</f>
        <v>1.4850000000000001</v>
      </c>
      <c r="M60" s="16">
        <f>SUM(M55:M59)</f>
        <v>0.82300000000000006</v>
      </c>
      <c r="N60" s="74"/>
    </row>
    <row r="61" spans="1:14" ht="15" customHeight="1" x14ac:dyDescent="0.45">
      <c r="A61" s="42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 ht="15" customHeight="1" x14ac:dyDescent="0.45">
      <c r="A62" s="42"/>
      <c r="B62" s="2" t="s">
        <v>60</v>
      </c>
      <c r="C62" s="41">
        <v>6480</v>
      </c>
      <c r="D62" s="41">
        <v>6795</v>
      </c>
      <c r="E62" s="74"/>
      <c r="F62" s="41">
        <v>75</v>
      </c>
      <c r="G62" s="41">
        <v>240</v>
      </c>
      <c r="H62" s="74"/>
      <c r="I62" s="41">
        <v>156.19999999999999</v>
      </c>
      <c r="J62" s="72">
        <v>304.51799999999997</v>
      </c>
      <c r="K62" s="74"/>
      <c r="L62" s="60">
        <v>797.95699999999999</v>
      </c>
      <c r="M62" s="60">
        <v>1180.413</v>
      </c>
      <c r="N62" s="74"/>
    </row>
    <row r="63" spans="1:14" ht="15" customHeight="1" x14ac:dyDescent="0.45">
      <c r="A63" s="42"/>
      <c r="B63" s="2" t="s">
        <v>61</v>
      </c>
      <c r="C63" s="41">
        <f>1467+3228</f>
        <v>4695</v>
      </c>
      <c r="D63" s="41">
        <f>1771+2348</f>
        <v>4119</v>
      </c>
      <c r="E63" s="74"/>
      <c r="F63" s="41">
        <v>0</v>
      </c>
      <c r="G63" s="41">
        <v>0</v>
      </c>
      <c r="H63" s="74"/>
      <c r="I63" s="41">
        <v>0</v>
      </c>
      <c r="J63" s="41">
        <v>0</v>
      </c>
      <c r="K63" s="74"/>
      <c r="L63" s="60">
        <v>533.06299999999999</v>
      </c>
      <c r="M63" s="60">
        <v>881.35400000000004</v>
      </c>
      <c r="N63" s="74"/>
    </row>
    <row r="64" spans="1:14" ht="15" customHeight="1" x14ac:dyDescent="0.45">
      <c r="A64" s="42"/>
      <c r="B64" s="16" t="s">
        <v>62</v>
      </c>
      <c r="C64" s="16">
        <f t="shared" ref="C64:D64" si="4">SUM(C62:C63)</f>
        <v>11175</v>
      </c>
      <c r="D64" s="16">
        <f t="shared" si="4"/>
        <v>10914</v>
      </c>
      <c r="E64" s="74"/>
      <c r="F64" s="16">
        <f t="shared" ref="F64:G64" si="5">SUM(F62:F63)</f>
        <v>75</v>
      </c>
      <c r="G64" s="16">
        <f t="shared" si="5"/>
        <v>240</v>
      </c>
      <c r="H64" s="74"/>
      <c r="I64" s="16">
        <f t="shared" ref="I64:J64" si="6">SUM(I62:I63)</f>
        <v>156.19999999999999</v>
      </c>
      <c r="J64" s="16">
        <f t="shared" si="6"/>
        <v>304.51799999999997</v>
      </c>
      <c r="K64" s="74"/>
      <c r="L64" s="16">
        <f t="shared" ref="L64:M64" si="7">SUM(L62:L63)</f>
        <v>1331.02</v>
      </c>
      <c r="M64" s="16">
        <f t="shared" si="7"/>
        <v>2061.7669999999998</v>
      </c>
      <c r="N64" s="74"/>
    </row>
    <row r="65" spans="1:14" ht="15" customHeight="1" x14ac:dyDescent="0.45">
      <c r="A65" s="42"/>
      <c r="B65" s="2" t="s">
        <v>63</v>
      </c>
      <c r="C65" s="16">
        <f t="shared" ref="C65:D65" si="8">C60-C64</f>
        <v>31588</v>
      </c>
      <c r="D65" s="16">
        <f t="shared" si="8"/>
        <v>31879</v>
      </c>
      <c r="E65" s="74"/>
      <c r="F65" s="16">
        <f t="shared" ref="F65:G65" si="9">F60-F64</f>
        <v>14976</v>
      </c>
      <c r="G65" s="16">
        <f t="shared" si="9"/>
        <v>13743</v>
      </c>
      <c r="H65" s="74"/>
      <c r="I65" s="16">
        <f t="shared" ref="I65:J65" si="10">I60-I64</f>
        <v>-156.19999999999999</v>
      </c>
      <c r="J65" s="16">
        <f t="shared" si="10"/>
        <v>-304.51799999999997</v>
      </c>
      <c r="K65" s="74"/>
      <c r="L65" s="16">
        <f t="shared" ref="L65:M65" si="11">L60-L64</f>
        <v>-1329.5350000000001</v>
      </c>
      <c r="M65" s="16">
        <f t="shared" si="11"/>
        <v>-2060.944</v>
      </c>
      <c r="N65" s="74"/>
    </row>
    <row r="66" spans="1:14" ht="15" customHeight="1" x14ac:dyDescent="0.45">
      <c r="A66" s="42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 ht="15" customHeight="1" x14ac:dyDescent="0.45">
      <c r="A67" s="42"/>
      <c r="B67" s="2" t="s">
        <v>64</v>
      </c>
      <c r="C67" s="41">
        <v>21098</v>
      </c>
      <c r="D67" s="41">
        <v>21284</v>
      </c>
      <c r="E67" s="74"/>
      <c r="F67" s="41">
        <v>23257</v>
      </c>
      <c r="G67" s="41">
        <v>23830</v>
      </c>
      <c r="H67" s="74"/>
      <c r="I67" s="41">
        <v>331.60899999999998</v>
      </c>
      <c r="J67" s="72">
        <v>452.33699999999999</v>
      </c>
      <c r="K67" s="74"/>
      <c r="L67" s="60">
        <v>4171.2809999999999</v>
      </c>
      <c r="M67" s="60">
        <v>5160.8599999999997</v>
      </c>
      <c r="N67" s="74"/>
    </row>
    <row r="68" spans="1:14" ht="15" customHeight="1" x14ac:dyDescent="0.45">
      <c r="A68" s="42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 ht="15" customHeight="1" x14ac:dyDescent="0.45">
      <c r="A69" s="42" t="s">
        <v>65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 ht="15" customHeight="1" x14ac:dyDescent="0.45">
      <c r="A70" s="42"/>
      <c r="B70" s="2" t="s">
        <v>66</v>
      </c>
      <c r="C70" s="76"/>
      <c r="D70" s="76">
        <f>D6/C6-1</f>
        <v>-0.11409864219395693</v>
      </c>
      <c r="E70" s="74"/>
      <c r="F70" s="76"/>
      <c r="G70" s="76">
        <f>G6/F6-1</f>
        <v>4.4784172661870514E-2</v>
      </c>
      <c r="H70" s="74"/>
      <c r="I70" s="76"/>
      <c r="J70" s="76">
        <f>J6/I6-1</f>
        <v>-1.3520296221791628E-2</v>
      </c>
      <c r="K70" s="74"/>
      <c r="L70" s="76"/>
      <c r="M70" s="76">
        <f>M6/L6-1</f>
        <v>9.4700342956932859E-2</v>
      </c>
      <c r="N70" s="74"/>
    </row>
    <row r="71" spans="1:14" ht="15" customHeight="1" x14ac:dyDescent="0.45">
      <c r="A71" s="42"/>
      <c r="B71" s="2" t="s">
        <v>67</v>
      </c>
      <c r="C71" s="76">
        <f>C12/C6</f>
        <v>0.27931626683840499</v>
      </c>
      <c r="D71" s="76">
        <f>D12/D6</f>
        <v>0.29593505785424368</v>
      </c>
      <c r="E71" s="74"/>
      <c r="F71" s="76">
        <f>F12/F6</f>
        <v>0.24640287769784172</v>
      </c>
      <c r="G71" s="76">
        <f>G12/G6</f>
        <v>0.26088827681184368</v>
      </c>
      <c r="H71" s="74"/>
      <c r="I71" s="76">
        <f>I12/I6</f>
        <v>0.17744415026057458</v>
      </c>
      <c r="J71" s="76">
        <f>J12/J6</f>
        <v>0.16588664066357856</v>
      </c>
      <c r="K71" s="74"/>
      <c r="L71" s="76">
        <f>L12/L6</f>
        <v>0.33070670266916996</v>
      </c>
      <c r="M71" s="76">
        <f>M12/M6</f>
        <v>0.35242021659456563</v>
      </c>
      <c r="N71" s="74"/>
    </row>
    <row r="72" spans="1:14" ht="15" customHeight="1" x14ac:dyDescent="0.45">
      <c r="A72" s="42"/>
      <c r="B72" s="2" t="s">
        <v>68</v>
      </c>
      <c r="C72" s="76">
        <f>C15/C6</f>
        <v>0.31594482906670962</v>
      </c>
      <c r="D72" s="76">
        <f>D15/D6</f>
        <v>0.34246077421699883</v>
      </c>
      <c r="E72" s="74"/>
      <c r="F72" s="76">
        <f>F15/F6</f>
        <v>0.28992805755395684</v>
      </c>
      <c r="G72" s="76">
        <f>G15/G6</f>
        <v>0.30349457737992769</v>
      </c>
      <c r="H72" s="74"/>
      <c r="I72" s="76">
        <f>I15/I6</f>
        <v>0.19266841204806207</v>
      </c>
      <c r="J72" s="76">
        <f>J15/J6</f>
        <v>0.18311385314186213</v>
      </c>
      <c r="K72" s="74"/>
      <c r="L72" s="76">
        <f>L15/L6</f>
        <v>0.34613559879632994</v>
      </c>
      <c r="M72" s="76">
        <f>M15/M6</f>
        <v>0.36567914238955102</v>
      </c>
      <c r="N72" s="74"/>
    </row>
    <row r="73" spans="1:14" s="64" customFormat="1" ht="15" customHeight="1" x14ac:dyDescent="0.45">
      <c r="A73" s="42"/>
      <c r="B73" s="2" t="s">
        <v>163</v>
      </c>
      <c r="C73" s="76">
        <f>C23/C6</f>
        <v>0.24110449203026887</v>
      </c>
      <c r="D73" s="76">
        <f>D23/D6</f>
        <v>0.23529411764705882</v>
      </c>
      <c r="E73" s="74"/>
      <c r="F73" s="76">
        <f>F23/F6</f>
        <v>0.11276978417266187</v>
      </c>
      <c r="G73" s="76">
        <f>G23/G6</f>
        <v>0.11404716818729557</v>
      </c>
      <c r="H73" s="74"/>
      <c r="I73" s="76">
        <f>I23/I6</f>
        <v>0.13889390151907346</v>
      </c>
      <c r="J73" s="76">
        <f>J23/J6</f>
        <v>0.12991081513883529</v>
      </c>
      <c r="K73" s="74"/>
      <c r="L73" s="76">
        <f>L23/L6</f>
        <v>0.26371881292671739</v>
      </c>
      <c r="M73" s="76">
        <f>M23/M6</f>
        <v>0.30652423608903334</v>
      </c>
      <c r="N73" s="74"/>
    </row>
    <row r="74" spans="1:14" s="64" customFormat="1" ht="15" customHeight="1" x14ac:dyDescent="0.45">
      <c r="A74" s="42"/>
      <c r="B74" s="2" t="s">
        <v>166</v>
      </c>
      <c r="C74" s="75">
        <f>C23/C26</f>
        <v>2.1015872269458797</v>
      </c>
      <c r="D74" s="75">
        <f>D23/D26</f>
        <v>1.8026080692335607</v>
      </c>
      <c r="E74" s="74"/>
      <c r="F74" s="75">
        <f>F23/F26</f>
        <v>0.89184018228769535</v>
      </c>
      <c r="G74" s="75">
        <f>G23/G26</f>
        <v>0.94154111757101955</v>
      </c>
      <c r="H74" s="74"/>
      <c r="I74" s="75">
        <f>I23/I26</f>
        <v>3.019645608133168</v>
      </c>
      <c r="J74" s="75">
        <f>J23/J26</f>
        <v>1.3929474812433011</v>
      </c>
      <c r="K74" s="74"/>
      <c r="L74" s="75">
        <f>L23/L26</f>
        <v>2.0396552234349885</v>
      </c>
      <c r="M74" s="75">
        <f>M23/M26</f>
        <v>2.668992901304502</v>
      </c>
      <c r="N74" s="74"/>
    </row>
    <row r="75" spans="1:14" s="64" customFormat="1" ht="15" customHeight="1" x14ac:dyDescent="0.45">
      <c r="A75" s="42"/>
      <c r="B75" s="2" t="s">
        <v>167</v>
      </c>
      <c r="C75" s="75">
        <f>C23/C27</f>
        <v>2.0706295543479762</v>
      </c>
      <c r="D75" s="75">
        <f>D23/D27</f>
        <v>1.7895689875619427</v>
      </c>
      <c r="E75" s="74"/>
      <c r="F75" s="75">
        <f>F23/F27</f>
        <v>0.8775060354781149</v>
      </c>
      <c r="G75" s="75">
        <f>G23/G27</f>
        <v>0.92351871083757919</v>
      </c>
      <c r="H75" s="74"/>
      <c r="I75" s="75">
        <f>I23/I27</f>
        <v>3.0096794871794876</v>
      </c>
      <c r="J75" s="75">
        <f>J23/J27</f>
        <v>1.3865571321882</v>
      </c>
      <c r="K75" s="74"/>
      <c r="L75" s="75">
        <f>L23/L27</f>
        <v>2.0385974274515579</v>
      </c>
      <c r="M75" s="75">
        <f>M23/M27</f>
        <v>2.6296923679644797</v>
      </c>
      <c r="N75" s="74"/>
    </row>
    <row r="76" spans="1:14" s="64" customFormat="1" ht="15" customHeight="1" x14ac:dyDescent="0.45">
      <c r="A76" s="42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 s="64" customFormat="1" ht="15" customHeight="1" x14ac:dyDescent="0.45">
      <c r="A77" s="42" t="s">
        <v>168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 s="64" customFormat="1" ht="15" customHeight="1" x14ac:dyDescent="0.45">
      <c r="A78" s="42"/>
      <c r="B78" s="2" t="s">
        <v>169</v>
      </c>
      <c r="C78" s="76">
        <f>C23/C67</f>
        <v>0.42586975068726896</v>
      </c>
      <c r="D78" s="76">
        <f>D23/D67</f>
        <v>0.36496899079120465</v>
      </c>
      <c r="E78" s="74"/>
      <c r="F78" s="76">
        <f>F23/F67</f>
        <v>5.3919250118243972E-2</v>
      </c>
      <c r="G78" s="76">
        <f>G23/G67</f>
        <v>5.5602182123373901E-2</v>
      </c>
      <c r="H78" s="74"/>
      <c r="I78" s="76">
        <f>I23/I67</f>
        <v>0.42475626415447115</v>
      </c>
      <c r="J78" s="76">
        <f>J23/J67</f>
        <v>0.28731233571430148</v>
      </c>
      <c r="K78" s="74"/>
      <c r="L78" s="76">
        <f>L23/L67</f>
        <v>0.26558627913103916</v>
      </c>
      <c r="M78" s="76">
        <f>M23/M67</f>
        <v>0.27313160984797108</v>
      </c>
      <c r="N78" s="74"/>
    </row>
    <row r="79" spans="1:14" s="64" customFormat="1" ht="15" customHeight="1" x14ac:dyDescent="0.45">
      <c r="A79" s="42"/>
      <c r="B79" s="2" t="s">
        <v>170</v>
      </c>
      <c r="C79" s="74">
        <f>C12*(1-C22)</f>
        <v>8670.9498423882796</v>
      </c>
      <c r="D79" s="74">
        <f>D12*(1-D22)</f>
        <v>7784.7327931069849</v>
      </c>
      <c r="E79" s="74"/>
      <c r="F79" s="74">
        <f>F12*(1-F22)</f>
        <v>2028.3116883116884</v>
      </c>
      <c r="G79" s="74">
        <f>G12*(1-G22)</f>
        <v>2290.9726183685111</v>
      </c>
      <c r="H79" s="74"/>
      <c r="I79" s="74">
        <f>I12*(1-I22)</f>
        <v>137.84255122174062</v>
      </c>
      <c r="J79" s="74">
        <f>J12*(1-J22)</f>
        <v>127.28291672224026</v>
      </c>
      <c r="K79" s="74"/>
      <c r="L79" s="74">
        <f>L12*(1-L22)</f>
        <v>1086.9271827669104</v>
      </c>
      <c r="M79" s="74">
        <f>M12*(1-M22)</f>
        <v>1404.8229936482148</v>
      </c>
      <c r="N79" s="74"/>
    </row>
    <row r="80" spans="1:14" ht="15" customHeight="1" x14ac:dyDescent="0.45">
      <c r="A80" s="42"/>
      <c r="B80" s="16" t="s">
        <v>69</v>
      </c>
      <c r="C80" s="74">
        <f>C67+C65</f>
        <v>52686</v>
      </c>
      <c r="D80" s="74">
        <f>D67+D65</f>
        <v>53163</v>
      </c>
      <c r="E80" s="74"/>
      <c r="F80" s="74">
        <f>F67+F65</f>
        <v>38233</v>
      </c>
      <c r="G80" s="74">
        <f>G67+G65</f>
        <v>37573</v>
      </c>
      <c r="H80" s="74"/>
      <c r="I80" s="74">
        <f>I67+I65</f>
        <v>175.40899999999999</v>
      </c>
      <c r="J80" s="74">
        <f>J67+J65</f>
        <v>147.81900000000002</v>
      </c>
      <c r="K80" s="74"/>
      <c r="L80" s="74">
        <f>L67+L65</f>
        <v>2841.7460000000001</v>
      </c>
      <c r="M80" s="74">
        <f>M67+M65</f>
        <v>3099.9159999999997</v>
      </c>
      <c r="N80" s="74"/>
    </row>
    <row r="81" spans="1:14" ht="15" customHeight="1" x14ac:dyDescent="0.45">
      <c r="A81" s="42"/>
      <c r="B81" s="16" t="s">
        <v>173</v>
      </c>
      <c r="C81" s="76">
        <f>C79/C80</f>
        <v>0.16457787348419464</v>
      </c>
      <c r="D81" s="76">
        <f>D79/D80</f>
        <v>0.14643140517102091</v>
      </c>
      <c r="E81" s="74"/>
      <c r="F81" s="76">
        <f>F79/F80</f>
        <v>5.3051334928247547E-2</v>
      </c>
      <c r="G81" s="76">
        <f>G79/G80</f>
        <v>6.0973907283648127E-2</v>
      </c>
      <c r="H81" s="74"/>
      <c r="I81" s="76">
        <f>I79/I80</f>
        <v>0.78583511234737458</v>
      </c>
      <c r="J81" s="76">
        <f>J79/J80</f>
        <v>0.86107277631590151</v>
      </c>
      <c r="K81" s="74"/>
      <c r="L81" s="76">
        <f>L79/L80</f>
        <v>0.38248569110923719</v>
      </c>
      <c r="M81" s="76">
        <f>M79/M80</f>
        <v>0.45318098737134005</v>
      </c>
      <c r="N81" s="74"/>
    </row>
    <row r="82" spans="1:14" s="64" customFormat="1" ht="15" customHeight="1" x14ac:dyDescent="0.45">
      <c r="A82" s="42"/>
      <c r="B82" s="63" t="s">
        <v>171</v>
      </c>
      <c r="C82" s="76">
        <f>C25/C23</f>
        <v>0.76182526432943798</v>
      </c>
      <c r="D82" s="76">
        <f>D25/D23</f>
        <v>0.90718331616889802</v>
      </c>
      <c r="E82" s="74"/>
      <c r="F82" s="76">
        <f>F25/F23</f>
        <v>0.67304625199362045</v>
      </c>
      <c r="G82" s="76">
        <f>G25/G23</f>
        <v>0.6384905660377358</v>
      </c>
      <c r="H82" s="74"/>
      <c r="I82" s="76">
        <f>I25/I23</f>
        <v>0.96019964076022524</v>
      </c>
      <c r="J82" s="76">
        <f>J25/J23</f>
        <v>0</v>
      </c>
      <c r="K82" s="74"/>
      <c r="L82" s="76">
        <f>L25/L23</f>
        <v>0</v>
      </c>
      <c r="M82" s="76">
        <f>M25/M23</f>
        <v>0</v>
      </c>
      <c r="N82" s="74"/>
    </row>
    <row r="83" spans="1:14" ht="15" customHeight="1" x14ac:dyDescent="0.45">
      <c r="A83" s="42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" customHeight="1" x14ac:dyDescent="0.45">
      <c r="A84" s="42" t="s">
        <v>175</v>
      </c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ht="15" customHeight="1" x14ac:dyDescent="0.45">
      <c r="B85" t="s">
        <v>174</v>
      </c>
      <c r="C85" s="77">
        <f>C60/C15</f>
        <v>3.631985731272295</v>
      </c>
      <c r="D85" s="77">
        <f>D60/D15</f>
        <v>3.784981425791615</v>
      </c>
      <c r="E85" s="74"/>
      <c r="F85" s="77">
        <f>F60/F15</f>
        <v>4.6684243176178661</v>
      </c>
      <c r="G85" s="77">
        <f>G60/G15</f>
        <v>3.9656834940442427</v>
      </c>
      <c r="H85" s="74"/>
      <c r="I85" s="77">
        <f>I60/I15</f>
        <v>0</v>
      </c>
      <c r="J85" s="77">
        <f>J60/J15</f>
        <v>0</v>
      </c>
      <c r="K85" s="74"/>
      <c r="L85" s="77">
        <f>L60/L15</f>
        <v>1.0212832682164955E-3</v>
      </c>
      <c r="M85" s="77">
        <f>M60/M15</f>
        <v>4.894072760530582E-4</v>
      </c>
      <c r="N85" s="74"/>
    </row>
    <row r="86" spans="1:14" ht="15" customHeight="1" x14ac:dyDescent="0.45">
      <c r="A86" s="42"/>
      <c r="B86" s="2" t="s">
        <v>77</v>
      </c>
      <c r="C86" s="77">
        <f>C65/C15</f>
        <v>2.6828605401732633</v>
      </c>
      <c r="D86" s="77">
        <f>D65/D15</f>
        <v>2.8196532814434812</v>
      </c>
      <c r="E86" s="74"/>
      <c r="F86" s="77">
        <f>F65/F15</f>
        <v>4.645161290322581</v>
      </c>
      <c r="G86" s="77">
        <f>G65/G15</f>
        <v>3.8976176971072038</v>
      </c>
      <c r="H86" s="74"/>
      <c r="I86" s="77">
        <f>I65/I15</f>
        <v>-0.7994431535524551</v>
      </c>
      <c r="J86" s="77">
        <f>J65/J15</f>
        <v>-1.66234319216534</v>
      </c>
      <c r="K86" s="74"/>
      <c r="L86" s="77">
        <f>L65/L15</f>
        <v>-0.91436488216041645</v>
      </c>
      <c r="M86" s="77">
        <f>M65/M15</f>
        <v>-1.225566207943978</v>
      </c>
      <c r="N86" s="74"/>
    </row>
    <row r="87" spans="1:14" ht="15" customHeight="1" x14ac:dyDescent="0.45">
      <c r="A87" s="42"/>
      <c r="B87" s="2" t="s">
        <v>73</v>
      </c>
      <c r="C87" s="77">
        <f>C60/C67</f>
        <v>2.0268745852687458</v>
      </c>
      <c r="D87" s="77">
        <f>D60/D67</f>
        <v>2.0105713211802292</v>
      </c>
      <c r="E87" s="74"/>
      <c r="F87" s="77">
        <f>F60/F67</f>
        <v>0.6471599948402631</v>
      </c>
      <c r="G87" s="77">
        <f>G60/G67</f>
        <v>0.58678136802349978</v>
      </c>
      <c r="H87" s="74"/>
      <c r="I87" s="77">
        <f>I60/I67</f>
        <v>0</v>
      </c>
      <c r="J87" s="77">
        <f>J60/J67</f>
        <v>0</v>
      </c>
      <c r="K87" s="74"/>
      <c r="L87" s="77">
        <f>L60/L67</f>
        <v>3.5600574499775972E-4</v>
      </c>
      <c r="M87" s="77">
        <f>M60/M67</f>
        <v>1.5946954577337888E-4</v>
      </c>
      <c r="N87" s="74"/>
    </row>
    <row r="88" spans="1:14" ht="15" customHeight="1" x14ac:dyDescent="0.45">
      <c r="A88" s="42"/>
      <c r="B88" s="2" t="s">
        <v>74</v>
      </c>
      <c r="C88" s="77">
        <f>C60/(C60+C67)</f>
        <v>0.66962621944535794</v>
      </c>
      <c r="D88" s="77">
        <f>D60/(D60+D67)</f>
        <v>0.66783713344881934</v>
      </c>
      <c r="E88" s="74"/>
      <c r="F88" s="77">
        <f>F60/(F60+F67)</f>
        <v>0.39289443458285478</v>
      </c>
      <c r="G88" s="77">
        <f>G60/(G60+G67)</f>
        <v>0.36979345727659801</v>
      </c>
      <c r="H88" s="74"/>
      <c r="I88" s="77">
        <f>I60/(I60+I67)</f>
        <v>0</v>
      </c>
      <c r="J88" s="77">
        <f>J60/(J60+J67)</f>
        <v>0</v>
      </c>
      <c r="K88" s="74"/>
      <c r="L88" s="77">
        <f>L60/(L60+L67)</f>
        <v>3.5587905001143133E-4</v>
      </c>
      <c r="M88" s="77">
        <f>M60/(M60+M67)</f>
        <v>1.5944411929209911E-4</v>
      </c>
      <c r="N88" s="74"/>
    </row>
    <row r="89" spans="1:14" ht="15" customHeight="1" x14ac:dyDescent="0.45">
      <c r="A89" s="42"/>
      <c r="B89" s="2" t="s">
        <v>75</v>
      </c>
      <c r="C89" s="77">
        <f>C65/C67</f>
        <v>1.4972035264006067</v>
      </c>
      <c r="D89" s="77">
        <f>D65/D67</f>
        <v>1.4977917684645743</v>
      </c>
      <c r="E89" s="74"/>
      <c r="F89" s="77">
        <f>F65/F67</f>
        <v>0.64393515930687539</v>
      </c>
      <c r="G89" s="77">
        <f>G65/G67</f>
        <v>0.5767100293747377</v>
      </c>
      <c r="H89" s="74"/>
      <c r="I89" s="77">
        <f>I65/I67</f>
        <v>-0.47103667270791805</v>
      </c>
      <c r="J89" s="77">
        <f>J65/J67</f>
        <v>-0.67321046034262066</v>
      </c>
      <c r="K89" s="74"/>
      <c r="L89" s="77">
        <f>L65/L67</f>
        <v>-0.3187354196468663</v>
      </c>
      <c r="M89" s="77">
        <f>M65/M67</f>
        <v>-0.39934119507213917</v>
      </c>
      <c r="N89" s="74"/>
    </row>
    <row r="90" spans="1:14" ht="15" customHeight="1" x14ac:dyDescent="0.45">
      <c r="A90" s="42"/>
      <c r="B90" s="2" t="s">
        <v>76</v>
      </c>
      <c r="C90" s="77">
        <f>C65/(C65+C67)</f>
        <v>0.59955206316668563</v>
      </c>
      <c r="D90" s="77">
        <f>D65/(D65+D67)</f>
        <v>0.59964637059609127</v>
      </c>
      <c r="E90" s="74"/>
      <c r="F90" s="77">
        <f>F65/(F65+F67)</f>
        <v>0.39170350221013261</v>
      </c>
      <c r="G90" s="77">
        <f>G65/(G65+G67)</f>
        <v>0.36576797168179276</v>
      </c>
      <c r="H90" s="74"/>
      <c r="I90" s="77">
        <f>I65/(I65+I67)</f>
        <v>-0.89049022570107572</v>
      </c>
      <c r="J90" s="77">
        <f>J65/(J65+J67)</f>
        <v>-2.0600734682280351</v>
      </c>
      <c r="K90" s="74"/>
      <c r="L90" s="77">
        <f>L65/(L65+L67)</f>
        <v>-0.46785849263093887</v>
      </c>
      <c r="M90" s="77">
        <f>M65/(M65+M67)</f>
        <v>-0.66483866014433946</v>
      </c>
      <c r="N90" s="74"/>
    </row>
    <row r="91" spans="1:14" ht="15" customHeight="1" x14ac:dyDescent="0.45">
      <c r="A91" s="42"/>
      <c r="B91" s="2" t="s">
        <v>78</v>
      </c>
      <c r="C91" s="77">
        <f>C15/-C18</f>
        <v>12.446088794926004</v>
      </c>
      <c r="D91" s="77">
        <f>D15/-D18</f>
        <v>11.863588667366212</v>
      </c>
      <c r="E91" s="74"/>
      <c r="F91" s="77">
        <f>F15/-F18</f>
        <v>5.8300180831826403</v>
      </c>
      <c r="G91" s="77">
        <f>G15/-G18</f>
        <v>6.5055350553505535</v>
      </c>
      <c r="H91" s="74"/>
      <c r="I91" s="77">
        <f>I15/-I18</f>
        <v>1236.6202531645611</v>
      </c>
      <c r="J91" s="77">
        <f>J15/-J18</f>
        <v>959.08900523560294</v>
      </c>
      <c r="K91" s="74"/>
      <c r="L91" s="77" t="e">
        <f>L15/-L18</f>
        <v>#DIV/0!</v>
      </c>
      <c r="M91" s="77" t="e">
        <f>M15/-M18</f>
        <v>#DIV/0!</v>
      </c>
      <c r="N91" s="74"/>
    </row>
    <row r="92" spans="1:14" s="64" customFormat="1" ht="15" customHeight="1" x14ac:dyDescent="0.45">
      <c r="A92" s="42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 s="64" customFormat="1" ht="15" customHeight="1" x14ac:dyDescent="0.45">
      <c r="A93" s="42" t="s">
        <v>176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 ht="15" customHeight="1" x14ac:dyDescent="0.45">
      <c r="A94" s="42"/>
      <c r="B94" s="2" t="s">
        <v>71</v>
      </c>
      <c r="C94" s="76">
        <f>C49/C6</f>
        <v>-5.927655235335158E-2</v>
      </c>
      <c r="D94" s="76">
        <f>D49/D6</f>
        <v>-9.9503241049251831E-2</v>
      </c>
      <c r="E94" s="74"/>
      <c r="F94" s="76">
        <f>F49/F6</f>
        <v>-0.20854316546762591</v>
      </c>
      <c r="G94" s="76">
        <f>G49/G6</f>
        <v>-0.25744534343260456</v>
      </c>
      <c r="H94" s="74"/>
      <c r="I94" s="76">
        <f>I49/I6</f>
        <v>6.7271140562367798E-2</v>
      </c>
      <c r="J94" s="76">
        <f>J49/J6</f>
        <v>3.1473599401835695E-2</v>
      </c>
      <c r="K94" s="74"/>
      <c r="L94" s="76">
        <f>L49/L6</f>
        <v>7.8196418365085507E-2</v>
      </c>
      <c r="M94" s="76">
        <f>M49/M6</f>
        <v>7.2449712284376341E-2</v>
      </c>
      <c r="N94" s="74"/>
    </row>
    <row r="95" spans="1:14" s="64" customFormat="1" ht="15" customHeight="1" x14ac:dyDescent="0.45">
      <c r="A95" s="42"/>
      <c r="B95" s="63" t="s">
        <v>177</v>
      </c>
      <c r="C95" s="77">
        <f>C30/C31</f>
        <v>0.75671968264560863</v>
      </c>
      <c r="D95" s="77">
        <f>D30/D31</f>
        <v>1.317717964522978</v>
      </c>
      <c r="E95" s="74"/>
      <c r="F95" s="77">
        <f>F30/F31</f>
        <v>0.35109669447018843</v>
      </c>
      <c r="G95" s="77">
        <f>G30/G31</f>
        <v>0.31037171822199117</v>
      </c>
      <c r="H95" s="74"/>
      <c r="I95" s="77">
        <f>I30/I31</f>
        <v>3.3127260735595696</v>
      </c>
      <c r="J95" s="77">
        <f>J30/J31</f>
        <v>3.2515950539212919</v>
      </c>
      <c r="K95" s="74"/>
      <c r="L95" s="77">
        <f>L30/L31</f>
        <v>3.503735457882883</v>
      </c>
      <c r="M95" s="77">
        <f>M30/M31</f>
        <v>4.1880070081121294</v>
      </c>
      <c r="N95" s="74"/>
    </row>
    <row r="96" spans="1:14" s="64" customFormat="1" ht="15" customHeight="1" x14ac:dyDescent="0.45">
      <c r="A96" s="42"/>
      <c r="B96" s="63" t="s">
        <v>178</v>
      </c>
      <c r="C96" s="77">
        <f>C64/C31</f>
        <v>0.41430319208096988</v>
      </c>
      <c r="D96" s="77">
        <f>D64/D31</f>
        <v>0.74748304910622565</v>
      </c>
      <c r="E96" s="74"/>
      <c r="F96" s="78">
        <f>F64/F31</f>
        <v>1.1584800741427247E-2</v>
      </c>
      <c r="G96" s="78">
        <f>G64/G31</f>
        <v>3.1193137509747854E-2</v>
      </c>
      <c r="H96" s="74"/>
      <c r="I96" s="77">
        <f>I64/I31</f>
        <v>1.6096952708760575</v>
      </c>
      <c r="J96" s="77">
        <f>J64/J31</f>
        <v>2.1492151770086387</v>
      </c>
      <c r="K96" s="74"/>
      <c r="L96" s="77">
        <f>L64/L31</f>
        <v>2.0133505370618834</v>
      </c>
      <c r="M96" s="77">
        <f>M64/M31</f>
        <v>2.7490666517330942</v>
      </c>
      <c r="N96" s="74"/>
    </row>
    <row r="97" spans="1:14" s="64" customFormat="1" ht="15" customHeight="1" x14ac:dyDescent="0.45">
      <c r="A97" s="42"/>
      <c r="B97" s="63" t="s">
        <v>179</v>
      </c>
      <c r="C97" s="64">
        <f>C34/C6*365</f>
        <v>38.893763752482151</v>
      </c>
      <c r="D97" s="64">
        <f>D34/D6*365</f>
        <v>34.759798873205305</v>
      </c>
      <c r="E97" s="74"/>
      <c r="F97" s="64">
        <f>F34/F6*365</f>
        <v>36.598471223021583</v>
      </c>
      <c r="G97" s="64">
        <f>G34/G6*365</f>
        <v>32.924771905663626</v>
      </c>
      <c r="H97" s="74"/>
      <c r="I97" s="64">
        <f>I34/I6*365</f>
        <v>30.536251177146347</v>
      </c>
      <c r="J97" s="64">
        <f>J34/J6*365</f>
        <v>30.983957320815598</v>
      </c>
      <c r="K97" s="74"/>
      <c r="L97" s="64">
        <f>L34/L6*365</f>
        <v>46.94809512145131</v>
      </c>
      <c r="M97" s="64">
        <f>M34/M6*365</f>
        <v>52.862256172371033</v>
      </c>
      <c r="N97" s="74"/>
    </row>
    <row r="98" spans="1:14" s="64" customFormat="1" ht="15" customHeight="1" x14ac:dyDescent="0.45">
      <c r="A98" s="42"/>
      <c r="B98" s="63" t="s">
        <v>180</v>
      </c>
      <c r="C98" s="64">
        <f>C35/-C7*365</f>
        <v>84.365209658663389</v>
      </c>
      <c r="D98" s="64">
        <f>D35/-D7*365</f>
        <v>88.743393136306111</v>
      </c>
      <c r="E98" s="74"/>
      <c r="F98" s="64">
        <f>F35/-F7*365</f>
        <v>49.81427378964942</v>
      </c>
      <c r="G98" s="64">
        <f>G35/-G7*365</f>
        <v>54.620974076983501</v>
      </c>
      <c r="H98" s="74"/>
      <c r="I98" s="64">
        <f>I35/-I7*365</f>
        <v>40.978205810196023</v>
      </c>
      <c r="J98" s="64">
        <f>J35/-J7*365</f>
        <v>36.764431483179798</v>
      </c>
      <c r="K98" s="74"/>
      <c r="L98" s="64">
        <f>L35/-L7*365</f>
        <v>78.26902499890025</v>
      </c>
      <c r="M98" s="64">
        <f>M35/-M7*365</f>
        <v>64.848916500156292</v>
      </c>
      <c r="N98" s="74"/>
    </row>
    <row r="99" spans="1:14" s="64" customFormat="1" ht="15" customHeight="1" x14ac:dyDescent="0.45">
      <c r="A99" s="42"/>
      <c r="B99" s="63" t="s">
        <v>181</v>
      </c>
      <c r="C99" s="64">
        <f>C41/-C7*365</f>
        <v>275.41658116150217</v>
      </c>
      <c r="D99" s="64">
        <f>D41/-D7*365</f>
        <v>294.08136678329487</v>
      </c>
      <c r="E99" s="74"/>
      <c r="F99" s="64">
        <f>F41/-F7*365</f>
        <v>241.91151919866445</v>
      </c>
      <c r="G99" s="64">
        <f>G41/-G7*365</f>
        <v>268.08719560094266</v>
      </c>
      <c r="H99" s="74"/>
      <c r="I99" s="64">
        <f>I41/-I7*365</f>
        <v>38.370048669720759</v>
      </c>
      <c r="J99" s="64">
        <f>J41/-J7*365</f>
        <v>43.069437084096251</v>
      </c>
      <c r="K99" s="74"/>
      <c r="L99" s="64">
        <f>L41/-L7*365</f>
        <v>59.46047042206969</v>
      </c>
      <c r="M99" s="64">
        <f>M41/-M7*365</f>
        <v>57.784524722657544</v>
      </c>
      <c r="N99" s="74"/>
    </row>
    <row r="100" spans="1:14" s="64" customFormat="1" ht="15" customHeight="1" x14ac:dyDescent="0.45">
      <c r="A100" s="42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</row>
    <row r="101" spans="1:14" ht="15" customHeight="1" x14ac:dyDescent="0.45">
      <c r="A101" s="42" t="s">
        <v>70</v>
      </c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</row>
    <row r="102" spans="1:14" ht="15" customHeight="1" x14ac:dyDescent="0.45">
      <c r="A102" s="42"/>
      <c r="B102" s="2" t="s">
        <v>185</v>
      </c>
      <c r="C102" s="76"/>
      <c r="D102" s="76"/>
      <c r="E102" s="74"/>
      <c r="F102" s="76"/>
      <c r="G102" s="76"/>
      <c r="H102" s="74"/>
      <c r="I102" s="76"/>
      <c r="J102" s="76"/>
      <c r="K102" s="74"/>
      <c r="L102" s="76"/>
      <c r="M102" s="76"/>
      <c r="N102" s="74"/>
    </row>
    <row r="103" spans="1:14" ht="15" customHeight="1" x14ac:dyDescent="0.45">
      <c r="A103" s="42"/>
      <c r="B103" s="2" t="s">
        <v>186</v>
      </c>
      <c r="C103" s="77"/>
      <c r="D103" s="77"/>
      <c r="E103" s="74"/>
      <c r="F103" s="77"/>
      <c r="G103" s="77"/>
      <c r="H103" s="74"/>
      <c r="I103" s="77"/>
      <c r="J103" s="77"/>
      <c r="K103" s="74"/>
      <c r="L103" s="77"/>
      <c r="M103" s="77"/>
      <c r="N103" s="74"/>
    </row>
    <row r="104" spans="1:14" ht="15" customHeight="1" x14ac:dyDescent="0.45">
      <c r="A104" s="42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</row>
    <row r="105" spans="1:14" ht="15" customHeight="1" x14ac:dyDescent="0.45">
      <c r="A105" s="39" t="s">
        <v>79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</row>
  </sheetData>
  <dataConsolidate/>
  <mergeCells count="4">
    <mergeCell ref="C1:D1"/>
    <mergeCell ref="F1:G1"/>
    <mergeCell ref="I1:J1"/>
    <mergeCell ref="L1:M1"/>
  </mergeCells>
  <printOptions gridLines="1"/>
  <pageMargins left="0.7" right="0.7" top="0.75" bottom="0.75" header="0" footer="0"/>
  <pageSetup paperSize="9" scale="65" fitToHeight="0" orientation="landscape" r:id="rId1"/>
  <headerFooter>
    <oddHeader>&amp;R&amp;F  &amp;A</oddHeader>
    <oddFooter>&amp;L© 2017&amp;CPage &amp;P of</oddFooter>
  </headerFooter>
  <rowBreaks count="1" manualBreakCount="1">
    <brk id="47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Z1000"/>
  <sheetViews>
    <sheetView workbookViewId="0"/>
  </sheetViews>
  <sheetFormatPr defaultColWidth="12.6640625" defaultRowHeight="15" customHeight="1" x14ac:dyDescent="0.45"/>
  <cols>
    <col min="1" max="1" width="1.265625" customWidth="1"/>
    <col min="2" max="2" width="24.3984375" customWidth="1"/>
    <col min="3" max="3" width="2.265625" customWidth="1"/>
    <col min="4" max="4" width="9.6640625" customWidth="1"/>
    <col min="5" max="5" width="2.265625" customWidth="1"/>
    <col min="6" max="6" width="9.6640625" customWidth="1"/>
    <col min="7" max="7" width="2.265625" customWidth="1"/>
    <col min="8" max="8" width="9.6640625" customWidth="1"/>
    <col min="9" max="9" width="2.265625" customWidth="1"/>
    <col min="10" max="10" width="9.6640625" customWidth="1"/>
    <col min="11" max="11" width="2.265625" customWidth="1"/>
    <col min="12" max="12" width="8.6640625" customWidth="1"/>
    <col min="13" max="13" width="2.265625" customWidth="1"/>
    <col min="14" max="14" width="8.6640625" customWidth="1"/>
    <col min="15" max="15" width="2.265625" customWidth="1"/>
    <col min="16" max="16" width="8.6640625" customWidth="1"/>
    <col min="17" max="17" width="2.265625" customWidth="1"/>
    <col min="18" max="18" width="8.06640625" customWidth="1"/>
    <col min="19" max="19" width="2.265625" customWidth="1"/>
    <col min="20" max="20" width="8.06640625" customWidth="1"/>
    <col min="21" max="21" width="2.265625" customWidth="1"/>
    <col min="22" max="22" width="8.06640625" customWidth="1"/>
    <col min="23" max="23" width="2.265625" customWidth="1"/>
    <col min="24" max="26" width="8.06640625" customWidth="1"/>
  </cols>
  <sheetData>
    <row r="1" spans="1:26" ht="45" customHeight="1" x14ac:dyDescent="0.85">
      <c r="A1" s="45" t="s">
        <v>107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6"/>
    </row>
    <row r="2" spans="1:26" ht="15" customHeight="1" x14ac:dyDescent="0.55000000000000004">
      <c r="B2" s="33" t="s">
        <v>108</v>
      </c>
      <c r="D2" s="47"/>
      <c r="T2" s="47" t="s">
        <v>109</v>
      </c>
      <c r="U2" s="47"/>
      <c r="V2" s="47"/>
      <c r="W2" s="47"/>
      <c r="X2" s="47"/>
      <c r="Y2" s="47"/>
      <c r="Z2" s="47"/>
    </row>
    <row r="3" spans="1:26" ht="15" customHeight="1" x14ac:dyDescent="0.55000000000000004">
      <c r="D3" s="47"/>
      <c r="T3" s="47"/>
      <c r="U3" s="47"/>
      <c r="V3" s="47"/>
      <c r="W3" s="47"/>
      <c r="X3" s="47"/>
      <c r="Y3" s="47"/>
      <c r="Z3" s="47"/>
    </row>
    <row r="4" spans="1:26" ht="15" customHeight="1" x14ac:dyDescent="0.45">
      <c r="A4" s="52" t="s">
        <v>80</v>
      </c>
      <c r="B4" s="52"/>
      <c r="C4" s="52"/>
      <c r="D4" s="52"/>
    </row>
    <row r="5" spans="1:26" ht="15" customHeight="1" x14ac:dyDescent="0.45">
      <c r="A5" s="39"/>
      <c r="B5" s="2" t="s">
        <v>81</v>
      </c>
      <c r="D5" s="43" t="s">
        <v>110</v>
      </c>
    </row>
    <row r="6" spans="1:26" ht="15" customHeight="1" x14ac:dyDescent="0.45">
      <c r="A6" s="39"/>
      <c r="B6" s="2" t="s">
        <v>82</v>
      </c>
      <c r="D6" s="2" t="s">
        <v>83</v>
      </c>
    </row>
    <row r="7" spans="1:26" ht="15" customHeight="1" x14ac:dyDescent="0.45">
      <c r="A7" s="39"/>
      <c r="B7" s="2" t="s">
        <v>84</v>
      </c>
      <c r="D7" s="53">
        <v>42482</v>
      </c>
    </row>
    <row r="8" spans="1:26" ht="15" customHeight="1" x14ac:dyDescent="0.45">
      <c r="A8" s="39"/>
      <c r="B8" s="2" t="s">
        <v>87</v>
      </c>
      <c r="D8" s="43" t="s">
        <v>111</v>
      </c>
    </row>
    <row r="9" spans="1:26" ht="15" customHeight="1" x14ac:dyDescent="0.45">
      <c r="A9" s="42"/>
      <c r="B9" s="2" t="s">
        <v>112</v>
      </c>
      <c r="D9" s="43" t="s">
        <v>113</v>
      </c>
    </row>
    <row r="10" spans="1:26" ht="15" customHeight="1" x14ac:dyDescent="0.45">
      <c r="A10" s="39"/>
      <c r="B10" s="2" t="s">
        <v>85</v>
      </c>
      <c r="D10" s="53">
        <v>42369</v>
      </c>
    </row>
    <row r="11" spans="1:26" ht="15" customHeight="1" x14ac:dyDescent="0.45">
      <c r="A11" s="39"/>
      <c r="B11" s="2" t="s">
        <v>88</v>
      </c>
      <c r="D11" s="43" t="s">
        <v>10</v>
      </c>
    </row>
    <row r="12" spans="1:26" ht="15" customHeight="1" x14ac:dyDescent="0.45">
      <c r="A12" s="39"/>
      <c r="B12" s="2" t="s">
        <v>114</v>
      </c>
      <c r="D12" s="43"/>
    </row>
    <row r="13" spans="1:26" ht="15" customHeight="1" x14ac:dyDescent="0.45">
      <c r="A13" s="39"/>
      <c r="B13" s="2" t="str">
        <f>"Closing price as at "&amp;TEXT(D7,"dd-mmm-yy")</f>
        <v>Closing price as at 22-Apr-16</v>
      </c>
      <c r="D13" s="43" t="e">
        <v>#N/A</v>
      </c>
    </row>
    <row r="14" spans="1:26" ht="15" customHeight="1" x14ac:dyDescent="0.45">
      <c r="A14" s="39"/>
      <c r="B14" s="2" t="s">
        <v>89</v>
      </c>
      <c r="D14" s="43" t="e">
        <v>#N/A</v>
      </c>
    </row>
    <row r="15" spans="1:26" ht="15" customHeight="1" x14ac:dyDescent="0.45">
      <c r="A15" s="39"/>
      <c r="B15" s="2" t="s">
        <v>90</v>
      </c>
      <c r="D15" s="43" t="e">
        <v>#N/A</v>
      </c>
    </row>
    <row r="16" spans="1:26" ht="15" customHeight="1" x14ac:dyDescent="0.45">
      <c r="A16" s="39"/>
      <c r="B16" s="2" t="s">
        <v>115</v>
      </c>
      <c r="D16" s="43" t="e">
        <v>#N/A</v>
      </c>
    </row>
    <row r="17" spans="1:4" ht="15" customHeight="1" x14ac:dyDescent="0.45">
      <c r="A17" s="39"/>
      <c r="B17" s="2" t="s">
        <v>116</v>
      </c>
      <c r="D17" s="43" t="s">
        <v>105</v>
      </c>
    </row>
    <row r="18" spans="1:4" ht="15" customHeight="1" x14ac:dyDescent="0.45">
      <c r="A18" s="39"/>
      <c r="B18" s="2" t="s">
        <v>117</v>
      </c>
      <c r="D18" s="43">
        <v>0.6389551</v>
      </c>
    </row>
    <row r="19" spans="1:4" ht="15" customHeight="1" x14ac:dyDescent="0.45">
      <c r="A19" s="39"/>
      <c r="B19" s="2" t="s">
        <v>86</v>
      </c>
      <c r="D19" s="51" t="e">
        <v>#N/A</v>
      </c>
    </row>
    <row r="20" spans="1:4" ht="15" customHeight="1" x14ac:dyDescent="0.45">
      <c r="A20" s="39"/>
      <c r="D20" s="43"/>
    </row>
    <row r="21" spans="1:4" ht="15" customHeight="1" x14ac:dyDescent="0.45">
      <c r="A21" s="39"/>
      <c r="B21" s="2" t="s">
        <v>91</v>
      </c>
      <c r="D21" s="43" t="s">
        <v>118</v>
      </c>
    </row>
    <row r="22" spans="1:4" ht="15" customHeight="1" x14ac:dyDescent="0.45">
      <c r="A22" s="39"/>
      <c r="B22" s="2" t="s">
        <v>92</v>
      </c>
      <c r="D22" s="51" t="s">
        <v>106</v>
      </c>
    </row>
    <row r="23" spans="1:4" ht="15" customHeight="1" x14ac:dyDescent="0.45">
      <c r="A23" s="39"/>
      <c r="D23" s="43"/>
    </row>
    <row r="24" spans="1:4" ht="15" customHeight="1" x14ac:dyDescent="0.45">
      <c r="A24" s="52" t="s">
        <v>119</v>
      </c>
      <c r="B24" s="52"/>
      <c r="C24" s="52"/>
      <c r="D24" s="52"/>
    </row>
    <row r="25" spans="1:4" ht="15" customHeight="1" x14ac:dyDescent="0.45">
      <c r="A25" s="39"/>
      <c r="B25" s="2" t="s">
        <v>120</v>
      </c>
      <c r="D25" s="54">
        <v>0</v>
      </c>
    </row>
    <row r="26" spans="1:4" ht="15" customHeight="1" x14ac:dyDescent="0.45">
      <c r="A26" s="39"/>
      <c r="B26" s="2" t="s">
        <v>121</v>
      </c>
      <c r="D26" s="54">
        <v>0</v>
      </c>
    </row>
    <row r="27" spans="1:4" ht="15" customHeight="1" x14ac:dyDescent="0.45">
      <c r="A27" s="39"/>
      <c r="B27" s="2" t="s">
        <v>95</v>
      </c>
      <c r="D27" s="54">
        <v>67.661361999999997</v>
      </c>
    </row>
    <row r="28" spans="1:4" ht="15" customHeight="1" x14ac:dyDescent="0.45">
      <c r="A28" s="39"/>
      <c r="B28" s="2" t="s">
        <v>97</v>
      </c>
      <c r="D28" s="54">
        <v>510.95299999999997</v>
      </c>
    </row>
    <row r="29" spans="1:4" ht="15" customHeight="1" x14ac:dyDescent="0.45">
      <c r="A29" s="39"/>
      <c r="B29" s="2" t="s">
        <v>122</v>
      </c>
      <c r="D29" s="54">
        <v>6.6109999999999998</v>
      </c>
    </row>
    <row r="30" spans="1:4" ht="15" customHeight="1" x14ac:dyDescent="0.45">
      <c r="A30" s="39"/>
      <c r="B30" s="2" t="s">
        <v>123</v>
      </c>
      <c r="D30" s="54">
        <v>0</v>
      </c>
    </row>
    <row r="31" spans="1:4" ht="15" customHeight="1" x14ac:dyDescent="0.45">
      <c r="A31" s="39"/>
      <c r="B31" s="2" t="s">
        <v>124</v>
      </c>
      <c r="D31" s="55">
        <v>0</v>
      </c>
    </row>
    <row r="32" spans="1:4" ht="15" customHeight="1" x14ac:dyDescent="0.45">
      <c r="A32" s="39"/>
      <c r="B32" s="2" t="s">
        <v>96</v>
      </c>
      <c r="D32" s="56">
        <v>0</v>
      </c>
    </row>
    <row r="33" spans="1:18" ht="15" customHeight="1" x14ac:dyDescent="0.45">
      <c r="A33" s="39"/>
      <c r="B33" s="2" t="s">
        <v>125</v>
      </c>
      <c r="D33" s="54">
        <v>113.08199999999999</v>
      </c>
    </row>
    <row r="34" spans="1:18" ht="15" customHeight="1" x14ac:dyDescent="0.45">
      <c r="A34" s="39"/>
      <c r="B34" s="2" t="s">
        <v>126</v>
      </c>
      <c r="D34" s="54">
        <v>0</v>
      </c>
    </row>
    <row r="35" spans="1:18" ht="15" customHeight="1" x14ac:dyDescent="0.45">
      <c r="A35" s="39"/>
      <c r="B35" s="2" t="s">
        <v>127</v>
      </c>
      <c r="D35" s="54">
        <v>1.84</v>
      </c>
    </row>
    <row r="36" spans="1:18" ht="15" customHeight="1" x14ac:dyDescent="0.45">
      <c r="A36" s="39"/>
      <c r="B36" s="2" t="s">
        <v>128</v>
      </c>
      <c r="D36" s="50">
        <v>0</v>
      </c>
    </row>
    <row r="37" spans="1:18" ht="15.75" customHeight="1" x14ac:dyDescent="0.45">
      <c r="A37" s="39"/>
    </row>
    <row r="38" spans="1:18" ht="15" customHeight="1" x14ac:dyDescent="0.45">
      <c r="A38" s="52" t="s">
        <v>129</v>
      </c>
      <c r="B38" s="52"/>
      <c r="C38" s="52"/>
      <c r="D38" s="52"/>
    </row>
    <row r="39" spans="1:18" ht="15.75" customHeight="1" x14ac:dyDescent="0.45">
      <c r="A39" s="39"/>
      <c r="D39" s="57" t="s">
        <v>130</v>
      </c>
      <c r="F39" s="58" t="s">
        <v>99</v>
      </c>
      <c r="G39" s="58"/>
      <c r="H39" s="58" t="s">
        <v>100</v>
      </c>
      <c r="I39" s="58"/>
      <c r="L39" s="43" t="s">
        <v>101</v>
      </c>
      <c r="N39" s="43" t="s">
        <v>102</v>
      </c>
      <c r="P39" s="43" t="s">
        <v>103</v>
      </c>
      <c r="R39" s="43" t="s">
        <v>104</v>
      </c>
    </row>
    <row r="40" spans="1:18" ht="15" customHeight="1" x14ac:dyDescent="0.45">
      <c r="A40" s="39"/>
      <c r="B40" s="2" t="s">
        <v>8</v>
      </c>
      <c r="D40" s="49" t="str">
        <f>D8</f>
        <v>31/12/2015</v>
      </c>
      <c r="F40" s="48">
        <f>EDATE(H40,-12)</f>
        <v>42094</v>
      </c>
      <c r="H40" s="59">
        <v>42460</v>
      </c>
      <c r="L40" s="48">
        <f>EDATE(D40,12)</f>
        <v>42735</v>
      </c>
      <c r="M40" s="48"/>
      <c r="N40" s="48">
        <f>EDATE(L40,12)</f>
        <v>43100</v>
      </c>
      <c r="O40" s="48"/>
      <c r="P40" s="48">
        <f>EDATE(N40,12)</f>
        <v>43465</v>
      </c>
      <c r="Q40" s="48"/>
      <c r="R40" s="48">
        <f>EDATE(P40,12)</f>
        <v>43830</v>
      </c>
    </row>
    <row r="41" spans="1:18" ht="15" customHeight="1" x14ac:dyDescent="0.45">
      <c r="A41" s="39"/>
      <c r="B41" s="2" t="s">
        <v>28</v>
      </c>
      <c r="D41" s="54">
        <v>547.65499999999997</v>
      </c>
      <c r="F41" s="54">
        <v>138.52000000000001</v>
      </c>
      <c r="H41" s="54">
        <v>147.517</v>
      </c>
      <c r="L41" s="54" t="e">
        <v>#N/A</v>
      </c>
      <c r="N41" s="54" t="e">
        <v>#N/A</v>
      </c>
      <c r="P41" s="54" t="e">
        <v>#N/A</v>
      </c>
      <c r="R41" s="54" t="e">
        <v>#N/A</v>
      </c>
    </row>
    <row r="42" spans="1:18" ht="15" customHeight="1" x14ac:dyDescent="0.45">
      <c r="A42" s="39"/>
      <c r="B42" s="2" t="s">
        <v>31</v>
      </c>
      <c r="D42" s="16">
        <v>100.14100000000001</v>
      </c>
      <c r="F42" s="16">
        <v>25.919</v>
      </c>
      <c r="H42" s="16">
        <v>22.268999999999998</v>
      </c>
      <c r="L42" s="54" t="e">
        <v>#N/A</v>
      </c>
      <c r="N42" s="54" t="e">
        <v>#N/A</v>
      </c>
      <c r="P42" s="54" t="e">
        <v>#N/A</v>
      </c>
      <c r="R42" s="54" t="e">
        <v>#N/A</v>
      </c>
    </row>
    <row r="43" spans="1:18" ht="15" customHeight="1" x14ac:dyDescent="0.45">
      <c r="A43" s="39"/>
      <c r="B43" s="2" t="s">
        <v>32</v>
      </c>
      <c r="D43" s="54">
        <v>21.494</v>
      </c>
      <c r="F43" s="54">
        <v>5.0670000000000002</v>
      </c>
      <c r="H43" s="54">
        <v>6.1520000000000001</v>
      </c>
      <c r="L43" s="16" t="e">
        <f>L44-L42</f>
        <v>#N/A</v>
      </c>
      <c r="N43" s="16" t="e">
        <f>N44-N42</f>
        <v>#N/A</v>
      </c>
      <c r="P43" s="16" t="e">
        <f>P44-P42</f>
        <v>#N/A</v>
      </c>
      <c r="R43" s="16" t="e">
        <f>R44-R42</f>
        <v>#N/A</v>
      </c>
    </row>
    <row r="44" spans="1:18" ht="15" customHeight="1" x14ac:dyDescent="0.45">
      <c r="A44" s="39"/>
      <c r="B44" s="2" t="s">
        <v>33</v>
      </c>
      <c r="D44" s="54">
        <f>D42+D43</f>
        <v>121.63500000000001</v>
      </c>
      <c r="F44" s="54">
        <f>F42+F43</f>
        <v>30.986000000000001</v>
      </c>
      <c r="H44" s="54">
        <f>H42+H43</f>
        <v>28.420999999999999</v>
      </c>
      <c r="L44" s="56" t="e">
        <v>#N/A</v>
      </c>
      <c r="N44" s="56" t="e">
        <v>#N/A</v>
      </c>
      <c r="P44" s="56" t="e">
        <v>#N/A</v>
      </c>
      <c r="R44" s="56" t="e">
        <v>#N/A</v>
      </c>
    </row>
    <row r="45" spans="1:18" ht="15" customHeight="1" x14ac:dyDescent="0.45">
      <c r="A45" s="39"/>
      <c r="B45" s="2" t="s">
        <v>131</v>
      </c>
      <c r="D45" s="54">
        <v>0.34699999999999998</v>
      </c>
      <c r="F45" s="54">
        <v>0.08</v>
      </c>
      <c r="H45" s="54">
        <v>0</v>
      </c>
      <c r="L45" s="54" t="e">
        <v>#N/A</v>
      </c>
      <c r="N45" s="54" t="e">
        <v>#N/A</v>
      </c>
      <c r="P45" s="54" t="e">
        <v>#N/A</v>
      </c>
      <c r="R45" s="54" t="e">
        <v>#N/A</v>
      </c>
    </row>
    <row r="46" spans="1:18" ht="15" customHeight="1" x14ac:dyDescent="0.45">
      <c r="A46" s="39"/>
      <c r="B46" s="2" t="s">
        <v>132</v>
      </c>
      <c r="D46" s="54">
        <v>50.619</v>
      </c>
      <c r="F46" s="54">
        <v>16.303000000000001</v>
      </c>
      <c r="H46" s="54">
        <v>50.619</v>
      </c>
      <c r="L46" s="54" t="e">
        <v>#N/A</v>
      </c>
      <c r="N46" s="54" t="e">
        <v>#N/A</v>
      </c>
      <c r="P46" s="54" t="e">
        <v>#N/A</v>
      </c>
      <c r="R46" s="54" t="e">
        <v>#N/A</v>
      </c>
    </row>
    <row r="47" spans="1:18" ht="15.75" customHeight="1" x14ac:dyDescent="0.45">
      <c r="A47" s="39"/>
    </row>
    <row r="48" spans="1:18" ht="15.75" customHeight="1" x14ac:dyDescent="0.45">
      <c r="A48" s="39"/>
    </row>
    <row r="49" spans="1:7" ht="15" customHeight="1" x14ac:dyDescent="0.45">
      <c r="A49" s="52" t="s">
        <v>133</v>
      </c>
      <c r="B49" s="52"/>
      <c r="C49" s="52"/>
      <c r="D49" s="52"/>
      <c r="E49" s="52"/>
      <c r="F49" s="52"/>
      <c r="G49" s="52"/>
    </row>
    <row r="50" spans="1:7" ht="15" customHeight="1" x14ac:dyDescent="0.45">
      <c r="A50" s="39"/>
      <c r="B50" s="2" t="s">
        <v>93</v>
      </c>
      <c r="D50" s="2" t="s">
        <v>94</v>
      </c>
      <c r="F50" s="2" t="s">
        <v>134</v>
      </c>
    </row>
    <row r="51" spans="1:7" ht="15" customHeight="1" x14ac:dyDescent="0.45">
      <c r="A51" s="39"/>
      <c r="B51" s="2" t="s">
        <v>135</v>
      </c>
      <c r="D51" s="55">
        <v>0</v>
      </c>
      <c r="F51" s="50">
        <v>0</v>
      </c>
    </row>
    <row r="52" spans="1:7" ht="15" customHeight="1" x14ac:dyDescent="0.45">
      <c r="A52" s="39"/>
      <c r="B52" s="2" t="s">
        <v>136</v>
      </c>
      <c r="D52" s="55">
        <v>0</v>
      </c>
      <c r="F52" s="50">
        <v>0</v>
      </c>
    </row>
    <row r="53" spans="1:7" ht="15" customHeight="1" x14ac:dyDescent="0.45">
      <c r="A53" s="39"/>
      <c r="B53" s="2" t="s">
        <v>137</v>
      </c>
      <c r="D53" s="55">
        <v>0</v>
      </c>
      <c r="F53" s="50">
        <v>0</v>
      </c>
    </row>
    <row r="54" spans="1:7" ht="15" customHeight="1" x14ac:dyDescent="0.45">
      <c r="A54" s="39"/>
      <c r="B54" s="2" t="s">
        <v>138</v>
      </c>
      <c r="D54" s="55">
        <v>0</v>
      </c>
      <c r="F54" s="50">
        <v>0</v>
      </c>
    </row>
    <row r="55" spans="1:7" ht="15" customHeight="1" x14ac:dyDescent="0.45">
      <c r="A55" s="39"/>
      <c r="B55" s="2" t="s">
        <v>139</v>
      </c>
      <c r="D55" s="55">
        <v>0</v>
      </c>
      <c r="F55" s="50">
        <v>0</v>
      </c>
    </row>
    <row r="56" spans="1:7" ht="15" customHeight="1" x14ac:dyDescent="0.45">
      <c r="A56" s="39"/>
      <c r="B56" s="2" t="s">
        <v>140</v>
      </c>
      <c r="D56" s="55">
        <v>0</v>
      </c>
      <c r="F56" s="50">
        <v>0</v>
      </c>
    </row>
    <row r="57" spans="1:7" ht="15" customHeight="1" x14ac:dyDescent="0.45">
      <c r="A57" s="39"/>
      <c r="B57" s="2" t="s">
        <v>141</v>
      </c>
      <c r="D57" s="55">
        <v>0</v>
      </c>
      <c r="F57" s="50">
        <v>0</v>
      </c>
    </row>
    <row r="58" spans="1:7" ht="15" customHeight="1" x14ac:dyDescent="0.45">
      <c r="A58" s="39"/>
      <c r="B58" s="2" t="s">
        <v>142</v>
      </c>
      <c r="D58" s="55">
        <v>0</v>
      </c>
      <c r="F58" s="50">
        <v>0</v>
      </c>
    </row>
    <row r="59" spans="1:7" ht="15" customHeight="1" x14ac:dyDescent="0.45">
      <c r="A59" s="39"/>
      <c r="B59" s="2" t="s">
        <v>98</v>
      </c>
    </row>
    <row r="60" spans="1:7" ht="15.75" customHeight="1" x14ac:dyDescent="0.45">
      <c r="A60" s="39"/>
    </row>
    <row r="61" spans="1:7" ht="15" customHeight="1" x14ac:dyDescent="0.45">
      <c r="B61" s="2" t="s">
        <v>143</v>
      </c>
      <c r="F61" s="50">
        <v>0</v>
      </c>
    </row>
    <row r="62" spans="1:7" ht="15" customHeight="1" x14ac:dyDescent="0.45">
      <c r="A62" s="39"/>
      <c r="B62" s="2" t="s">
        <v>144</v>
      </c>
      <c r="F62" s="50">
        <v>0</v>
      </c>
    </row>
    <row r="63" spans="1:7" ht="15" customHeight="1" x14ac:dyDescent="0.45">
      <c r="A63" s="39"/>
      <c r="B63" s="2" t="s">
        <v>145</v>
      </c>
      <c r="F63" s="50">
        <v>0</v>
      </c>
    </row>
    <row r="64" spans="1:7" ht="15" customHeight="1" x14ac:dyDescent="0.45">
      <c r="A64" s="39"/>
      <c r="B64" s="2" t="s">
        <v>146</v>
      </c>
      <c r="F64" s="50">
        <v>0</v>
      </c>
    </row>
    <row r="65" spans="1:6" ht="15" customHeight="1" x14ac:dyDescent="0.45">
      <c r="A65" s="39"/>
      <c r="B65" s="2" t="s">
        <v>34</v>
      </c>
      <c r="F65" s="50">
        <v>0</v>
      </c>
    </row>
    <row r="66" spans="1:6" ht="15" customHeight="1" x14ac:dyDescent="0.45">
      <c r="A66" s="39"/>
      <c r="B66" s="2" t="s">
        <v>147</v>
      </c>
      <c r="F66" s="50">
        <v>0</v>
      </c>
    </row>
    <row r="67" spans="1:6" ht="15" customHeight="1" x14ac:dyDescent="0.45">
      <c r="A67" s="39"/>
      <c r="B67" s="2" t="s">
        <v>148</v>
      </c>
      <c r="F67" s="50">
        <v>39.268000000000001</v>
      </c>
    </row>
    <row r="68" spans="1:6" ht="15.75" customHeight="1" x14ac:dyDescent="0.45">
      <c r="A68" s="39"/>
    </row>
    <row r="69" spans="1:6" ht="15.75" customHeight="1" x14ac:dyDescent="0.45">
      <c r="A69" s="39"/>
    </row>
    <row r="70" spans="1:6" ht="15.75" customHeight="1" x14ac:dyDescent="0.45">
      <c r="A70" s="39"/>
    </row>
    <row r="111" spans="1:1" ht="15.75" customHeight="1" x14ac:dyDescent="0.45">
      <c r="A111" s="39"/>
    </row>
    <row r="112" spans="1:1" ht="15.75" customHeight="1" x14ac:dyDescent="0.45">
      <c r="A112" s="39"/>
    </row>
    <row r="113" spans="1:1" ht="15.75" customHeight="1" x14ac:dyDescent="0.45">
      <c r="A113" s="39"/>
    </row>
    <row r="114" spans="1:1" ht="15.75" customHeight="1" x14ac:dyDescent="0.45">
      <c r="A114" s="39"/>
    </row>
    <row r="115" spans="1:1" ht="15.75" customHeight="1" x14ac:dyDescent="0.45">
      <c r="A115" s="39"/>
    </row>
    <row r="116" spans="1:1" ht="15.75" customHeight="1" x14ac:dyDescent="0.45">
      <c r="A116" s="39"/>
    </row>
    <row r="117" spans="1:1" ht="15.75" customHeight="1" x14ac:dyDescent="0.45">
      <c r="A117" s="39"/>
    </row>
    <row r="118" spans="1:1" ht="15.75" customHeight="1" x14ac:dyDescent="0.45">
      <c r="A118" s="39"/>
    </row>
    <row r="119" spans="1:1" ht="15.75" customHeight="1" x14ac:dyDescent="0.45">
      <c r="A119" s="39"/>
    </row>
    <row r="120" spans="1:1" ht="15.75" customHeight="1" x14ac:dyDescent="0.45">
      <c r="A120" s="39"/>
    </row>
    <row r="121" spans="1:1" ht="15.75" customHeight="1" x14ac:dyDescent="0.45">
      <c r="A121" s="39"/>
    </row>
    <row r="122" spans="1:1" ht="15.75" customHeight="1" x14ac:dyDescent="0.45">
      <c r="A122" s="39"/>
    </row>
    <row r="123" spans="1:1" ht="15.75" customHeight="1" x14ac:dyDescent="0.45">
      <c r="A123" s="39"/>
    </row>
    <row r="124" spans="1:1" ht="15.75" customHeight="1" x14ac:dyDescent="0.45">
      <c r="A124" s="39"/>
    </row>
    <row r="125" spans="1:1" ht="15.75" customHeight="1" x14ac:dyDescent="0.45">
      <c r="A125" s="39"/>
    </row>
    <row r="126" spans="1:1" ht="15.75" customHeight="1" x14ac:dyDescent="0.45">
      <c r="A126" s="39"/>
    </row>
    <row r="127" spans="1:1" ht="15.75" customHeight="1" x14ac:dyDescent="0.45">
      <c r="A127" s="39"/>
    </row>
    <row r="128" spans="1:1" ht="15.75" customHeight="1" x14ac:dyDescent="0.45">
      <c r="A128" s="39"/>
    </row>
    <row r="129" spans="1:1" ht="15.75" customHeight="1" x14ac:dyDescent="0.45">
      <c r="A129" s="39"/>
    </row>
    <row r="130" spans="1:1" ht="15.75" customHeight="1" x14ac:dyDescent="0.45">
      <c r="A130" s="39"/>
    </row>
    <row r="131" spans="1:1" ht="15.75" customHeight="1" x14ac:dyDescent="0.45">
      <c r="A131" s="39"/>
    </row>
    <row r="132" spans="1:1" ht="15.75" customHeight="1" x14ac:dyDescent="0.45">
      <c r="A132" s="39"/>
    </row>
    <row r="133" spans="1:1" ht="15.75" customHeight="1" x14ac:dyDescent="0.45">
      <c r="A133" s="39"/>
    </row>
    <row r="134" spans="1:1" ht="15.75" customHeight="1" x14ac:dyDescent="0.45">
      <c r="A134" s="39"/>
    </row>
    <row r="135" spans="1:1" ht="15.75" customHeight="1" x14ac:dyDescent="0.45">
      <c r="A135" s="39"/>
    </row>
    <row r="136" spans="1:1" ht="15.75" customHeight="1" x14ac:dyDescent="0.45">
      <c r="A136" s="39"/>
    </row>
    <row r="137" spans="1:1" ht="15.75" customHeight="1" x14ac:dyDescent="0.45">
      <c r="A137" s="39"/>
    </row>
    <row r="138" spans="1:1" ht="15.75" customHeight="1" x14ac:dyDescent="0.45">
      <c r="A138" s="39"/>
    </row>
    <row r="139" spans="1:1" ht="15.75" customHeight="1" x14ac:dyDescent="0.45">
      <c r="A139" s="39"/>
    </row>
    <row r="140" spans="1:1" ht="15.75" customHeight="1" x14ac:dyDescent="0.45">
      <c r="A140" s="39"/>
    </row>
    <row r="141" spans="1:1" ht="15.75" customHeight="1" x14ac:dyDescent="0.45">
      <c r="A141" s="39"/>
    </row>
    <row r="142" spans="1:1" ht="15.75" customHeight="1" x14ac:dyDescent="0.45">
      <c r="A142" s="39"/>
    </row>
    <row r="143" spans="1:1" ht="15.75" customHeight="1" x14ac:dyDescent="0.45">
      <c r="A143" s="39"/>
    </row>
    <row r="144" spans="1:1" ht="15.75" customHeight="1" x14ac:dyDescent="0.45">
      <c r="A144" s="39"/>
    </row>
    <row r="145" spans="1:1" ht="15.75" customHeight="1" x14ac:dyDescent="0.45">
      <c r="A145" s="39"/>
    </row>
    <row r="146" spans="1:1" ht="15.75" customHeight="1" x14ac:dyDescent="0.45">
      <c r="A146" s="39"/>
    </row>
    <row r="147" spans="1:1" ht="15.75" customHeight="1" x14ac:dyDescent="0.45">
      <c r="A147" s="39"/>
    </row>
    <row r="148" spans="1:1" ht="15.75" customHeight="1" x14ac:dyDescent="0.45">
      <c r="A148" s="39"/>
    </row>
    <row r="149" spans="1:1" ht="15.75" customHeight="1" x14ac:dyDescent="0.45">
      <c r="A149" s="39"/>
    </row>
    <row r="150" spans="1:1" ht="15.75" customHeight="1" x14ac:dyDescent="0.45">
      <c r="A150" s="39"/>
    </row>
    <row r="151" spans="1:1" ht="15.75" customHeight="1" x14ac:dyDescent="0.45">
      <c r="A151" s="39"/>
    </row>
    <row r="152" spans="1:1" ht="15.75" customHeight="1" x14ac:dyDescent="0.45">
      <c r="A152" s="39"/>
    </row>
    <row r="153" spans="1:1" ht="15.75" customHeight="1" x14ac:dyDescent="0.45">
      <c r="A153" s="39"/>
    </row>
    <row r="154" spans="1:1" ht="15.75" customHeight="1" x14ac:dyDescent="0.45">
      <c r="A154" s="39"/>
    </row>
    <row r="155" spans="1:1" ht="15.75" customHeight="1" x14ac:dyDescent="0.45">
      <c r="A155" s="39"/>
    </row>
    <row r="156" spans="1:1" ht="15.75" customHeight="1" x14ac:dyDescent="0.45">
      <c r="A156" s="39"/>
    </row>
    <row r="157" spans="1:1" ht="15.75" customHeight="1" x14ac:dyDescent="0.45">
      <c r="A157" s="39"/>
    </row>
    <row r="158" spans="1:1" ht="15.75" customHeight="1" x14ac:dyDescent="0.45">
      <c r="A158" s="39"/>
    </row>
    <row r="159" spans="1:1" ht="15.75" customHeight="1" x14ac:dyDescent="0.45">
      <c r="A159" s="39"/>
    </row>
    <row r="160" spans="1:1" ht="15.75" customHeight="1" x14ac:dyDescent="0.45">
      <c r="A160" s="39"/>
    </row>
    <row r="161" spans="1:1" ht="15.75" customHeight="1" x14ac:dyDescent="0.45">
      <c r="A161" s="39"/>
    </row>
    <row r="162" spans="1:1" ht="15.75" customHeight="1" x14ac:dyDescent="0.45">
      <c r="A162" s="39"/>
    </row>
    <row r="163" spans="1:1" ht="15.75" customHeight="1" x14ac:dyDescent="0.45">
      <c r="A163" s="39"/>
    </row>
    <row r="164" spans="1:1" ht="15.75" customHeight="1" x14ac:dyDescent="0.45">
      <c r="A164" s="39"/>
    </row>
    <row r="165" spans="1:1" ht="15.75" customHeight="1" x14ac:dyDescent="0.45">
      <c r="A165" s="39"/>
    </row>
    <row r="166" spans="1:1" ht="15.75" customHeight="1" x14ac:dyDescent="0.45">
      <c r="A166" s="39"/>
    </row>
    <row r="167" spans="1:1" ht="15.75" customHeight="1" x14ac:dyDescent="0.45">
      <c r="A167" s="39"/>
    </row>
    <row r="168" spans="1:1" ht="15.75" customHeight="1" x14ac:dyDescent="0.45">
      <c r="A168" s="39"/>
    </row>
    <row r="169" spans="1:1" ht="15.75" customHeight="1" x14ac:dyDescent="0.45">
      <c r="A169" s="39"/>
    </row>
    <row r="170" spans="1:1" ht="15.75" customHeight="1" x14ac:dyDescent="0.45">
      <c r="A170" s="39"/>
    </row>
    <row r="171" spans="1:1" ht="15.75" customHeight="1" x14ac:dyDescent="0.45">
      <c r="A171" s="39"/>
    </row>
    <row r="172" spans="1:1" ht="15.75" customHeight="1" x14ac:dyDescent="0.45">
      <c r="A172" s="39"/>
    </row>
    <row r="173" spans="1:1" ht="15.75" customHeight="1" x14ac:dyDescent="0.45">
      <c r="A173" s="39"/>
    </row>
    <row r="174" spans="1:1" ht="15.75" customHeight="1" x14ac:dyDescent="0.45">
      <c r="A174" s="39"/>
    </row>
    <row r="175" spans="1:1" ht="15.75" customHeight="1" x14ac:dyDescent="0.45">
      <c r="A175" s="39"/>
    </row>
    <row r="176" spans="1:1" ht="15.75" customHeight="1" x14ac:dyDescent="0.45">
      <c r="A176" s="39"/>
    </row>
    <row r="177" spans="1:1" ht="15.75" customHeight="1" x14ac:dyDescent="0.45">
      <c r="A177" s="39"/>
    </row>
    <row r="178" spans="1:1" ht="15.75" customHeight="1" x14ac:dyDescent="0.45">
      <c r="A178" s="39"/>
    </row>
    <row r="179" spans="1:1" ht="15.75" customHeight="1" x14ac:dyDescent="0.45">
      <c r="A179" s="39"/>
    </row>
    <row r="180" spans="1:1" ht="15.75" customHeight="1" x14ac:dyDescent="0.45">
      <c r="A180" s="39"/>
    </row>
    <row r="181" spans="1:1" ht="15.75" customHeight="1" x14ac:dyDescent="0.45">
      <c r="A181" s="39"/>
    </row>
    <row r="182" spans="1:1" ht="15.75" customHeight="1" x14ac:dyDescent="0.45">
      <c r="A182" s="39"/>
    </row>
    <row r="183" spans="1:1" ht="15.75" customHeight="1" x14ac:dyDescent="0.45">
      <c r="A183" s="39"/>
    </row>
    <row r="184" spans="1:1" ht="15.75" customHeight="1" x14ac:dyDescent="0.45">
      <c r="A184" s="39"/>
    </row>
    <row r="185" spans="1:1" ht="15.75" customHeight="1" x14ac:dyDescent="0.45">
      <c r="A185" s="39"/>
    </row>
    <row r="186" spans="1:1" ht="15.75" customHeight="1" x14ac:dyDescent="0.45">
      <c r="A186" s="39"/>
    </row>
    <row r="187" spans="1:1" ht="15.75" customHeight="1" x14ac:dyDescent="0.45">
      <c r="A187" s="39"/>
    </row>
    <row r="188" spans="1:1" ht="15.75" customHeight="1" x14ac:dyDescent="0.45">
      <c r="A188" s="39"/>
    </row>
    <row r="189" spans="1:1" ht="15.75" customHeight="1" x14ac:dyDescent="0.45">
      <c r="A189" s="39"/>
    </row>
    <row r="190" spans="1:1" ht="15.75" customHeight="1" x14ac:dyDescent="0.45">
      <c r="A190" s="39"/>
    </row>
    <row r="191" spans="1:1" ht="15.75" customHeight="1" x14ac:dyDescent="0.45">
      <c r="A191" s="39"/>
    </row>
    <row r="192" spans="1:1" ht="15.75" customHeight="1" x14ac:dyDescent="0.45">
      <c r="A192" s="39"/>
    </row>
    <row r="193" spans="1:1" ht="15.75" customHeight="1" x14ac:dyDescent="0.45">
      <c r="A193" s="39"/>
    </row>
    <row r="194" spans="1:1" ht="15.75" customHeight="1" x14ac:dyDescent="0.45">
      <c r="A194" s="39"/>
    </row>
    <row r="195" spans="1:1" ht="15.75" customHeight="1" x14ac:dyDescent="0.45">
      <c r="A195" s="39"/>
    </row>
    <row r="196" spans="1:1" ht="15.75" customHeight="1" x14ac:dyDescent="0.45">
      <c r="A196" s="39"/>
    </row>
    <row r="197" spans="1:1" ht="15.75" customHeight="1" x14ac:dyDescent="0.45">
      <c r="A197" s="39"/>
    </row>
    <row r="198" spans="1:1" ht="15.75" customHeight="1" x14ac:dyDescent="0.45">
      <c r="A198" s="39"/>
    </row>
    <row r="199" spans="1:1" ht="15.75" customHeight="1" x14ac:dyDescent="0.45">
      <c r="A199" s="39"/>
    </row>
    <row r="200" spans="1:1" ht="15.75" customHeight="1" x14ac:dyDescent="0.45">
      <c r="A200" s="39"/>
    </row>
    <row r="201" spans="1:1" ht="15.75" customHeight="1" x14ac:dyDescent="0.45">
      <c r="A201" s="39"/>
    </row>
    <row r="202" spans="1:1" ht="15.75" customHeight="1" x14ac:dyDescent="0.45">
      <c r="A202" s="39"/>
    </row>
    <row r="203" spans="1:1" ht="15.75" customHeight="1" x14ac:dyDescent="0.45">
      <c r="A203" s="39"/>
    </row>
    <row r="204" spans="1:1" ht="15.75" customHeight="1" x14ac:dyDescent="0.45">
      <c r="A204" s="39"/>
    </row>
    <row r="205" spans="1:1" ht="15.75" customHeight="1" x14ac:dyDescent="0.45">
      <c r="A205" s="39"/>
    </row>
    <row r="206" spans="1:1" ht="15.75" customHeight="1" x14ac:dyDescent="0.45">
      <c r="A206" s="39"/>
    </row>
    <row r="207" spans="1:1" ht="15.75" customHeight="1" x14ac:dyDescent="0.45">
      <c r="A207" s="39"/>
    </row>
    <row r="208" spans="1:1" ht="15.75" customHeight="1" x14ac:dyDescent="0.45">
      <c r="A208" s="39"/>
    </row>
    <row r="209" spans="1:1" ht="15.75" customHeight="1" x14ac:dyDescent="0.45">
      <c r="A209" s="39"/>
    </row>
    <row r="210" spans="1:1" ht="15.75" customHeight="1" x14ac:dyDescent="0.45">
      <c r="A210" s="39"/>
    </row>
    <row r="211" spans="1:1" ht="15.75" customHeight="1" x14ac:dyDescent="0.45">
      <c r="A211" s="39"/>
    </row>
    <row r="212" spans="1:1" ht="15.75" customHeight="1" x14ac:dyDescent="0.45">
      <c r="A212" s="39"/>
    </row>
    <row r="213" spans="1:1" ht="15.75" customHeight="1" x14ac:dyDescent="0.45">
      <c r="A213" s="39"/>
    </row>
    <row r="214" spans="1:1" ht="15.75" customHeight="1" x14ac:dyDescent="0.45">
      <c r="A214" s="39"/>
    </row>
    <row r="215" spans="1:1" ht="15.75" customHeight="1" x14ac:dyDescent="0.45">
      <c r="A215" s="39"/>
    </row>
    <row r="216" spans="1:1" ht="15.75" customHeight="1" x14ac:dyDescent="0.45">
      <c r="A216" s="39"/>
    </row>
    <row r="217" spans="1:1" ht="15.75" customHeight="1" x14ac:dyDescent="0.45">
      <c r="A217" s="39"/>
    </row>
    <row r="218" spans="1:1" ht="15.75" customHeight="1" x14ac:dyDescent="0.45">
      <c r="A218" s="39"/>
    </row>
    <row r="219" spans="1:1" ht="15.75" customHeight="1" x14ac:dyDescent="0.45">
      <c r="A219" s="39"/>
    </row>
    <row r="220" spans="1:1" ht="15.75" customHeight="1" x14ac:dyDescent="0.45">
      <c r="A220" s="39"/>
    </row>
    <row r="221" spans="1:1" ht="15.75" customHeight="1" x14ac:dyDescent="0.45">
      <c r="A221" s="39"/>
    </row>
    <row r="222" spans="1:1" ht="15.75" customHeight="1" x14ac:dyDescent="0.45">
      <c r="A222" s="39"/>
    </row>
    <row r="223" spans="1:1" ht="15.75" customHeight="1" x14ac:dyDescent="0.45">
      <c r="A223" s="39"/>
    </row>
    <row r="224" spans="1:1" ht="15.75" customHeight="1" x14ac:dyDescent="0.45">
      <c r="A224" s="39"/>
    </row>
    <row r="225" spans="1:1" ht="15.75" customHeight="1" x14ac:dyDescent="0.45">
      <c r="A225" s="39"/>
    </row>
    <row r="226" spans="1:1" ht="15.75" customHeight="1" x14ac:dyDescent="0.45">
      <c r="A226" s="39"/>
    </row>
    <row r="227" spans="1:1" ht="15.75" customHeight="1" x14ac:dyDescent="0.45">
      <c r="A227" s="39"/>
    </row>
    <row r="228" spans="1:1" ht="15.75" customHeight="1" x14ac:dyDescent="0.45">
      <c r="A228" s="39"/>
    </row>
    <row r="229" spans="1:1" ht="15.75" customHeight="1" x14ac:dyDescent="0.45">
      <c r="A229" s="39"/>
    </row>
    <row r="230" spans="1:1" ht="15.75" customHeight="1" x14ac:dyDescent="0.45">
      <c r="A230" s="39"/>
    </row>
    <row r="231" spans="1:1" ht="15.75" customHeight="1" x14ac:dyDescent="0.45">
      <c r="A231" s="39"/>
    </row>
    <row r="232" spans="1:1" ht="15.75" customHeight="1" x14ac:dyDescent="0.45">
      <c r="A232" s="39"/>
    </row>
    <row r="233" spans="1:1" ht="15.75" customHeight="1" x14ac:dyDescent="0.45">
      <c r="A233" s="39"/>
    </row>
    <row r="234" spans="1:1" ht="15.75" customHeight="1" x14ac:dyDescent="0.45">
      <c r="A234" s="39"/>
    </row>
    <row r="235" spans="1:1" ht="15.75" customHeight="1" x14ac:dyDescent="0.45">
      <c r="A235" s="39"/>
    </row>
    <row r="236" spans="1:1" ht="15.75" customHeight="1" x14ac:dyDescent="0.45">
      <c r="A236" s="39"/>
    </row>
    <row r="237" spans="1:1" ht="15.75" customHeight="1" x14ac:dyDescent="0.45">
      <c r="A237" s="39"/>
    </row>
    <row r="238" spans="1:1" ht="15.75" customHeight="1" x14ac:dyDescent="0.45">
      <c r="A238" s="39"/>
    </row>
    <row r="239" spans="1:1" ht="15.75" customHeight="1" x14ac:dyDescent="0.45">
      <c r="A239" s="39"/>
    </row>
    <row r="240" spans="1:1" ht="15.75" customHeight="1" x14ac:dyDescent="0.45">
      <c r="A240" s="39"/>
    </row>
    <row r="241" spans="1:1" ht="15.75" customHeight="1" x14ac:dyDescent="0.45">
      <c r="A241" s="39"/>
    </row>
    <row r="242" spans="1:1" ht="15.75" customHeight="1" x14ac:dyDescent="0.45">
      <c r="A242" s="39"/>
    </row>
    <row r="243" spans="1:1" ht="15.75" customHeight="1" x14ac:dyDescent="0.45">
      <c r="A243" s="39"/>
    </row>
    <row r="244" spans="1:1" ht="15.75" customHeight="1" x14ac:dyDescent="0.45">
      <c r="A244" s="39"/>
    </row>
    <row r="245" spans="1:1" ht="15.75" customHeight="1" x14ac:dyDescent="0.45">
      <c r="A245" s="39"/>
    </row>
    <row r="246" spans="1:1" ht="15.75" customHeight="1" x14ac:dyDescent="0.45">
      <c r="A246" s="39"/>
    </row>
    <row r="247" spans="1:1" ht="15.75" customHeight="1" x14ac:dyDescent="0.45">
      <c r="A247" s="39"/>
    </row>
    <row r="248" spans="1:1" ht="15.75" customHeight="1" x14ac:dyDescent="0.45">
      <c r="A248" s="39"/>
    </row>
    <row r="249" spans="1:1" ht="15.75" customHeight="1" x14ac:dyDescent="0.45">
      <c r="A249" s="39"/>
    </row>
    <row r="250" spans="1:1" ht="15.75" customHeight="1" x14ac:dyDescent="0.45">
      <c r="A250" s="39"/>
    </row>
    <row r="251" spans="1:1" ht="15.75" customHeight="1" x14ac:dyDescent="0.45">
      <c r="A251" s="39"/>
    </row>
    <row r="252" spans="1:1" ht="15.75" customHeight="1" x14ac:dyDescent="0.45">
      <c r="A252" s="39"/>
    </row>
    <row r="253" spans="1:1" ht="15.75" customHeight="1" x14ac:dyDescent="0.45">
      <c r="A253" s="39"/>
    </row>
    <row r="254" spans="1:1" ht="15.75" customHeight="1" x14ac:dyDescent="0.45">
      <c r="A254" s="39"/>
    </row>
    <row r="255" spans="1:1" ht="15.75" customHeight="1" x14ac:dyDescent="0.45">
      <c r="A255" s="39"/>
    </row>
    <row r="256" spans="1:1" ht="15.75" customHeight="1" x14ac:dyDescent="0.45">
      <c r="A256" s="39"/>
    </row>
    <row r="257" spans="1:1" ht="15.75" customHeight="1" x14ac:dyDescent="0.45">
      <c r="A257" s="39"/>
    </row>
    <row r="258" spans="1:1" ht="15.75" customHeight="1" x14ac:dyDescent="0.45">
      <c r="A258" s="39"/>
    </row>
    <row r="259" spans="1:1" ht="15.75" customHeight="1" x14ac:dyDescent="0.45">
      <c r="A259" s="39"/>
    </row>
    <row r="260" spans="1:1" ht="15.75" customHeight="1" x14ac:dyDescent="0.45">
      <c r="A260" s="39"/>
    </row>
    <row r="261" spans="1:1" ht="15.75" customHeight="1" x14ac:dyDescent="0.45">
      <c r="A261" s="39"/>
    </row>
    <row r="262" spans="1:1" ht="15.75" customHeight="1" x14ac:dyDescent="0.45">
      <c r="A262" s="39"/>
    </row>
    <row r="263" spans="1:1" ht="15.75" customHeight="1" x14ac:dyDescent="0.45">
      <c r="A263" s="39"/>
    </row>
    <row r="264" spans="1:1" ht="15.75" customHeight="1" x14ac:dyDescent="0.45">
      <c r="A264" s="39"/>
    </row>
    <row r="265" spans="1:1" ht="15.75" customHeight="1" x14ac:dyDescent="0.45">
      <c r="A265" s="39"/>
    </row>
    <row r="266" spans="1:1" ht="15.75" customHeight="1" x14ac:dyDescent="0.45">
      <c r="A266" s="39"/>
    </row>
    <row r="267" spans="1:1" ht="15.75" customHeight="1" x14ac:dyDescent="0.45">
      <c r="A267" s="39"/>
    </row>
    <row r="268" spans="1:1" ht="15.75" customHeight="1" x14ac:dyDescent="0.45">
      <c r="A268" s="39"/>
    </row>
    <row r="269" spans="1:1" ht="15.75" customHeight="1" x14ac:dyDescent="0.45">
      <c r="A269" s="39"/>
    </row>
    <row r="270" spans="1:1" ht="15.75" customHeight="1" x14ac:dyDescent="0.45">
      <c r="A270" s="39"/>
    </row>
    <row r="271" spans="1:1" ht="15.75" customHeight="1" x14ac:dyDescent="0.45">
      <c r="A271" s="39"/>
    </row>
    <row r="272" spans="1:1" ht="15.75" customHeight="1" x14ac:dyDescent="0.45">
      <c r="A272" s="39"/>
    </row>
    <row r="273" spans="1:1" ht="15.75" customHeight="1" x14ac:dyDescent="0.45">
      <c r="A273" s="39"/>
    </row>
    <row r="274" spans="1:1" ht="15.75" customHeight="1" x14ac:dyDescent="0.45">
      <c r="A274" s="39"/>
    </row>
    <row r="275" spans="1:1" ht="15.75" customHeight="1" x14ac:dyDescent="0.45">
      <c r="A275" s="39"/>
    </row>
    <row r="276" spans="1:1" ht="15.75" customHeight="1" x14ac:dyDescent="0.45">
      <c r="A276" s="39"/>
    </row>
    <row r="277" spans="1:1" ht="15.75" customHeight="1" x14ac:dyDescent="0.45">
      <c r="A277" s="39"/>
    </row>
    <row r="278" spans="1:1" ht="15.75" customHeight="1" x14ac:dyDescent="0.45">
      <c r="A278" s="39"/>
    </row>
    <row r="279" spans="1:1" ht="15.75" customHeight="1" x14ac:dyDescent="0.45">
      <c r="A279" s="39"/>
    </row>
    <row r="280" spans="1:1" ht="15.75" customHeight="1" x14ac:dyDescent="0.45">
      <c r="A280" s="39"/>
    </row>
    <row r="281" spans="1:1" ht="15.75" customHeight="1" x14ac:dyDescent="0.45">
      <c r="A281" s="39"/>
    </row>
    <row r="282" spans="1:1" ht="15.75" customHeight="1" x14ac:dyDescent="0.45">
      <c r="A282" s="39"/>
    </row>
    <row r="283" spans="1:1" ht="15.75" customHeight="1" x14ac:dyDescent="0.45">
      <c r="A283" s="39"/>
    </row>
    <row r="284" spans="1:1" ht="15.75" customHeight="1" x14ac:dyDescent="0.45">
      <c r="A284" s="39"/>
    </row>
    <row r="285" spans="1:1" ht="15.75" customHeight="1" x14ac:dyDescent="0.45">
      <c r="A285" s="39"/>
    </row>
    <row r="286" spans="1:1" ht="15.75" customHeight="1" x14ac:dyDescent="0.45">
      <c r="A286" s="39"/>
    </row>
    <row r="287" spans="1:1" ht="15.75" customHeight="1" x14ac:dyDescent="0.45">
      <c r="A287" s="39"/>
    </row>
    <row r="288" spans="1:1" ht="15.75" customHeight="1" x14ac:dyDescent="0.45">
      <c r="A288" s="39"/>
    </row>
    <row r="289" spans="1:1" ht="15.75" customHeight="1" x14ac:dyDescent="0.45">
      <c r="A289" s="39"/>
    </row>
    <row r="290" spans="1:1" ht="15.75" customHeight="1" x14ac:dyDescent="0.45">
      <c r="A290" s="39"/>
    </row>
    <row r="291" spans="1:1" ht="15.75" customHeight="1" x14ac:dyDescent="0.45">
      <c r="A291" s="39"/>
    </row>
    <row r="292" spans="1:1" ht="15.75" customHeight="1" x14ac:dyDescent="0.45">
      <c r="A292" s="39"/>
    </row>
    <row r="293" spans="1:1" ht="15.75" customHeight="1" x14ac:dyDescent="0.45">
      <c r="A293" s="39"/>
    </row>
    <row r="294" spans="1:1" ht="15.75" customHeight="1" x14ac:dyDescent="0.45">
      <c r="A294" s="39"/>
    </row>
    <row r="295" spans="1:1" ht="15.75" customHeight="1" x14ac:dyDescent="0.45">
      <c r="A295" s="39"/>
    </row>
    <row r="296" spans="1:1" ht="15.75" customHeight="1" x14ac:dyDescent="0.45">
      <c r="A296" s="39"/>
    </row>
    <row r="297" spans="1:1" ht="15.75" customHeight="1" x14ac:dyDescent="0.45">
      <c r="A297" s="39"/>
    </row>
    <row r="298" spans="1:1" ht="15.75" customHeight="1" x14ac:dyDescent="0.45">
      <c r="A298" s="39"/>
    </row>
    <row r="299" spans="1:1" ht="15.75" customHeight="1" x14ac:dyDescent="0.45">
      <c r="A299" s="39"/>
    </row>
    <row r="300" spans="1:1" ht="15.75" customHeight="1" x14ac:dyDescent="0.45">
      <c r="A300" s="39"/>
    </row>
    <row r="301" spans="1:1" ht="15.75" customHeight="1" x14ac:dyDescent="0.45">
      <c r="A301" s="39"/>
    </row>
    <row r="302" spans="1:1" ht="15.75" customHeight="1" x14ac:dyDescent="0.45">
      <c r="A302" s="39"/>
    </row>
    <row r="303" spans="1:1" ht="15.75" customHeight="1" x14ac:dyDescent="0.45">
      <c r="A303" s="39"/>
    </row>
    <row r="304" spans="1:1" ht="15.75" customHeight="1" x14ac:dyDescent="0.45">
      <c r="A304" s="39"/>
    </row>
    <row r="305" spans="1:1" ht="15.75" customHeight="1" x14ac:dyDescent="0.45">
      <c r="A305" s="39"/>
    </row>
    <row r="306" spans="1:1" ht="15.75" customHeight="1" x14ac:dyDescent="0.45">
      <c r="A306" s="39"/>
    </row>
    <row r="307" spans="1:1" ht="15.75" customHeight="1" x14ac:dyDescent="0.45">
      <c r="A307" s="39"/>
    </row>
    <row r="308" spans="1:1" ht="15.75" customHeight="1" x14ac:dyDescent="0.45">
      <c r="A308" s="39"/>
    </row>
    <row r="309" spans="1:1" ht="15.75" customHeight="1" x14ac:dyDescent="0.45">
      <c r="A309" s="39"/>
    </row>
    <row r="310" spans="1:1" ht="15.75" customHeight="1" x14ac:dyDescent="0.45">
      <c r="A310" s="39"/>
    </row>
    <row r="311" spans="1:1" ht="15.75" customHeight="1" x14ac:dyDescent="0.45">
      <c r="A311" s="39"/>
    </row>
    <row r="312" spans="1:1" ht="15.75" customHeight="1" x14ac:dyDescent="0.45">
      <c r="A312" s="39"/>
    </row>
    <row r="313" spans="1:1" ht="15.75" customHeight="1" x14ac:dyDescent="0.45">
      <c r="A313" s="39"/>
    </row>
    <row r="314" spans="1:1" ht="15.75" customHeight="1" x14ac:dyDescent="0.45">
      <c r="A314" s="39"/>
    </row>
    <row r="315" spans="1:1" ht="15.75" customHeight="1" x14ac:dyDescent="0.45">
      <c r="A315" s="39"/>
    </row>
    <row r="316" spans="1:1" ht="15.75" customHeight="1" x14ac:dyDescent="0.45">
      <c r="A316" s="39"/>
    </row>
    <row r="317" spans="1:1" ht="15.75" customHeight="1" x14ac:dyDescent="0.45">
      <c r="A317" s="39"/>
    </row>
    <row r="318" spans="1:1" ht="15.75" customHeight="1" x14ac:dyDescent="0.45">
      <c r="A318" s="39"/>
    </row>
    <row r="319" spans="1:1" ht="15.75" customHeight="1" x14ac:dyDescent="0.45">
      <c r="A319" s="39"/>
    </row>
    <row r="320" spans="1:1" ht="15.75" customHeight="1" x14ac:dyDescent="0.45">
      <c r="A320" s="39"/>
    </row>
    <row r="321" spans="1:1" ht="15.75" customHeight="1" x14ac:dyDescent="0.45">
      <c r="A321" s="39"/>
    </row>
    <row r="322" spans="1:1" ht="15.75" customHeight="1" x14ac:dyDescent="0.45">
      <c r="A322" s="39"/>
    </row>
    <row r="323" spans="1:1" ht="15.75" customHeight="1" x14ac:dyDescent="0.45">
      <c r="A323" s="39"/>
    </row>
    <row r="324" spans="1:1" ht="15.75" customHeight="1" x14ac:dyDescent="0.45">
      <c r="A324" s="39"/>
    </row>
    <row r="325" spans="1:1" ht="15.75" customHeight="1" x14ac:dyDescent="0.45">
      <c r="A325" s="39"/>
    </row>
    <row r="326" spans="1:1" ht="15.75" customHeight="1" x14ac:dyDescent="0.45">
      <c r="A326" s="39"/>
    </row>
    <row r="327" spans="1:1" ht="15.75" customHeight="1" x14ac:dyDescent="0.45">
      <c r="A327" s="39"/>
    </row>
    <row r="328" spans="1:1" ht="15.75" customHeight="1" x14ac:dyDescent="0.45">
      <c r="A328" s="39"/>
    </row>
    <row r="329" spans="1:1" ht="15.75" customHeight="1" x14ac:dyDescent="0.45">
      <c r="A329" s="39"/>
    </row>
    <row r="330" spans="1:1" ht="15.75" customHeight="1" x14ac:dyDescent="0.45">
      <c r="A330" s="39"/>
    </row>
    <row r="331" spans="1:1" ht="15.75" customHeight="1" x14ac:dyDescent="0.45">
      <c r="A331" s="39"/>
    </row>
    <row r="332" spans="1:1" ht="15.75" customHeight="1" x14ac:dyDescent="0.45">
      <c r="A332" s="39"/>
    </row>
    <row r="333" spans="1:1" ht="15.75" customHeight="1" x14ac:dyDescent="0.45">
      <c r="A333" s="39"/>
    </row>
    <row r="334" spans="1:1" ht="15.75" customHeight="1" x14ac:dyDescent="0.45">
      <c r="A334" s="39"/>
    </row>
    <row r="335" spans="1:1" ht="15.75" customHeight="1" x14ac:dyDescent="0.45">
      <c r="A335" s="39"/>
    </row>
    <row r="336" spans="1:1" ht="15.75" customHeight="1" x14ac:dyDescent="0.45">
      <c r="A336" s="39"/>
    </row>
    <row r="337" spans="1:1" ht="15.75" customHeight="1" x14ac:dyDescent="0.45">
      <c r="A337" s="39"/>
    </row>
    <row r="338" spans="1:1" ht="15.75" customHeight="1" x14ac:dyDescent="0.45">
      <c r="A338" s="39"/>
    </row>
    <row r="339" spans="1:1" ht="15.75" customHeight="1" x14ac:dyDescent="0.45">
      <c r="A339" s="39"/>
    </row>
    <row r="340" spans="1:1" ht="15.75" customHeight="1" x14ac:dyDescent="0.45">
      <c r="A340" s="39"/>
    </row>
    <row r="341" spans="1:1" ht="15.75" customHeight="1" x14ac:dyDescent="0.45">
      <c r="A341" s="39"/>
    </row>
    <row r="342" spans="1:1" ht="15.75" customHeight="1" x14ac:dyDescent="0.45">
      <c r="A342" s="39"/>
    </row>
    <row r="343" spans="1:1" ht="15.75" customHeight="1" x14ac:dyDescent="0.45">
      <c r="A343" s="39"/>
    </row>
    <row r="344" spans="1:1" ht="15.75" customHeight="1" x14ac:dyDescent="0.45">
      <c r="A344" s="39"/>
    </row>
    <row r="345" spans="1:1" ht="15.75" customHeight="1" x14ac:dyDescent="0.45">
      <c r="A345" s="39"/>
    </row>
    <row r="346" spans="1:1" ht="15.75" customHeight="1" x14ac:dyDescent="0.45">
      <c r="A346" s="39"/>
    </row>
    <row r="347" spans="1:1" ht="15.75" customHeight="1" x14ac:dyDescent="0.45">
      <c r="A347" s="39"/>
    </row>
    <row r="348" spans="1:1" ht="15.75" customHeight="1" x14ac:dyDescent="0.45">
      <c r="A348" s="39"/>
    </row>
    <row r="349" spans="1:1" ht="15.75" customHeight="1" x14ac:dyDescent="0.45">
      <c r="A349" s="39"/>
    </row>
    <row r="350" spans="1:1" ht="15.75" customHeight="1" x14ac:dyDescent="0.45">
      <c r="A350" s="39"/>
    </row>
    <row r="351" spans="1:1" ht="15.75" customHeight="1" x14ac:dyDescent="0.45">
      <c r="A351" s="39"/>
    </row>
    <row r="352" spans="1:1" ht="15.75" customHeight="1" x14ac:dyDescent="0.45">
      <c r="A352" s="39"/>
    </row>
    <row r="353" spans="1:1" ht="15.75" customHeight="1" x14ac:dyDescent="0.45">
      <c r="A353" s="39"/>
    </row>
    <row r="354" spans="1:1" ht="15.75" customHeight="1" x14ac:dyDescent="0.45">
      <c r="A354" s="39"/>
    </row>
    <row r="355" spans="1:1" ht="15.75" customHeight="1" x14ac:dyDescent="0.45">
      <c r="A355" s="39"/>
    </row>
    <row r="356" spans="1:1" ht="15.75" customHeight="1" x14ac:dyDescent="0.45">
      <c r="A356" s="39"/>
    </row>
    <row r="357" spans="1:1" ht="15.75" customHeight="1" x14ac:dyDescent="0.45">
      <c r="A357" s="39"/>
    </row>
    <row r="358" spans="1:1" ht="15.75" customHeight="1" x14ac:dyDescent="0.45">
      <c r="A358" s="39"/>
    </row>
    <row r="359" spans="1:1" ht="15.75" customHeight="1" x14ac:dyDescent="0.45">
      <c r="A359" s="39"/>
    </row>
    <row r="360" spans="1:1" ht="15.75" customHeight="1" x14ac:dyDescent="0.45">
      <c r="A360" s="39"/>
    </row>
    <row r="361" spans="1:1" ht="15.75" customHeight="1" x14ac:dyDescent="0.45">
      <c r="A361" s="39"/>
    </row>
    <row r="362" spans="1:1" ht="15.75" customHeight="1" x14ac:dyDescent="0.45">
      <c r="A362" s="39"/>
    </row>
    <row r="363" spans="1:1" ht="15.75" customHeight="1" x14ac:dyDescent="0.45">
      <c r="A363" s="39"/>
    </row>
    <row r="364" spans="1:1" ht="15.75" customHeight="1" x14ac:dyDescent="0.45">
      <c r="A364" s="39"/>
    </row>
    <row r="365" spans="1:1" ht="15.75" customHeight="1" x14ac:dyDescent="0.45">
      <c r="A365" s="39"/>
    </row>
    <row r="366" spans="1:1" ht="15.75" customHeight="1" x14ac:dyDescent="0.45">
      <c r="A366" s="39"/>
    </row>
    <row r="367" spans="1:1" ht="15.75" customHeight="1" x14ac:dyDescent="0.45">
      <c r="A367" s="39"/>
    </row>
    <row r="368" spans="1:1" ht="15.75" customHeight="1" x14ac:dyDescent="0.45">
      <c r="A368" s="39"/>
    </row>
    <row r="369" spans="1:1" ht="15.75" customHeight="1" x14ac:dyDescent="0.45">
      <c r="A369" s="39"/>
    </row>
    <row r="370" spans="1:1" ht="15.75" customHeight="1" x14ac:dyDescent="0.45">
      <c r="A370" s="39"/>
    </row>
    <row r="371" spans="1:1" ht="15.75" customHeight="1" x14ac:dyDescent="0.45">
      <c r="A371" s="39"/>
    </row>
    <row r="372" spans="1:1" ht="15.75" customHeight="1" x14ac:dyDescent="0.45">
      <c r="A372" s="39"/>
    </row>
    <row r="373" spans="1:1" ht="15.75" customHeight="1" x14ac:dyDescent="0.45">
      <c r="A373" s="39"/>
    </row>
    <row r="374" spans="1:1" ht="15.75" customHeight="1" x14ac:dyDescent="0.45">
      <c r="A374" s="39"/>
    </row>
    <row r="375" spans="1:1" ht="15.75" customHeight="1" x14ac:dyDescent="0.45">
      <c r="A375" s="39"/>
    </row>
    <row r="376" spans="1:1" ht="15.75" customHeight="1" x14ac:dyDescent="0.45">
      <c r="A376" s="39"/>
    </row>
    <row r="377" spans="1:1" ht="15.75" customHeight="1" x14ac:dyDescent="0.45">
      <c r="A377" s="39"/>
    </row>
    <row r="378" spans="1:1" ht="15.75" customHeight="1" x14ac:dyDescent="0.45">
      <c r="A378" s="39"/>
    </row>
    <row r="379" spans="1:1" ht="15.75" customHeight="1" x14ac:dyDescent="0.45">
      <c r="A379" s="39"/>
    </row>
    <row r="380" spans="1:1" ht="15.75" customHeight="1" x14ac:dyDescent="0.45">
      <c r="A380" s="39"/>
    </row>
    <row r="381" spans="1:1" ht="15.75" customHeight="1" x14ac:dyDescent="0.45">
      <c r="A381" s="39"/>
    </row>
    <row r="382" spans="1:1" ht="15.75" customHeight="1" x14ac:dyDescent="0.45">
      <c r="A382" s="39"/>
    </row>
    <row r="383" spans="1:1" ht="15.75" customHeight="1" x14ac:dyDescent="0.45">
      <c r="A383" s="39"/>
    </row>
    <row r="384" spans="1:1" ht="15.75" customHeight="1" x14ac:dyDescent="0.45">
      <c r="A384" s="39"/>
    </row>
    <row r="385" spans="1:1" ht="15.75" customHeight="1" x14ac:dyDescent="0.45">
      <c r="A385" s="39"/>
    </row>
    <row r="386" spans="1:1" ht="15.75" customHeight="1" x14ac:dyDescent="0.45">
      <c r="A386" s="39"/>
    </row>
    <row r="387" spans="1:1" ht="15.75" customHeight="1" x14ac:dyDescent="0.45">
      <c r="A387" s="39"/>
    </row>
    <row r="388" spans="1:1" ht="15.75" customHeight="1" x14ac:dyDescent="0.45">
      <c r="A388" s="39"/>
    </row>
    <row r="389" spans="1:1" ht="15.75" customHeight="1" x14ac:dyDescent="0.45">
      <c r="A389" s="39"/>
    </row>
    <row r="390" spans="1:1" ht="15.75" customHeight="1" x14ac:dyDescent="0.45">
      <c r="A390" s="39"/>
    </row>
    <row r="391" spans="1:1" ht="15.75" customHeight="1" x14ac:dyDescent="0.45">
      <c r="A391" s="39"/>
    </row>
    <row r="392" spans="1:1" ht="15.75" customHeight="1" x14ac:dyDescent="0.45">
      <c r="A392" s="39"/>
    </row>
    <row r="393" spans="1:1" ht="15.75" customHeight="1" x14ac:dyDescent="0.45">
      <c r="A393" s="39"/>
    </row>
    <row r="394" spans="1:1" ht="15.75" customHeight="1" x14ac:dyDescent="0.45">
      <c r="A394" s="39"/>
    </row>
    <row r="395" spans="1:1" ht="15.75" customHeight="1" x14ac:dyDescent="0.45">
      <c r="A395" s="39"/>
    </row>
    <row r="396" spans="1:1" ht="15.75" customHeight="1" x14ac:dyDescent="0.45">
      <c r="A396" s="39"/>
    </row>
    <row r="397" spans="1:1" ht="15.75" customHeight="1" x14ac:dyDescent="0.45">
      <c r="A397" s="39"/>
    </row>
    <row r="398" spans="1:1" ht="15.75" customHeight="1" x14ac:dyDescent="0.45">
      <c r="A398" s="39"/>
    </row>
    <row r="399" spans="1:1" ht="15.75" customHeight="1" x14ac:dyDescent="0.45">
      <c r="A399" s="39"/>
    </row>
    <row r="400" spans="1:1" ht="15.75" customHeight="1" x14ac:dyDescent="0.45">
      <c r="A400" s="39"/>
    </row>
    <row r="401" spans="1:1" ht="15.75" customHeight="1" x14ac:dyDescent="0.45">
      <c r="A401" s="39"/>
    </row>
    <row r="402" spans="1:1" ht="15.75" customHeight="1" x14ac:dyDescent="0.45">
      <c r="A402" s="39"/>
    </row>
    <row r="403" spans="1:1" ht="15.75" customHeight="1" x14ac:dyDescent="0.45">
      <c r="A403" s="39"/>
    </row>
    <row r="404" spans="1:1" ht="15.75" customHeight="1" x14ac:dyDescent="0.45">
      <c r="A404" s="39"/>
    </row>
    <row r="405" spans="1:1" ht="15.75" customHeight="1" x14ac:dyDescent="0.45">
      <c r="A405" s="39"/>
    </row>
    <row r="406" spans="1:1" ht="15.75" customHeight="1" x14ac:dyDescent="0.45">
      <c r="A406" s="39"/>
    </row>
    <row r="407" spans="1:1" ht="15.75" customHeight="1" x14ac:dyDescent="0.45">
      <c r="A407" s="39"/>
    </row>
    <row r="408" spans="1:1" ht="15.75" customHeight="1" x14ac:dyDescent="0.45">
      <c r="A408" s="39"/>
    </row>
    <row r="409" spans="1:1" ht="15.75" customHeight="1" x14ac:dyDescent="0.45">
      <c r="A409" s="39"/>
    </row>
    <row r="410" spans="1:1" ht="15.75" customHeight="1" x14ac:dyDescent="0.45">
      <c r="A410" s="39"/>
    </row>
    <row r="411" spans="1:1" ht="15.75" customHeight="1" x14ac:dyDescent="0.45">
      <c r="A411" s="39"/>
    </row>
    <row r="412" spans="1:1" ht="15.75" customHeight="1" x14ac:dyDescent="0.45">
      <c r="A412" s="39"/>
    </row>
    <row r="413" spans="1:1" ht="15.75" customHeight="1" x14ac:dyDescent="0.45">
      <c r="A413" s="39"/>
    </row>
    <row r="414" spans="1:1" ht="15.75" customHeight="1" x14ac:dyDescent="0.45">
      <c r="A414" s="39"/>
    </row>
    <row r="415" spans="1:1" ht="15.75" customHeight="1" x14ac:dyDescent="0.45">
      <c r="A415" s="39"/>
    </row>
    <row r="416" spans="1:1" ht="15.75" customHeight="1" x14ac:dyDescent="0.45">
      <c r="A416" s="39"/>
    </row>
    <row r="417" spans="1:1" ht="15.75" customHeight="1" x14ac:dyDescent="0.45">
      <c r="A417" s="39"/>
    </row>
    <row r="418" spans="1:1" ht="15.75" customHeight="1" x14ac:dyDescent="0.45">
      <c r="A418" s="39"/>
    </row>
    <row r="419" spans="1:1" ht="15.75" customHeight="1" x14ac:dyDescent="0.45">
      <c r="A419" s="39"/>
    </row>
    <row r="420" spans="1:1" ht="15.75" customHeight="1" x14ac:dyDescent="0.45">
      <c r="A420" s="39"/>
    </row>
    <row r="421" spans="1:1" ht="15.75" customHeight="1" x14ac:dyDescent="0.45">
      <c r="A421" s="39"/>
    </row>
    <row r="422" spans="1:1" ht="15.75" customHeight="1" x14ac:dyDescent="0.45">
      <c r="A422" s="39"/>
    </row>
    <row r="423" spans="1:1" ht="15.75" customHeight="1" x14ac:dyDescent="0.45">
      <c r="A423" s="39"/>
    </row>
    <row r="424" spans="1:1" ht="15.75" customHeight="1" x14ac:dyDescent="0.45">
      <c r="A424" s="39"/>
    </row>
    <row r="425" spans="1:1" ht="15.75" customHeight="1" x14ac:dyDescent="0.45">
      <c r="A425" s="39"/>
    </row>
    <row r="426" spans="1:1" ht="15.75" customHeight="1" x14ac:dyDescent="0.45">
      <c r="A426" s="39"/>
    </row>
    <row r="427" spans="1:1" ht="15.75" customHeight="1" x14ac:dyDescent="0.45">
      <c r="A427" s="39"/>
    </row>
    <row r="428" spans="1:1" ht="15.75" customHeight="1" x14ac:dyDescent="0.45">
      <c r="A428" s="39"/>
    </row>
    <row r="429" spans="1:1" ht="15.75" customHeight="1" x14ac:dyDescent="0.45">
      <c r="A429" s="39"/>
    </row>
    <row r="430" spans="1:1" ht="15.75" customHeight="1" x14ac:dyDescent="0.45">
      <c r="A430" s="39"/>
    </row>
    <row r="431" spans="1:1" ht="15.75" customHeight="1" x14ac:dyDescent="0.45">
      <c r="A431" s="39"/>
    </row>
    <row r="432" spans="1:1" ht="15.75" customHeight="1" x14ac:dyDescent="0.45">
      <c r="A432" s="39"/>
    </row>
    <row r="433" spans="1:1" ht="15.75" customHeight="1" x14ac:dyDescent="0.45">
      <c r="A433" s="39"/>
    </row>
    <row r="434" spans="1:1" ht="15.75" customHeight="1" x14ac:dyDescent="0.45">
      <c r="A434" s="39"/>
    </row>
    <row r="435" spans="1:1" ht="15.75" customHeight="1" x14ac:dyDescent="0.45">
      <c r="A435" s="39"/>
    </row>
    <row r="436" spans="1:1" ht="15.75" customHeight="1" x14ac:dyDescent="0.45">
      <c r="A436" s="39"/>
    </row>
    <row r="437" spans="1:1" ht="15.75" customHeight="1" x14ac:dyDescent="0.45">
      <c r="A437" s="39"/>
    </row>
    <row r="438" spans="1:1" ht="15.75" customHeight="1" x14ac:dyDescent="0.45">
      <c r="A438" s="39"/>
    </row>
    <row r="439" spans="1:1" ht="15.75" customHeight="1" x14ac:dyDescent="0.45">
      <c r="A439" s="39"/>
    </row>
    <row r="440" spans="1:1" ht="15.75" customHeight="1" x14ac:dyDescent="0.45">
      <c r="A440" s="39"/>
    </row>
    <row r="441" spans="1:1" ht="15.75" customHeight="1" x14ac:dyDescent="0.45">
      <c r="A441" s="39"/>
    </row>
    <row r="442" spans="1:1" ht="15.75" customHeight="1" x14ac:dyDescent="0.45">
      <c r="A442" s="39"/>
    </row>
    <row r="443" spans="1:1" ht="15.75" customHeight="1" x14ac:dyDescent="0.45">
      <c r="A443" s="39"/>
    </row>
    <row r="444" spans="1:1" ht="15.75" customHeight="1" x14ac:dyDescent="0.45">
      <c r="A444" s="39"/>
    </row>
    <row r="445" spans="1:1" ht="15.75" customHeight="1" x14ac:dyDescent="0.45">
      <c r="A445" s="39"/>
    </row>
    <row r="446" spans="1:1" ht="15.75" customHeight="1" x14ac:dyDescent="0.45">
      <c r="A446" s="39"/>
    </row>
    <row r="447" spans="1:1" ht="15.75" customHeight="1" x14ac:dyDescent="0.45">
      <c r="A447" s="39"/>
    </row>
    <row r="448" spans="1:1" ht="15.75" customHeight="1" x14ac:dyDescent="0.45">
      <c r="A448" s="39"/>
    </row>
    <row r="449" spans="1:1" ht="15.75" customHeight="1" x14ac:dyDescent="0.45">
      <c r="A449" s="39"/>
    </row>
    <row r="450" spans="1:1" ht="15.75" customHeight="1" x14ac:dyDescent="0.45">
      <c r="A450" s="39"/>
    </row>
    <row r="451" spans="1:1" ht="15.75" customHeight="1" x14ac:dyDescent="0.45">
      <c r="A451" s="39"/>
    </row>
    <row r="452" spans="1:1" ht="15.75" customHeight="1" x14ac:dyDescent="0.45">
      <c r="A452" s="39"/>
    </row>
    <row r="453" spans="1:1" ht="15.75" customHeight="1" x14ac:dyDescent="0.45">
      <c r="A453" s="39"/>
    </row>
    <row r="454" spans="1:1" ht="15.75" customHeight="1" x14ac:dyDescent="0.45">
      <c r="A454" s="39"/>
    </row>
    <row r="455" spans="1:1" ht="15.75" customHeight="1" x14ac:dyDescent="0.45">
      <c r="A455" s="39"/>
    </row>
    <row r="456" spans="1:1" ht="15.75" customHeight="1" x14ac:dyDescent="0.45">
      <c r="A456" s="39"/>
    </row>
    <row r="457" spans="1:1" ht="15.75" customHeight="1" x14ac:dyDescent="0.45">
      <c r="A457" s="39"/>
    </row>
    <row r="458" spans="1:1" ht="15.75" customHeight="1" x14ac:dyDescent="0.45">
      <c r="A458" s="39"/>
    </row>
    <row r="459" spans="1:1" ht="15.75" customHeight="1" x14ac:dyDescent="0.45">
      <c r="A459" s="39"/>
    </row>
    <row r="460" spans="1:1" ht="15.75" customHeight="1" x14ac:dyDescent="0.45">
      <c r="A460" s="39"/>
    </row>
    <row r="461" spans="1:1" ht="15.75" customHeight="1" x14ac:dyDescent="0.45">
      <c r="A461" s="39"/>
    </row>
    <row r="462" spans="1:1" ht="15.75" customHeight="1" x14ac:dyDescent="0.45">
      <c r="A462" s="39"/>
    </row>
    <row r="463" spans="1:1" ht="15.75" customHeight="1" x14ac:dyDescent="0.45">
      <c r="A463" s="39"/>
    </row>
    <row r="464" spans="1:1" ht="15.75" customHeight="1" x14ac:dyDescent="0.45">
      <c r="A464" s="39"/>
    </row>
    <row r="465" spans="1:1" ht="15.75" customHeight="1" x14ac:dyDescent="0.45">
      <c r="A465" s="39"/>
    </row>
    <row r="466" spans="1:1" ht="15.75" customHeight="1" x14ac:dyDescent="0.45">
      <c r="A466" s="39"/>
    </row>
    <row r="467" spans="1:1" ht="15.75" customHeight="1" x14ac:dyDescent="0.45">
      <c r="A467" s="39"/>
    </row>
    <row r="468" spans="1:1" ht="15.75" customHeight="1" x14ac:dyDescent="0.45">
      <c r="A468" s="39"/>
    </row>
    <row r="469" spans="1:1" ht="15.75" customHeight="1" x14ac:dyDescent="0.45">
      <c r="A469" s="39"/>
    </row>
    <row r="470" spans="1:1" ht="15.75" customHeight="1" x14ac:dyDescent="0.45">
      <c r="A470" s="39"/>
    </row>
    <row r="471" spans="1:1" ht="15.75" customHeight="1" x14ac:dyDescent="0.45">
      <c r="A471" s="39"/>
    </row>
    <row r="472" spans="1:1" ht="15.75" customHeight="1" x14ac:dyDescent="0.45">
      <c r="A472" s="39"/>
    </row>
    <row r="473" spans="1:1" ht="15.75" customHeight="1" x14ac:dyDescent="0.45">
      <c r="A473" s="39"/>
    </row>
    <row r="474" spans="1:1" ht="15.75" customHeight="1" x14ac:dyDescent="0.45">
      <c r="A474" s="39"/>
    </row>
    <row r="475" spans="1:1" ht="15.75" customHeight="1" x14ac:dyDescent="0.45">
      <c r="A475" s="39"/>
    </row>
    <row r="476" spans="1:1" ht="15.75" customHeight="1" x14ac:dyDescent="0.45">
      <c r="A476" s="39"/>
    </row>
    <row r="477" spans="1:1" ht="15.75" customHeight="1" x14ac:dyDescent="0.45">
      <c r="A477" s="39"/>
    </row>
    <row r="478" spans="1:1" ht="15.75" customHeight="1" x14ac:dyDescent="0.45">
      <c r="A478" s="39"/>
    </row>
    <row r="479" spans="1:1" ht="15.75" customHeight="1" x14ac:dyDescent="0.45">
      <c r="A479" s="39"/>
    </row>
    <row r="480" spans="1:1" ht="15.75" customHeight="1" x14ac:dyDescent="0.45">
      <c r="A480" s="39"/>
    </row>
    <row r="481" spans="1:1" ht="15.75" customHeight="1" x14ac:dyDescent="0.45">
      <c r="A481" s="39"/>
    </row>
    <row r="482" spans="1:1" ht="15.75" customHeight="1" x14ac:dyDescent="0.45">
      <c r="A482" s="39"/>
    </row>
    <row r="483" spans="1:1" ht="15.75" customHeight="1" x14ac:dyDescent="0.45">
      <c r="A483" s="39"/>
    </row>
    <row r="484" spans="1:1" ht="15.75" customHeight="1" x14ac:dyDescent="0.45">
      <c r="A484" s="39"/>
    </row>
    <row r="485" spans="1:1" ht="15.75" customHeight="1" x14ac:dyDescent="0.45">
      <c r="A485" s="39"/>
    </row>
    <row r="486" spans="1:1" ht="15.75" customHeight="1" x14ac:dyDescent="0.45">
      <c r="A486" s="39"/>
    </row>
    <row r="487" spans="1:1" ht="15.75" customHeight="1" x14ac:dyDescent="0.45">
      <c r="A487" s="39"/>
    </row>
    <row r="488" spans="1:1" ht="15.75" customHeight="1" x14ac:dyDescent="0.45">
      <c r="A488" s="39"/>
    </row>
    <row r="489" spans="1:1" ht="15.75" customHeight="1" x14ac:dyDescent="0.45">
      <c r="A489" s="39"/>
    </row>
    <row r="490" spans="1:1" ht="15.75" customHeight="1" x14ac:dyDescent="0.45">
      <c r="A490" s="39"/>
    </row>
    <row r="491" spans="1:1" ht="15.75" customHeight="1" x14ac:dyDescent="0.45">
      <c r="A491" s="39"/>
    </row>
    <row r="492" spans="1:1" ht="15.75" customHeight="1" x14ac:dyDescent="0.45">
      <c r="A492" s="39"/>
    </row>
    <row r="493" spans="1:1" ht="15.75" customHeight="1" x14ac:dyDescent="0.45">
      <c r="A493" s="39"/>
    </row>
    <row r="494" spans="1:1" ht="15.75" customHeight="1" x14ac:dyDescent="0.45">
      <c r="A494" s="39"/>
    </row>
    <row r="495" spans="1:1" ht="15.75" customHeight="1" x14ac:dyDescent="0.45">
      <c r="A495" s="39"/>
    </row>
    <row r="496" spans="1:1" ht="15.75" customHeight="1" x14ac:dyDescent="0.45">
      <c r="A496" s="39"/>
    </row>
    <row r="497" spans="1:1" ht="15.75" customHeight="1" x14ac:dyDescent="0.45">
      <c r="A497" s="39"/>
    </row>
    <row r="498" spans="1:1" ht="15.75" customHeight="1" x14ac:dyDescent="0.45">
      <c r="A498" s="39"/>
    </row>
    <row r="499" spans="1:1" ht="15.75" customHeight="1" x14ac:dyDescent="0.45">
      <c r="A499" s="39"/>
    </row>
    <row r="500" spans="1:1" ht="15.75" customHeight="1" x14ac:dyDescent="0.45">
      <c r="A500" s="39"/>
    </row>
    <row r="501" spans="1:1" ht="15.75" customHeight="1" x14ac:dyDescent="0.45">
      <c r="A501" s="39"/>
    </row>
    <row r="502" spans="1:1" ht="15.75" customHeight="1" x14ac:dyDescent="0.45">
      <c r="A502" s="39"/>
    </row>
    <row r="503" spans="1:1" ht="15.75" customHeight="1" x14ac:dyDescent="0.45">
      <c r="A503" s="39"/>
    </row>
    <row r="504" spans="1:1" ht="15.75" customHeight="1" x14ac:dyDescent="0.45">
      <c r="A504" s="39"/>
    </row>
    <row r="505" spans="1:1" ht="15.75" customHeight="1" x14ac:dyDescent="0.45">
      <c r="A505" s="39"/>
    </row>
    <row r="506" spans="1:1" ht="15.75" customHeight="1" x14ac:dyDescent="0.45">
      <c r="A506" s="39"/>
    </row>
    <row r="507" spans="1:1" ht="15.75" customHeight="1" x14ac:dyDescent="0.45">
      <c r="A507" s="39"/>
    </row>
    <row r="508" spans="1:1" ht="15.75" customHeight="1" x14ac:dyDescent="0.45">
      <c r="A508" s="39"/>
    </row>
    <row r="509" spans="1:1" ht="15.75" customHeight="1" x14ac:dyDescent="0.45">
      <c r="A509" s="39"/>
    </row>
    <row r="510" spans="1:1" ht="15.75" customHeight="1" x14ac:dyDescent="0.45">
      <c r="A510" s="39"/>
    </row>
    <row r="511" spans="1:1" ht="15.75" customHeight="1" x14ac:dyDescent="0.45">
      <c r="A511" s="39"/>
    </row>
    <row r="512" spans="1:1" ht="15.75" customHeight="1" x14ac:dyDescent="0.45">
      <c r="A512" s="39"/>
    </row>
    <row r="513" spans="1:1" ht="15.75" customHeight="1" x14ac:dyDescent="0.45">
      <c r="A513" s="39"/>
    </row>
    <row r="514" spans="1:1" ht="15.75" customHeight="1" x14ac:dyDescent="0.45">
      <c r="A514" s="39"/>
    </row>
    <row r="515" spans="1:1" ht="15.75" customHeight="1" x14ac:dyDescent="0.45">
      <c r="A515" s="39"/>
    </row>
    <row r="516" spans="1:1" ht="15.75" customHeight="1" x14ac:dyDescent="0.45">
      <c r="A516" s="39"/>
    </row>
    <row r="517" spans="1:1" ht="15.75" customHeight="1" x14ac:dyDescent="0.45">
      <c r="A517" s="39"/>
    </row>
    <row r="518" spans="1:1" ht="15.75" customHeight="1" x14ac:dyDescent="0.45">
      <c r="A518" s="39"/>
    </row>
    <row r="519" spans="1:1" ht="15.75" customHeight="1" x14ac:dyDescent="0.45">
      <c r="A519" s="39"/>
    </row>
    <row r="520" spans="1:1" ht="15.75" customHeight="1" x14ac:dyDescent="0.45">
      <c r="A520" s="39"/>
    </row>
    <row r="521" spans="1:1" ht="15.75" customHeight="1" x14ac:dyDescent="0.45">
      <c r="A521" s="39"/>
    </row>
    <row r="522" spans="1:1" ht="15.75" customHeight="1" x14ac:dyDescent="0.45">
      <c r="A522" s="39"/>
    </row>
    <row r="523" spans="1:1" ht="15.75" customHeight="1" x14ac:dyDescent="0.45">
      <c r="A523" s="39"/>
    </row>
    <row r="524" spans="1:1" ht="15.75" customHeight="1" x14ac:dyDescent="0.45">
      <c r="A524" s="39"/>
    </row>
    <row r="525" spans="1:1" ht="15.75" customHeight="1" x14ac:dyDescent="0.45">
      <c r="A525" s="39"/>
    </row>
    <row r="526" spans="1:1" ht="15.75" customHeight="1" x14ac:dyDescent="0.45">
      <c r="A526" s="39"/>
    </row>
    <row r="527" spans="1:1" ht="15.75" customHeight="1" x14ac:dyDescent="0.45">
      <c r="A527" s="39"/>
    </row>
    <row r="528" spans="1:1" ht="15.75" customHeight="1" x14ac:dyDescent="0.45">
      <c r="A528" s="39"/>
    </row>
    <row r="529" spans="1:1" ht="15.75" customHeight="1" x14ac:dyDescent="0.45">
      <c r="A529" s="39"/>
    </row>
    <row r="530" spans="1:1" ht="15.75" customHeight="1" x14ac:dyDescent="0.45">
      <c r="A530" s="39"/>
    </row>
    <row r="531" spans="1:1" ht="15.75" customHeight="1" x14ac:dyDescent="0.45">
      <c r="A531" s="39"/>
    </row>
    <row r="532" spans="1:1" ht="15.75" customHeight="1" x14ac:dyDescent="0.45">
      <c r="A532" s="39"/>
    </row>
    <row r="533" spans="1:1" ht="15.75" customHeight="1" x14ac:dyDescent="0.45">
      <c r="A533" s="39"/>
    </row>
    <row r="534" spans="1:1" ht="15.75" customHeight="1" x14ac:dyDescent="0.45">
      <c r="A534" s="39"/>
    </row>
    <row r="535" spans="1:1" ht="15.75" customHeight="1" x14ac:dyDescent="0.45">
      <c r="A535" s="39"/>
    </row>
    <row r="536" spans="1:1" ht="15.75" customHeight="1" x14ac:dyDescent="0.45">
      <c r="A536" s="39"/>
    </row>
    <row r="537" spans="1:1" ht="15.75" customHeight="1" x14ac:dyDescent="0.45">
      <c r="A537" s="39"/>
    </row>
    <row r="538" spans="1:1" ht="15.75" customHeight="1" x14ac:dyDescent="0.45">
      <c r="A538" s="39"/>
    </row>
    <row r="539" spans="1:1" ht="15.75" customHeight="1" x14ac:dyDescent="0.45">
      <c r="A539" s="39"/>
    </row>
    <row r="540" spans="1:1" ht="15.75" customHeight="1" x14ac:dyDescent="0.45">
      <c r="A540" s="39"/>
    </row>
    <row r="541" spans="1:1" ht="15.75" customHeight="1" x14ac:dyDescent="0.45">
      <c r="A541" s="39"/>
    </row>
    <row r="542" spans="1:1" ht="15.75" customHeight="1" x14ac:dyDescent="0.45">
      <c r="A542" s="39"/>
    </row>
    <row r="543" spans="1:1" ht="15.75" customHeight="1" x14ac:dyDescent="0.45">
      <c r="A543" s="39"/>
    </row>
    <row r="544" spans="1:1" ht="15.75" customHeight="1" x14ac:dyDescent="0.45">
      <c r="A544" s="39"/>
    </row>
    <row r="545" spans="1:1" ht="15.75" customHeight="1" x14ac:dyDescent="0.45">
      <c r="A545" s="39"/>
    </row>
    <row r="546" spans="1:1" ht="15.75" customHeight="1" x14ac:dyDescent="0.45">
      <c r="A546" s="39"/>
    </row>
    <row r="547" spans="1:1" ht="15.75" customHeight="1" x14ac:dyDescent="0.45">
      <c r="A547" s="39"/>
    </row>
    <row r="548" spans="1:1" ht="15.75" customHeight="1" x14ac:dyDescent="0.45">
      <c r="A548" s="39"/>
    </row>
    <row r="549" spans="1:1" ht="15.75" customHeight="1" x14ac:dyDescent="0.45">
      <c r="A549" s="39"/>
    </row>
    <row r="550" spans="1:1" ht="15.75" customHeight="1" x14ac:dyDescent="0.45">
      <c r="A550" s="39"/>
    </row>
    <row r="551" spans="1:1" ht="15.75" customHeight="1" x14ac:dyDescent="0.45">
      <c r="A551" s="39"/>
    </row>
    <row r="552" spans="1:1" ht="15.75" customHeight="1" x14ac:dyDescent="0.45">
      <c r="A552" s="39"/>
    </row>
    <row r="553" spans="1:1" ht="15.75" customHeight="1" x14ac:dyDescent="0.45">
      <c r="A553" s="39"/>
    </row>
    <row r="554" spans="1:1" ht="15.75" customHeight="1" x14ac:dyDescent="0.45">
      <c r="A554" s="39"/>
    </row>
    <row r="555" spans="1:1" ht="15.75" customHeight="1" x14ac:dyDescent="0.45">
      <c r="A555" s="39"/>
    </row>
    <row r="556" spans="1:1" ht="15.75" customHeight="1" x14ac:dyDescent="0.45">
      <c r="A556" s="39"/>
    </row>
    <row r="557" spans="1:1" ht="15.75" customHeight="1" x14ac:dyDescent="0.45">
      <c r="A557" s="39"/>
    </row>
    <row r="558" spans="1:1" ht="15.75" customHeight="1" x14ac:dyDescent="0.45">
      <c r="A558" s="39"/>
    </row>
    <row r="559" spans="1:1" ht="15.75" customHeight="1" x14ac:dyDescent="0.45">
      <c r="A559" s="39"/>
    </row>
    <row r="560" spans="1:1" ht="15.75" customHeight="1" x14ac:dyDescent="0.45">
      <c r="A560" s="39"/>
    </row>
    <row r="561" spans="1:1" ht="15.75" customHeight="1" x14ac:dyDescent="0.45">
      <c r="A561" s="39"/>
    </row>
    <row r="562" spans="1:1" ht="15.75" customHeight="1" x14ac:dyDescent="0.45">
      <c r="A562" s="39"/>
    </row>
    <row r="563" spans="1:1" ht="15.75" customHeight="1" x14ac:dyDescent="0.45">
      <c r="A563" s="39"/>
    </row>
    <row r="564" spans="1:1" ht="15.75" customHeight="1" x14ac:dyDescent="0.45">
      <c r="A564" s="39"/>
    </row>
    <row r="565" spans="1:1" ht="15.75" customHeight="1" x14ac:dyDescent="0.45">
      <c r="A565" s="39"/>
    </row>
    <row r="566" spans="1:1" ht="15.75" customHeight="1" x14ac:dyDescent="0.45">
      <c r="A566" s="39"/>
    </row>
    <row r="567" spans="1:1" ht="15.75" customHeight="1" x14ac:dyDescent="0.45">
      <c r="A567" s="39"/>
    </row>
    <row r="568" spans="1:1" ht="15.75" customHeight="1" x14ac:dyDescent="0.45">
      <c r="A568" s="39"/>
    </row>
    <row r="569" spans="1:1" ht="15.75" customHeight="1" x14ac:dyDescent="0.45">
      <c r="A569" s="39"/>
    </row>
    <row r="570" spans="1:1" ht="15.75" customHeight="1" x14ac:dyDescent="0.45">
      <c r="A570" s="39"/>
    </row>
    <row r="571" spans="1:1" ht="15.75" customHeight="1" x14ac:dyDescent="0.45">
      <c r="A571" s="39"/>
    </row>
    <row r="572" spans="1:1" ht="15.75" customHeight="1" x14ac:dyDescent="0.45">
      <c r="A572" s="39"/>
    </row>
    <row r="573" spans="1:1" ht="15.75" customHeight="1" x14ac:dyDescent="0.45">
      <c r="A573" s="39"/>
    </row>
    <row r="574" spans="1:1" ht="15.75" customHeight="1" x14ac:dyDescent="0.45">
      <c r="A574" s="39"/>
    </row>
    <row r="575" spans="1:1" ht="15.75" customHeight="1" x14ac:dyDescent="0.45">
      <c r="A575" s="39"/>
    </row>
    <row r="576" spans="1:1" ht="15.75" customHeight="1" x14ac:dyDescent="0.45">
      <c r="A576" s="39"/>
    </row>
    <row r="577" spans="1:1" ht="15.75" customHeight="1" x14ac:dyDescent="0.45">
      <c r="A577" s="39"/>
    </row>
    <row r="578" spans="1:1" ht="15.75" customHeight="1" x14ac:dyDescent="0.45">
      <c r="A578" s="39"/>
    </row>
    <row r="579" spans="1:1" ht="15.75" customHeight="1" x14ac:dyDescent="0.45">
      <c r="A579" s="39"/>
    </row>
    <row r="580" spans="1:1" ht="15.75" customHeight="1" x14ac:dyDescent="0.45">
      <c r="A580" s="39"/>
    </row>
    <row r="581" spans="1:1" ht="15.75" customHeight="1" x14ac:dyDescent="0.45">
      <c r="A581" s="39"/>
    </row>
    <row r="582" spans="1:1" ht="15.75" customHeight="1" x14ac:dyDescent="0.45">
      <c r="A582" s="39"/>
    </row>
    <row r="583" spans="1:1" ht="15.75" customHeight="1" x14ac:dyDescent="0.45">
      <c r="A583" s="39"/>
    </row>
    <row r="584" spans="1:1" ht="15.75" customHeight="1" x14ac:dyDescent="0.45">
      <c r="A584" s="39"/>
    </row>
    <row r="585" spans="1:1" ht="15.75" customHeight="1" x14ac:dyDescent="0.45">
      <c r="A585" s="39"/>
    </row>
    <row r="586" spans="1:1" ht="15.75" customHeight="1" x14ac:dyDescent="0.45">
      <c r="A586" s="39"/>
    </row>
    <row r="587" spans="1:1" ht="15.75" customHeight="1" x14ac:dyDescent="0.45">
      <c r="A587" s="39"/>
    </row>
    <row r="588" spans="1:1" ht="15.75" customHeight="1" x14ac:dyDescent="0.45">
      <c r="A588" s="39"/>
    </row>
    <row r="589" spans="1:1" ht="15.75" customHeight="1" x14ac:dyDescent="0.45">
      <c r="A589" s="39"/>
    </row>
    <row r="590" spans="1:1" ht="15.75" customHeight="1" x14ac:dyDescent="0.45">
      <c r="A590" s="39"/>
    </row>
    <row r="591" spans="1:1" ht="15.75" customHeight="1" x14ac:dyDescent="0.45">
      <c r="A591" s="39"/>
    </row>
    <row r="592" spans="1:1" ht="15.75" customHeight="1" x14ac:dyDescent="0.45">
      <c r="A592" s="39"/>
    </row>
    <row r="593" spans="1:1" ht="15.75" customHeight="1" x14ac:dyDescent="0.45">
      <c r="A593" s="39"/>
    </row>
    <row r="594" spans="1:1" ht="15.75" customHeight="1" x14ac:dyDescent="0.45">
      <c r="A594" s="39"/>
    </row>
    <row r="595" spans="1:1" ht="15.75" customHeight="1" x14ac:dyDescent="0.45">
      <c r="A595" s="39"/>
    </row>
    <row r="596" spans="1:1" ht="15.75" customHeight="1" x14ac:dyDescent="0.45">
      <c r="A596" s="39"/>
    </row>
    <row r="597" spans="1:1" ht="15.75" customHeight="1" x14ac:dyDescent="0.45">
      <c r="A597" s="39"/>
    </row>
    <row r="598" spans="1:1" ht="15.75" customHeight="1" x14ac:dyDescent="0.45">
      <c r="A598" s="39"/>
    </row>
    <row r="599" spans="1:1" ht="15.75" customHeight="1" x14ac:dyDescent="0.45">
      <c r="A599" s="39"/>
    </row>
    <row r="600" spans="1:1" ht="15.75" customHeight="1" x14ac:dyDescent="0.45">
      <c r="A600" s="39"/>
    </row>
    <row r="601" spans="1:1" ht="15.75" customHeight="1" x14ac:dyDescent="0.45">
      <c r="A601" s="39"/>
    </row>
    <row r="602" spans="1:1" ht="15.75" customHeight="1" x14ac:dyDescent="0.45">
      <c r="A602" s="39"/>
    </row>
    <row r="603" spans="1:1" ht="15.75" customHeight="1" x14ac:dyDescent="0.45">
      <c r="A603" s="39"/>
    </row>
    <row r="604" spans="1:1" ht="15.75" customHeight="1" x14ac:dyDescent="0.45">
      <c r="A604" s="39"/>
    </row>
    <row r="605" spans="1:1" ht="15.75" customHeight="1" x14ac:dyDescent="0.45">
      <c r="A605" s="39"/>
    </row>
    <row r="606" spans="1:1" ht="15.75" customHeight="1" x14ac:dyDescent="0.45">
      <c r="A606" s="39"/>
    </row>
    <row r="607" spans="1:1" ht="15.75" customHeight="1" x14ac:dyDescent="0.45">
      <c r="A607" s="39"/>
    </row>
    <row r="608" spans="1:1" ht="15.75" customHeight="1" x14ac:dyDescent="0.45">
      <c r="A608" s="39"/>
    </row>
    <row r="609" spans="1:1" ht="15.75" customHeight="1" x14ac:dyDescent="0.45">
      <c r="A609" s="39"/>
    </row>
    <row r="610" spans="1:1" ht="15.75" customHeight="1" x14ac:dyDescent="0.45">
      <c r="A610" s="39"/>
    </row>
    <row r="611" spans="1:1" ht="15.75" customHeight="1" x14ac:dyDescent="0.45">
      <c r="A611" s="39"/>
    </row>
    <row r="612" spans="1:1" ht="15.75" customHeight="1" x14ac:dyDescent="0.45">
      <c r="A612" s="39"/>
    </row>
    <row r="613" spans="1:1" ht="15.75" customHeight="1" x14ac:dyDescent="0.45">
      <c r="A613" s="39"/>
    </row>
    <row r="614" spans="1:1" ht="15.75" customHeight="1" x14ac:dyDescent="0.45">
      <c r="A614" s="39"/>
    </row>
    <row r="615" spans="1:1" ht="15.75" customHeight="1" x14ac:dyDescent="0.45">
      <c r="A615" s="39"/>
    </row>
    <row r="616" spans="1:1" ht="15.75" customHeight="1" x14ac:dyDescent="0.45">
      <c r="A616" s="39"/>
    </row>
    <row r="617" spans="1:1" ht="15.75" customHeight="1" x14ac:dyDescent="0.45">
      <c r="A617" s="39"/>
    </row>
    <row r="618" spans="1:1" ht="15.75" customHeight="1" x14ac:dyDescent="0.45">
      <c r="A618" s="39"/>
    </row>
    <row r="619" spans="1:1" ht="15.75" customHeight="1" x14ac:dyDescent="0.45">
      <c r="A619" s="39"/>
    </row>
    <row r="620" spans="1:1" ht="15.75" customHeight="1" x14ac:dyDescent="0.45">
      <c r="A620" s="39"/>
    </row>
    <row r="621" spans="1:1" ht="15.75" customHeight="1" x14ac:dyDescent="0.45">
      <c r="A621" s="39"/>
    </row>
    <row r="622" spans="1:1" ht="15.75" customHeight="1" x14ac:dyDescent="0.45">
      <c r="A622" s="39"/>
    </row>
    <row r="623" spans="1:1" ht="15.75" customHeight="1" x14ac:dyDescent="0.45">
      <c r="A623" s="39"/>
    </row>
    <row r="624" spans="1:1" ht="15.75" customHeight="1" x14ac:dyDescent="0.45">
      <c r="A624" s="39"/>
    </row>
    <row r="625" spans="1:1" ht="15.75" customHeight="1" x14ac:dyDescent="0.45">
      <c r="A625" s="39"/>
    </row>
    <row r="626" spans="1:1" ht="15.75" customHeight="1" x14ac:dyDescent="0.45">
      <c r="A626" s="39"/>
    </row>
    <row r="627" spans="1:1" ht="15.75" customHeight="1" x14ac:dyDescent="0.45">
      <c r="A627" s="39"/>
    </row>
    <row r="628" spans="1:1" ht="15.75" customHeight="1" x14ac:dyDescent="0.45">
      <c r="A628" s="39"/>
    </row>
    <row r="629" spans="1:1" ht="15.75" customHeight="1" x14ac:dyDescent="0.45">
      <c r="A629" s="39"/>
    </row>
    <row r="630" spans="1:1" ht="15.75" customHeight="1" x14ac:dyDescent="0.45">
      <c r="A630" s="39"/>
    </row>
    <row r="631" spans="1:1" ht="15.75" customHeight="1" x14ac:dyDescent="0.45">
      <c r="A631" s="39"/>
    </row>
    <row r="632" spans="1:1" ht="15.75" customHeight="1" x14ac:dyDescent="0.45">
      <c r="A632" s="39"/>
    </row>
    <row r="633" spans="1:1" ht="15.75" customHeight="1" x14ac:dyDescent="0.45">
      <c r="A633" s="39"/>
    </row>
    <row r="634" spans="1:1" ht="15.75" customHeight="1" x14ac:dyDescent="0.45">
      <c r="A634" s="39"/>
    </row>
    <row r="635" spans="1:1" ht="15.75" customHeight="1" x14ac:dyDescent="0.45">
      <c r="A635" s="39"/>
    </row>
    <row r="636" spans="1:1" ht="15.75" customHeight="1" x14ac:dyDescent="0.45">
      <c r="A636" s="39"/>
    </row>
    <row r="637" spans="1:1" ht="15.75" customHeight="1" x14ac:dyDescent="0.45">
      <c r="A637" s="39"/>
    </row>
    <row r="638" spans="1:1" ht="15.75" customHeight="1" x14ac:dyDescent="0.45">
      <c r="A638" s="39"/>
    </row>
    <row r="639" spans="1:1" ht="15.75" customHeight="1" x14ac:dyDescent="0.45">
      <c r="A639" s="39"/>
    </row>
    <row r="640" spans="1:1" ht="15.75" customHeight="1" x14ac:dyDescent="0.45">
      <c r="A640" s="39"/>
    </row>
    <row r="641" spans="1:1" ht="15.75" customHeight="1" x14ac:dyDescent="0.45">
      <c r="A641" s="39"/>
    </row>
    <row r="642" spans="1:1" ht="15.75" customHeight="1" x14ac:dyDescent="0.45">
      <c r="A642" s="39"/>
    </row>
    <row r="643" spans="1:1" ht="15.75" customHeight="1" x14ac:dyDescent="0.45">
      <c r="A643" s="39"/>
    </row>
    <row r="644" spans="1:1" ht="15.75" customHeight="1" x14ac:dyDescent="0.45">
      <c r="A644" s="39"/>
    </row>
    <row r="645" spans="1:1" ht="15.75" customHeight="1" x14ac:dyDescent="0.45">
      <c r="A645" s="39"/>
    </row>
    <row r="646" spans="1:1" ht="15.75" customHeight="1" x14ac:dyDescent="0.45">
      <c r="A646" s="39"/>
    </row>
    <row r="647" spans="1:1" ht="15.75" customHeight="1" x14ac:dyDescent="0.45">
      <c r="A647" s="39"/>
    </row>
    <row r="648" spans="1:1" ht="15.75" customHeight="1" x14ac:dyDescent="0.45">
      <c r="A648" s="39"/>
    </row>
    <row r="649" spans="1:1" ht="15.75" customHeight="1" x14ac:dyDescent="0.45">
      <c r="A649" s="39"/>
    </row>
    <row r="650" spans="1:1" ht="15.75" customHeight="1" x14ac:dyDescent="0.45">
      <c r="A650" s="39"/>
    </row>
    <row r="651" spans="1:1" ht="15.75" customHeight="1" x14ac:dyDescent="0.45">
      <c r="A651" s="39"/>
    </row>
    <row r="652" spans="1:1" ht="15.75" customHeight="1" x14ac:dyDescent="0.45">
      <c r="A652" s="39"/>
    </row>
    <row r="653" spans="1:1" ht="15.75" customHeight="1" x14ac:dyDescent="0.45">
      <c r="A653" s="39"/>
    </row>
    <row r="654" spans="1:1" ht="15.75" customHeight="1" x14ac:dyDescent="0.45">
      <c r="A654" s="39"/>
    </row>
    <row r="655" spans="1:1" ht="15.75" customHeight="1" x14ac:dyDescent="0.45">
      <c r="A655" s="39"/>
    </row>
    <row r="656" spans="1:1" ht="15.75" customHeight="1" x14ac:dyDescent="0.45">
      <c r="A656" s="39"/>
    </row>
    <row r="657" spans="1:1" ht="15.75" customHeight="1" x14ac:dyDescent="0.45">
      <c r="A657" s="39"/>
    </row>
    <row r="658" spans="1:1" ht="15.75" customHeight="1" x14ac:dyDescent="0.45">
      <c r="A658" s="39"/>
    </row>
    <row r="659" spans="1:1" ht="15.75" customHeight="1" x14ac:dyDescent="0.45">
      <c r="A659" s="39"/>
    </row>
    <row r="660" spans="1:1" ht="15.75" customHeight="1" x14ac:dyDescent="0.45">
      <c r="A660" s="39"/>
    </row>
    <row r="661" spans="1:1" ht="15.75" customHeight="1" x14ac:dyDescent="0.45">
      <c r="A661" s="39"/>
    </row>
    <row r="662" spans="1:1" ht="15.75" customHeight="1" x14ac:dyDescent="0.45">
      <c r="A662" s="39"/>
    </row>
    <row r="663" spans="1:1" ht="15.75" customHeight="1" x14ac:dyDescent="0.45">
      <c r="A663" s="39"/>
    </row>
    <row r="664" spans="1:1" ht="15.75" customHeight="1" x14ac:dyDescent="0.45">
      <c r="A664" s="39"/>
    </row>
    <row r="665" spans="1:1" ht="15.75" customHeight="1" x14ac:dyDescent="0.45">
      <c r="A665" s="39"/>
    </row>
    <row r="666" spans="1:1" ht="15.75" customHeight="1" x14ac:dyDescent="0.45">
      <c r="A666" s="39"/>
    </row>
    <row r="667" spans="1:1" ht="15.75" customHeight="1" x14ac:dyDescent="0.45">
      <c r="A667" s="39"/>
    </row>
    <row r="668" spans="1:1" ht="15.75" customHeight="1" x14ac:dyDescent="0.45">
      <c r="A668" s="39"/>
    </row>
    <row r="669" spans="1:1" ht="15.75" customHeight="1" x14ac:dyDescent="0.45">
      <c r="A669" s="39"/>
    </row>
    <row r="670" spans="1:1" ht="15.75" customHeight="1" x14ac:dyDescent="0.45">
      <c r="A670" s="39"/>
    </row>
    <row r="671" spans="1:1" ht="15.75" customHeight="1" x14ac:dyDescent="0.45">
      <c r="A671" s="39"/>
    </row>
    <row r="672" spans="1:1" ht="15.75" customHeight="1" x14ac:dyDescent="0.45">
      <c r="A672" s="39"/>
    </row>
    <row r="673" spans="1:1" ht="15.75" customHeight="1" x14ac:dyDescent="0.45">
      <c r="A673" s="39"/>
    </row>
    <row r="674" spans="1:1" ht="15.75" customHeight="1" x14ac:dyDescent="0.45">
      <c r="A674" s="39"/>
    </row>
    <row r="675" spans="1:1" ht="15.75" customHeight="1" x14ac:dyDescent="0.45">
      <c r="A675" s="39"/>
    </row>
    <row r="676" spans="1:1" ht="15.75" customHeight="1" x14ac:dyDescent="0.45">
      <c r="A676" s="39"/>
    </row>
    <row r="677" spans="1:1" ht="15.75" customHeight="1" x14ac:dyDescent="0.45">
      <c r="A677" s="39"/>
    </row>
    <row r="678" spans="1:1" ht="15.75" customHeight="1" x14ac:dyDescent="0.45">
      <c r="A678" s="39"/>
    </row>
    <row r="679" spans="1:1" ht="15.75" customHeight="1" x14ac:dyDescent="0.45">
      <c r="A679" s="39"/>
    </row>
    <row r="680" spans="1:1" ht="15.75" customHeight="1" x14ac:dyDescent="0.45">
      <c r="A680" s="39"/>
    </row>
    <row r="681" spans="1:1" ht="15.75" customHeight="1" x14ac:dyDescent="0.45">
      <c r="A681" s="39"/>
    </row>
    <row r="682" spans="1:1" ht="15.75" customHeight="1" x14ac:dyDescent="0.45">
      <c r="A682" s="39"/>
    </row>
    <row r="683" spans="1:1" ht="15.75" customHeight="1" x14ac:dyDescent="0.45">
      <c r="A683" s="39"/>
    </row>
    <row r="684" spans="1:1" ht="15.75" customHeight="1" x14ac:dyDescent="0.45">
      <c r="A684" s="39"/>
    </row>
    <row r="685" spans="1:1" ht="15.75" customHeight="1" x14ac:dyDescent="0.45">
      <c r="A685" s="39"/>
    </row>
    <row r="686" spans="1:1" ht="15.75" customHeight="1" x14ac:dyDescent="0.45">
      <c r="A686" s="39"/>
    </row>
    <row r="687" spans="1:1" ht="15.75" customHeight="1" x14ac:dyDescent="0.45">
      <c r="A687" s="39"/>
    </row>
    <row r="688" spans="1:1" ht="15.75" customHeight="1" x14ac:dyDescent="0.45">
      <c r="A688" s="39"/>
    </row>
    <row r="689" spans="1:1" ht="15.75" customHeight="1" x14ac:dyDescent="0.45">
      <c r="A689" s="39"/>
    </row>
    <row r="690" spans="1:1" ht="15.75" customHeight="1" x14ac:dyDescent="0.45">
      <c r="A690" s="39"/>
    </row>
    <row r="691" spans="1:1" ht="15.75" customHeight="1" x14ac:dyDescent="0.45">
      <c r="A691" s="39"/>
    </row>
    <row r="692" spans="1:1" ht="15.75" customHeight="1" x14ac:dyDescent="0.45">
      <c r="A692" s="39"/>
    </row>
    <row r="693" spans="1:1" ht="15.75" customHeight="1" x14ac:dyDescent="0.45">
      <c r="A693" s="39"/>
    </row>
    <row r="694" spans="1:1" ht="15.75" customHeight="1" x14ac:dyDescent="0.45">
      <c r="A694" s="39"/>
    </row>
    <row r="695" spans="1:1" ht="15.75" customHeight="1" x14ac:dyDescent="0.45">
      <c r="A695" s="39"/>
    </row>
    <row r="696" spans="1:1" ht="15.75" customHeight="1" x14ac:dyDescent="0.45">
      <c r="A696" s="39"/>
    </row>
    <row r="697" spans="1:1" ht="15.75" customHeight="1" x14ac:dyDescent="0.45">
      <c r="A697" s="39"/>
    </row>
    <row r="698" spans="1:1" ht="15.75" customHeight="1" x14ac:dyDescent="0.45">
      <c r="A698" s="39"/>
    </row>
    <row r="699" spans="1:1" ht="15.75" customHeight="1" x14ac:dyDescent="0.45">
      <c r="A699" s="39"/>
    </row>
    <row r="700" spans="1:1" ht="15.75" customHeight="1" x14ac:dyDescent="0.45">
      <c r="A700" s="39"/>
    </row>
    <row r="701" spans="1:1" ht="15.75" customHeight="1" x14ac:dyDescent="0.45">
      <c r="A701" s="39"/>
    </row>
    <row r="702" spans="1:1" ht="15.75" customHeight="1" x14ac:dyDescent="0.45">
      <c r="A702" s="39"/>
    </row>
    <row r="703" spans="1:1" ht="15.75" customHeight="1" x14ac:dyDescent="0.45">
      <c r="A703" s="39"/>
    </row>
    <row r="704" spans="1:1" ht="15.75" customHeight="1" x14ac:dyDescent="0.45">
      <c r="A704" s="39"/>
    </row>
    <row r="705" spans="1:1" ht="15.75" customHeight="1" x14ac:dyDescent="0.45">
      <c r="A705" s="39"/>
    </row>
    <row r="706" spans="1:1" ht="15.75" customHeight="1" x14ac:dyDescent="0.45">
      <c r="A706" s="39"/>
    </row>
    <row r="707" spans="1:1" ht="15.75" customHeight="1" x14ac:dyDescent="0.45">
      <c r="A707" s="39"/>
    </row>
    <row r="708" spans="1:1" ht="15.75" customHeight="1" x14ac:dyDescent="0.45">
      <c r="A708" s="39"/>
    </row>
    <row r="709" spans="1:1" ht="15.75" customHeight="1" x14ac:dyDescent="0.45">
      <c r="A709" s="39"/>
    </row>
    <row r="710" spans="1:1" ht="15.75" customHeight="1" x14ac:dyDescent="0.45">
      <c r="A710" s="39"/>
    </row>
    <row r="711" spans="1:1" ht="15.75" customHeight="1" x14ac:dyDescent="0.45">
      <c r="A711" s="39"/>
    </row>
    <row r="712" spans="1:1" ht="15.75" customHeight="1" x14ac:dyDescent="0.45">
      <c r="A712" s="39"/>
    </row>
    <row r="713" spans="1:1" ht="15.75" customHeight="1" x14ac:dyDescent="0.45">
      <c r="A713" s="39"/>
    </row>
    <row r="714" spans="1:1" ht="15.75" customHeight="1" x14ac:dyDescent="0.45">
      <c r="A714" s="39"/>
    </row>
    <row r="715" spans="1:1" ht="15.75" customHeight="1" x14ac:dyDescent="0.45">
      <c r="A715" s="39"/>
    </row>
    <row r="716" spans="1:1" ht="15.75" customHeight="1" x14ac:dyDescent="0.45">
      <c r="A716" s="39"/>
    </row>
    <row r="717" spans="1:1" ht="15.75" customHeight="1" x14ac:dyDescent="0.45">
      <c r="A717" s="39"/>
    </row>
    <row r="718" spans="1:1" ht="15.75" customHeight="1" x14ac:dyDescent="0.45">
      <c r="A718" s="39"/>
    </row>
    <row r="719" spans="1:1" ht="15.75" customHeight="1" x14ac:dyDescent="0.45">
      <c r="A719" s="39"/>
    </row>
    <row r="720" spans="1:1" ht="15.75" customHeight="1" x14ac:dyDescent="0.45">
      <c r="A720" s="39"/>
    </row>
    <row r="721" spans="1:1" ht="15.75" customHeight="1" x14ac:dyDescent="0.45">
      <c r="A721" s="39"/>
    </row>
    <row r="722" spans="1:1" ht="15.75" customHeight="1" x14ac:dyDescent="0.45">
      <c r="A722" s="39"/>
    </row>
    <row r="723" spans="1:1" ht="15.75" customHeight="1" x14ac:dyDescent="0.45">
      <c r="A723" s="39"/>
    </row>
    <row r="724" spans="1:1" ht="15.75" customHeight="1" x14ac:dyDescent="0.45">
      <c r="A724" s="39"/>
    </row>
    <row r="725" spans="1:1" ht="15.75" customHeight="1" x14ac:dyDescent="0.45">
      <c r="A725" s="39"/>
    </row>
    <row r="726" spans="1:1" ht="15.75" customHeight="1" x14ac:dyDescent="0.45">
      <c r="A726" s="39"/>
    </row>
    <row r="727" spans="1:1" ht="15.75" customHeight="1" x14ac:dyDescent="0.45">
      <c r="A727" s="39"/>
    </row>
    <row r="728" spans="1:1" ht="15.75" customHeight="1" x14ac:dyDescent="0.45">
      <c r="A728" s="39"/>
    </row>
    <row r="729" spans="1:1" ht="15.75" customHeight="1" x14ac:dyDescent="0.45">
      <c r="A729" s="39"/>
    </row>
    <row r="730" spans="1:1" ht="15.75" customHeight="1" x14ac:dyDescent="0.45">
      <c r="A730" s="39"/>
    </row>
    <row r="731" spans="1:1" ht="15.75" customHeight="1" x14ac:dyDescent="0.45">
      <c r="A731" s="39"/>
    </row>
    <row r="732" spans="1:1" ht="15.75" customHeight="1" x14ac:dyDescent="0.45">
      <c r="A732" s="39"/>
    </row>
    <row r="733" spans="1:1" ht="15.75" customHeight="1" x14ac:dyDescent="0.45">
      <c r="A733" s="39"/>
    </row>
    <row r="734" spans="1:1" ht="15.75" customHeight="1" x14ac:dyDescent="0.45">
      <c r="A734" s="39"/>
    </row>
    <row r="735" spans="1:1" ht="15.75" customHeight="1" x14ac:dyDescent="0.45">
      <c r="A735" s="39"/>
    </row>
    <row r="736" spans="1:1" ht="15.75" customHeight="1" x14ac:dyDescent="0.45">
      <c r="A736" s="39"/>
    </row>
    <row r="737" spans="1:1" ht="15.75" customHeight="1" x14ac:dyDescent="0.45">
      <c r="A737" s="39"/>
    </row>
    <row r="738" spans="1:1" ht="15.75" customHeight="1" x14ac:dyDescent="0.45">
      <c r="A738" s="39"/>
    </row>
    <row r="739" spans="1:1" ht="15.75" customHeight="1" x14ac:dyDescent="0.45">
      <c r="A739" s="39"/>
    </row>
    <row r="740" spans="1:1" ht="15.75" customHeight="1" x14ac:dyDescent="0.45">
      <c r="A740" s="39"/>
    </row>
    <row r="741" spans="1:1" ht="15.75" customHeight="1" x14ac:dyDescent="0.45">
      <c r="A741" s="39"/>
    </row>
    <row r="742" spans="1:1" ht="15.75" customHeight="1" x14ac:dyDescent="0.45">
      <c r="A742" s="39"/>
    </row>
    <row r="743" spans="1:1" ht="15.75" customHeight="1" x14ac:dyDescent="0.45">
      <c r="A743" s="39"/>
    </row>
    <row r="744" spans="1:1" ht="15.75" customHeight="1" x14ac:dyDescent="0.45">
      <c r="A744" s="39"/>
    </row>
    <row r="745" spans="1:1" ht="15.75" customHeight="1" x14ac:dyDescent="0.45">
      <c r="A745" s="39"/>
    </row>
    <row r="746" spans="1:1" ht="15.75" customHeight="1" x14ac:dyDescent="0.45">
      <c r="A746" s="39"/>
    </row>
    <row r="747" spans="1:1" ht="15.75" customHeight="1" x14ac:dyDescent="0.45">
      <c r="A747" s="39"/>
    </row>
    <row r="748" spans="1:1" ht="15.75" customHeight="1" x14ac:dyDescent="0.45">
      <c r="A748" s="39"/>
    </row>
    <row r="749" spans="1:1" ht="15.75" customHeight="1" x14ac:dyDescent="0.45">
      <c r="A749" s="39"/>
    </row>
    <row r="750" spans="1:1" ht="15.75" customHeight="1" x14ac:dyDescent="0.45">
      <c r="A750" s="39"/>
    </row>
    <row r="751" spans="1:1" ht="15.75" customHeight="1" x14ac:dyDescent="0.45">
      <c r="A751" s="39"/>
    </row>
    <row r="752" spans="1:1" ht="15.75" customHeight="1" x14ac:dyDescent="0.45">
      <c r="A752" s="39"/>
    </row>
    <row r="753" spans="1:1" ht="15.75" customHeight="1" x14ac:dyDescent="0.45">
      <c r="A753" s="39"/>
    </row>
    <row r="754" spans="1:1" ht="15.75" customHeight="1" x14ac:dyDescent="0.45">
      <c r="A754" s="39"/>
    </row>
    <row r="755" spans="1:1" ht="15.75" customHeight="1" x14ac:dyDescent="0.45">
      <c r="A755" s="39"/>
    </row>
    <row r="756" spans="1:1" ht="15.75" customHeight="1" x14ac:dyDescent="0.45">
      <c r="A756" s="39"/>
    </row>
    <row r="757" spans="1:1" ht="15.75" customHeight="1" x14ac:dyDescent="0.45">
      <c r="A757" s="39"/>
    </row>
    <row r="758" spans="1:1" ht="15.75" customHeight="1" x14ac:dyDescent="0.45">
      <c r="A758" s="39"/>
    </row>
    <row r="759" spans="1:1" ht="15.75" customHeight="1" x14ac:dyDescent="0.45">
      <c r="A759" s="39"/>
    </row>
    <row r="760" spans="1:1" ht="15.75" customHeight="1" x14ac:dyDescent="0.45">
      <c r="A760" s="39"/>
    </row>
    <row r="761" spans="1:1" ht="15.75" customHeight="1" x14ac:dyDescent="0.45">
      <c r="A761" s="39"/>
    </row>
    <row r="762" spans="1:1" ht="15.75" customHeight="1" x14ac:dyDescent="0.45">
      <c r="A762" s="39"/>
    </row>
    <row r="763" spans="1:1" ht="15.75" customHeight="1" x14ac:dyDescent="0.45">
      <c r="A763" s="39"/>
    </row>
    <row r="764" spans="1:1" ht="15.75" customHeight="1" x14ac:dyDescent="0.45">
      <c r="A764" s="39"/>
    </row>
    <row r="765" spans="1:1" ht="15.75" customHeight="1" x14ac:dyDescent="0.45">
      <c r="A765" s="39"/>
    </row>
    <row r="766" spans="1:1" ht="15.75" customHeight="1" x14ac:dyDescent="0.45">
      <c r="A766" s="39"/>
    </row>
    <row r="767" spans="1:1" ht="15.75" customHeight="1" x14ac:dyDescent="0.45">
      <c r="A767" s="39"/>
    </row>
    <row r="768" spans="1:1" ht="15.75" customHeight="1" x14ac:dyDescent="0.45">
      <c r="A768" s="39"/>
    </row>
    <row r="769" spans="1:1" ht="15.75" customHeight="1" x14ac:dyDescent="0.45">
      <c r="A769" s="39"/>
    </row>
    <row r="770" spans="1:1" ht="15.75" customHeight="1" x14ac:dyDescent="0.45">
      <c r="A770" s="39"/>
    </row>
    <row r="771" spans="1:1" ht="15.75" customHeight="1" x14ac:dyDescent="0.45">
      <c r="A771" s="39"/>
    </row>
    <row r="772" spans="1:1" ht="15.75" customHeight="1" x14ac:dyDescent="0.45">
      <c r="A772" s="39"/>
    </row>
    <row r="773" spans="1:1" ht="15.75" customHeight="1" x14ac:dyDescent="0.45">
      <c r="A773" s="39"/>
    </row>
    <row r="774" spans="1:1" ht="15.75" customHeight="1" x14ac:dyDescent="0.45">
      <c r="A774" s="39"/>
    </row>
    <row r="775" spans="1:1" ht="15.75" customHeight="1" x14ac:dyDescent="0.45">
      <c r="A775" s="39"/>
    </row>
    <row r="776" spans="1:1" ht="15.75" customHeight="1" x14ac:dyDescent="0.45">
      <c r="A776" s="39"/>
    </row>
    <row r="777" spans="1:1" ht="15.75" customHeight="1" x14ac:dyDescent="0.45">
      <c r="A777" s="39"/>
    </row>
    <row r="778" spans="1:1" ht="15.75" customHeight="1" x14ac:dyDescent="0.45">
      <c r="A778" s="39"/>
    </row>
    <row r="779" spans="1:1" ht="15.75" customHeight="1" x14ac:dyDescent="0.45">
      <c r="A779" s="39"/>
    </row>
    <row r="780" spans="1:1" ht="15.75" customHeight="1" x14ac:dyDescent="0.45">
      <c r="A780" s="39"/>
    </row>
    <row r="781" spans="1:1" ht="15.75" customHeight="1" x14ac:dyDescent="0.45">
      <c r="A781" s="39"/>
    </row>
    <row r="782" spans="1:1" ht="15.75" customHeight="1" x14ac:dyDescent="0.45">
      <c r="A782" s="39"/>
    </row>
    <row r="783" spans="1:1" ht="15.75" customHeight="1" x14ac:dyDescent="0.45">
      <c r="A783" s="39"/>
    </row>
    <row r="784" spans="1:1" ht="15.75" customHeight="1" x14ac:dyDescent="0.45">
      <c r="A784" s="39"/>
    </row>
    <row r="785" spans="1:1" ht="15.75" customHeight="1" x14ac:dyDescent="0.45">
      <c r="A785" s="39"/>
    </row>
    <row r="786" spans="1:1" ht="15.75" customHeight="1" x14ac:dyDescent="0.45">
      <c r="A786" s="39"/>
    </row>
    <row r="787" spans="1:1" ht="15.75" customHeight="1" x14ac:dyDescent="0.45">
      <c r="A787" s="39"/>
    </row>
    <row r="788" spans="1:1" ht="15.75" customHeight="1" x14ac:dyDescent="0.45">
      <c r="A788" s="39"/>
    </row>
    <row r="789" spans="1:1" ht="15.75" customHeight="1" x14ac:dyDescent="0.45">
      <c r="A789" s="39"/>
    </row>
    <row r="790" spans="1:1" ht="15.75" customHeight="1" x14ac:dyDescent="0.45">
      <c r="A790" s="39"/>
    </row>
    <row r="791" spans="1:1" ht="15.75" customHeight="1" x14ac:dyDescent="0.45">
      <c r="A791" s="39"/>
    </row>
    <row r="792" spans="1:1" ht="15.75" customHeight="1" x14ac:dyDescent="0.45">
      <c r="A792" s="39"/>
    </row>
    <row r="793" spans="1:1" ht="15.75" customHeight="1" x14ac:dyDescent="0.45">
      <c r="A793" s="39"/>
    </row>
    <row r="794" spans="1:1" ht="15.75" customHeight="1" x14ac:dyDescent="0.45">
      <c r="A794" s="39"/>
    </row>
    <row r="795" spans="1:1" ht="15.75" customHeight="1" x14ac:dyDescent="0.45">
      <c r="A795" s="39"/>
    </row>
    <row r="796" spans="1:1" ht="15.75" customHeight="1" x14ac:dyDescent="0.45">
      <c r="A796" s="39"/>
    </row>
    <row r="797" spans="1:1" ht="15.75" customHeight="1" x14ac:dyDescent="0.45">
      <c r="A797" s="39"/>
    </row>
    <row r="798" spans="1:1" ht="15.75" customHeight="1" x14ac:dyDescent="0.45">
      <c r="A798" s="39"/>
    </row>
    <row r="799" spans="1:1" ht="15.75" customHeight="1" x14ac:dyDescent="0.45">
      <c r="A799" s="39"/>
    </row>
    <row r="800" spans="1:1" ht="15.75" customHeight="1" x14ac:dyDescent="0.45">
      <c r="A800" s="39"/>
    </row>
    <row r="801" spans="1:1" ht="15.75" customHeight="1" x14ac:dyDescent="0.45">
      <c r="A801" s="39"/>
    </row>
    <row r="802" spans="1:1" ht="15.75" customHeight="1" x14ac:dyDescent="0.45">
      <c r="A802" s="39"/>
    </row>
    <row r="803" spans="1:1" ht="15.75" customHeight="1" x14ac:dyDescent="0.45">
      <c r="A803" s="39"/>
    </row>
    <row r="804" spans="1:1" ht="15.75" customHeight="1" x14ac:dyDescent="0.45">
      <c r="A804" s="39"/>
    </row>
    <row r="805" spans="1:1" ht="15.75" customHeight="1" x14ac:dyDescent="0.45">
      <c r="A805" s="39"/>
    </row>
    <row r="806" spans="1:1" ht="15.75" customHeight="1" x14ac:dyDescent="0.45">
      <c r="A806" s="39"/>
    </row>
    <row r="807" spans="1:1" ht="15.75" customHeight="1" x14ac:dyDescent="0.45">
      <c r="A807" s="39"/>
    </row>
    <row r="808" spans="1:1" ht="15.75" customHeight="1" x14ac:dyDescent="0.45">
      <c r="A808" s="39"/>
    </row>
    <row r="809" spans="1:1" ht="15.75" customHeight="1" x14ac:dyDescent="0.45">
      <c r="A809" s="39"/>
    </row>
    <row r="810" spans="1:1" ht="15.75" customHeight="1" x14ac:dyDescent="0.45">
      <c r="A810" s="39"/>
    </row>
    <row r="811" spans="1:1" ht="15.75" customHeight="1" x14ac:dyDescent="0.45">
      <c r="A811" s="39"/>
    </row>
    <row r="812" spans="1:1" ht="15.75" customHeight="1" x14ac:dyDescent="0.45">
      <c r="A812" s="39"/>
    </row>
    <row r="813" spans="1:1" ht="15.75" customHeight="1" x14ac:dyDescent="0.45">
      <c r="A813" s="39"/>
    </row>
    <row r="814" spans="1:1" ht="15.75" customHeight="1" x14ac:dyDescent="0.45">
      <c r="A814" s="39"/>
    </row>
    <row r="815" spans="1:1" ht="15.75" customHeight="1" x14ac:dyDescent="0.45">
      <c r="A815" s="39"/>
    </row>
    <row r="816" spans="1:1" ht="15.75" customHeight="1" x14ac:dyDescent="0.45">
      <c r="A816" s="39"/>
    </row>
    <row r="817" spans="1:1" ht="15.75" customHeight="1" x14ac:dyDescent="0.45">
      <c r="A817" s="39"/>
    </row>
    <row r="818" spans="1:1" ht="15.75" customHeight="1" x14ac:dyDescent="0.45">
      <c r="A818" s="39"/>
    </row>
    <row r="819" spans="1:1" ht="15.75" customHeight="1" x14ac:dyDescent="0.45">
      <c r="A819" s="39"/>
    </row>
    <row r="820" spans="1:1" ht="15.75" customHeight="1" x14ac:dyDescent="0.45">
      <c r="A820" s="39"/>
    </row>
    <row r="821" spans="1:1" ht="15.75" customHeight="1" x14ac:dyDescent="0.45">
      <c r="A821" s="39"/>
    </row>
    <row r="822" spans="1:1" ht="15.75" customHeight="1" x14ac:dyDescent="0.45">
      <c r="A822" s="39"/>
    </row>
    <row r="823" spans="1:1" ht="15.75" customHeight="1" x14ac:dyDescent="0.45">
      <c r="A823" s="39"/>
    </row>
    <row r="824" spans="1:1" ht="15.75" customHeight="1" x14ac:dyDescent="0.45">
      <c r="A824" s="39"/>
    </row>
    <row r="825" spans="1:1" ht="15.75" customHeight="1" x14ac:dyDescent="0.45">
      <c r="A825" s="39"/>
    </row>
    <row r="826" spans="1:1" ht="15.75" customHeight="1" x14ac:dyDescent="0.45">
      <c r="A826" s="39"/>
    </row>
    <row r="827" spans="1:1" ht="15.75" customHeight="1" x14ac:dyDescent="0.45">
      <c r="A827" s="39"/>
    </row>
    <row r="828" spans="1:1" ht="15.75" customHeight="1" x14ac:dyDescent="0.45">
      <c r="A828" s="39"/>
    </row>
    <row r="829" spans="1:1" ht="15.75" customHeight="1" x14ac:dyDescent="0.45">
      <c r="A829" s="39"/>
    </row>
    <row r="830" spans="1:1" ht="15.75" customHeight="1" x14ac:dyDescent="0.45">
      <c r="A830" s="39"/>
    </row>
    <row r="831" spans="1:1" ht="15.75" customHeight="1" x14ac:dyDescent="0.45">
      <c r="A831" s="39"/>
    </row>
    <row r="832" spans="1:1" ht="15.75" customHeight="1" x14ac:dyDescent="0.45">
      <c r="A832" s="39"/>
    </row>
    <row r="833" spans="1:1" ht="15.75" customHeight="1" x14ac:dyDescent="0.45">
      <c r="A833" s="39"/>
    </row>
    <row r="834" spans="1:1" ht="15.75" customHeight="1" x14ac:dyDescent="0.45">
      <c r="A834" s="39"/>
    </row>
    <row r="835" spans="1:1" ht="15.75" customHeight="1" x14ac:dyDescent="0.45">
      <c r="A835" s="39"/>
    </row>
    <row r="836" spans="1:1" ht="15.75" customHeight="1" x14ac:dyDescent="0.45">
      <c r="A836" s="39"/>
    </row>
    <row r="837" spans="1:1" ht="15.75" customHeight="1" x14ac:dyDescent="0.45">
      <c r="A837" s="39"/>
    </row>
    <row r="838" spans="1:1" ht="15.75" customHeight="1" x14ac:dyDescent="0.45">
      <c r="A838" s="39"/>
    </row>
    <row r="839" spans="1:1" ht="15.75" customHeight="1" x14ac:dyDescent="0.45">
      <c r="A839" s="39"/>
    </row>
    <row r="840" spans="1:1" ht="15.75" customHeight="1" x14ac:dyDescent="0.45">
      <c r="A840" s="39"/>
    </row>
    <row r="841" spans="1:1" ht="15.75" customHeight="1" x14ac:dyDescent="0.45">
      <c r="A841" s="39"/>
    </row>
    <row r="842" spans="1:1" ht="15.75" customHeight="1" x14ac:dyDescent="0.45">
      <c r="A842" s="39"/>
    </row>
    <row r="843" spans="1:1" ht="15.75" customHeight="1" x14ac:dyDescent="0.45">
      <c r="A843" s="39"/>
    </row>
    <row r="844" spans="1:1" ht="15.75" customHeight="1" x14ac:dyDescent="0.45">
      <c r="A844" s="39"/>
    </row>
    <row r="845" spans="1:1" ht="15.75" customHeight="1" x14ac:dyDescent="0.45">
      <c r="A845" s="39"/>
    </row>
    <row r="846" spans="1:1" ht="15.75" customHeight="1" x14ac:dyDescent="0.45">
      <c r="A846" s="39"/>
    </row>
    <row r="847" spans="1:1" ht="15.75" customHeight="1" x14ac:dyDescent="0.45">
      <c r="A847" s="39"/>
    </row>
    <row r="848" spans="1:1" ht="15.75" customHeight="1" x14ac:dyDescent="0.45">
      <c r="A848" s="39"/>
    </row>
    <row r="849" spans="1:1" ht="15.75" customHeight="1" x14ac:dyDescent="0.45">
      <c r="A849" s="39"/>
    </row>
    <row r="850" spans="1:1" ht="15.75" customHeight="1" x14ac:dyDescent="0.45">
      <c r="A850" s="39"/>
    </row>
    <row r="851" spans="1:1" ht="15.75" customHeight="1" x14ac:dyDescent="0.45">
      <c r="A851" s="39"/>
    </row>
    <row r="852" spans="1:1" ht="15.75" customHeight="1" x14ac:dyDescent="0.45">
      <c r="A852" s="39"/>
    </row>
    <row r="853" spans="1:1" ht="15.75" customHeight="1" x14ac:dyDescent="0.45">
      <c r="A853" s="39"/>
    </row>
    <row r="854" spans="1:1" ht="15.75" customHeight="1" x14ac:dyDescent="0.45">
      <c r="A854" s="39"/>
    </row>
    <row r="855" spans="1:1" ht="15.75" customHeight="1" x14ac:dyDescent="0.45">
      <c r="A855" s="39"/>
    </row>
    <row r="856" spans="1:1" ht="15.75" customHeight="1" x14ac:dyDescent="0.45">
      <c r="A856" s="39"/>
    </row>
    <row r="857" spans="1:1" ht="15.75" customHeight="1" x14ac:dyDescent="0.45">
      <c r="A857" s="39"/>
    </row>
    <row r="858" spans="1:1" ht="15.75" customHeight="1" x14ac:dyDescent="0.45">
      <c r="A858" s="39"/>
    </row>
    <row r="859" spans="1:1" ht="15.75" customHeight="1" x14ac:dyDescent="0.45">
      <c r="A859" s="39"/>
    </row>
    <row r="860" spans="1:1" ht="15.75" customHeight="1" x14ac:dyDescent="0.45">
      <c r="A860" s="39"/>
    </row>
    <row r="861" spans="1:1" ht="15.75" customHeight="1" x14ac:dyDescent="0.45">
      <c r="A861" s="39"/>
    </row>
    <row r="862" spans="1:1" ht="15.75" customHeight="1" x14ac:dyDescent="0.45">
      <c r="A862" s="39"/>
    </row>
    <row r="863" spans="1:1" ht="15.75" customHeight="1" x14ac:dyDescent="0.45">
      <c r="A863" s="39"/>
    </row>
    <row r="864" spans="1:1" ht="15.75" customHeight="1" x14ac:dyDescent="0.45">
      <c r="A864" s="39"/>
    </row>
    <row r="865" spans="1:1" ht="15.75" customHeight="1" x14ac:dyDescent="0.45">
      <c r="A865" s="39"/>
    </row>
    <row r="866" spans="1:1" ht="15.75" customHeight="1" x14ac:dyDescent="0.45">
      <c r="A866" s="39"/>
    </row>
    <row r="867" spans="1:1" ht="15.75" customHeight="1" x14ac:dyDescent="0.45">
      <c r="A867" s="39"/>
    </row>
    <row r="868" spans="1:1" ht="15.75" customHeight="1" x14ac:dyDescent="0.45">
      <c r="A868" s="39"/>
    </row>
    <row r="869" spans="1:1" ht="15.75" customHeight="1" x14ac:dyDescent="0.45">
      <c r="A869" s="39"/>
    </row>
    <row r="870" spans="1:1" ht="15.75" customHeight="1" x14ac:dyDescent="0.45">
      <c r="A870" s="39"/>
    </row>
    <row r="871" spans="1:1" ht="15.75" customHeight="1" x14ac:dyDescent="0.45">
      <c r="A871" s="39"/>
    </row>
    <row r="872" spans="1:1" ht="15.75" customHeight="1" x14ac:dyDescent="0.45">
      <c r="A872" s="39"/>
    </row>
    <row r="873" spans="1:1" ht="15.75" customHeight="1" x14ac:dyDescent="0.45">
      <c r="A873" s="39"/>
    </row>
    <row r="874" spans="1:1" ht="15.75" customHeight="1" x14ac:dyDescent="0.45">
      <c r="A874" s="39"/>
    </row>
    <row r="875" spans="1:1" ht="15.75" customHeight="1" x14ac:dyDescent="0.45">
      <c r="A875" s="39"/>
    </row>
    <row r="876" spans="1:1" ht="15.75" customHeight="1" x14ac:dyDescent="0.45">
      <c r="A876" s="39"/>
    </row>
    <row r="877" spans="1:1" ht="15.75" customHeight="1" x14ac:dyDescent="0.45">
      <c r="A877" s="39"/>
    </row>
    <row r="878" spans="1:1" ht="15.75" customHeight="1" x14ac:dyDescent="0.45">
      <c r="A878" s="39"/>
    </row>
    <row r="879" spans="1:1" ht="15.75" customHeight="1" x14ac:dyDescent="0.45">
      <c r="A879" s="39"/>
    </row>
    <row r="880" spans="1:1" ht="15.75" customHeight="1" x14ac:dyDescent="0.45">
      <c r="A880" s="39"/>
    </row>
    <row r="881" spans="1:1" ht="15.75" customHeight="1" x14ac:dyDescent="0.45">
      <c r="A881" s="39"/>
    </row>
    <row r="882" spans="1:1" ht="15.75" customHeight="1" x14ac:dyDescent="0.45">
      <c r="A882" s="39"/>
    </row>
    <row r="883" spans="1:1" ht="15.75" customHeight="1" x14ac:dyDescent="0.45">
      <c r="A883" s="39"/>
    </row>
    <row r="884" spans="1:1" ht="15.75" customHeight="1" x14ac:dyDescent="0.45">
      <c r="A884" s="39"/>
    </row>
    <row r="885" spans="1:1" ht="15.75" customHeight="1" x14ac:dyDescent="0.45">
      <c r="A885" s="39"/>
    </row>
    <row r="886" spans="1:1" ht="15.75" customHeight="1" x14ac:dyDescent="0.45">
      <c r="A886" s="39"/>
    </row>
    <row r="887" spans="1:1" ht="15.75" customHeight="1" x14ac:dyDescent="0.45">
      <c r="A887" s="39"/>
    </row>
    <row r="888" spans="1:1" ht="15.75" customHeight="1" x14ac:dyDescent="0.45">
      <c r="A888" s="39"/>
    </row>
    <row r="889" spans="1:1" ht="15.75" customHeight="1" x14ac:dyDescent="0.45">
      <c r="A889" s="39"/>
    </row>
    <row r="890" spans="1:1" ht="15.75" customHeight="1" x14ac:dyDescent="0.45">
      <c r="A890" s="39"/>
    </row>
    <row r="891" spans="1:1" ht="15.75" customHeight="1" x14ac:dyDescent="0.45">
      <c r="A891" s="39"/>
    </row>
    <row r="892" spans="1:1" ht="15.75" customHeight="1" x14ac:dyDescent="0.45">
      <c r="A892" s="39"/>
    </row>
    <row r="893" spans="1:1" ht="15.75" customHeight="1" x14ac:dyDescent="0.45">
      <c r="A893" s="39"/>
    </row>
    <row r="894" spans="1:1" ht="15.75" customHeight="1" x14ac:dyDescent="0.45">
      <c r="A894" s="39"/>
    </row>
    <row r="895" spans="1:1" ht="15.75" customHeight="1" x14ac:dyDescent="0.45">
      <c r="A895" s="39"/>
    </row>
    <row r="896" spans="1:1" ht="15.75" customHeight="1" x14ac:dyDescent="0.45">
      <c r="A896" s="39"/>
    </row>
    <row r="897" spans="1:1" ht="15.75" customHeight="1" x14ac:dyDescent="0.45">
      <c r="A897" s="39"/>
    </row>
    <row r="898" spans="1:1" ht="15.75" customHeight="1" x14ac:dyDescent="0.45">
      <c r="A898" s="39"/>
    </row>
    <row r="899" spans="1:1" ht="15.75" customHeight="1" x14ac:dyDescent="0.45">
      <c r="A899" s="39"/>
    </row>
    <row r="900" spans="1:1" ht="15.75" customHeight="1" x14ac:dyDescent="0.45">
      <c r="A900" s="39"/>
    </row>
    <row r="901" spans="1:1" ht="15.75" customHeight="1" x14ac:dyDescent="0.45">
      <c r="A901" s="39"/>
    </row>
    <row r="902" spans="1:1" ht="15.75" customHeight="1" x14ac:dyDescent="0.45">
      <c r="A902" s="39"/>
    </row>
    <row r="903" spans="1:1" ht="15.75" customHeight="1" x14ac:dyDescent="0.45">
      <c r="A903" s="39"/>
    </row>
    <row r="904" spans="1:1" ht="15.75" customHeight="1" x14ac:dyDescent="0.45">
      <c r="A904" s="39"/>
    </row>
    <row r="905" spans="1:1" ht="15.75" customHeight="1" x14ac:dyDescent="0.45">
      <c r="A905" s="39"/>
    </row>
    <row r="906" spans="1:1" ht="15.75" customHeight="1" x14ac:dyDescent="0.45">
      <c r="A906" s="39"/>
    </row>
    <row r="907" spans="1:1" ht="15.75" customHeight="1" x14ac:dyDescent="0.45">
      <c r="A907" s="39"/>
    </row>
    <row r="908" spans="1:1" ht="15.75" customHeight="1" x14ac:dyDescent="0.45">
      <c r="A908" s="39"/>
    </row>
    <row r="909" spans="1:1" ht="15.75" customHeight="1" x14ac:dyDescent="0.45">
      <c r="A909" s="39"/>
    </row>
    <row r="910" spans="1:1" ht="15.75" customHeight="1" x14ac:dyDescent="0.45">
      <c r="A910" s="39"/>
    </row>
    <row r="911" spans="1:1" ht="15.75" customHeight="1" x14ac:dyDescent="0.45">
      <c r="A911" s="39"/>
    </row>
    <row r="912" spans="1:1" ht="15.75" customHeight="1" x14ac:dyDescent="0.45">
      <c r="A912" s="39"/>
    </row>
    <row r="913" spans="1:1" ht="15.75" customHeight="1" x14ac:dyDescent="0.45">
      <c r="A913" s="39"/>
    </row>
    <row r="914" spans="1:1" ht="15.75" customHeight="1" x14ac:dyDescent="0.45">
      <c r="A914" s="39"/>
    </row>
    <row r="915" spans="1:1" ht="15.75" customHeight="1" x14ac:dyDescent="0.45">
      <c r="A915" s="39"/>
    </row>
    <row r="916" spans="1:1" ht="15.75" customHeight="1" x14ac:dyDescent="0.45">
      <c r="A916" s="39"/>
    </row>
    <row r="917" spans="1:1" ht="15.75" customHeight="1" x14ac:dyDescent="0.45">
      <c r="A917" s="39"/>
    </row>
    <row r="918" spans="1:1" ht="15.75" customHeight="1" x14ac:dyDescent="0.45">
      <c r="A918" s="39"/>
    </row>
    <row r="919" spans="1:1" ht="15.75" customHeight="1" x14ac:dyDescent="0.45">
      <c r="A919" s="39"/>
    </row>
    <row r="920" spans="1:1" ht="15.75" customHeight="1" x14ac:dyDescent="0.45">
      <c r="A920" s="39"/>
    </row>
    <row r="921" spans="1:1" ht="15.75" customHeight="1" x14ac:dyDescent="0.45">
      <c r="A921" s="39"/>
    </row>
    <row r="922" spans="1:1" ht="15.75" customHeight="1" x14ac:dyDescent="0.45">
      <c r="A922" s="39"/>
    </row>
    <row r="923" spans="1:1" ht="15.75" customHeight="1" x14ac:dyDescent="0.45">
      <c r="A923" s="39"/>
    </row>
    <row r="924" spans="1:1" ht="15.75" customHeight="1" x14ac:dyDescent="0.45">
      <c r="A924" s="39"/>
    </row>
    <row r="925" spans="1:1" ht="15.75" customHeight="1" x14ac:dyDescent="0.45">
      <c r="A925" s="39"/>
    </row>
    <row r="926" spans="1:1" ht="15.75" customHeight="1" x14ac:dyDescent="0.45">
      <c r="A926" s="39"/>
    </row>
    <row r="927" spans="1:1" ht="15.75" customHeight="1" x14ac:dyDescent="0.45">
      <c r="A927" s="39"/>
    </row>
    <row r="928" spans="1:1" ht="15.75" customHeight="1" x14ac:dyDescent="0.45">
      <c r="A928" s="39"/>
    </row>
    <row r="929" spans="1:1" ht="15.75" customHeight="1" x14ac:dyDescent="0.45">
      <c r="A929" s="39"/>
    </row>
    <row r="930" spans="1:1" ht="15.75" customHeight="1" x14ac:dyDescent="0.45">
      <c r="A930" s="39"/>
    </row>
    <row r="931" spans="1:1" ht="15.75" customHeight="1" x14ac:dyDescent="0.45">
      <c r="A931" s="39"/>
    </row>
    <row r="932" spans="1:1" ht="15.75" customHeight="1" x14ac:dyDescent="0.45">
      <c r="A932" s="39"/>
    </row>
    <row r="933" spans="1:1" ht="15.75" customHeight="1" x14ac:dyDescent="0.45">
      <c r="A933" s="39"/>
    </row>
    <row r="934" spans="1:1" ht="15.75" customHeight="1" x14ac:dyDescent="0.45">
      <c r="A934" s="39"/>
    </row>
    <row r="935" spans="1:1" ht="15.75" customHeight="1" x14ac:dyDescent="0.45">
      <c r="A935" s="39"/>
    </row>
    <row r="936" spans="1:1" ht="15.75" customHeight="1" x14ac:dyDescent="0.45">
      <c r="A936" s="39"/>
    </row>
    <row r="937" spans="1:1" ht="15.75" customHeight="1" x14ac:dyDescent="0.45">
      <c r="A937" s="39"/>
    </row>
    <row r="938" spans="1:1" ht="15.75" customHeight="1" x14ac:dyDescent="0.45">
      <c r="A938" s="39"/>
    </row>
    <row r="939" spans="1:1" ht="15.75" customHeight="1" x14ac:dyDescent="0.45">
      <c r="A939" s="39"/>
    </row>
    <row r="940" spans="1:1" ht="15.75" customHeight="1" x14ac:dyDescent="0.45">
      <c r="A940" s="39"/>
    </row>
    <row r="941" spans="1:1" ht="15.75" customHeight="1" x14ac:dyDescent="0.45">
      <c r="A941" s="39"/>
    </row>
    <row r="942" spans="1:1" ht="15.75" customHeight="1" x14ac:dyDescent="0.45">
      <c r="A942" s="39"/>
    </row>
    <row r="943" spans="1:1" ht="15.75" customHeight="1" x14ac:dyDescent="0.45">
      <c r="A943" s="39"/>
    </row>
    <row r="944" spans="1:1" ht="15.75" customHeight="1" x14ac:dyDescent="0.45">
      <c r="A944" s="39"/>
    </row>
    <row r="945" spans="1:1" ht="15.75" customHeight="1" x14ac:dyDescent="0.45">
      <c r="A945" s="39"/>
    </row>
    <row r="946" spans="1:1" ht="15.75" customHeight="1" x14ac:dyDescent="0.45">
      <c r="A946" s="39"/>
    </row>
    <row r="947" spans="1:1" ht="15.75" customHeight="1" x14ac:dyDescent="0.45">
      <c r="A947" s="39"/>
    </row>
    <row r="948" spans="1:1" ht="15.75" customHeight="1" x14ac:dyDescent="0.45">
      <c r="A948" s="39"/>
    </row>
    <row r="949" spans="1:1" ht="15.75" customHeight="1" x14ac:dyDescent="0.45">
      <c r="A949" s="39"/>
    </row>
    <row r="950" spans="1:1" ht="15.75" customHeight="1" x14ac:dyDescent="0.45">
      <c r="A950" s="39"/>
    </row>
    <row r="951" spans="1:1" ht="15.75" customHeight="1" x14ac:dyDescent="0.45">
      <c r="A951" s="39"/>
    </row>
    <row r="952" spans="1:1" ht="15.75" customHeight="1" x14ac:dyDescent="0.45">
      <c r="A952" s="39"/>
    </row>
    <row r="953" spans="1:1" ht="15.75" customHeight="1" x14ac:dyDescent="0.45">
      <c r="A953" s="39"/>
    </row>
    <row r="954" spans="1:1" ht="15.75" customHeight="1" x14ac:dyDescent="0.45">
      <c r="A954" s="39"/>
    </row>
    <row r="955" spans="1:1" ht="15.75" customHeight="1" x14ac:dyDescent="0.45">
      <c r="A955" s="39"/>
    </row>
    <row r="956" spans="1:1" ht="15.75" customHeight="1" x14ac:dyDescent="0.45">
      <c r="A956" s="39"/>
    </row>
    <row r="957" spans="1:1" ht="15.75" customHeight="1" x14ac:dyDescent="0.45">
      <c r="A957" s="39"/>
    </row>
    <row r="958" spans="1:1" ht="15.75" customHeight="1" x14ac:dyDescent="0.45">
      <c r="A958" s="39"/>
    </row>
    <row r="959" spans="1:1" ht="15.75" customHeight="1" x14ac:dyDescent="0.45">
      <c r="A959" s="39"/>
    </row>
    <row r="960" spans="1:1" ht="15.75" customHeight="1" x14ac:dyDescent="0.45">
      <c r="A960" s="39"/>
    </row>
    <row r="961" spans="1:1" ht="15.75" customHeight="1" x14ac:dyDescent="0.45">
      <c r="A961" s="39"/>
    </row>
    <row r="962" spans="1:1" ht="15.75" customHeight="1" x14ac:dyDescent="0.45">
      <c r="A962" s="39"/>
    </row>
    <row r="963" spans="1:1" ht="15.75" customHeight="1" x14ac:dyDescent="0.45">
      <c r="A963" s="39"/>
    </row>
    <row r="964" spans="1:1" ht="15.75" customHeight="1" x14ac:dyDescent="0.45">
      <c r="A964" s="39"/>
    </row>
    <row r="965" spans="1:1" ht="15.75" customHeight="1" x14ac:dyDescent="0.45">
      <c r="A965" s="39"/>
    </row>
    <row r="966" spans="1:1" ht="15.75" customHeight="1" x14ac:dyDescent="0.45">
      <c r="A966" s="39"/>
    </row>
    <row r="967" spans="1:1" ht="15.75" customHeight="1" x14ac:dyDescent="0.45">
      <c r="A967" s="39"/>
    </row>
    <row r="968" spans="1:1" ht="15.75" customHeight="1" x14ac:dyDescent="0.45">
      <c r="A968" s="39"/>
    </row>
    <row r="969" spans="1:1" ht="15.75" customHeight="1" x14ac:dyDescent="0.45">
      <c r="A969" s="39"/>
    </row>
    <row r="970" spans="1:1" ht="15.75" customHeight="1" x14ac:dyDescent="0.45">
      <c r="A970" s="39"/>
    </row>
    <row r="971" spans="1:1" ht="15.75" customHeight="1" x14ac:dyDescent="0.45">
      <c r="A971" s="39"/>
    </row>
    <row r="972" spans="1:1" ht="15.75" customHeight="1" x14ac:dyDescent="0.45">
      <c r="A972" s="39"/>
    </row>
    <row r="973" spans="1:1" ht="15.75" customHeight="1" x14ac:dyDescent="0.45">
      <c r="A973" s="39"/>
    </row>
    <row r="974" spans="1:1" ht="15.75" customHeight="1" x14ac:dyDescent="0.45">
      <c r="A974" s="39"/>
    </row>
    <row r="975" spans="1:1" ht="15.75" customHeight="1" x14ac:dyDescent="0.45">
      <c r="A975" s="39"/>
    </row>
    <row r="976" spans="1:1" ht="15.75" customHeight="1" x14ac:dyDescent="0.45">
      <c r="A976" s="39"/>
    </row>
    <row r="977" spans="1:1" ht="15.75" customHeight="1" x14ac:dyDescent="0.45">
      <c r="A977" s="39"/>
    </row>
    <row r="978" spans="1:1" ht="15.75" customHeight="1" x14ac:dyDescent="0.45">
      <c r="A978" s="39"/>
    </row>
    <row r="979" spans="1:1" ht="15.75" customHeight="1" x14ac:dyDescent="0.45">
      <c r="A979" s="39"/>
    </row>
    <row r="980" spans="1:1" ht="15.75" customHeight="1" x14ac:dyDescent="0.45">
      <c r="A980" s="39"/>
    </row>
    <row r="981" spans="1:1" ht="15.75" customHeight="1" x14ac:dyDescent="0.45">
      <c r="A981" s="39"/>
    </row>
    <row r="982" spans="1:1" ht="15.75" customHeight="1" x14ac:dyDescent="0.45">
      <c r="A982" s="39"/>
    </row>
    <row r="983" spans="1:1" ht="15.75" customHeight="1" x14ac:dyDescent="0.45">
      <c r="A983" s="39"/>
    </row>
    <row r="984" spans="1:1" ht="15.75" customHeight="1" x14ac:dyDescent="0.45">
      <c r="A984" s="39"/>
    </row>
    <row r="985" spans="1:1" ht="15.75" customHeight="1" x14ac:dyDescent="0.45">
      <c r="A985" s="39"/>
    </row>
    <row r="986" spans="1:1" ht="15.75" customHeight="1" x14ac:dyDescent="0.45">
      <c r="A986" s="39"/>
    </row>
    <row r="987" spans="1:1" ht="15.75" customHeight="1" x14ac:dyDescent="0.45">
      <c r="A987" s="39"/>
    </row>
    <row r="988" spans="1:1" ht="15.75" customHeight="1" x14ac:dyDescent="0.45">
      <c r="A988" s="39"/>
    </row>
    <row r="989" spans="1:1" ht="15.75" customHeight="1" x14ac:dyDescent="0.45">
      <c r="A989" s="39"/>
    </row>
    <row r="990" spans="1:1" ht="15.75" customHeight="1" x14ac:dyDescent="0.45">
      <c r="A990" s="39"/>
    </row>
    <row r="991" spans="1:1" ht="15.75" customHeight="1" x14ac:dyDescent="0.45">
      <c r="A991" s="39"/>
    </row>
    <row r="992" spans="1:1" ht="15.75" customHeight="1" x14ac:dyDescent="0.45">
      <c r="A992" s="39"/>
    </row>
    <row r="993" spans="1:1" ht="15.75" customHeight="1" x14ac:dyDescent="0.45">
      <c r="A993" s="39"/>
    </row>
    <row r="994" spans="1:1" ht="15.75" customHeight="1" x14ac:dyDescent="0.45">
      <c r="A994" s="39"/>
    </row>
    <row r="995" spans="1:1" ht="15.75" customHeight="1" x14ac:dyDescent="0.45">
      <c r="A995" s="39"/>
    </row>
    <row r="996" spans="1:1" ht="15.75" customHeight="1" x14ac:dyDescent="0.45">
      <c r="A996" s="39"/>
    </row>
    <row r="997" spans="1:1" ht="15.75" customHeight="1" x14ac:dyDescent="0.45">
      <c r="A997" s="39"/>
    </row>
    <row r="998" spans="1:1" ht="15.75" customHeight="1" x14ac:dyDescent="0.45">
      <c r="A998" s="39"/>
    </row>
    <row r="999" spans="1:1" ht="15.75" customHeight="1" x14ac:dyDescent="0.45">
      <c r="A999" s="39"/>
    </row>
    <row r="1000" spans="1:1" ht="15.75" customHeight="1" x14ac:dyDescent="0.45">
      <c r="A1000" s="39"/>
    </row>
  </sheetData>
  <pageMargins left="0.70866141732283472" right="0.70866141732283472" top="0.74803149606299213" bottom="0.74803149606299213" header="0" footer="0"/>
  <pageSetup paperSize="9" orientation="landscape"/>
  <headerFooter>
    <oddHeader>&amp;R&amp;F  &amp;A</oddHeader>
    <oddFooter>&amp;L© 2016&amp;CPage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Welcome</vt:lpstr>
      <vt:lpstr>Info</vt:lpstr>
      <vt:lpstr>Ratios</vt:lpstr>
      <vt:lpstr>Factset codes</vt:lpstr>
      <vt:lpstr>Circswitch</vt:lpstr>
      <vt:lpstr>'Factset codes'!COMP_CALENDARIZE_PERCENTAGES</vt:lpstr>
      <vt:lpstr>'Factset codes'!COMP_EQ_VALUE</vt:lpstr>
      <vt:lpstr>'Factset codes'!COMP_EV</vt:lpstr>
      <vt:lpstr>'Factset codes'!Comp_MTR</vt:lpstr>
      <vt:lpstr>'Factset codes'!COMP_SHAREPRICE</vt:lpstr>
      <vt:lpstr>'Factset codes'!EBIT_LTM</vt:lpstr>
      <vt:lpstr>'Factset codes'!EBITDA_LTM</vt:lpstr>
      <vt:lpstr>'Factset codes'!EV_EBIT_CY1</vt:lpstr>
      <vt:lpstr>'Factset codes'!EV_EBIT_CY2</vt:lpstr>
      <vt:lpstr>'Factset codes'!EV_EBIT_CY3</vt:lpstr>
      <vt:lpstr>'Factset codes'!EV_EBIT_CY4</vt:lpstr>
      <vt:lpstr>'Factset codes'!EV_EBIT_LTM</vt:lpstr>
      <vt:lpstr>'Factset codes'!EV_EBITDA_CY1</vt:lpstr>
      <vt:lpstr>'Factset codes'!EV_EBITDA_CY2</vt:lpstr>
      <vt:lpstr>'Factset codes'!EV_EBITDA_CY3</vt:lpstr>
      <vt:lpstr>'Factset codes'!EV_EBITDA_CY4</vt:lpstr>
      <vt:lpstr>'Factset codes'!EV_EBITDA_LMT</vt:lpstr>
      <vt:lpstr>'Factset codes'!EV_REVENUE_CY1</vt:lpstr>
      <vt:lpstr>'Factset codes'!EV_REVENUE_CY2</vt:lpstr>
      <vt:lpstr>'Factset codes'!EV_REVENUE_CY3</vt:lpstr>
      <vt:lpstr>'Factset codes'!EV_REVENUE_CY4</vt:lpstr>
      <vt:lpstr>'Factset codes'!EV_REVENUE_LTM</vt:lpstr>
      <vt:lpstr>'Factset codes'!FCF_LTM</vt:lpstr>
      <vt:lpstr>'Factset codes'!PE_CY1</vt:lpstr>
      <vt:lpstr>'Factset codes'!PE_CY2</vt:lpstr>
      <vt:lpstr>'Factset codes'!PE_CY3</vt:lpstr>
      <vt:lpstr>'Factset codes'!PE_CY4</vt:lpstr>
      <vt:lpstr>Info!Print_Area</vt:lpstr>
      <vt:lpstr>Ratios!Print_Area</vt:lpstr>
      <vt:lpstr>Welcome!Print_Area</vt:lpstr>
      <vt:lpstr>'Factset codes'!SALES_LTM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Matchett</dc:creator>
  <cp:lastModifiedBy>Financial Edge</cp:lastModifiedBy>
  <cp:lastPrinted>2021-05-11T14:01:46Z</cp:lastPrinted>
  <dcterms:created xsi:type="dcterms:W3CDTF">2016-02-03T14:06:14Z</dcterms:created>
  <dcterms:modified xsi:type="dcterms:W3CDTF">2021-09-28T14:29:36Z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