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Cash Flow Statement/"/>
    </mc:Choice>
  </mc:AlternateContent>
  <xr:revisionPtr revIDLastSave="0" documentId="13_ncr:1_{402ABACC-56F6-5C49-9A68-62AAD66D7BD1}" xr6:coauthVersionLast="47" xr6:coauthVersionMax="47" xr10:uidLastSave="{00000000-0000-0000-0000-000000000000}"/>
  <bookViews>
    <workbookView xWindow="0" yWindow="500" windowWidth="21120" windowHeight="16160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_xlnm.Print_Area" localSheetId="2">Workout!$A$1:$P$2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2" l="1"/>
  <c r="C10" i="2"/>
  <c r="D24" i="2"/>
  <c r="D47" i="2"/>
  <c r="D22" i="2" s="1"/>
  <c r="D25" i="2"/>
  <c r="D26" i="2"/>
  <c r="D173" i="2"/>
  <c r="A7" i="1" l="1"/>
  <c r="D136" i="2" l="1"/>
  <c r="D181" i="2"/>
  <c r="D180" i="2"/>
  <c r="D156" i="2"/>
  <c r="C156" i="2"/>
  <c r="D42" i="2" l="1"/>
  <c r="D23" i="2" s="1"/>
  <c r="D261" i="2" l="1"/>
  <c r="D267" i="2"/>
  <c r="D256" i="2"/>
  <c r="D241" i="2"/>
  <c r="C241" i="2"/>
  <c r="D234" i="2"/>
  <c r="D237" i="2" s="1"/>
  <c r="C234" i="2"/>
  <c r="C237" i="2" s="1"/>
  <c r="D224" i="2"/>
  <c r="D228" i="2" s="1"/>
  <c r="C224" i="2"/>
  <c r="C228" i="2" s="1"/>
  <c r="D212" i="2"/>
  <c r="D214" i="2" s="1"/>
  <c r="D216" i="2" s="1"/>
  <c r="D266" i="2"/>
  <c r="D264" i="2"/>
  <c r="D263" i="2"/>
  <c r="D262" i="2"/>
  <c r="D258" i="2"/>
  <c r="D253" i="2"/>
  <c r="D252" i="2"/>
  <c r="D251" i="2"/>
  <c r="D250" i="2"/>
  <c r="D249" i="2"/>
  <c r="D248" i="2"/>
  <c r="D247" i="2"/>
  <c r="D282" i="2"/>
  <c r="D279" i="2"/>
  <c r="D276" i="2"/>
  <c r="D275" i="2"/>
  <c r="D273" i="2"/>
  <c r="D246" i="2" l="1"/>
  <c r="C242" i="2"/>
  <c r="C244" i="2" s="1"/>
  <c r="D242" i="2"/>
  <c r="D244" i="2" s="1"/>
  <c r="D280" i="2"/>
  <c r="D281" i="2" s="1"/>
  <c r="D265" i="2" s="1"/>
  <c r="D268" i="2" s="1"/>
  <c r="D274" i="2"/>
  <c r="D257" i="2" s="1"/>
  <c r="D259" i="2" s="1"/>
  <c r="D254" i="2"/>
  <c r="D130" i="2"/>
  <c r="D133" i="2" s="1"/>
  <c r="D149" i="2"/>
  <c r="D152" i="2" s="1"/>
  <c r="C149" i="2"/>
  <c r="C152" i="2" s="1"/>
  <c r="C157" i="2" s="1"/>
  <c r="D178" i="2"/>
  <c r="D177" i="2"/>
  <c r="D174" i="2"/>
  <c r="D169" i="2"/>
  <c r="D168" i="2"/>
  <c r="D167" i="2"/>
  <c r="D165" i="2"/>
  <c r="D166" i="2"/>
  <c r="D163" i="2"/>
  <c r="D162" i="2"/>
  <c r="D202" i="2"/>
  <c r="D199" i="2"/>
  <c r="D196" i="2"/>
  <c r="D195" i="2"/>
  <c r="D193" i="2"/>
  <c r="D190" i="2"/>
  <c r="D189" i="2"/>
  <c r="D187" i="2"/>
  <c r="D106" i="2"/>
  <c r="D100" i="2"/>
  <c r="D79" i="2"/>
  <c r="D78" i="2"/>
  <c r="D77" i="2"/>
  <c r="D91" i="2"/>
  <c r="D90" i="2"/>
  <c r="D89" i="2"/>
  <c r="D86" i="2"/>
  <c r="D81" i="2"/>
  <c r="B77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3" i="2"/>
  <c r="D71" i="2"/>
  <c r="C71" i="2"/>
  <c r="D110" i="2"/>
  <c r="D107" i="2"/>
  <c r="D104" i="2"/>
  <c r="D62" i="2"/>
  <c r="C62" i="2"/>
  <c r="D101" i="2"/>
  <c r="D98" i="2"/>
  <c r="D33" i="2"/>
  <c r="D32" i="2"/>
  <c r="D17" i="2"/>
  <c r="C17" i="2"/>
  <c r="D49" i="2"/>
  <c r="D46" i="2"/>
  <c r="D43" i="2"/>
  <c r="D41" i="2" s="1"/>
  <c r="D30" i="2" s="1"/>
  <c r="D10" i="2"/>
  <c r="D40" i="2"/>
  <c r="D48" i="2" l="1"/>
  <c r="D34" i="2" s="1"/>
  <c r="D35" i="2"/>
  <c r="D270" i="2"/>
  <c r="D161" i="2"/>
  <c r="D200" i="2"/>
  <c r="D201" i="2" s="1"/>
  <c r="D179" i="2" s="1"/>
  <c r="D182" i="2" s="1"/>
  <c r="D157" i="2"/>
  <c r="D188" i="2"/>
  <c r="D172" i="2" s="1"/>
  <c r="D175" i="2" s="1"/>
  <c r="D194" i="2"/>
  <c r="D112" i="2"/>
  <c r="D92" i="2" s="1"/>
  <c r="D93" i="2" s="1"/>
  <c r="D119" i="2"/>
  <c r="D105" i="2"/>
  <c r="D85" i="2" s="1"/>
  <c r="D99" i="2"/>
  <c r="D84" i="2" s="1"/>
  <c r="C119" i="2"/>
  <c r="D27" i="2"/>
  <c r="D87" i="2" l="1"/>
  <c r="D80" i="2"/>
  <c r="D82" i="2" s="1"/>
  <c r="D37" i="2"/>
  <c r="D95" i="2" l="1"/>
  <c r="A1" i="6" l="1"/>
  <c r="A1" i="2" s="1"/>
  <c r="D164" i="2" l="1"/>
  <c r="D170" i="2" s="1"/>
  <c r="D184" i="2" s="1"/>
  <c r="C141" i="2"/>
  <c r="C145" i="2" s="1"/>
  <c r="C159" i="2" s="1"/>
  <c r="D141" i="2" l="1"/>
  <c r="D145" i="2" s="1"/>
  <c r="D159" i="2" s="1"/>
</calcChain>
</file>

<file path=xl/sharedStrings.xml><?xml version="1.0" encoding="utf-8"?>
<sst xmlns="http://schemas.openxmlformats.org/spreadsheetml/2006/main" count="267" uniqueCount="128">
  <si>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</si>
  <si>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</si>
  <si>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</si>
  <si>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</si>
  <si>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</si>
  <si>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</si>
  <si>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</si>
  <si>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</si>
  <si>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</si>
  <si>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ABC Incorporated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</si>
  <si>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</si>
  <si>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</si>
  <si>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</si>
  <si>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</si>
  <si>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</si>
  <si>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</si>
  <si>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</si>
  <si>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</si>
  <si>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Workout</t>
  </si>
  <si>
    <t>Question practice</t>
  </si>
  <si>
    <t>Accounting and Financial Analysis</t>
  </si>
  <si>
    <t>Long term debt</t>
  </si>
  <si>
    <t>Retained earnings</t>
  </si>
  <si>
    <t>Notes payable</t>
  </si>
  <si>
    <t>Common stock</t>
  </si>
  <si>
    <t>Treasury stock</t>
  </si>
  <si>
    <t>Year 1</t>
  </si>
  <si>
    <t>Cash</t>
  </si>
  <si>
    <t>Accounts receivable</t>
  </si>
  <si>
    <t>Inventory</t>
  </si>
  <si>
    <t>PP&amp;E</t>
  </si>
  <si>
    <t xml:space="preserve"> Total assets</t>
  </si>
  <si>
    <t>Accounts payable</t>
  </si>
  <si>
    <t xml:space="preserve"> Total liabilities and equity</t>
  </si>
  <si>
    <t>Year 0</t>
  </si>
  <si>
    <t>Total equity</t>
  </si>
  <si>
    <t>Short term investments</t>
  </si>
  <si>
    <t>Sales</t>
  </si>
  <si>
    <t>Tax expense</t>
  </si>
  <si>
    <t>Net income</t>
  </si>
  <si>
    <t>Calculate cash flows from operating, investing and financing activities</t>
  </si>
  <si>
    <t>Integrate the cash flow statement with other financial statements</t>
  </si>
  <si>
    <t>Net PPE</t>
  </si>
  <si>
    <t>Total assets</t>
  </si>
  <si>
    <t>Taxes payable</t>
  </si>
  <si>
    <t>Capex</t>
  </si>
  <si>
    <t>Dividends</t>
  </si>
  <si>
    <t>Change in common stock</t>
  </si>
  <si>
    <t>Net cash flow</t>
  </si>
  <si>
    <t>Intangibles</t>
  </si>
  <si>
    <t>Change in inventory</t>
  </si>
  <si>
    <t>Beginning balance</t>
  </si>
  <si>
    <t>Ending balance</t>
  </si>
  <si>
    <t>Investments</t>
  </si>
  <si>
    <t>Deferred taxes</t>
  </si>
  <si>
    <t>Change in investments</t>
  </si>
  <si>
    <t>Change in notes payable</t>
  </si>
  <si>
    <t>Shares repurchased (change in treasury stock)</t>
  </si>
  <si>
    <t>Accounts and accruals</t>
  </si>
  <si>
    <t>Other liabilities</t>
  </si>
  <si>
    <t>Less: treasury stock</t>
  </si>
  <si>
    <t>Depreciation</t>
  </si>
  <si>
    <t>Capital expenditure</t>
  </si>
  <si>
    <t>Cost of goods sold</t>
  </si>
  <si>
    <t>Other current assets</t>
  </si>
  <si>
    <t>Long term investments</t>
  </si>
  <si>
    <t>(Increase) decrease in accounts receivable</t>
  </si>
  <si>
    <t>(Increase) decrease in inventory</t>
  </si>
  <si>
    <t>Increase (decrease) in accounts payable</t>
  </si>
  <si>
    <t>Increase (decrease) in accrued expenses</t>
  </si>
  <si>
    <t>Increase (decrease) in short-term debt</t>
  </si>
  <si>
    <t>Increase (decrease) in long-term debt</t>
  </si>
  <si>
    <t>Total liabilities and equity</t>
  </si>
  <si>
    <t>Cash flow from investing activities</t>
  </si>
  <si>
    <t>Cash flow from financing activities</t>
  </si>
  <si>
    <t>Net PP&amp;E</t>
  </si>
  <si>
    <t>Beginning</t>
  </si>
  <si>
    <t>Ending</t>
  </si>
  <si>
    <t>Accrued expenses</t>
  </si>
  <si>
    <t>(Dividends)</t>
  </si>
  <si>
    <t>Purchase of intangibles</t>
  </si>
  <si>
    <t>Amortization</t>
  </si>
  <si>
    <t>Increase (decrease) in common stock</t>
  </si>
  <si>
    <t>(Increase) decrease in long-term investments</t>
  </si>
  <si>
    <t>Short term debt</t>
  </si>
  <si>
    <t>Increase (decrease) in long term debt</t>
  </si>
  <si>
    <t>Other long term liabilities</t>
  </si>
  <si>
    <t>Increase (decrease) in other long term liabilities</t>
  </si>
  <si>
    <t>Cash flow from operating activities</t>
  </si>
  <si>
    <t>Operating profit</t>
  </si>
  <si>
    <t>Do a sub calculation to find operating working capital and include it in the cash flow statement.</t>
  </si>
  <si>
    <t>Operating working capital</t>
  </si>
  <si>
    <t>Interest expense</t>
  </si>
  <si>
    <t>Selling, general and administration</t>
  </si>
  <si>
    <t>Total current assets</t>
  </si>
  <si>
    <t>Total current liabilities</t>
  </si>
  <si>
    <t>Total Liabilities</t>
  </si>
  <si>
    <t>Increase (decrease) in taxes payable</t>
  </si>
  <si>
    <t>Increase (decrease) in deferred tax liabilities</t>
  </si>
  <si>
    <t>(Increase) decrease in long term investments</t>
  </si>
  <si>
    <t>Increase (decrease) in notes payable</t>
  </si>
  <si>
    <t xml:space="preserve">Using the information below produce a cash flow statement for Year 1. </t>
  </si>
  <si>
    <t>Using the information below produce a cash flow statement for Year 1.</t>
  </si>
  <si>
    <t>Profit before tax</t>
  </si>
  <si>
    <t>Other long term assets</t>
  </si>
  <si>
    <t>Long term debt due in one year</t>
  </si>
  <si>
    <t>Total current liability</t>
  </si>
  <si>
    <t>Total Liability</t>
  </si>
  <si>
    <t>Change in short term investments</t>
  </si>
  <si>
    <t>Change in long term debt</t>
  </si>
  <si>
    <t>Change in long term debt due within 1 year</t>
  </si>
  <si>
    <t>Change in other current assets</t>
  </si>
  <si>
    <t>Change in accounts receivable</t>
  </si>
  <si>
    <t>Change in accounts payable</t>
  </si>
  <si>
    <t>Change in other long term assets</t>
  </si>
  <si>
    <t>Change in other long term liabilities</t>
  </si>
  <si>
    <t>End</t>
  </si>
  <si>
    <t>Interest income</t>
  </si>
  <si>
    <t>Revolving credit facility</t>
  </si>
  <si>
    <t>Change in revolving credit facility</t>
  </si>
  <si>
    <t>Understand accrual accounting vs cash flows</t>
  </si>
  <si>
    <t>Divide activities into 3 cash flows</t>
  </si>
  <si>
    <t>(Increase) decrease in operating working capital</t>
  </si>
  <si>
    <t>Check</t>
  </si>
  <si>
    <t>Balance check</t>
  </si>
  <si>
    <t>(Increase) decrease in other current assets</t>
  </si>
  <si>
    <t>(Increase) decrease in short term investments</t>
  </si>
  <si>
    <t xml:space="preserve">Workout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</si>
</sst>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0_);\(#,##0.00\);0.00_);@_)"/>
  </numFmts>
  <fonts count="36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4"/>
      <color rgb="FF0000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8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0" fontId="33" fillId="0" borderId="0"/>
    <xf numFmtId="172" fontId="34" fillId="0" borderId="0"/>
    <xf numFmtId="0" fontId="35" fillId="39" borderId="13" applyNumberFormat="0" applyAlignment="0" applyProtection="0"/>
  </cellStyleXfs>
  <cellXfs count="82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2" fontId="0" fillId="0" borderId="0" xfId="0" applyAlignment="1">
      <alignment horizontal="right"/>
    </xf>
    <xf numFmtId="168" fontId="3" fillId="0" borderId="0" xfId="54" quotePrefix="1">
      <alignment vertical="top"/>
    </xf>
    <xf numFmtId="172" fontId="0" fillId="0" borderId="0" xfId="0" quotePrefix="1"/>
    <xf numFmtId="168" fontId="3" fillId="0" borderId="0" xfId="54" applyFill="1">
      <alignment vertical="top"/>
    </xf>
    <xf numFmtId="173" fontId="0" fillId="0" borderId="0" xfId="0" applyNumberFormat="1" applyFill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7" fontId="2" fillId="5" borderId="0" xfId="51" applyNumberFormat="1" applyFont="1" applyAlignment="1">
      <alignment horizontal="left"/>
    </xf>
  </cellXfs>
  <cellStyles count="68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" xfId="67" xr:uid="{00000000-0005-0000-0000-00002F000000}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rmal 2" xfId="65" xr:uid="{00000000-0005-0000-0000-000036000000}"/>
    <cellStyle name="Normal 3" xfId="66" xr:uid="{00000000-0005-0000-0000-000037000000}"/>
    <cellStyle name="Note" xfId="21" builtinId="10" hidden="1"/>
    <cellStyle name="Notes and Comments" xfId="59" xr:uid="{00000000-0005-0000-0000-000039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D000000}"/>
    <cellStyle name="Row Label" xfId="54" xr:uid="{00000000-0005-0000-0000-00003E000000}"/>
    <cellStyle name="Secondary Title" xfId="49" xr:uid="{00000000-0005-0000-0000-00003F000000}"/>
    <cellStyle name="Tertiary Title" xfId="50" xr:uid="{00000000-0005-0000-0000-000040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s="22" customFormat="1" ht="75" customHeight="1" x14ac:dyDescent="0.2">
      <c r="A2" s="73" t="s">
        <v>20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2"/>
      <c r="D4" s="72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4" t="s">
        <v>11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6" spans="1:14" s="23" customFormat="1" ht="15" customHeight="1" x14ac:dyDescent="0.2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</row>
    <row r="7" spans="1:14" s="23" customFormat="1" ht="15" customHeight="1" x14ac:dyDescent="0.2">
      <c r="A7" s="74" t="str">
        <f ca="1">"© "&amp;YEAR(TODAY())&amp;" Financial Edge Training "</f>
        <v xml:space="preserve">© 2022 Financial Edge Training </v>
      </c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5"/>
      <c r="H9" s="75"/>
      <c r="I9" s="75"/>
      <c r="J9" s="75"/>
      <c r="K9" s="28"/>
    </row>
    <row r="10" spans="1:14" s="23" customFormat="1" ht="15" customHeight="1" x14ac:dyDescent="0.2">
      <c r="B10" s="24"/>
      <c r="C10" s="24"/>
      <c r="F10" s="28"/>
      <c r="G10" s="75"/>
      <c r="H10" s="75"/>
      <c r="I10" s="75"/>
      <c r="J10" s="75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1"/>
      <c r="H12" s="71"/>
      <c r="I12" s="71"/>
      <c r="J12" s="71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1"/>
      <c r="H13" s="71"/>
      <c r="I13" s="71"/>
      <c r="J13" s="71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1"/>
      <c r="H14" s="71"/>
      <c r="I14" s="71"/>
      <c r="J14" s="71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1"/>
      <c r="H16" s="71"/>
      <c r="I16" s="71"/>
      <c r="J16" s="71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1640625" customWidth="1"/>
    <col min="4" max="4" width="2.83203125" customWidth="1"/>
    <col min="5" max="7" width="1.5" customWidth="1"/>
    <col min="8" max="8" width="2.83203125" customWidth="1"/>
    <col min="9" max="9" width="42.832031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2">
      <c r="A5" s="17"/>
      <c r="B5" s="8" t="s">
        <v>1</v>
      </c>
      <c r="C5" s="18" t="s">
        <v>120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 t="s">
        <v>9</v>
      </c>
      <c r="O5" s="79"/>
      <c r="P5" s="79"/>
      <c r="Q5" s="79"/>
      <c r="R5" s="45"/>
    </row>
    <row r="6" spans="1:18" s="2" customFormat="1" ht="15" customHeight="1" x14ac:dyDescent="0.2">
      <c r="A6" s="3"/>
      <c r="B6" s="8" t="s">
        <v>1</v>
      </c>
      <c r="C6" s="18" t="s">
        <v>121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>
        <v>42369</v>
      </c>
      <c r="O6" s="80"/>
      <c r="P6" s="80"/>
      <c r="Q6" s="80"/>
      <c r="R6" s="45"/>
    </row>
    <row r="7" spans="1:18" s="2" customFormat="1" ht="15" customHeight="1" x14ac:dyDescent="0.2">
      <c r="A7" s="18"/>
      <c r="B7" s="8" t="s">
        <v>1</v>
      </c>
      <c r="C7" s="18" t="s">
        <v>40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9"/>
      <c r="O7" s="79"/>
      <c r="P7" s="79"/>
      <c r="Q7" s="79"/>
      <c r="R7" s="45"/>
    </row>
    <row r="8" spans="1:18" s="2" customFormat="1" ht="15" customHeight="1" x14ac:dyDescent="0.2">
      <c r="A8" s="18"/>
      <c r="B8" s="8" t="s">
        <v>1</v>
      </c>
      <c r="C8" s="18" t="s">
        <v>41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/>
      <c r="O8" s="79"/>
      <c r="P8" s="79"/>
      <c r="Q8" s="79"/>
      <c r="R8" s="45"/>
    </row>
    <row r="9" spans="1:18" s="2" customFormat="1" ht="15" customHeight="1" x14ac:dyDescent="0.2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 t="s">
        <v>10</v>
      </c>
      <c r="O9" s="79"/>
      <c r="P9" s="79"/>
      <c r="Q9" s="79"/>
      <c r="R9" s="45"/>
    </row>
    <row r="10" spans="1:18" s="2" customFormat="1" ht="15" customHeight="1" x14ac:dyDescent="0.2">
      <c r="A10" s="44"/>
      <c r="B10" s="8"/>
      <c r="C10" s="18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8" t="s">
        <v>17</v>
      </c>
      <c r="C13" s="78"/>
      <c r="D13" s="78"/>
      <c r="E13" s="78"/>
      <c r="F13" s="78"/>
      <c r="G13" s="78"/>
      <c r="H13" s="78"/>
      <c r="I13" s="78"/>
      <c r="J13" s="78"/>
      <c r="K13" s="78"/>
      <c r="L13" s="78"/>
      <c r="N13" s="1"/>
      <c r="O13" s="77" t="s">
        <v>12</v>
      </c>
      <c r="P13" s="77"/>
      <c r="Q13" s="77"/>
      <c r="R13" s="62"/>
    </row>
    <row r="14" spans="1:18" s="2" customFormat="1" ht="15" customHeight="1" x14ac:dyDescent="0.2">
      <c r="A14" s="60"/>
      <c r="B14" s="76" t="s">
        <v>18</v>
      </c>
      <c r="C14" s="76"/>
      <c r="D14" s="76" t="s">
        <v>19</v>
      </c>
      <c r="E14" s="76"/>
      <c r="F14" s="76"/>
      <c r="G14" s="76"/>
      <c r="H14" s="76"/>
      <c r="I14" s="76"/>
      <c r="J14" s="76"/>
      <c r="K14" s="76"/>
      <c r="L14" s="76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N15" s="3"/>
      <c r="O15" s="27"/>
      <c r="P15" s="56" t="s">
        <v>13</v>
      </c>
      <c r="Q15" s="22"/>
      <c r="R15" s="60"/>
    </row>
    <row r="16" spans="1:18" s="2" customFormat="1" ht="15" customHeight="1" x14ac:dyDescent="0.2">
      <c r="A16" s="60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N16" s="18"/>
      <c r="O16" s="27"/>
      <c r="P16" s="38" t="s">
        <v>14</v>
      </c>
      <c r="Q16" s="22"/>
      <c r="R16" s="60"/>
    </row>
    <row r="17" spans="1:18" s="2" customFormat="1" ht="15" customHeight="1" x14ac:dyDescent="0.2">
      <c r="A17" s="60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N17" s="18"/>
      <c r="O17" s="27"/>
      <c r="P17" t="s">
        <v>15</v>
      </c>
      <c r="Q17" s="22"/>
      <c r="R17" s="60"/>
    </row>
    <row r="18" spans="1:18" s="2" customFormat="1" ht="15" customHeight="1" x14ac:dyDescent="0.2">
      <c r="A18" s="4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x14ac:dyDescent="0.2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4"/>
  <sheetViews>
    <sheetView tabSelected="1" topLeftCell="A13" zoomScaleNormal="100" workbookViewId="0">
      <selection activeCell="H35" sqref="H35"/>
    </sheetView>
  </sheetViews>
  <sheetFormatPr baseColWidth="10" defaultColWidth="12.5" defaultRowHeight="15" customHeight="1" x14ac:dyDescent="0.2"/>
  <cols>
    <col min="1" max="1" width="1.5" style="15" customWidth="1"/>
    <col min="2" max="2" width="41.83203125" style="16" customWidth="1"/>
    <col min="3" max="9" width="13.5" customWidth="1"/>
    <col min="10" max="42" width="12.5" customWidth="1"/>
  </cols>
  <sheetData>
    <row r="1" spans="1:10" s="50" customFormat="1" ht="45" customHeight="1" x14ac:dyDescent="0.35">
      <c r="A1" s="5" t="str">
        <f>Info!A1</f>
        <v>Accounting and Financial Analysis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2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">
      <c r="A3" s="15" t="s">
        <v>127</v>
      </c>
    </row>
    <row r="4" spans="1:10" ht="15" customHeight="1" x14ac:dyDescent="0.2">
      <c r="B4" s="16" t="s">
        <v>102</v>
      </c>
    </row>
    <row r="6" spans="1:10" ht="15" customHeight="1" x14ac:dyDescent="0.2">
      <c r="C6" s="65" t="s">
        <v>34</v>
      </c>
      <c r="D6" s="65" t="s">
        <v>26</v>
      </c>
    </row>
    <row r="7" spans="1:10" ht="15" customHeight="1" x14ac:dyDescent="0.2">
      <c r="B7" s="16" t="s">
        <v>27</v>
      </c>
      <c r="C7" s="64">
        <v>25</v>
      </c>
      <c r="D7" s="64">
        <v>50</v>
      </c>
    </row>
    <row r="8" spans="1:10" ht="15" customHeight="1" x14ac:dyDescent="0.2">
      <c r="B8" s="16" t="s">
        <v>28</v>
      </c>
      <c r="C8" s="64">
        <v>125</v>
      </c>
      <c r="D8" s="64">
        <v>152.5</v>
      </c>
    </row>
    <row r="9" spans="1:10" ht="15" customHeight="1" x14ac:dyDescent="0.2">
      <c r="B9" s="16" t="s">
        <v>75</v>
      </c>
      <c r="C9" s="64">
        <v>250</v>
      </c>
      <c r="D9" s="64">
        <v>300</v>
      </c>
    </row>
    <row r="10" spans="1:10" ht="15" customHeight="1" x14ac:dyDescent="0.2">
      <c r="B10" s="16" t="s">
        <v>43</v>
      </c>
      <c r="C10">
        <f>SUM(C7:C9)</f>
        <v>400</v>
      </c>
      <c r="D10">
        <f>SUM(D7:D9)</f>
        <v>502.5</v>
      </c>
    </row>
    <row r="12" spans="1:10" ht="15" customHeight="1" x14ac:dyDescent="0.2">
      <c r="B12" s="16" t="s">
        <v>32</v>
      </c>
      <c r="C12" s="64">
        <v>75</v>
      </c>
      <c r="D12" s="64">
        <v>100</v>
      </c>
    </row>
    <row r="13" spans="1:10" ht="15" customHeight="1" x14ac:dyDescent="0.2">
      <c r="B13" s="16" t="s">
        <v>78</v>
      </c>
      <c r="C13" s="64">
        <v>100</v>
      </c>
      <c r="D13" s="64">
        <v>75</v>
      </c>
    </row>
    <row r="14" spans="1:10" ht="15" customHeight="1" x14ac:dyDescent="0.2">
      <c r="B14" s="16" t="s">
        <v>21</v>
      </c>
      <c r="C14" s="64">
        <v>25</v>
      </c>
      <c r="D14" s="64">
        <v>77.5</v>
      </c>
    </row>
    <row r="15" spans="1:10" ht="15" customHeight="1" x14ac:dyDescent="0.2">
      <c r="B15" s="16" t="s">
        <v>24</v>
      </c>
      <c r="C15" s="64">
        <v>25</v>
      </c>
      <c r="D15" s="64">
        <v>37.5</v>
      </c>
    </row>
    <row r="16" spans="1:10" ht="15" customHeight="1" x14ac:dyDescent="0.2">
      <c r="B16" s="16" t="s">
        <v>22</v>
      </c>
      <c r="C16" s="64">
        <v>175</v>
      </c>
      <c r="D16" s="64">
        <v>212.5</v>
      </c>
    </row>
    <row r="17" spans="2:4" ht="15" customHeight="1" x14ac:dyDescent="0.2">
      <c r="B17" s="16" t="s">
        <v>72</v>
      </c>
      <c r="C17">
        <f>SUM(C12:C16)</f>
        <v>400</v>
      </c>
      <c r="D17">
        <f>SUM(D12:D16)</f>
        <v>502.5</v>
      </c>
    </row>
    <row r="19" spans="2:4" ht="15" customHeight="1" x14ac:dyDescent="0.2">
      <c r="B19" s="16" t="s">
        <v>61</v>
      </c>
      <c r="C19" s="64">
        <v>72.5</v>
      </c>
      <c r="D19" s="64">
        <v>75</v>
      </c>
    </row>
    <row r="20" spans="2:4" ht="15" customHeight="1" x14ac:dyDescent="0.2">
      <c r="B20" s="16" t="s">
        <v>39</v>
      </c>
      <c r="C20" s="64">
        <v>52.5</v>
      </c>
      <c r="D20" s="64">
        <v>55</v>
      </c>
    </row>
    <row r="22" spans="2:4" ht="15" customHeight="1" x14ac:dyDescent="0.2">
      <c r="B22" s="16" t="s">
        <v>39</v>
      </c>
      <c r="D22">
        <f>D47</f>
        <v>55</v>
      </c>
    </row>
    <row r="23" spans="2:4" ht="15" customHeight="1" x14ac:dyDescent="0.2">
      <c r="B23" s="66" t="s">
        <v>61</v>
      </c>
      <c r="D23">
        <f>D42</f>
        <v>75</v>
      </c>
    </row>
    <row r="24" spans="2:4" ht="15" customHeight="1" x14ac:dyDescent="0.2">
      <c r="B24" s="16" t="s">
        <v>66</v>
      </c>
      <c r="D24">
        <f>C8-D8</f>
        <v>-27.5</v>
      </c>
    </row>
    <row r="25" spans="2:4" ht="15" customHeight="1" x14ac:dyDescent="0.2">
      <c r="B25" s="16" t="s">
        <v>68</v>
      </c>
      <c r="D25">
        <f>D12-C12</f>
        <v>25</v>
      </c>
    </row>
    <row r="26" spans="2:4" ht="15" customHeight="1" x14ac:dyDescent="0.2">
      <c r="B26" s="16" t="s">
        <v>69</v>
      </c>
      <c r="D26">
        <f>D13-C13</f>
        <v>-25</v>
      </c>
    </row>
    <row r="27" spans="2:4" ht="15" customHeight="1" x14ac:dyDescent="0.2">
      <c r="B27" s="16" t="s">
        <v>88</v>
      </c>
      <c r="D27">
        <f>SUM(D22:D26)</f>
        <v>102.5</v>
      </c>
    </row>
    <row r="29" spans="2:4" ht="15" customHeight="1" x14ac:dyDescent="0.2">
      <c r="B29" s="16" t="s">
        <v>62</v>
      </c>
      <c r="D29">
        <f>-D41</f>
        <v>-125</v>
      </c>
    </row>
    <row r="30" spans="2:4" ht="15" customHeight="1" x14ac:dyDescent="0.2">
      <c r="B30" s="16" t="s">
        <v>73</v>
      </c>
      <c r="D30">
        <f>D29</f>
        <v>-125</v>
      </c>
    </row>
    <row r="32" spans="2:4" ht="15" customHeight="1" x14ac:dyDescent="0.2">
      <c r="B32" s="16" t="s">
        <v>71</v>
      </c>
      <c r="D32">
        <f>D14-C14</f>
        <v>52.5</v>
      </c>
    </row>
    <row r="33" spans="2:4" ht="15" customHeight="1" x14ac:dyDescent="0.2">
      <c r="B33" s="16" t="s">
        <v>82</v>
      </c>
      <c r="D33">
        <f>D15-C15</f>
        <v>12.5</v>
      </c>
    </row>
    <row r="34" spans="2:4" ht="15" customHeight="1" x14ac:dyDescent="0.2">
      <c r="B34" s="16" t="s">
        <v>79</v>
      </c>
      <c r="D34">
        <f>-D48</f>
        <v>-17.5</v>
      </c>
    </row>
    <row r="35" spans="2:4" ht="15" customHeight="1" x14ac:dyDescent="0.2">
      <c r="B35" s="16" t="s">
        <v>74</v>
      </c>
      <c r="D35">
        <f>SUM(D32:D34)</f>
        <v>47.5</v>
      </c>
    </row>
    <row r="37" spans="2:4" ht="15" customHeight="1" x14ac:dyDescent="0.2">
      <c r="B37" s="16" t="s">
        <v>48</v>
      </c>
      <c r="D37">
        <f>D27+D30+D35</f>
        <v>25</v>
      </c>
    </row>
    <row r="39" spans="2:4" ht="15" customHeight="1" x14ac:dyDescent="0.2">
      <c r="B39" s="16" t="s">
        <v>75</v>
      </c>
    </row>
    <row r="40" spans="2:4" ht="15" customHeight="1" x14ac:dyDescent="0.2">
      <c r="B40" s="16" t="s">
        <v>76</v>
      </c>
      <c r="D40">
        <f>C9</f>
        <v>250</v>
      </c>
    </row>
    <row r="41" spans="2:4" ht="15" customHeight="1" x14ac:dyDescent="0.2">
      <c r="B41" s="16" t="s">
        <v>45</v>
      </c>
      <c r="D41">
        <f>D43+D42-D40</f>
        <v>125</v>
      </c>
    </row>
    <row r="42" spans="2:4" ht="15" customHeight="1" x14ac:dyDescent="0.2">
      <c r="B42" s="16" t="s">
        <v>61</v>
      </c>
      <c r="D42">
        <f>D19</f>
        <v>75</v>
      </c>
    </row>
    <row r="43" spans="2:4" ht="15" customHeight="1" x14ac:dyDescent="0.2">
      <c r="B43" s="16" t="s">
        <v>77</v>
      </c>
      <c r="D43">
        <f>D9</f>
        <v>300</v>
      </c>
    </row>
    <row r="45" spans="2:4" ht="15" customHeight="1" x14ac:dyDescent="0.2">
      <c r="B45" s="16" t="s">
        <v>22</v>
      </c>
    </row>
    <row r="46" spans="2:4" ht="15" customHeight="1" x14ac:dyDescent="0.2">
      <c r="B46" s="16" t="s">
        <v>76</v>
      </c>
      <c r="D46">
        <f>C16</f>
        <v>175</v>
      </c>
    </row>
    <row r="47" spans="2:4" ht="15" customHeight="1" x14ac:dyDescent="0.2">
      <c r="B47" s="16" t="s">
        <v>39</v>
      </c>
      <c r="D47">
        <f>D20</f>
        <v>55</v>
      </c>
    </row>
    <row r="48" spans="2:4" ht="15" customHeight="1" x14ac:dyDescent="0.2">
      <c r="B48" s="16" t="s">
        <v>46</v>
      </c>
      <c r="D48">
        <f>D46+D47-D49</f>
        <v>17.5</v>
      </c>
    </row>
    <row r="49" spans="1:4" ht="15" customHeight="1" x14ac:dyDescent="0.2">
      <c r="B49" s="16" t="s">
        <v>77</v>
      </c>
      <c r="D49">
        <f>D16</f>
        <v>212.5</v>
      </c>
    </row>
    <row r="51" spans="1:4" ht="15" customHeight="1" x14ac:dyDescent="0.2">
      <c r="A51" s="15" t="s">
        <v>18</v>
      </c>
    </row>
    <row r="52" spans="1:4" ht="15" customHeight="1" x14ac:dyDescent="0.2">
      <c r="B52" s="16" t="s">
        <v>101</v>
      </c>
    </row>
    <row r="53" spans="1:4" ht="15" customHeight="1" x14ac:dyDescent="0.2">
      <c r="B53" s="16" t="s">
        <v>90</v>
      </c>
    </row>
    <row r="55" spans="1:4" ht="15" customHeight="1" x14ac:dyDescent="0.2">
      <c r="C55" s="65" t="s">
        <v>34</v>
      </c>
      <c r="D55" s="65" t="s">
        <v>26</v>
      </c>
    </row>
    <row r="56" spans="1:4" ht="15" customHeight="1" x14ac:dyDescent="0.2">
      <c r="B56" s="16" t="s">
        <v>27</v>
      </c>
      <c r="C56" s="64">
        <v>10</v>
      </c>
      <c r="D56" s="64">
        <v>70</v>
      </c>
    </row>
    <row r="57" spans="1:4" ht="15" customHeight="1" x14ac:dyDescent="0.2">
      <c r="B57" s="16" t="s">
        <v>28</v>
      </c>
      <c r="C57" s="64">
        <v>50</v>
      </c>
      <c r="D57" s="64">
        <v>60</v>
      </c>
    </row>
    <row r="58" spans="1:4" ht="15" customHeight="1" x14ac:dyDescent="0.2">
      <c r="B58" s="16" t="s">
        <v>29</v>
      </c>
      <c r="C58" s="64">
        <v>30</v>
      </c>
      <c r="D58" s="64">
        <v>40</v>
      </c>
    </row>
    <row r="59" spans="1:4" ht="15" customHeight="1" x14ac:dyDescent="0.2">
      <c r="B59" s="16" t="s">
        <v>75</v>
      </c>
      <c r="C59" s="64">
        <v>200</v>
      </c>
      <c r="D59" s="64">
        <v>240</v>
      </c>
    </row>
    <row r="60" spans="1:4" ht="15" customHeight="1" x14ac:dyDescent="0.2">
      <c r="B60" s="16" t="s">
        <v>49</v>
      </c>
      <c r="C60" s="64">
        <v>120</v>
      </c>
      <c r="D60" s="64">
        <v>140</v>
      </c>
    </row>
    <row r="61" spans="1:4" ht="15" customHeight="1" x14ac:dyDescent="0.2">
      <c r="B61" s="16" t="s">
        <v>65</v>
      </c>
      <c r="C61" s="64">
        <v>40</v>
      </c>
      <c r="D61" s="64">
        <v>30</v>
      </c>
    </row>
    <row r="62" spans="1:4" ht="15" customHeight="1" x14ac:dyDescent="0.2">
      <c r="B62" s="16" t="s">
        <v>31</v>
      </c>
      <c r="C62">
        <f>SUM(C56:C61)</f>
        <v>450</v>
      </c>
      <c r="D62">
        <f>SUM(D56:D61)</f>
        <v>580</v>
      </c>
    </row>
    <row r="64" spans="1:4" ht="15" customHeight="1" x14ac:dyDescent="0.2">
      <c r="B64" s="16" t="s">
        <v>32</v>
      </c>
      <c r="C64" s="64">
        <v>25</v>
      </c>
      <c r="D64" s="64">
        <v>30</v>
      </c>
    </row>
    <row r="65" spans="2:4" ht="15" customHeight="1" x14ac:dyDescent="0.2">
      <c r="B65" s="16" t="s">
        <v>78</v>
      </c>
      <c r="C65" s="64">
        <v>10</v>
      </c>
      <c r="D65" s="64">
        <v>15</v>
      </c>
    </row>
    <row r="66" spans="2:4" ht="15" customHeight="1" x14ac:dyDescent="0.2">
      <c r="B66" s="16" t="s">
        <v>84</v>
      </c>
      <c r="C66" s="64">
        <v>45</v>
      </c>
      <c r="D66" s="64">
        <v>70</v>
      </c>
    </row>
    <row r="67" spans="2:4" ht="15" customHeight="1" x14ac:dyDescent="0.2">
      <c r="B67" s="16" t="s">
        <v>21</v>
      </c>
      <c r="C67" s="64">
        <v>130</v>
      </c>
      <c r="D67" s="64">
        <v>170</v>
      </c>
    </row>
    <row r="68" spans="2:4" ht="15" customHeight="1" x14ac:dyDescent="0.2">
      <c r="B68" s="16" t="s">
        <v>86</v>
      </c>
      <c r="C68" s="64">
        <v>20</v>
      </c>
      <c r="D68" s="64">
        <v>30</v>
      </c>
    </row>
    <row r="69" spans="2:4" ht="15" customHeight="1" x14ac:dyDescent="0.2">
      <c r="B69" s="16" t="s">
        <v>24</v>
      </c>
      <c r="C69" s="64">
        <v>30</v>
      </c>
      <c r="D69" s="64">
        <v>45</v>
      </c>
    </row>
    <row r="70" spans="2:4" ht="15" customHeight="1" x14ac:dyDescent="0.2">
      <c r="B70" s="16" t="s">
        <v>22</v>
      </c>
      <c r="C70" s="64">
        <v>190</v>
      </c>
      <c r="D70" s="64">
        <v>220</v>
      </c>
    </row>
    <row r="71" spans="2:4" ht="15" customHeight="1" x14ac:dyDescent="0.2">
      <c r="B71" s="16" t="s">
        <v>33</v>
      </c>
      <c r="C71">
        <f>SUM(C64:C70)</f>
        <v>450</v>
      </c>
      <c r="D71">
        <f>SUM(D64:D70)</f>
        <v>580</v>
      </c>
    </row>
    <row r="73" spans="2:4" ht="15" customHeight="1" x14ac:dyDescent="0.2">
      <c r="B73" s="16" t="s">
        <v>61</v>
      </c>
      <c r="D73" s="64">
        <v>20</v>
      </c>
    </row>
    <row r="74" spans="2:4" ht="15" customHeight="1" x14ac:dyDescent="0.2">
      <c r="B74" s="16" t="s">
        <v>81</v>
      </c>
      <c r="D74" s="64">
        <v>10</v>
      </c>
    </row>
    <row r="75" spans="2:4" ht="15" customHeight="1" x14ac:dyDescent="0.2">
      <c r="B75" s="16" t="s">
        <v>39</v>
      </c>
      <c r="D75" s="64">
        <v>50</v>
      </c>
    </row>
    <row r="77" spans="2:4" ht="15" customHeight="1" x14ac:dyDescent="0.2">
      <c r="B77" s="16" t="str">
        <f>B111</f>
        <v>Net income</v>
      </c>
      <c r="D77">
        <f>D75</f>
        <v>50</v>
      </c>
    </row>
    <row r="78" spans="2:4" ht="15" customHeight="1" x14ac:dyDescent="0.2">
      <c r="B78" s="66" t="s">
        <v>61</v>
      </c>
      <c r="D78">
        <f>D73</f>
        <v>20</v>
      </c>
    </row>
    <row r="79" spans="2:4" ht="15" customHeight="1" x14ac:dyDescent="0.2">
      <c r="B79" s="66" t="s">
        <v>81</v>
      </c>
      <c r="D79">
        <f>D74</f>
        <v>10</v>
      </c>
    </row>
    <row r="80" spans="2:4" ht="15" customHeight="1" x14ac:dyDescent="0.2">
      <c r="B80" s="16" t="s">
        <v>122</v>
      </c>
      <c r="D80">
        <f>C119-D119</f>
        <v>-10</v>
      </c>
    </row>
    <row r="81" spans="2:4" ht="15" customHeight="1" x14ac:dyDescent="0.2">
      <c r="B81" s="16" t="s">
        <v>87</v>
      </c>
      <c r="D81">
        <f>D68-C68</f>
        <v>10</v>
      </c>
    </row>
    <row r="82" spans="2:4" ht="15" customHeight="1" x14ac:dyDescent="0.2">
      <c r="B82" s="16" t="s">
        <v>88</v>
      </c>
      <c r="D82">
        <f>SUM(D77:D81)</f>
        <v>80</v>
      </c>
    </row>
    <row r="84" spans="2:4" ht="15" customHeight="1" x14ac:dyDescent="0.2">
      <c r="B84" s="16" t="s">
        <v>62</v>
      </c>
      <c r="D84">
        <f>-D99</f>
        <v>-60</v>
      </c>
    </row>
    <row r="85" spans="2:4" ht="15" customHeight="1" x14ac:dyDescent="0.2">
      <c r="B85" s="16" t="s">
        <v>80</v>
      </c>
      <c r="D85">
        <f>-D105</f>
        <v>-30</v>
      </c>
    </row>
    <row r="86" spans="2:4" ht="15" customHeight="1" x14ac:dyDescent="0.2">
      <c r="B86" s="16" t="s">
        <v>83</v>
      </c>
      <c r="D86">
        <f>C61-D61</f>
        <v>10</v>
      </c>
    </row>
    <row r="87" spans="2:4" ht="15" customHeight="1" x14ac:dyDescent="0.2">
      <c r="B87" s="16" t="s">
        <v>73</v>
      </c>
      <c r="D87">
        <f>SUM(D84:D86)</f>
        <v>-80</v>
      </c>
    </row>
    <row r="89" spans="2:4" ht="15" customHeight="1" x14ac:dyDescent="0.2">
      <c r="B89" s="16" t="s">
        <v>70</v>
      </c>
      <c r="D89">
        <f>D66-C66</f>
        <v>25</v>
      </c>
    </row>
    <row r="90" spans="2:4" ht="15" customHeight="1" x14ac:dyDescent="0.2">
      <c r="B90" s="16" t="s">
        <v>71</v>
      </c>
      <c r="D90">
        <f>D67-C67</f>
        <v>40</v>
      </c>
    </row>
    <row r="91" spans="2:4" ht="15" customHeight="1" x14ac:dyDescent="0.2">
      <c r="B91" s="16" t="s">
        <v>82</v>
      </c>
      <c r="D91">
        <f>D69-C69</f>
        <v>15</v>
      </c>
    </row>
    <row r="92" spans="2:4" ht="15" customHeight="1" x14ac:dyDescent="0.2">
      <c r="B92" s="16" t="s">
        <v>46</v>
      </c>
      <c r="D92">
        <f>-D112</f>
        <v>-20</v>
      </c>
    </row>
    <row r="93" spans="2:4" ht="15" customHeight="1" x14ac:dyDescent="0.2">
      <c r="B93" s="16" t="s">
        <v>74</v>
      </c>
      <c r="D93">
        <f>SUM(D89:D92)</f>
        <v>60</v>
      </c>
    </row>
    <row r="95" spans="2:4" ht="15" customHeight="1" x14ac:dyDescent="0.2">
      <c r="B95" s="16" t="s">
        <v>48</v>
      </c>
      <c r="D95">
        <f>D82+D87+D93</f>
        <v>60</v>
      </c>
    </row>
    <row r="97" spans="2:4" ht="15" customHeight="1" x14ac:dyDescent="0.2">
      <c r="B97" s="16" t="s">
        <v>75</v>
      </c>
    </row>
    <row r="98" spans="2:4" ht="15" customHeight="1" x14ac:dyDescent="0.2">
      <c r="B98" s="16" t="s">
        <v>76</v>
      </c>
      <c r="D98">
        <f>C59</f>
        <v>200</v>
      </c>
    </row>
    <row r="99" spans="2:4" ht="15" customHeight="1" x14ac:dyDescent="0.2">
      <c r="B99" s="16" t="s">
        <v>45</v>
      </c>
      <c r="D99">
        <f>D101+D100-D98</f>
        <v>60</v>
      </c>
    </row>
    <row r="100" spans="2:4" ht="15" customHeight="1" x14ac:dyDescent="0.2">
      <c r="B100" s="16" t="s">
        <v>61</v>
      </c>
      <c r="D100">
        <f>D73</f>
        <v>20</v>
      </c>
    </row>
    <row r="101" spans="2:4" ht="15" customHeight="1" x14ac:dyDescent="0.2">
      <c r="B101" s="16" t="s">
        <v>77</v>
      </c>
      <c r="D101">
        <f>D59</f>
        <v>240</v>
      </c>
    </row>
    <row r="103" spans="2:4" ht="15" customHeight="1" x14ac:dyDescent="0.2">
      <c r="B103" s="16" t="s">
        <v>49</v>
      </c>
    </row>
    <row r="104" spans="2:4" ht="15" customHeight="1" x14ac:dyDescent="0.2">
      <c r="B104" s="16" t="s">
        <v>76</v>
      </c>
      <c r="D104">
        <f>C60</f>
        <v>120</v>
      </c>
    </row>
    <row r="105" spans="2:4" ht="15" customHeight="1" x14ac:dyDescent="0.2">
      <c r="B105" s="16" t="s">
        <v>80</v>
      </c>
      <c r="D105">
        <f>D107+D106-D104</f>
        <v>30</v>
      </c>
    </row>
    <row r="106" spans="2:4" ht="15" customHeight="1" x14ac:dyDescent="0.2">
      <c r="B106" s="16" t="s">
        <v>81</v>
      </c>
      <c r="D106">
        <f>D74</f>
        <v>10</v>
      </c>
    </row>
    <row r="107" spans="2:4" ht="15" customHeight="1" x14ac:dyDescent="0.2">
      <c r="B107" s="16" t="s">
        <v>77</v>
      </c>
      <c r="D107">
        <f>D60</f>
        <v>140</v>
      </c>
    </row>
    <row r="109" spans="2:4" ht="15" customHeight="1" x14ac:dyDescent="0.2">
      <c r="B109" s="16" t="s">
        <v>22</v>
      </c>
    </row>
    <row r="110" spans="2:4" ht="15" customHeight="1" x14ac:dyDescent="0.2">
      <c r="B110" s="16" t="s">
        <v>76</v>
      </c>
      <c r="D110">
        <f>C70</f>
        <v>190</v>
      </c>
    </row>
    <row r="111" spans="2:4" ht="15" customHeight="1" x14ac:dyDescent="0.2">
      <c r="B111" s="16" t="s">
        <v>39</v>
      </c>
      <c r="D111">
        <v>50</v>
      </c>
    </row>
    <row r="112" spans="2:4" ht="15" customHeight="1" x14ac:dyDescent="0.2">
      <c r="B112" s="16" t="s">
        <v>46</v>
      </c>
      <c r="D112">
        <f>D110+D111-D113</f>
        <v>20</v>
      </c>
    </row>
    <row r="113" spans="1:4" ht="15" customHeight="1" x14ac:dyDescent="0.2">
      <c r="B113" s="16" t="s">
        <v>77</v>
      </c>
      <c r="D113">
        <f>D70</f>
        <v>220</v>
      </c>
    </row>
    <row r="115" spans="1:4" ht="15" customHeight="1" x14ac:dyDescent="0.2">
      <c r="B115" s="16" t="str">
        <f t="shared" ref="B115:D116" si="0">B57</f>
        <v>Accounts receivable</v>
      </c>
      <c r="C115">
        <f t="shared" si="0"/>
        <v>50</v>
      </c>
      <c r="D115">
        <f t="shared" si="0"/>
        <v>60</v>
      </c>
    </row>
    <row r="116" spans="1:4" ht="15" customHeight="1" x14ac:dyDescent="0.2">
      <c r="B116" s="16" t="str">
        <f t="shared" si="0"/>
        <v>Inventory</v>
      </c>
      <c r="C116">
        <f t="shared" si="0"/>
        <v>30</v>
      </c>
      <c r="D116">
        <f t="shared" si="0"/>
        <v>40</v>
      </c>
    </row>
    <row r="117" spans="1:4" ht="15" customHeight="1" x14ac:dyDescent="0.2">
      <c r="B117" s="16" t="str">
        <f t="shared" ref="B117:D118" si="1">B64</f>
        <v>Accounts payable</v>
      </c>
      <c r="C117">
        <f t="shared" si="1"/>
        <v>25</v>
      </c>
      <c r="D117">
        <f t="shared" si="1"/>
        <v>30</v>
      </c>
    </row>
    <row r="118" spans="1:4" ht="15" customHeight="1" x14ac:dyDescent="0.2">
      <c r="B118" s="16" t="str">
        <f t="shared" si="1"/>
        <v>Accrued expenses</v>
      </c>
      <c r="C118">
        <f t="shared" si="1"/>
        <v>10</v>
      </c>
      <c r="D118">
        <f t="shared" si="1"/>
        <v>15</v>
      </c>
    </row>
    <row r="119" spans="1:4" ht="15" customHeight="1" x14ac:dyDescent="0.2">
      <c r="B119" s="16" t="s">
        <v>91</v>
      </c>
      <c r="C119">
        <f>SUM(C115:C116)-SUM(C117:C118)</f>
        <v>45</v>
      </c>
      <c r="D119">
        <f>SUM(D115:D116)-SUM(D117:D118)</f>
        <v>55</v>
      </c>
    </row>
    <row r="121" spans="1:4" ht="15" customHeight="1" x14ac:dyDescent="0.2">
      <c r="A121" s="15" t="s">
        <v>127</v>
      </c>
    </row>
    <row r="122" spans="1:4" ht="15" customHeight="1" x14ac:dyDescent="0.2">
      <c r="B122" s="16" t="s">
        <v>102</v>
      </c>
    </row>
    <row r="124" spans="1:4" ht="15" customHeight="1" x14ac:dyDescent="0.2">
      <c r="C124" s="65" t="s">
        <v>34</v>
      </c>
      <c r="D124" s="65" t="s">
        <v>26</v>
      </c>
    </row>
    <row r="125" spans="1:4" ht="15" customHeight="1" x14ac:dyDescent="0.2">
      <c r="B125" s="16" t="s">
        <v>37</v>
      </c>
      <c r="D125" s="64">
        <v>248686.5</v>
      </c>
    </row>
    <row r="126" spans="1:4" ht="15" customHeight="1" x14ac:dyDescent="0.2">
      <c r="B126" s="16" t="s">
        <v>63</v>
      </c>
      <c r="D126" s="64">
        <v>61050.8</v>
      </c>
    </row>
    <row r="127" spans="1:4" ht="15" customHeight="1" x14ac:dyDescent="0.2">
      <c r="B127" s="16" t="s">
        <v>61</v>
      </c>
      <c r="D127" s="64">
        <v>9118.5</v>
      </c>
    </row>
    <row r="128" spans="1:4" ht="15" customHeight="1" x14ac:dyDescent="0.2">
      <c r="B128" s="16" t="s">
        <v>81</v>
      </c>
      <c r="D128" s="64">
        <v>8581.2999999999993</v>
      </c>
    </row>
    <row r="129" spans="2:4" ht="15" customHeight="1" x14ac:dyDescent="0.2">
      <c r="B129" s="16" t="s">
        <v>93</v>
      </c>
      <c r="D129" s="64">
        <v>116053.7</v>
      </c>
    </row>
    <row r="130" spans="2:4" ht="15" customHeight="1" x14ac:dyDescent="0.2">
      <c r="B130" s="16" t="s">
        <v>89</v>
      </c>
      <c r="D130">
        <f>D125-SUM(D126:D129)</f>
        <v>53882.200000000012</v>
      </c>
    </row>
    <row r="131" spans="2:4" ht="15" customHeight="1" x14ac:dyDescent="0.2">
      <c r="B131" s="16" t="s">
        <v>92</v>
      </c>
      <c r="D131" s="64">
        <v>1657.9</v>
      </c>
    </row>
    <row r="132" spans="2:4" ht="15" customHeight="1" x14ac:dyDescent="0.2">
      <c r="B132" s="16" t="s">
        <v>38</v>
      </c>
      <c r="D132" s="64">
        <v>20558</v>
      </c>
    </row>
    <row r="133" spans="2:4" ht="15" customHeight="1" x14ac:dyDescent="0.2">
      <c r="B133" s="16" t="s">
        <v>39</v>
      </c>
      <c r="D133">
        <f>D130-SUM(D131:D132)</f>
        <v>31666.30000000001</v>
      </c>
    </row>
    <row r="135" spans="2:4" ht="15" customHeight="1" x14ac:dyDescent="0.2">
      <c r="C135" s="65" t="s">
        <v>34</v>
      </c>
      <c r="D135" s="65" t="s">
        <v>26</v>
      </c>
    </row>
    <row r="136" spans="2:4" ht="15" customHeight="1" x14ac:dyDescent="0.2">
      <c r="B136" s="16" t="s">
        <v>27</v>
      </c>
      <c r="C136" s="64">
        <v>22217.599999999999</v>
      </c>
      <c r="D136" s="64">
        <f>C136+35809.2</f>
        <v>58026.799999999996</v>
      </c>
    </row>
    <row r="137" spans="2:4" ht="15" customHeight="1" x14ac:dyDescent="0.2">
      <c r="B137" s="16" t="s">
        <v>36</v>
      </c>
      <c r="C137" s="64">
        <v>3677.2</v>
      </c>
      <c r="D137" s="64">
        <v>4973.7</v>
      </c>
    </row>
    <row r="138" spans="2:4" ht="15" customHeight="1" x14ac:dyDescent="0.2">
      <c r="B138" s="16" t="s">
        <v>28</v>
      </c>
      <c r="C138" s="64">
        <v>41538.699999999997</v>
      </c>
      <c r="D138" s="64">
        <v>43105.599999999999</v>
      </c>
    </row>
    <row r="139" spans="2:4" ht="15" customHeight="1" x14ac:dyDescent="0.2">
      <c r="B139" s="16" t="s">
        <v>29</v>
      </c>
      <c r="C139" s="64">
        <v>39614.1</v>
      </c>
      <c r="D139" s="64">
        <v>39789.800000000003</v>
      </c>
    </row>
    <row r="140" spans="2:4" ht="15" customHeight="1" x14ac:dyDescent="0.2">
      <c r="B140" s="16" t="s">
        <v>64</v>
      </c>
      <c r="C140" s="64">
        <v>16499.5</v>
      </c>
      <c r="D140" s="64">
        <v>16579.100000000002</v>
      </c>
    </row>
    <row r="141" spans="2:4" ht="15" customHeight="1" x14ac:dyDescent="0.2">
      <c r="B141" s="16" t="s">
        <v>94</v>
      </c>
      <c r="C141">
        <f>SUM(C136:C140)</f>
        <v>123547.1</v>
      </c>
      <c r="D141">
        <f>SUM(D136:D140)</f>
        <v>162475</v>
      </c>
    </row>
    <row r="142" spans="2:4" ht="15" customHeight="1" x14ac:dyDescent="0.2">
      <c r="B142" s="16" t="s">
        <v>42</v>
      </c>
      <c r="C142" s="64">
        <v>66926.5</v>
      </c>
      <c r="D142" s="64">
        <v>69632.2</v>
      </c>
    </row>
    <row r="143" spans="2:4" ht="15" customHeight="1" x14ac:dyDescent="0.2">
      <c r="B143" s="16" t="s">
        <v>53</v>
      </c>
      <c r="C143" s="64">
        <v>12610</v>
      </c>
      <c r="D143" s="64">
        <v>15252.7</v>
      </c>
    </row>
    <row r="144" spans="2:4" ht="15" customHeight="1" x14ac:dyDescent="0.2">
      <c r="B144" s="16" t="s">
        <v>49</v>
      </c>
      <c r="C144" s="64">
        <v>141214.1</v>
      </c>
      <c r="D144" s="64">
        <v>132632.79999999999</v>
      </c>
    </row>
    <row r="145" spans="2:7" ht="15" customHeight="1" x14ac:dyDescent="0.2">
      <c r="B145" s="16" t="s">
        <v>43</v>
      </c>
      <c r="C145">
        <f>SUM(C141:C144)</f>
        <v>344297.7</v>
      </c>
      <c r="D145">
        <f>SUM(D141:D144)</f>
        <v>379992.7</v>
      </c>
      <c r="F145" s="67"/>
      <c r="G145" s="67"/>
    </row>
    <row r="146" spans="2:7" ht="15" customHeight="1" x14ac:dyDescent="0.2">
      <c r="B146" s="16" t="s">
        <v>23</v>
      </c>
      <c r="C146" s="64">
        <v>1253.3</v>
      </c>
      <c r="D146" s="64">
        <v>4807.8999999999996</v>
      </c>
      <c r="F146" s="67"/>
    </row>
    <row r="147" spans="2:7" ht="15" customHeight="1" x14ac:dyDescent="0.2">
      <c r="B147" s="16" t="s">
        <v>32</v>
      </c>
      <c r="C147" s="64">
        <v>62176.5</v>
      </c>
      <c r="D147" s="64">
        <v>66697.7</v>
      </c>
      <c r="F147" s="67"/>
    </row>
    <row r="148" spans="2:7" ht="15" customHeight="1" x14ac:dyDescent="0.2">
      <c r="B148" s="16" t="s">
        <v>44</v>
      </c>
      <c r="C148" s="64">
        <v>8468.6</v>
      </c>
      <c r="D148" s="64">
        <v>9947.4</v>
      </c>
    </row>
    <row r="149" spans="2:7" ht="15" customHeight="1" x14ac:dyDescent="0.2">
      <c r="B149" s="16" t="s">
        <v>95</v>
      </c>
      <c r="C149">
        <f>SUM(C146:C148)</f>
        <v>71898.400000000009</v>
      </c>
      <c r="D149">
        <f>SUM(D146:D148)</f>
        <v>81452.999999999985</v>
      </c>
    </row>
    <row r="150" spans="2:7" ht="15" customHeight="1" x14ac:dyDescent="0.2">
      <c r="B150" s="16" t="s">
        <v>21</v>
      </c>
      <c r="C150" s="64">
        <v>99816.1</v>
      </c>
      <c r="D150" s="64">
        <v>114561.5</v>
      </c>
    </row>
    <row r="151" spans="2:7" ht="15" customHeight="1" x14ac:dyDescent="0.2">
      <c r="B151" s="16" t="s">
        <v>54</v>
      </c>
      <c r="C151" s="64">
        <v>57458.1</v>
      </c>
      <c r="D151" s="64">
        <v>62171.6</v>
      </c>
    </row>
    <row r="152" spans="2:7" ht="15" customHeight="1" x14ac:dyDescent="0.2">
      <c r="B152" s="16" t="s">
        <v>96</v>
      </c>
      <c r="C152">
        <f>SUM(C149:C151)</f>
        <v>229172.6</v>
      </c>
      <c r="D152">
        <f>SUM(D149:D151)</f>
        <v>258186.1</v>
      </c>
    </row>
    <row r="153" spans="2:7" ht="15" customHeight="1" x14ac:dyDescent="0.2">
      <c r="B153" s="16" t="s">
        <v>24</v>
      </c>
      <c r="C153" s="64">
        <v>37266.5</v>
      </c>
      <c r="D153" s="64">
        <v>42442.400000000001</v>
      </c>
    </row>
    <row r="154" spans="2:7" ht="15" customHeight="1" x14ac:dyDescent="0.2">
      <c r="B154" s="16" t="s">
        <v>22</v>
      </c>
      <c r="C154" s="64">
        <v>78158.8</v>
      </c>
      <c r="D154" s="64">
        <v>80408.600000000006</v>
      </c>
    </row>
    <row r="155" spans="2:7" ht="15" customHeight="1" x14ac:dyDescent="0.2">
      <c r="B155" s="16" t="s">
        <v>25</v>
      </c>
      <c r="C155" s="64">
        <v>-300.2</v>
      </c>
      <c r="D155" s="64">
        <v>-1044.4000000000001</v>
      </c>
    </row>
    <row r="156" spans="2:7" ht="15" customHeight="1" x14ac:dyDescent="0.2">
      <c r="B156" s="16" t="s">
        <v>35</v>
      </c>
      <c r="C156">
        <f>SUM(C153:C155)</f>
        <v>115125.1</v>
      </c>
      <c r="D156">
        <f>SUM(D153:D155)</f>
        <v>121806.6</v>
      </c>
    </row>
    <row r="157" spans="2:7" ht="15" customHeight="1" x14ac:dyDescent="0.2">
      <c r="B157" s="16" t="s">
        <v>72</v>
      </c>
      <c r="C157">
        <f>SUM(C156,C152)</f>
        <v>344297.7</v>
      </c>
      <c r="D157">
        <f>SUM(D156,D152)</f>
        <v>379992.7</v>
      </c>
    </row>
    <row r="159" spans="2:7" ht="15" customHeight="1" x14ac:dyDescent="0.2">
      <c r="B159" s="68" t="s">
        <v>123</v>
      </c>
      <c r="C159" s="69" t="str">
        <f>IF(C157=C145,"OK",C157-C145)</f>
        <v>OK</v>
      </c>
      <c r="D159" s="32" t="str">
        <f>IF(D157=D145,"OK",D157-D145)</f>
        <v>OK</v>
      </c>
    </row>
    <row r="161" spans="2:4" ht="15" customHeight="1" x14ac:dyDescent="0.2">
      <c r="B161" s="16" t="s">
        <v>39</v>
      </c>
      <c r="D161">
        <f>D133</f>
        <v>31666.30000000001</v>
      </c>
    </row>
    <row r="162" spans="2:4" ht="15" customHeight="1" x14ac:dyDescent="0.2">
      <c r="B162" s="16" t="s">
        <v>61</v>
      </c>
      <c r="D162">
        <f>D127</f>
        <v>9118.5</v>
      </c>
    </row>
    <row r="163" spans="2:4" ht="15" customHeight="1" x14ac:dyDescent="0.2">
      <c r="B163" s="16" t="s">
        <v>81</v>
      </c>
      <c r="D163">
        <f>D128</f>
        <v>8581.2999999999993</v>
      </c>
    </row>
    <row r="164" spans="2:4" ht="15" customHeight="1" x14ac:dyDescent="0.2">
      <c r="B164" s="16" t="s">
        <v>66</v>
      </c>
      <c r="D164">
        <f>C138-D138</f>
        <v>-1566.9000000000015</v>
      </c>
    </row>
    <row r="165" spans="2:4" ht="15" customHeight="1" x14ac:dyDescent="0.2">
      <c r="B165" s="16" t="s">
        <v>67</v>
      </c>
      <c r="D165">
        <f>C139-D139</f>
        <v>-175.70000000000437</v>
      </c>
    </row>
    <row r="166" spans="2:4" ht="15" customHeight="1" x14ac:dyDescent="0.2">
      <c r="B166" s="16" t="s">
        <v>125</v>
      </c>
      <c r="D166">
        <f>C140-D140</f>
        <v>-79.600000000002183</v>
      </c>
    </row>
    <row r="167" spans="2:4" ht="15" customHeight="1" x14ac:dyDescent="0.2">
      <c r="B167" s="16" t="s">
        <v>68</v>
      </c>
      <c r="D167">
        <f>D147-C147</f>
        <v>4521.1999999999971</v>
      </c>
    </row>
    <row r="168" spans="2:4" ht="15" customHeight="1" x14ac:dyDescent="0.2">
      <c r="B168" s="16" t="s">
        <v>97</v>
      </c>
      <c r="D168">
        <f>D148-C148</f>
        <v>1478.7999999999993</v>
      </c>
    </row>
    <row r="169" spans="2:4" ht="15" customHeight="1" x14ac:dyDescent="0.2">
      <c r="B169" s="16" t="s">
        <v>98</v>
      </c>
      <c r="D169">
        <f>D151-C151</f>
        <v>4713.5</v>
      </c>
    </row>
    <row r="170" spans="2:4" ht="15" customHeight="1" x14ac:dyDescent="0.2">
      <c r="B170" s="16" t="s">
        <v>88</v>
      </c>
      <c r="D170">
        <f>SUM(D161:D169)</f>
        <v>58257.399999999994</v>
      </c>
    </row>
    <row r="172" spans="2:4" ht="15" customHeight="1" x14ac:dyDescent="0.2">
      <c r="B172" s="16" t="s">
        <v>62</v>
      </c>
      <c r="D172">
        <f>-D188</f>
        <v>-11824.199999999997</v>
      </c>
    </row>
    <row r="173" spans="2:4" ht="15" customHeight="1" x14ac:dyDescent="0.2">
      <c r="B173" s="16" t="s">
        <v>126</v>
      </c>
      <c r="D173">
        <f>C137-D137</f>
        <v>-1296.5</v>
      </c>
    </row>
    <row r="174" spans="2:4" ht="15" customHeight="1" x14ac:dyDescent="0.2">
      <c r="B174" s="16" t="s">
        <v>99</v>
      </c>
      <c r="D174">
        <f>C143-D143</f>
        <v>-2642.7000000000007</v>
      </c>
    </row>
    <row r="175" spans="2:4" ht="15" customHeight="1" x14ac:dyDescent="0.2">
      <c r="B175" s="16" t="s">
        <v>73</v>
      </c>
      <c r="D175">
        <f>SUM(D172:D174)</f>
        <v>-15763.399999999998</v>
      </c>
    </row>
    <row r="177" spans="2:4" ht="15" customHeight="1" x14ac:dyDescent="0.2">
      <c r="B177" s="16" t="s">
        <v>100</v>
      </c>
      <c r="D177">
        <f>D146-C146</f>
        <v>3554.5999999999995</v>
      </c>
    </row>
    <row r="178" spans="2:4" ht="15" customHeight="1" x14ac:dyDescent="0.2">
      <c r="B178" s="16" t="s">
        <v>85</v>
      </c>
      <c r="D178">
        <f>D150-C150</f>
        <v>14745.399999999994</v>
      </c>
    </row>
    <row r="179" spans="2:4" ht="15" customHeight="1" x14ac:dyDescent="0.2">
      <c r="B179" s="16" t="s">
        <v>46</v>
      </c>
      <c r="D179">
        <f>-D201</f>
        <v>-29416.5</v>
      </c>
    </row>
    <row r="180" spans="2:4" ht="15" customHeight="1" x14ac:dyDescent="0.2">
      <c r="B180" s="16" t="s">
        <v>82</v>
      </c>
      <c r="D180">
        <f>D153-C153</f>
        <v>5175.9000000000015</v>
      </c>
    </row>
    <row r="181" spans="2:4" ht="15" customHeight="1" x14ac:dyDescent="0.2">
      <c r="B181" s="68" t="s">
        <v>57</v>
      </c>
      <c r="C181" s="32"/>
      <c r="D181" s="32">
        <f>D155-C155</f>
        <v>-744.2</v>
      </c>
    </row>
    <row r="182" spans="2:4" ht="15" customHeight="1" x14ac:dyDescent="0.2">
      <c r="B182" s="16" t="s">
        <v>74</v>
      </c>
      <c r="D182">
        <f>SUM(D177:D181)</f>
        <v>-6684.8000000000056</v>
      </c>
    </row>
    <row r="184" spans="2:4" ht="15" customHeight="1" x14ac:dyDescent="0.2">
      <c r="B184" s="16" t="s">
        <v>48</v>
      </c>
      <c r="D184">
        <f>D182+D175+D170</f>
        <v>35809.19999999999</v>
      </c>
    </row>
    <row r="186" spans="2:4" ht="15" customHeight="1" x14ac:dyDescent="0.2">
      <c r="B186" s="16" t="s">
        <v>75</v>
      </c>
    </row>
    <row r="187" spans="2:4" ht="15" customHeight="1" x14ac:dyDescent="0.2">
      <c r="B187" s="16" t="s">
        <v>76</v>
      </c>
      <c r="D187">
        <f>C142</f>
        <v>66926.5</v>
      </c>
    </row>
    <row r="188" spans="2:4" ht="15" customHeight="1" x14ac:dyDescent="0.2">
      <c r="B188" s="16" t="s">
        <v>62</v>
      </c>
      <c r="D188">
        <f>D190+D189-D187</f>
        <v>11824.199999999997</v>
      </c>
    </row>
    <row r="189" spans="2:4" ht="15" customHeight="1" x14ac:dyDescent="0.2">
      <c r="B189" s="16" t="s">
        <v>61</v>
      </c>
      <c r="D189">
        <f>D127</f>
        <v>9118.5</v>
      </c>
    </row>
    <row r="190" spans="2:4" ht="15" customHeight="1" x14ac:dyDescent="0.2">
      <c r="B190" s="16" t="s">
        <v>77</v>
      </c>
      <c r="D190">
        <f>D142</f>
        <v>69632.2</v>
      </c>
    </row>
    <row r="192" spans="2:4" ht="15" customHeight="1" x14ac:dyDescent="0.2">
      <c r="B192" s="16" t="s">
        <v>49</v>
      </c>
    </row>
    <row r="193" spans="1:4" ht="15" customHeight="1" x14ac:dyDescent="0.2">
      <c r="B193" s="16" t="s">
        <v>76</v>
      </c>
      <c r="D193">
        <f>C144</f>
        <v>141214.1</v>
      </c>
    </row>
    <row r="194" spans="1:4" ht="15" customHeight="1" x14ac:dyDescent="0.2">
      <c r="B194" s="16" t="s">
        <v>80</v>
      </c>
      <c r="D194">
        <f>D196+D195-D193</f>
        <v>0</v>
      </c>
    </row>
    <row r="195" spans="1:4" ht="15" customHeight="1" x14ac:dyDescent="0.2">
      <c r="B195" s="16" t="s">
        <v>81</v>
      </c>
      <c r="D195">
        <f>D128</f>
        <v>8581.2999999999993</v>
      </c>
    </row>
    <row r="196" spans="1:4" ht="15" customHeight="1" x14ac:dyDescent="0.2">
      <c r="B196" s="16" t="s">
        <v>77</v>
      </c>
      <c r="D196">
        <f>D144</f>
        <v>132632.79999999999</v>
      </c>
    </row>
    <row r="198" spans="1:4" ht="15" customHeight="1" x14ac:dyDescent="0.2">
      <c r="B198" s="16" t="s">
        <v>22</v>
      </c>
    </row>
    <row r="199" spans="1:4" ht="15" customHeight="1" x14ac:dyDescent="0.2">
      <c r="B199" s="16" t="s">
        <v>76</v>
      </c>
      <c r="D199">
        <f>C154</f>
        <v>78158.8</v>
      </c>
    </row>
    <row r="200" spans="1:4" ht="15" customHeight="1" x14ac:dyDescent="0.2">
      <c r="B200" s="16" t="s">
        <v>39</v>
      </c>
      <c r="D200">
        <f>D133</f>
        <v>31666.30000000001</v>
      </c>
    </row>
    <row r="201" spans="1:4" ht="15" customHeight="1" x14ac:dyDescent="0.2">
      <c r="B201" s="16" t="s">
        <v>46</v>
      </c>
      <c r="D201">
        <f>D199+D200-D202</f>
        <v>29416.5</v>
      </c>
    </row>
    <row r="202" spans="1:4" ht="15" customHeight="1" x14ac:dyDescent="0.2">
      <c r="B202" s="16" t="s">
        <v>77</v>
      </c>
      <c r="D202">
        <f>D154</f>
        <v>80408.600000000006</v>
      </c>
    </row>
    <row r="204" spans="1:4" ht="15" customHeight="1" x14ac:dyDescent="0.2">
      <c r="A204" s="15" t="s">
        <v>127</v>
      </c>
    </row>
    <row r="205" spans="1:4" ht="15" customHeight="1" x14ac:dyDescent="0.2">
      <c r="B205" s="16" t="s">
        <v>102</v>
      </c>
    </row>
    <row r="207" spans="1:4" ht="15" customHeight="1" x14ac:dyDescent="0.2">
      <c r="C207" s="65" t="s">
        <v>34</v>
      </c>
      <c r="D207" s="65" t="s">
        <v>26</v>
      </c>
    </row>
    <row r="208" spans="1:4" ht="15" customHeight="1" x14ac:dyDescent="0.2">
      <c r="B208" s="16" t="s">
        <v>37</v>
      </c>
      <c r="D208" s="64">
        <v>59333</v>
      </c>
    </row>
    <row r="209" spans="2:4" ht="15" customHeight="1" x14ac:dyDescent="0.2">
      <c r="B209" s="16" t="s">
        <v>63</v>
      </c>
      <c r="D209" s="64">
        <v>47068</v>
      </c>
    </row>
    <row r="210" spans="2:4" ht="15" customHeight="1" x14ac:dyDescent="0.2">
      <c r="B210" s="16" t="s">
        <v>61</v>
      </c>
      <c r="D210" s="64">
        <v>2000</v>
      </c>
    </row>
    <row r="211" spans="2:4" ht="15" customHeight="1" x14ac:dyDescent="0.2">
      <c r="B211" s="16" t="s">
        <v>93</v>
      </c>
      <c r="D211" s="64">
        <v>5042</v>
      </c>
    </row>
    <row r="212" spans="2:4" ht="15" customHeight="1" x14ac:dyDescent="0.2">
      <c r="B212" s="16" t="s">
        <v>89</v>
      </c>
      <c r="D212">
        <f>D208-SUM(D209:D211)</f>
        <v>5223</v>
      </c>
    </row>
    <row r="213" spans="2:4" ht="15" customHeight="1" x14ac:dyDescent="0.2">
      <c r="B213" s="16" t="s">
        <v>117</v>
      </c>
      <c r="D213" s="64">
        <v>869</v>
      </c>
    </row>
    <row r="214" spans="2:4" ht="15" customHeight="1" x14ac:dyDescent="0.2">
      <c r="B214" s="16" t="s">
        <v>103</v>
      </c>
      <c r="D214" s="64">
        <f>D212+D213</f>
        <v>6092</v>
      </c>
    </row>
    <row r="215" spans="2:4" ht="15" customHeight="1" x14ac:dyDescent="0.2">
      <c r="B215" s="16" t="s">
        <v>38</v>
      </c>
      <c r="D215" s="64">
        <v>2372</v>
      </c>
    </row>
    <row r="216" spans="2:4" ht="15" customHeight="1" x14ac:dyDescent="0.2">
      <c r="B216" s="16" t="s">
        <v>39</v>
      </c>
      <c r="D216">
        <f>D214-D215</f>
        <v>3720</v>
      </c>
    </row>
    <row r="218" spans="2:4" ht="15" customHeight="1" x14ac:dyDescent="0.2">
      <c r="C218" s="65" t="s">
        <v>34</v>
      </c>
      <c r="D218" s="65" t="s">
        <v>26</v>
      </c>
    </row>
    <row r="219" spans="2:4" ht="15" customHeight="1" x14ac:dyDescent="0.2">
      <c r="B219" s="16" t="s">
        <v>27</v>
      </c>
      <c r="C219" s="64">
        <v>0</v>
      </c>
      <c r="D219" s="64">
        <v>4660</v>
      </c>
    </row>
    <row r="220" spans="2:4" ht="15" customHeight="1" x14ac:dyDescent="0.2">
      <c r="B220" s="16" t="s">
        <v>36</v>
      </c>
      <c r="C220" s="64">
        <v>31463.8</v>
      </c>
      <c r="D220" s="64">
        <v>36600</v>
      </c>
    </row>
    <row r="221" spans="2:4" ht="15" customHeight="1" x14ac:dyDescent="0.2">
      <c r="B221" s="16" t="s">
        <v>28</v>
      </c>
      <c r="C221" s="64">
        <v>88236.5</v>
      </c>
      <c r="D221" s="64">
        <v>91500</v>
      </c>
    </row>
    <row r="222" spans="2:4" ht="15" customHeight="1" x14ac:dyDescent="0.2">
      <c r="B222" s="16" t="s">
        <v>29</v>
      </c>
      <c r="C222" s="64">
        <v>31689.499999999996</v>
      </c>
      <c r="D222" s="64">
        <v>33600</v>
      </c>
    </row>
    <row r="223" spans="2:4" ht="15" customHeight="1" x14ac:dyDescent="0.2">
      <c r="B223" s="16" t="s">
        <v>64</v>
      </c>
      <c r="C223" s="64">
        <v>11766.9</v>
      </c>
      <c r="D223" s="64">
        <v>12200</v>
      </c>
    </row>
    <row r="224" spans="2:4" ht="15" customHeight="1" x14ac:dyDescent="0.2">
      <c r="B224" s="16" t="s">
        <v>94</v>
      </c>
      <c r="C224">
        <f>SUM(C219:C223)</f>
        <v>163156.69999999998</v>
      </c>
      <c r="D224">
        <f>SUM(D219:D223)</f>
        <v>178560</v>
      </c>
    </row>
    <row r="225" spans="2:6" ht="15" customHeight="1" x14ac:dyDescent="0.2">
      <c r="B225" s="16" t="s">
        <v>75</v>
      </c>
      <c r="C225" s="64">
        <v>114856.9</v>
      </c>
      <c r="D225" s="64">
        <v>114680</v>
      </c>
    </row>
    <row r="226" spans="2:6" ht="15" customHeight="1" x14ac:dyDescent="0.2">
      <c r="B226" s="16" t="s">
        <v>53</v>
      </c>
      <c r="C226" s="64">
        <v>15823.4</v>
      </c>
      <c r="D226" s="64">
        <v>15450</v>
      </c>
    </row>
    <row r="227" spans="2:6" ht="15" customHeight="1" x14ac:dyDescent="0.2">
      <c r="B227" s="16" t="s">
        <v>104</v>
      </c>
      <c r="C227" s="64">
        <v>48885.399999999994</v>
      </c>
      <c r="D227" s="64">
        <v>48800</v>
      </c>
    </row>
    <row r="228" spans="2:6" ht="15" customHeight="1" x14ac:dyDescent="0.2">
      <c r="B228" s="16" t="s">
        <v>43</v>
      </c>
      <c r="C228">
        <f>SUM(C224:C227)</f>
        <v>342722.4</v>
      </c>
      <c r="D228">
        <f>SUM(D224:D227)</f>
        <v>357490</v>
      </c>
      <c r="F228" s="67"/>
    </row>
    <row r="230" spans="2:6" ht="15" customHeight="1" x14ac:dyDescent="0.2">
      <c r="B230" s="16" t="s">
        <v>118</v>
      </c>
      <c r="C230" s="64">
        <v>0</v>
      </c>
      <c r="D230" s="64">
        <v>7198</v>
      </c>
    </row>
    <row r="231" spans="2:6" ht="15" customHeight="1" x14ac:dyDescent="0.2">
      <c r="B231" s="16" t="s">
        <v>23</v>
      </c>
      <c r="C231" s="64">
        <v>19605.399999999998</v>
      </c>
      <c r="D231" s="64">
        <v>24400</v>
      </c>
    </row>
    <row r="232" spans="2:6" ht="15" customHeight="1" x14ac:dyDescent="0.2">
      <c r="B232" s="16" t="s">
        <v>58</v>
      </c>
      <c r="C232" s="64">
        <v>108854.5</v>
      </c>
      <c r="D232" s="64">
        <v>111142</v>
      </c>
    </row>
    <row r="233" spans="2:6" ht="15" customHeight="1" x14ac:dyDescent="0.2">
      <c r="B233" s="16" t="s">
        <v>105</v>
      </c>
      <c r="C233" s="64">
        <v>18287.8</v>
      </c>
      <c r="D233" s="64">
        <v>15250</v>
      </c>
    </row>
    <row r="234" spans="2:6" ht="15" customHeight="1" x14ac:dyDescent="0.2">
      <c r="B234" s="16" t="s">
        <v>106</v>
      </c>
      <c r="C234">
        <f>SUM(C230:C233)</f>
        <v>146747.69999999998</v>
      </c>
      <c r="D234">
        <f>SUM(D230:D233)</f>
        <v>157990</v>
      </c>
    </row>
    <row r="235" spans="2:6" ht="15" customHeight="1" x14ac:dyDescent="0.2">
      <c r="B235" s="16" t="s">
        <v>21</v>
      </c>
      <c r="C235" s="64">
        <v>43822.399999999994</v>
      </c>
      <c r="D235" s="64">
        <v>46850</v>
      </c>
    </row>
    <row r="236" spans="2:6" ht="15" customHeight="1" x14ac:dyDescent="0.2">
      <c r="B236" s="16" t="s">
        <v>59</v>
      </c>
      <c r="C236" s="64">
        <v>81569.2</v>
      </c>
      <c r="D236" s="64">
        <v>81740</v>
      </c>
    </row>
    <row r="237" spans="2:6" ht="15" customHeight="1" x14ac:dyDescent="0.2">
      <c r="B237" s="16" t="s">
        <v>107</v>
      </c>
      <c r="C237">
        <f>SUM(C234:C236)</f>
        <v>272139.3</v>
      </c>
      <c r="D237">
        <f>SUM(D234:D236)</f>
        <v>286580</v>
      </c>
    </row>
    <row r="238" spans="2:6" ht="15" customHeight="1" x14ac:dyDescent="0.2">
      <c r="B238" s="16" t="s">
        <v>24</v>
      </c>
      <c r="C238" s="64">
        <v>36301.1</v>
      </c>
      <c r="D238" s="64">
        <v>36750</v>
      </c>
    </row>
    <row r="239" spans="2:6" ht="15" customHeight="1" x14ac:dyDescent="0.2">
      <c r="B239" s="16" t="s">
        <v>22</v>
      </c>
      <c r="C239" s="64">
        <v>53856.899999999994</v>
      </c>
      <c r="D239" s="64">
        <v>54900</v>
      </c>
    </row>
    <row r="240" spans="2:6" ht="15" customHeight="1" x14ac:dyDescent="0.2">
      <c r="B240" s="16" t="s">
        <v>60</v>
      </c>
      <c r="C240" s="64">
        <v>-19574.899999999998</v>
      </c>
      <c r="D240" s="64">
        <v>-20740</v>
      </c>
    </row>
    <row r="241" spans="2:4" ht="15" customHeight="1" x14ac:dyDescent="0.2">
      <c r="B241" s="16" t="s">
        <v>35</v>
      </c>
      <c r="C241">
        <f>SUM(C238:C240)</f>
        <v>70583.100000000006</v>
      </c>
      <c r="D241">
        <f>SUM(D238:D240)</f>
        <v>70910</v>
      </c>
    </row>
    <row r="242" spans="2:4" ht="15" customHeight="1" x14ac:dyDescent="0.2">
      <c r="B242" s="16" t="s">
        <v>72</v>
      </c>
      <c r="C242">
        <f>SUM(C241,C237)</f>
        <v>342722.4</v>
      </c>
      <c r="D242">
        <f>SUM(D241,D237)</f>
        <v>357490</v>
      </c>
    </row>
    <row r="244" spans="2:4" ht="15" customHeight="1" x14ac:dyDescent="0.2">
      <c r="B244" s="16" t="s">
        <v>124</v>
      </c>
      <c r="C244" t="str">
        <f>IF(C242=C228,"OK",C242-C228)</f>
        <v>OK</v>
      </c>
      <c r="D244" t="str">
        <f>IF(D242=D228,"OK",D242-D228)</f>
        <v>OK</v>
      </c>
    </row>
    <row r="246" spans="2:4" ht="15" customHeight="1" x14ac:dyDescent="0.2">
      <c r="B246" s="16" t="s">
        <v>39</v>
      </c>
      <c r="D246">
        <f>D216</f>
        <v>3720</v>
      </c>
    </row>
    <row r="247" spans="2:4" ht="15" customHeight="1" x14ac:dyDescent="0.2">
      <c r="B247" s="16" t="s">
        <v>61</v>
      </c>
      <c r="D247">
        <f>D210</f>
        <v>2000</v>
      </c>
    </row>
    <row r="248" spans="2:4" ht="15" customHeight="1" x14ac:dyDescent="0.2">
      <c r="B248" s="16" t="s">
        <v>111</v>
      </c>
      <c r="D248">
        <f>C223-D223</f>
        <v>-433.10000000000036</v>
      </c>
    </row>
    <row r="249" spans="2:4" ht="15" customHeight="1" x14ac:dyDescent="0.2">
      <c r="B249" s="16" t="s">
        <v>112</v>
      </c>
      <c r="D249">
        <f>C221-D221</f>
        <v>-3263.5</v>
      </c>
    </row>
    <row r="250" spans="2:4" ht="15" customHeight="1" x14ac:dyDescent="0.2">
      <c r="B250" s="16" t="s">
        <v>50</v>
      </c>
      <c r="D250">
        <f>C222-D222</f>
        <v>-1910.5000000000036</v>
      </c>
    </row>
    <row r="251" spans="2:4" ht="15" customHeight="1" x14ac:dyDescent="0.2">
      <c r="B251" s="16" t="s">
        <v>113</v>
      </c>
      <c r="D251">
        <f>D232-C232</f>
        <v>2287.5</v>
      </c>
    </row>
    <row r="252" spans="2:4" ht="15" customHeight="1" x14ac:dyDescent="0.2">
      <c r="B252" s="16" t="s">
        <v>114</v>
      </c>
      <c r="D252">
        <f>C227-D227</f>
        <v>85.399999999994179</v>
      </c>
    </row>
    <row r="253" spans="2:4" ht="15" customHeight="1" x14ac:dyDescent="0.2">
      <c r="B253" s="16" t="s">
        <v>115</v>
      </c>
      <c r="D253">
        <f>D236-C236</f>
        <v>170.80000000000291</v>
      </c>
    </row>
    <row r="254" spans="2:4" ht="15" customHeight="1" x14ac:dyDescent="0.2">
      <c r="B254" s="16" t="s">
        <v>88</v>
      </c>
      <c r="D254">
        <f>SUM(D246:D253)</f>
        <v>2656.5999999999931</v>
      </c>
    </row>
    <row r="256" spans="2:4" ht="15" customHeight="1" x14ac:dyDescent="0.2">
      <c r="B256" s="16" t="s">
        <v>108</v>
      </c>
      <c r="D256">
        <f>C220-D220</f>
        <v>-5136.2000000000007</v>
      </c>
    </row>
    <row r="257" spans="2:4" ht="15" customHeight="1" x14ac:dyDescent="0.2">
      <c r="B257" s="16" t="s">
        <v>62</v>
      </c>
      <c r="D257">
        <f>-D274</f>
        <v>-1823.1000000000058</v>
      </c>
    </row>
    <row r="258" spans="2:4" ht="15" customHeight="1" x14ac:dyDescent="0.2">
      <c r="B258" s="16" t="s">
        <v>55</v>
      </c>
      <c r="D258">
        <f>C226-D226</f>
        <v>373.39999999999964</v>
      </c>
    </row>
    <row r="259" spans="2:4" ht="15" customHeight="1" x14ac:dyDescent="0.2">
      <c r="B259" s="16" t="s">
        <v>73</v>
      </c>
      <c r="D259">
        <f>SUM(D256:D258)</f>
        <v>-6585.9000000000069</v>
      </c>
    </row>
    <row r="261" spans="2:4" ht="15" customHeight="1" x14ac:dyDescent="0.2">
      <c r="B261" s="16" t="s">
        <v>119</v>
      </c>
      <c r="D261">
        <f>D230-C230</f>
        <v>7198</v>
      </c>
    </row>
    <row r="262" spans="2:4" ht="15" customHeight="1" x14ac:dyDescent="0.2">
      <c r="B262" s="16" t="s">
        <v>56</v>
      </c>
      <c r="D262">
        <f>D231-C231</f>
        <v>4794.6000000000022</v>
      </c>
    </row>
    <row r="263" spans="2:4" ht="15" customHeight="1" x14ac:dyDescent="0.2">
      <c r="B263" s="16" t="s">
        <v>109</v>
      </c>
      <c r="D263">
        <f>D235-C235</f>
        <v>3027.6000000000058</v>
      </c>
    </row>
    <row r="264" spans="2:4" ht="15" customHeight="1" x14ac:dyDescent="0.2">
      <c r="B264" s="16" t="s">
        <v>110</v>
      </c>
      <c r="D264">
        <f>D233-C233</f>
        <v>-3037.7999999999993</v>
      </c>
    </row>
    <row r="265" spans="2:4" ht="15" customHeight="1" x14ac:dyDescent="0.2">
      <c r="B265" s="16" t="s">
        <v>46</v>
      </c>
      <c r="D265">
        <f>-D281</f>
        <v>-2676.8999999999942</v>
      </c>
    </row>
    <row r="266" spans="2:4" ht="15" customHeight="1" x14ac:dyDescent="0.2">
      <c r="B266" s="16" t="s">
        <v>47</v>
      </c>
      <c r="D266">
        <f>D238-C238</f>
        <v>448.90000000000146</v>
      </c>
    </row>
    <row r="267" spans="2:4" ht="15" customHeight="1" x14ac:dyDescent="0.2">
      <c r="B267" s="16" t="s">
        <v>57</v>
      </c>
      <c r="D267">
        <f>D240-C240</f>
        <v>-1165.1000000000022</v>
      </c>
    </row>
    <row r="268" spans="2:4" ht="15" customHeight="1" x14ac:dyDescent="0.2">
      <c r="B268" s="16" t="s">
        <v>74</v>
      </c>
      <c r="D268">
        <f>SUM(D261:D267)</f>
        <v>8589.3000000000138</v>
      </c>
    </row>
    <row r="270" spans="2:4" ht="15" customHeight="1" x14ac:dyDescent="0.2">
      <c r="B270" s="16" t="s">
        <v>48</v>
      </c>
      <c r="D270">
        <f>D268+D259+D254</f>
        <v>4660</v>
      </c>
    </row>
    <row r="272" spans="2:4" ht="15" customHeight="1" x14ac:dyDescent="0.2">
      <c r="B272" s="16" t="s">
        <v>30</v>
      </c>
    </row>
    <row r="273" spans="1:4" ht="15" customHeight="1" x14ac:dyDescent="0.2">
      <c r="B273" s="16" t="s">
        <v>51</v>
      </c>
      <c r="D273">
        <f>C225</f>
        <v>114856.9</v>
      </c>
    </row>
    <row r="274" spans="1:4" ht="15" customHeight="1" x14ac:dyDescent="0.2">
      <c r="B274" s="16" t="s">
        <v>62</v>
      </c>
      <c r="D274">
        <f>D276+D275-D273</f>
        <v>1823.1000000000058</v>
      </c>
    </row>
    <row r="275" spans="1:4" ht="15" customHeight="1" x14ac:dyDescent="0.2">
      <c r="B275" s="16" t="s">
        <v>61</v>
      </c>
      <c r="D275">
        <f>D210</f>
        <v>2000</v>
      </c>
    </row>
    <row r="276" spans="1:4" ht="15" customHeight="1" x14ac:dyDescent="0.2">
      <c r="B276" s="16" t="s">
        <v>52</v>
      </c>
      <c r="D276">
        <f>D225</f>
        <v>114680</v>
      </c>
    </row>
    <row r="278" spans="1:4" ht="15" customHeight="1" x14ac:dyDescent="0.2">
      <c r="B278" s="16" t="s">
        <v>22</v>
      </c>
    </row>
    <row r="279" spans="1:4" ht="15" customHeight="1" x14ac:dyDescent="0.2">
      <c r="B279" s="16" t="s">
        <v>51</v>
      </c>
      <c r="D279">
        <f>C239</f>
        <v>53856.899999999994</v>
      </c>
    </row>
    <row r="280" spans="1:4" ht="15" customHeight="1" x14ac:dyDescent="0.2">
      <c r="B280" s="16" t="s">
        <v>39</v>
      </c>
      <c r="D280">
        <f>D216</f>
        <v>3720</v>
      </c>
    </row>
    <row r="281" spans="1:4" ht="15" customHeight="1" x14ac:dyDescent="0.2">
      <c r="B281" s="16" t="s">
        <v>46</v>
      </c>
      <c r="D281">
        <f>D279+D280-D282</f>
        <v>2676.8999999999942</v>
      </c>
    </row>
    <row r="282" spans="1:4" ht="15" customHeight="1" x14ac:dyDescent="0.2">
      <c r="B282" s="16" t="s">
        <v>52</v>
      </c>
      <c r="D282">
        <f>D239</f>
        <v>54900</v>
      </c>
    </row>
    <row r="284" spans="1:4" ht="15" customHeight="1" x14ac:dyDescent="0.2">
      <c r="A284" s="15" t="s">
        <v>116</v>
      </c>
    </row>
  </sheetData>
  <sortState xmlns:xlrd2="http://schemas.microsoft.com/office/spreadsheetml/2017/richdata2" ref="K225:K242">
    <sortCondition ref="K225:K242"/>
  </sortState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Workout!Print_Area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Kelly</dc:creator>
  <cp:lastModifiedBy>Microsoft Office User</cp:lastModifiedBy>
  <cp:lastPrinted>2016-02-04T14:08:33Z</cp:lastPrinted>
  <dcterms:created xsi:type="dcterms:W3CDTF">2016-02-03T14:06:14Z</dcterms:created>
  <dcterms:modified xsi:type="dcterms:W3CDTF">2022-01-04T14:35:48Z</dcterms:modified>
</cp:coreProperties>
</file>