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7 IS Consol and NCI Workout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  <c r="G15" i="9"/>
  <c r="G16" i="9"/>
  <c r="G18" i="9" s="1"/>
  <c r="G17" i="9"/>
  <c r="F19" i="9"/>
  <c r="G19" i="9"/>
  <c r="F20" i="9"/>
  <c r="G20" i="9" s="1"/>
  <c r="E22" i="9"/>
  <c r="G24" i="9"/>
  <c r="G21" i="9" l="1"/>
  <c r="F22" i="9"/>
  <c r="G22" i="9" s="1"/>
  <c r="A7" i="1"/>
  <c r="G23" i="9" l="1"/>
  <c r="G25" i="9" s="1"/>
  <c r="C44" i="9"/>
  <c r="C43" i="9"/>
  <c r="C42" i="9"/>
  <c r="C38" i="9"/>
  <c r="C46" i="9" s="1"/>
  <c r="C37" i="9"/>
  <c r="C36" i="9"/>
  <c r="C39" i="9" l="1"/>
  <c r="B52" i="9"/>
  <c r="C52" i="9"/>
  <c r="C32" i="9"/>
  <c r="C45" i="9" s="1"/>
  <c r="C47" i="9" s="1"/>
  <c r="C31" i="9"/>
  <c r="C30" i="9"/>
  <c r="D16" i="9"/>
  <c r="D18" i="9" s="1"/>
  <c r="D21" i="9" s="1"/>
  <c r="D23" i="9" s="1"/>
  <c r="C16" i="9"/>
  <c r="C18" i="9" s="1"/>
  <c r="C21" i="9" s="1"/>
  <c r="C23" i="9" s="1"/>
  <c r="C25" i="9" s="1"/>
  <c r="C50" i="9" l="1"/>
  <c r="C53" i="9" s="1"/>
  <c r="C54" i="9" s="1"/>
  <c r="C33" i="9"/>
  <c r="D25" i="9"/>
  <c r="A1" i="9" l="1"/>
  <c r="A1" i="6" l="1"/>
</calcChain>
</file>

<file path=xl/sharedStrings.xml><?xml version="1.0" encoding="utf-8"?>
<sst xmlns="http://schemas.openxmlformats.org/spreadsheetml/2006/main" count="71" uniqueCount="71">
  <si>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</si>
  <si>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</si>
  <si>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</si>
  <si>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</si>
  <si>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</si>
  <si>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</si>
  <si>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</si>
  <si>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</si>
  <si>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</si>
  <si>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</si>
  <si>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</si>
  <si>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</si>
  <si>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</si>
  <si>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</si>
  <si>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</si>
  <si>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</si>
  <si>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</si>
  <si>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</si>
  <si>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Consolidation and NCI</t>
  </si>
  <si>
    <t>Combo</t>
  </si>
  <si>
    <t>Financing</t>
  </si>
  <si>
    <t>Sales</t>
  </si>
  <si>
    <t>COGS</t>
  </si>
  <si>
    <t>Gross profit</t>
  </si>
  <si>
    <t>SG&amp;A</t>
  </si>
  <si>
    <t>Operating profit</t>
  </si>
  <si>
    <t>Interest income</t>
  </si>
  <si>
    <t>Interest expense</t>
  </si>
  <si>
    <t>Profit before tax</t>
  </si>
  <si>
    <t>Tax expense</t>
  </si>
  <si>
    <t>Net income</t>
  </si>
  <si>
    <t>Synergies</t>
  </si>
  <si>
    <t>Back up calculations</t>
  </si>
  <si>
    <t>Combo interest income</t>
  </si>
  <si>
    <t xml:space="preserve">Interest income lost due to deal </t>
  </si>
  <si>
    <t>Consolidated interest income</t>
  </si>
  <si>
    <t>Combo interest expense</t>
  </si>
  <si>
    <t xml:space="preserve">Interest expense on deal debt </t>
  </si>
  <si>
    <t>Consolidated interest expense</t>
  </si>
  <si>
    <t>Combo tax expense</t>
  </si>
  <si>
    <t>Tax impact of synergies</t>
  </si>
  <si>
    <t>Tax impact of lost interest income</t>
  </si>
  <si>
    <t>Tax impact of deal debt interest expense</t>
  </si>
  <si>
    <t>Consolidated tax expense</t>
  </si>
  <si>
    <t>Olbia</t>
  </si>
  <si>
    <t>Cagliari</t>
  </si>
  <si>
    <t>Allocated to noncontrolling interests</t>
  </si>
  <si>
    <t>Allocated to parent shareholders</t>
  </si>
  <si>
    <t>Olbia standalone interest income</t>
  </si>
  <si>
    <t>Cagliari standalone interest income</t>
  </si>
  <si>
    <t>Olbia standalone interest expense</t>
  </si>
  <si>
    <t>Cagliari standalone interest expense</t>
  </si>
  <si>
    <t>Olbia standalone tax expense</t>
  </si>
  <si>
    <t>Cagliari standalone tax expense</t>
  </si>
  <si>
    <t>NCI share of net income</t>
  </si>
  <si>
    <t>Cagliari standalone net income</t>
  </si>
  <si>
    <t>Expected reduction in Cagliari SG&amp;A costs</t>
  </si>
  <si>
    <t>Adjusted net income to Cagliari shareholders</t>
  </si>
  <si>
    <t>Allocated to noncontrolling shareholders</t>
  </si>
  <si>
    <t>Note: In the absence of information to the contrary, synergies are assumed to happen at target level and financing is assumed to happen at parent level.</t>
  </si>
  <si>
    <t xml:space="preserve">The information given does not specify that the debt is taken on by the target or the cash used is that of the target </t>
  </si>
  <si>
    <t>therefore the assumption is that net income of the target is unaffected when allocating the NCI share.</t>
  </si>
  <si>
    <t>Workout</t>
  </si>
  <si>
    <t xml:space="preserve">Olbia is planning to offer to buy 75% of Cagliari and wants to understand what the </t>
  </si>
  <si>
    <t>proforma income statement might look like for the following 12 months.</t>
  </si>
  <si>
    <t xml:space="preserve">Current assumptions involve using 1,180MM of balance sheet cash, an </t>
  </si>
  <si>
    <t>issuance of debt of 3,500MM and an equity issuance of 3,750MM.</t>
  </si>
  <si>
    <t xml:space="preserve">Forecast interest rates are 6.5% for deal debt and 1.25% for cash. Synergies of </t>
  </si>
  <si>
    <t xml:space="preserve">56MM per annum are expected to be realized by cutting Cagliari SG&amp;A costs. </t>
  </si>
  <si>
    <t xml:space="preserve">Deal goodwill is expected to be 1,500MM. The tax rate is 30%. Using the </t>
  </si>
  <si>
    <t>forecast information given below, build the proforma income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</si>
</sst>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17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9" t="s">
        <v>0</v>
      </c>
      <c r="C4" s="79"/>
      <c r="D4" s="79"/>
      <c r="E4" s="79"/>
      <c r="F4" s="79"/>
      <c r="G4" s="79"/>
      <c r="H4" s="79"/>
      <c r="I4" s="79"/>
      <c r="K4" s="1"/>
      <c r="L4" s="79" t="s">
        <v>1</v>
      </c>
      <c r="M4" s="79"/>
      <c r="N4" s="79"/>
      <c r="O4" s="79"/>
      <c r="P4" s="79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1" t="s">
        <v>15</v>
      </c>
      <c r="O5" s="81"/>
      <c r="P5" s="81"/>
      <c r="Q5" s="81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2">
        <v>42369</v>
      </c>
      <c r="O6" s="82"/>
      <c r="P6" s="82"/>
      <c r="Q6" s="82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1"/>
      <c r="O7" s="81"/>
      <c r="P7" s="81"/>
      <c r="Q7" s="81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1"/>
      <c r="O8" s="81"/>
      <c r="P8" s="81"/>
      <c r="Q8" s="81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1" t="s">
        <v>8</v>
      </c>
      <c r="O9" s="81"/>
      <c r="P9" s="81"/>
      <c r="Q9" s="81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3">
        <v>0</v>
      </c>
      <c r="O10" s="83"/>
      <c r="P10" s="83"/>
      <c r="Q10" s="83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0" t="s">
        <v>14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N13" s="1"/>
      <c r="O13" s="79" t="s">
        <v>10</v>
      </c>
      <c r="P13" s="79"/>
      <c r="Q13" s="79"/>
      <c r="R13" s="62"/>
    </row>
    <row r="14" spans="1:18" s="2" customFormat="1" ht="15" customHeight="1" x14ac:dyDescent="0.45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zoomScaleNormal="100" workbookViewId="0"/>
  </sheetViews>
  <sheetFormatPr defaultColWidth="9.1328125" defaultRowHeight="15" customHeight="1" x14ac:dyDescent="0.45"/>
  <cols>
    <col min="1" max="1" width="1.59765625" style="15" customWidth="1"/>
    <col min="2" max="2" width="52.86328125" style="16" customWidth="1"/>
    <col min="3" max="3" width="11.1328125" customWidth="1"/>
    <col min="4" max="4" width="13.39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 and NCI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62</v>
      </c>
      <c r="C3" s="70"/>
      <c r="D3" s="70"/>
      <c r="E3" s="71"/>
      <c r="F3" s="71"/>
      <c r="G3" s="71"/>
      <c r="H3" s="70"/>
      <c r="I3" s="70"/>
      <c r="J3" s="70"/>
    </row>
    <row r="4" spans="1:10" ht="15" customHeight="1" x14ac:dyDescent="0.45">
      <c r="B4" s="16" t="s">
        <v>63</v>
      </c>
      <c r="C4" s="70"/>
      <c r="D4" s="70"/>
      <c r="E4" s="71"/>
      <c r="F4" s="71"/>
      <c r="G4" s="71"/>
      <c r="H4" s="70"/>
      <c r="I4" s="70"/>
      <c r="J4" s="70"/>
    </row>
    <row r="5" spans="1:10" ht="15" customHeight="1" x14ac:dyDescent="0.45">
      <c r="B5" s="16" t="s">
        <v>64</v>
      </c>
      <c r="C5" s="70"/>
      <c r="D5" s="70"/>
      <c r="E5" s="71"/>
      <c r="F5" s="71"/>
      <c r="G5" s="71"/>
      <c r="H5" s="70"/>
      <c r="I5" s="70"/>
      <c r="J5" s="70"/>
    </row>
    <row r="6" spans="1:10" ht="15" customHeight="1" x14ac:dyDescent="0.45">
      <c r="B6" s="16" t="s">
        <v>65</v>
      </c>
      <c r="C6" s="70"/>
      <c r="D6" s="70"/>
      <c r="E6" s="71"/>
      <c r="F6" s="71"/>
      <c r="G6" s="71"/>
      <c r="H6" s="70"/>
      <c r="I6" s="70"/>
      <c r="J6" s="70"/>
    </row>
    <row r="7" spans="1:10" ht="15" customHeight="1" x14ac:dyDescent="0.45">
      <c r="B7" s="16" t="s">
        <v>66</v>
      </c>
      <c r="C7" s="70"/>
      <c r="D7" s="70"/>
      <c r="E7" s="71"/>
      <c r="F7" s="71"/>
      <c r="G7" s="71"/>
      <c r="H7" s="70"/>
      <c r="I7" s="70"/>
      <c r="J7" s="70"/>
    </row>
    <row r="8" spans="1:10" ht="15" customHeight="1" x14ac:dyDescent="0.45">
      <c r="B8" s="16" t="s">
        <v>67</v>
      </c>
      <c r="C8" s="70"/>
      <c r="D8" s="70"/>
      <c r="E8" s="71"/>
      <c r="F8" s="71"/>
      <c r="G8" s="71"/>
      <c r="H8" s="70"/>
      <c r="I8" s="70"/>
      <c r="J8" s="70"/>
    </row>
    <row r="9" spans="1:10" ht="15" customHeight="1" x14ac:dyDescent="0.45">
      <c r="B9" s="16" t="s">
        <v>68</v>
      </c>
      <c r="C9" s="70"/>
      <c r="D9" s="70"/>
      <c r="E9" s="71"/>
      <c r="F9" s="71"/>
      <c r="G9" s="71"/>
      <c r="H9" s="70"/>
      <c r="I9" s="70"/>
      <c r="J9" s="70"/>
    </row>
    <row r="10" spans="1:10" ht="15" customHeight="1" x14ac:dyDescent="0.45">
      <c r="B10" s="16" t="s">
        <v>69</v>
      </c>
      <c r="C10" s="70"/>
      <c r="D10" s="70"/>
      <c r="E10" s="71"/>
      <c r="F10" s="71"/>
      <c r="G10" s="71"/>
      <c r="H10" s="70"/>
      <c r="I10" s="70"/>
      <c r="J10" s="70"/>
    </row>
    <row r="11" spans="1:10" ht="15" customHeight="1" x14ac:dyDescent="0.45">
      <c r="B11" s="16" t="s">
        <v>70</v>
      </c>
      <c r="C11" s="70"/>
      <c r="D11" s="70"/>
      <c r="E11" s="71"/>
      <c r="F11" s="71"/>
      <c r="G11" s="71"/>
      <c r="H11" s="70"/>
      <c r="I11" s="70"/>
      <c r="J11" s="70"/>
    </row>
    <row r="12" spans="1:10" ht="15" customHeight="1" x14ac:dyDescent="0.45">
      <c r="C12" s="70"/>
      <c r="D12" s="70"/>
      <c r="E12" s="71"/>
      <c r="F12" s="71"/>
      <c r="G12" s="71"/>
      <c r="H12" s="70"/>
      <c r="I12" s="70"/>
      <c r="J12" s="70"/>
    </row>
    <row r="13" spans="1:10" ht="15" customHeight="1" x14ac:dyDescent="0.45">
      <c r="C13" t="s">
        <v>44</v>
      </c>
      <c r="D13" t="s">
        <v>45</v>
      </c>
      <c r="E13" t="s">
        <v>31</v>
      </c>
      <c r="F13" t="s">
        <v>20</v>
      </c>
      <c r="G13" t="s">
        <v>19</v>
      </c>
      <c r="H13" s="70"/>
      <c r="I13" s="70"/>
      <c r="J13" s="70"/>
    </row>
    <row r="14" spans="1:10" ht="15" customHeight="1" x14ac:dyDescent="0.45">
      <c r="B14" s="16" t="s">
        <v>21</v>
      </c>
      <c r="C14" s="64">
        <v>12408</v>
      </c>
      <c r="D14" s="64">
        <v>3807</v>
      </c>
      <c r="G14">
        <f>SUM(C14:F14)</f>
        <v>16215</v>
      </c>
      <c r="H14" s="70"/>
      <c r="I14" s="70"/>
      <c r="J14" s="70"/>
    </row>
    <row r="15" spans="1:10" ht="15" customHeight="1" x14ac:dyDescent="0.45">
      <c r="B15" s="16" t="s">
        <v>22</v>
      </c>
      <c r="C15" s="64">
        <v>4342.8</v>
      </c>
      <c r="D15" s="64">
        <v>951.75</v>
      </c>
      <c r="G15">
        <f>SUM(C15:F15)</f>
        <v>5294.55</v>
      </c>
      <c r="H15" s="70"/>
      <c r="I15" s="70"/>
      <c r="J15" s="70"/>
    </row>
    <row r="16" spans="1:10" ht="15" customHeight="1" x14ac:dyDescent="0.45">
      <c r="B16" s="16" t="s">
        <v>23</v>
      </c>
      <c r="C16">
        <f>C14-C15</f>
        <v>8065.2</v>
      </c>
      <c r="D16">
        <f>D14-D15</f>
        <v>2855.25</v>
      </c>
      <c r="G16">
        <f>G14-G15</f>
        <v>10920.45</v>
      </c>
      <c r="H16" s="70"/>
      <c r="I16" s="70"/>
      <c r="J16" s="70"/>
    </row>
    <row r="17" spans="2:10" ht="15" customHeight="1" x14ac:dyDescent="0.45">
      <c r="B17" s="16" t="s">
        <v>24</v>
      </c>
      <c r="C17" s="64">
        <v>4963.2</v>
      </c>
      <c r="D17" s="64">
        <v>1713.1499999999999</v>
      </c>
      <c r="E17">
        <v>-56</v>
      </c>
      <c r="G17">
        <f>SUM(C17:F17)</f>
        <v>6620.3499999999995</v>
      </c>
      <c r="H17" s="70"/>
      <c r="I17" s="70"/>
      <c r="J17" s="70"/>
    </row>
    <row r="18" spans="2:10" ht="15" customHeight="1" x14ac:dyDescent="0.45">
      <c r="B18" s="16" t="s">
        <v>25</v>
      </c>
      <c r="C18">
        <f>C16-C17</f>
        <v>3102</v>
      </c>
      <c r="D18">
        <f>D16-D17</f>
        <v>1142.1000000000001</v>
      </c>
      <c r="G18">
        <f>G16-G17</f>
        <v>4300.1000000000013</v>
      </c>
      <c r="H18" s="70"/>
      <c r="I18" s="70"/>
      <c r="J18" s="70"/>
    </row>
    <row r="19" spans="2:10" ht="15" customHeight="1" x14ac:dyDescent="0.45">
      <c r="B19" s="16" t="s">
        <v>26</v>
      </c>
      <c r="C19" s="64">
        <v>23.279999999999998</v>
      </c>
      <c r="D19" s="64">
        <v>2.82</v>
      </c>
      <c r="F19">
        <f>(1180*1.25%*-1)</f>
        <v>-14.75</v>
      </c>
      <c r="G19">
        <f>SUM(C19:F19)</f>
        <v>11.349999999999998</v>
      </c>
      <c r="H19" s="70"/>
      <c r="I19" s="70"/>
      <c r="J19" s="70"/>
    </row>
    <row r="20" spans="2:10" ht="15" customHeight="1" x14ac:dyDescent="0.45">
      <c r="B20" s="16" t="s">
        <v>27</v>
      </c>
      <c r="C20" s="64">
        <v>423</v>
      </c>
      <c r="D20" s="64">
        <v>169.2</v>
      </c>
      <c r="F20">
        <f>3500*6.5%</f>
        <v>227.5</v>
      </c>
      <c r="G20">
        <f>SUM(C20:F20)</f>
        <v>819.7</v>
      </c>
      <c r="H20" s="70"/>
      <c r="I20" s="70"/>
      <c r="J20" s="70"/>
    </row>
    <row r="21" spans="2:10" ht="15" customHeight="1" x14ac:dyDescent="0.45">
      <c r="B21" s="16" t="s">
        <v>28</v>
      </c>
      <c r="C21">
        <f>C18+C19-C20</f>
        <v>2702.28</v>
      </c>
      <c r="D21">
        <f>D18+D19-D20</f>
        <v>975.72</v>
      </c>
      <c r="G21">
        <f>G18+G19-G20</f>
        <v>3491.7500000000018</v>
      </c>
      <c r="H21" s="70"/>
      <c r="I21" s="70"/>
      <c r="J21" s="70"/>
    </row>
    <row r="22" spans="2:10" ht="15" customHeight="1" x14ac:dyDescent="0.45">
      <c r="B22" s="16" t="s">
        <v>29</v>
      </c>
      <c r="C22" s="64">
        <v>820.53539999999998</v>
      </c>
      <c r="D22" s="64">
        <v>287.8374</v>
      </c>
      <c r="E22">
        <f>E17*30%*-1</f>
        <v>16.8</v>
      </c>
      <c r="F22">
        <f>(F19-F20)*30%</f>
        <v>-72.674999999999997</v>
      </c>
      <c r="G22">
        <f>SUM(C22:F22)</f>
        <v>1052.4978000000001</v>
      </c>
      <c r="H22" s="70"/>
      <c r="I22" s="70"/>
      <c r="J22" s="70"/>
    </row>
    <row r="23" spans="2:10" ht="15" customHeight="1" x14ac:dyDescent="0.45">
      <c r="B23" s="16" t="s">
        <v>30</v>
      </c>
      <c r="C23">
        <f>C21-C22</f>
        <v>1881.7446000000002</v>
      </c>
      <c r="D23">
        <f>D21-D22</f>
        <v>687.88260000000002</v>
      </c>
      <c r="G23">
        <f>G21-G22</f>
        <v>2439.2522000000017</v>
      </c>
      <c r="H23" s="70"/>
      <c r="I23" s="70"/>
      <c r="J23" s="70"/>
    </row>
    <row r="24" spans="2:10" ht="15" customHeight="1" x14ac:dyDescent="0.45">
      <c r="B24" s="16" t="s">
        <v>46</v>
      </c>
      <c r="C24" s="64">
        <v>0</v>
      </c>
      <c r="D24" s="64">
        <v>0</v>
      </c>
      <c r="G24">
        <f>(D23-E17-E22)*25%</f>
        <v>181.77065000000002</v>
      </c>
      <c r="H24" s="70"/>
      <c r="I24" s="70"/>
      <c r="J24" s="70"/>
    </row>
    <row r="25" spans="2:10" ht="15" customHeight="1" x14ac:dyDescent="0.45">
      <c r="B25" s="16" t="s">
        <v>47</v>
      </c>
      <c r="C25">
        <f>C23-C24</f>
        <v>1881.7446000000002</v>
      </c>
      <c r="D25">
        <f>D23-D24</f>
        <v>687.88260000000002</v>
      </c>
      <c r="G25">
        <f>G23-G24</f>
        <v>2257.4815500000018</v>
      </c>
      <c r="H25" s="70"/>
      <c r="I25" s="70"/>
      <c r="J25" s="70"/>
    </row>
    <row r="26" spans="2:10" ht="15" customHeight="1" x14ac:dyDescent="0.45">
      <c r="C26" s="70"/>
      <c r="D26" s="70"/>
      <c r="E26" s="70"/>
      <c r="F26" s="70"/>
      <c r="G26" s="70"/>
      <c r="H26" s="70"/>
      <c r="I26" s="70"/>
      <c r="J26" s="70"/>
    </row>
    <row r="27" spans="2:10" ht="15" customHeight="1" x14ac:dyDescent="0.45">
      <c r="B27" s="16" t="s">
        <v>32</v>
      </c>
      <c r="C27" s="70"/>
      <c r="D27" s="70"/>
      <c r="E27" s="70"/>
      <c r="F27" s="70"/>
      <c r="G27" s="70"/>
      <c r="H27" s="70"/>
      <c r="I27" s="70"/>
      <c r="J27" s="70"/>
    </row>
    <row r="28" spans="2:10" ht="15" customHeight="1" x14ac:dyDescent="0.45">
      <c r="C28" s="70"/>
      <c r="D28" s="70"/>
      <c r="E28" s="70"/>
      <c r="F28" s="70"/>
      <c r="G28" s="70"/>
      <c r="H28" s="70"/>
      <c r="I28" s="70"/>
      <c r="J28" s="70"/>
    </row>
    <row r="29" spans="2:10" ht="15" customHeight="1" x14ac:dyDescent="0.45">
      <c r="B29" s="16" t="s">
        <v>33</v>
      </c>
      <c r="C29" s="70"/>
      <c r="D29" s="70"/>
      <c r="E29" s="70"/>
      <c r="F29" s="70"/>
      <c r="G29" s="70"/>
      <c r="H29" s="70"/>
      <c r="I29" s="70"/>
      <c r="J29" s="70"/>
    </row>
    <row r="30" spans="2:10" ht="15" customHeight="1" x14ac:dyDescent="0.45">
      <c r="B30" s="16" t="s">
        <v>48</v>
      </c>
      <c r="C30">
        <f>C19</f>
        <v>23.279999999999998</v>
      </c>
      <c r="D30" s="70"/>
      <c r="E30" s="70"/>
      <c r="F30" s="70"/>
      <c r="G30" s="70"/>
      <c r="H30" s="70"/>
      <c r="I30" s="70"/>
      <c r="J30" s="70"/>
    </row>
    <row r="31" spans="2:10" ht="15" customHeight="1" x14ac:dyDescent="0.45">
      <c r="B31" s="16" t="s">
        <v>49</v>
      </c>
      <c r="C31">
        <f>D19</f>
        <v>2.82</v>
      </c>
      <c r="D31" s="70"/>
      <c r="E31" s="70"/>
      <c r="F31" s="70"/>
      <c r="G31" s="70"/>
      <c r="H31" s="70"/>
      <c r="I31" s="70"/>
      <c r="J31" s="70"/>
    </row>
    <row r="32" spans="2:10" ht="15" customHeight="1" x14ac:dyDescent="0.45">
      <c r="B32" s="16" t="s">
        <v>34</v>
      </c>
      <c r="C32" s="64">
        <f>1180*1.25%*-1</f>
        <v>-14.75</v>
      </c>
      <c r="D32" s="70"/>
      <c r="E32" s="70"/>
      <c r="F32" s="70"/>
      <c r="G32" s="70"/>
      <c r="H32" s="70"/>
      <c r="I32" s="70"/>
      <c r="J32" s="70"/>
    </row>
    <row r="33" spans="2:10" ht="15" customHeight="1" x14ac:dyDescent="0.45">
      <c r="B33" s="16" t="s">
        <v>35</v>
      </c>
      <c r="C33">
        <f>SUM(C30:C32)</f>
        <v>11.349999999999998</v>
      </c>
      <c r="D33" s="70"/>
      <c r="E33" s="70"/>
      <c r="F33" s="70"/>
      <c r="G33" s="70"/>
      <c r="H33" s="70"/>
      <c r="I33" s="70"/>
      <c r="J33" s="70"/>
    </row>
    <row r="34" spans="2:10" ht="15" customHeight="1" x14ac:dyDescent="0.45">
      <c r="C34" s="70"/>
      <c r="D34" s="70"/>
      <c r="E34" s="70"/>
      <c r="F34" s="70"/>
      <c r="G34" s="70"/>
      <c r="H34" s="70"/>
      <c r="I34" s="70"/>
      <c r="J34" s="70"/>
    </row>
    <row r="35" spans="2:10" ht="15" customHeight="1" x14ac:dyDescent="0.45">
      <c r="B35" s="16" t="s">
        <v>36</v>
      </c>
      <c r="C35" s="71"/>
      <c r="D35" s="70"/>
      <c r="E35" s="70"/>
      <c r="F35" s="70"/>
      <c r="G35" s="70"/>
      <c r="H35" s="70"/>
      <c r="I35" s="70"/>
      <c r="J35" s="70"/>
    </row>
    <row r="36" spans="2:10" ht="15" customHeight="1" x14ac:dyDescent="0.45">
      <c r="B36" s="16" t="s">
        <v>50</v>
      </c>
      <c r="C36">
        <f>C20</f>
        <v>423</v>
      </c>
      <c r="D36" s="71"/>
      <c r="E36" s="70"/>
      <c r="F36" s="70"/>
      <c r="G36" s="70"/>
      <c r="H36" s="70"/>
      <c r="I36" s="70"/>
      <c r="J36" s="70"/>
    </row>
    <row r="37" spans="2:10" ht="15" customHeight="1" x14ac:dyDescent="0.45">
      <c r="B37" s="16" t="s">
        <v>51</v>
      </c>
      <c r="C37">
        <f>D20</f>
        <v>169.2</v>
      </c>
      <c r="D37" s="71"/>
      <c r="E37" s="70"/>
      <c r="F37" s="70"/>
      <c r="G37" s="70"/>
      <c r="H37" s="70"/>
      <c r="I37" s="70"/>
      <c r="J37" s="70"/>
    </row>
    <row r="38" spans="2:10" ht="15" customHeight="1" x14ac:dyDescent="0.45">
      <c r="B38" s="16" t="s">
        <v>37</v>
      </c>
      <c r="C38" s="64">
        <f>3500*6.5%</f>
        <v>227.5</v>
      </c>
      <c r="D38" s="71"/>
      <c r="E38" s="70"/>
      <c r="F38" s="70"/>
      <c r="G38" s="70"/>
      <c r="H38" s="70"/>
      <c r="I38" s="70"/>
      <c r="J38" s="70"/>
    </row>
    <row r="39" spans="2:10" ht="15" customHeight="1" x14ac:dyDescent="0.45">
      <c r="B39" s="16" t="s">
        <v>38</v>
      </c>
      <c r="C39">
        <f>SUM(C36:C38)</f>
        <v>819.7</v>
      </c>
      <c r="D39" s="71"/>
      <c r="E39" s="70"/>
      <c r="F39" s="70"/>
      <c r="G39" s="70"/>
      <c r="H39" s="70"/>
      <c r="I39" s="70"/>
      <c r="J39" s="70"/>
    </row>
    <row r="40" spans="2:10" ht="15" customHeight="1" x14ac:dyDescent="0.45">
      <c r="C40" s="70"/>
      <c r="D40" s="71"/>
      <c r="E40" s="70"/>
      <c r="F40" s="70"/>
      <c r="G40" s="70"/>
      <c r="H40" s="70"/>
      <c r="I40" s="70"/>
      <c r="J40" s="70"/>
    </row>
    <row r="41" spans="2:10" ht="15" customHeight="1" x14ac:dyDescent="0.45">
      <c r="B41" s="16" t="s">
        <v>39</v>
      </c>
      <c r="C41" s="70"/>
      <c r="D41" s="71"/>
      <c r="E41" s="70"/>
      <c r="F41" s="70"/>
      <c r="G41" s="70"/>
      <c r="H41" s="70"/>
      <c r="I41" s="70"/>
      <c r="J41" s="70"/>
    </row>
    <row r="42" spans="2:10" ht="15" customHeight="1" x14ac:dyDescent="0.45">
      <c r="B42" s="16" t="s">
        <v>52</v>
      </c>
      <c r="C42">
        <f>C22</f>
        <v>820.53539999999998</v>
      </c>
      <c r="D42" s="71"/>
      <c r="E42" s="70"/>
      <c r="F42" s="70"/>
      <c r="G42" s="70"/>
      <c r="H42" s="70"/>
      <c r="I42" s="70"/>
      <c r="J42" s="70"/>
    </row>
    <row r="43" spans="2:10" ht="15" customHeight="1" x14ac:dyDescent="0.45">
      <c r="B43" s="16" t="s">
        <v>53</v>
      </c>
      <c r="C43">
        <f>D22</f>
        <v>287.8374</v>
      </c>
      <c r="D43" s="71"/>
      <c r="E43" s="70"/>
      <c r="F43" s="70"/>
      <c r="G43" s="70"/>
      <c r="H43" s="70"/>
      <c r="I43" s="70"/>
      <c r="J43" s="70"/>
    </row>
    <row r="44" spans="2:10" ht="15" customHeight="1" x14ac:dyDescent="0.45">
      <c r="B44" s="16" t="s">
        <v>40</v>
      </c>
      <c r="C44" s="64">
        <f>56*30%</f>
        <v>16.8</v>
      </c>
      <c r="D44" s="71"/>
      <c r="E44" s="70"/>
      <c r="F44" s="70"/>
      <c r="G44" s="70"/>
      <c r="H44" s="70"/>
      <c r="I44" s="70"/>
      <c r="J44" s="70"/>
    </row>
    <row r="45" spans="2:10" ht="15" customHeight="1" x14ac:dyDescent="0.45">
      <c r="B45" s="16" t="s">
        <v>41</v>
      </c>
      <c r="C45">
        <f>C32*30%</f>
        <v>-4.4249999999999998</v>
      </c>
      <c r="D45" s="71"/>
      <c r="E45" s="70"/>
      <c r="F45" s="70"/>
      <c r="G45" s="70"/>
      <c r="H45" s="70"/>
      <c r="I45" s="70"/>
      <c r="J45" s="70"/>
    </row>
    <row r="46" spans="2:10" ht="15" customHeight="1" x14ac:dyDescent="0.45">
      <c r="B46" s="16" t="s">
        <v>42</v>
      </c>
      <c r="C46">
        <f>C38*30%*-1</f>
        <v>-68.25</v>
      </c>
      <c r="D46" s="71"/>
      <c r="E46" s="70"/>
      <c r="F46" s="70"/>
      <c r="G46" s="70"/>
      <c r="H46" s="70"/>
      <c r="I46" s="70"/>
      <c r="J46" s="70"/>
    </row>
    <row r="47" spans="2:10" ht="15" customHeight="1" x14ac:dyDescent="0.45">
      <c r="B47" s="16" t="s">
        <v>43</v>
      </c>
      <c r="C47">
        <f>SUM(C42:C46)</f>
        <v>1052.4978000000001</v>
      </c>
      <c r="D47" s="71"/>
      <c r="E47" s="70"/>
      <c r="F47" s="70"/>
      <c r="G47" s="70"/>
      <c r="H47" s="70"/>
      <c r="I47" s="70"/>
      <c r="J47" s="70"/>
    </row>
    <row r="48" spans="2:10" ht="15" customHeight="1" x14ac:dyDescent="0.45">
      <c r="C48" s="70"/>
      <c r="D48" s="71"/>
      <c r="E48" s="70"/>
      <c r="F48" s="70"/>
      <c r="G48" s="70"/>
      <c r="H48" s="70"/>
      <c r="I48" s="70"/>
      <c r="J48" s="70"/>
    </row>
    <row r="49" spans="1:12" ht="15" customHeight="1" x14ac:dyDescent="0.45">
      <c r="B49" s="16" t="s">
        <v>54</v>
      </c>
      <c r="C49" s="70"/>
      <c r="D49" s="71"/>
      <c r="E49" s="70"/>
      <c r="F49" s="70"/>
      <c r="G49" s="70"/>
      <c r="H49" s="70"/>
      <c r="I49" s="70"/>
      <c r="J49" s="70"/>
    </row>
    <row r="50" spans="1:12" ht="15" customHeight="1" x14ac:dyDescent="0.45">
      <c r="B50" s="16" t="s">
        <v>55</v>
      </c>
      <c r="C50">
        <f>D23</f>
        <v>687.88260000000002</v>
      </c>
      <c r="D50" s="71"/>
      <c r="E50" s="70"/>
      <c r="F50" s="70"/>
      <c r="G50" s="70"/>
      <c r="H50" s="70"/>
      <c r="I50" s="70"/>
      <c r="J50" s="70"/>
    </row>
    <row r="51" spans="1:12" ht="15" customHeight="1" x14ac:dyDescent="0.45">
      <c r="B51" s="16" t="s">
        <v>56</v>
      </c>
      <c r="C51" s="64">
        <v>56</v>
      </c>
      <c r="D51" s="71"/>
      <c r="E51" s="70"/>
      <c r="F51" s="70"/>
      <c r="G51" s="70"/>
      <c r="H51" s="70"/>
      <c r="I51" s="70"/>
      <c r="J51" s="70"/>
    </row>
    <row r="52" spans="1:12" ht="15" customHeight="1" x14ac:dyDescent="0.45">
      <c r="B52" s="16" t="str">
        <f>B44</f>
        <v>Tax impact of synergies</v>
      </c>
      <c r="C52">
        <f>C44*-1</f>
        <v>-16.8</v>
      </c>
      <c r="D52" s="71"/>
      <c r="E52" s="70"/>
      <c r="F52" s="70"/>
      <c r="G52" s="70"/>
      <c r="H52" s="70"/>
      <c r="I52" s="70"/>
      <c r="J52" s="70"/>
    </row>
    <row r="53" spans="1:12" ht="15" customHeight="1" x14ac:dyDescent="0.45">
      <c r="B53" s="16" t="s">
        <v>57</v>
      </c>
      <c r="C53">
        <f>SUM(C50:C52)</f>
        <v>727.08260000000007</v>
      </c>
      <c r="D53" s="71"/>
      <c r="E53" s="70"/>
      <c r="F53" s="70"/>
      <c r="G53" s="70"/>
      <c r="H53" s="70"/>
      <c r="I53" s="70"/>
      <c r="J53" s="70"/>
    </row>
    <row r="54" spans="1:12" ht="15" customHeight="1" x14ac:dyDescent="0.45">
      <c r="B54" s="16" t="s">
        <v>58</v>
      </c>
      <c r="C54">
        <f>C53*25%</f>
        <v>181.77065000000002</v>
      </c>
      <c r="D54" s="71"/>
      <c r="E54" s="70"/>
      <c r="F54" s="70"/>
      <c r="G54" s="70"/>
      <c r="H54" s="70"/>
      <c r="I54" s="70"/>
      <c r="J54" s="70"/>
    </row>
    <row r="55" spans="1:12" ht="15" customHeight="1" x14ac:dyDescent="0.45">
      <c r="C55" s="70"/>
      <c r="D55" s="71"/>
      <c r="E55" s="70"/>
      <c r="F55" s="70"/>
      <c r="G55" s="70"/>
      <c r="H55" s="70"/>
      <c r="I55" s="70"/>
      <c r="J55" s="70"/>
    </row>
    <row r="56" spans="1:12" ht="15" customHeight="1" x14ac:dyDescent="0.45">
      <c r="B56" s="16" t="s">
        <v>59</v>
      </c>
      <c r="C56" s="70"/>
      <c r="D56" s="71"/>
      <c r="E56" s="70"/>
      <c r="F56" s="70"/>
      <c r="G56" s="70"/>
      <c r="H56" s="70"/>
      <c r="I56" s="70"/>
      <c r="J56" s="70"/>
    </row>
    <row r="57" spans="1:12" ht="15" customHeight="1" x14ac:dyDescent="0.45">
      <c r="B57" s="16" t="s">
        <v>60</v>
      </c>
      <c r="C57" s="70"/>
      <c r="D57" s="71"/>
      <c r="E57" s="70"/>
      <c r="F57" s="70"/>
      <c r="G57" s="70"/>
      <c r="H57" s="70"/>
      <c r="I57" s="70"/>
      <c r="J57" s="70"/>
    </row>
    <row r="58" spans="1:12" ht="15" customHeight="1" x14ac:dyDescent="0.45">
      <c r="B58" s="16" t="s">
        <v>61</v>
      </c>
      <c r="C58" s="70"/>
      <c r="D58" s="71"/>
      <c r="E58" s="70"/>
      <c r="F58" s="70"/>
      <c r="G58" s="70"/>
      <c r="H58" s="70"/>
      <c r="I58" s="70"/>
      <c r="J58" s="70"/>
      <c r="L58" s="68"/>
    </row>
    <row r="59" spans="1:12" ht="15" customHeight="1" x14ac:dyDescent="0.45">
      <c r="C59" s="70"/>
      <c r="D59" s="71"/>
      <c r="E59" s="70"/>
      <c r="F59" s="70"/>
      <c r="G59" s="70"/>
      <c r="H59" s="70"/>
      <c r="I59" s="70"/>
      <c r="J59" s="70"/>
    </row>
    <row r="60" spans="1:12" ht="15" customHeight="1" x14ac:dyDescent="0.45">
      <c r="A60" s="15" t="s">
        <v>16</v>
      </c>
    </row>
    <row r="62" spans="1:12" ht="15" customHeight="1" x14ac:dyDescent="0.45">
      <c r="C62" s="67"/>
    </row>
    <row r="63" spans="1:12" ht="15" customHeight="1" x14ac:dyDescent="0.45">
      <c r="C63" s="65"/>
    </row>
    <row r="64" spans="1:12" ht="15" customHeight="1" x14ac:dyDescent="0.45">
      <c r="C64" s="65"/>
    </row>
    <row r="67" spans="3:3" ht="15" customHeight="1" x14ac:dyDescent="0.45">
      <c r="C67" s="67"/>
    </row>
    <row r="72" spans="3:3" ht="15" customHeight="1" x14ac:dyDescent="0.45">
      <c r="C72" s="65"/>
    </row>
    <row r="75" spans="3:3" ht="15" customHeight="1" x14ac:dyDescent="0.45">
      <c r="C75" s="67"/>
    </row>
    <row r="80" spans="3:3" ht="15" customHeight="1" x14ac:dyDescent="0.45">
      <c r="C80" s="65"/>
    </row>
    <row r="86" spans="3:8" ht="15" customHeight="1" x14ac:dyDescent="0.45">
      <c r="C86" s="64"/>
      <c r="D86" s="64"/>
      <c r="E86" s="64"/>
      <c r="F86" s="64"/>
      <c r="G86" s="64"/>
      <c r="H86" s="64"/>
    </row>
    <row r="87" spans="3:8" ht="15" customHeight="1" x14ac:dyDescent="0.45">
      <c r="C87" s="66"/>
      <c r="D87" s="66"/>
      <c r="E87" s="66"/>
      <c r="F87" s="66"/>
      <c r="G87" s="66"/>
      <c r="H87" s="66"/>
    </row>
    <row r="88" spans="3:8" ht="15" customHeight="1" x14ac:dyDescent="0.45">
      <c r="C88" s="66"/>
      <c r="D88" s="66"/>
      <c r="E88" s="66"/>
      <c r="F88" s="66"/>
      <c r="G88" s="66"/>
      <c r="H88" s="66"/>
    </row>
    <row r="89" spans="3:8" ht="15" customHeight="1" x14ac:dyDescent="0.45">
      <c r="C89" s="66"/>
      <c r="D89" s="66"/>
      <c r="E89" s="66"/>
      <c r="F89" s="66"/>
      <c r="G89" s="66"/>
      <c r="H89" s="66"/>
    </row>
    <row r="90" spans="3:8" ht="15" customHeight="1" x14ac:dyDescent="0.45">
      <c r="C90" s="66"/>
      <c r="D90" s="66"/>
      <c r="E90" s="66"/>
      <c r="F90" s="66"/>
      <c r="G90" s="66"/>
      <c r="H90" s="66"/>
    </row>
    <row r="92" spans="3:8" ht="15" customHeight="1" x14ac:dyDescent="0.45">
      <c r="C92" s="69"/>
      <c r="D92" s="69"/>
      <c r="E92" s="69"/>
      <c r="F92" s="69"/>
      <c r="G92" s="69"/>
      <c r="H92" s="69"/>
    </row>
    <row r="96" spans="3:8" ht="15" customHeight="1" x14ac:dyDescent="0.45">
      <c r="C96" s="67"/>
      <c r="D96" s="67"/>
      <c r="E96" s="67"/>
      <c r="F96" s="67"/>
      <c r="G96" s="67"/>
      <c r="H9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39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2017-10-19T14:27:43Z</dcterms:modified>
</cp:coreProperties>
</file>