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Accountant\8 Full Consol\Materials Used\17 IS Consol Homework\"/>
    </mc:Choice>
  </mc:AlternateContent>
  <bookViews>
    <workbookView xWindow="0" yWindow="0" windowWidth="20520" windowHeight="10980"/>
  </bookViews>
  <sheets>
    <sheet name="Welcome" sheetId="1" r:id="rId1"/>
    <sheet name="Info" sheetId="6" r:id="rId2"/>
    <sheet name="Workout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38" i="9" l="1"/>
  <c r="C32" i="9"/>
  <c r="C40" i="9" s="1"/>
  <c r="C26" i="9"/>
  <c r="C39" i="9" s="1"/>
  <c r="F16" i="9"/>
  <c r="F15" i="9"/>
  <c r="G15" i="9" s="1"/>
  <c r="E18" i="9"/>
  <c r="C53" i="9"/>
  <c r="C37" i="9"/>
  <c r="C36" i="9"/>
  <c r="C31" i="9"/>
  <c r="C30" i="9"/>
  <c r="C25" i="9"/>
  <c r="C24" i="9"/>
  <c r="G13" i="9"/>
  <c r="D12" i="9"/>
  <c r="D14" i="9" s="1"/>
  <c r="D17" i="9" s="1"/>
  <c r="C12" i="9"/>
  <c r="C14" i="9" s="1"/>
  <c r="C17" i="9" s="1"/>
  <c r="G11" i="9"/>
  <c r="G10" i="9"/>
  <c r="G12" i="9" l="1"/>
  <c r="G14" i="9" s="1"/>
  <c r="F18" i="9"/>
  <c r="G18" i="9" s="1"/>
  <c r="G16" i="9"/>
  <c r="C51" i="9"/>
  <c r="C19" i="9"/>
  <c r="C52" i="9"/>
  <c r="D19" i="9"/>
  <c r="C41" i="9"/>
  <c r="C47" i="9" s="1"/>
  <c r="C27" i="9"/>
  <c r="C33" i="9"/>
  <c r="G17" i="9" l="1"/>
  <c r="G19" i="9" s="1"/>
  <c r="C44" i="9" l="1"/>
  <c r="C46" i="9" s="1"/>
  <c r="A1" i="9" l="1"/>
  <c r="A1" i="6" l="1"/>
</calcChain>
</file>

<file path=xl/sharedStrings.xml><?xml version="1.0" encoding="utf-8"?>
<sst xmlns="http://schemas.openxmlformats.org/spreadsheetml/2006/main" count="67" uniqueCount="67">
  <si>
    <t>Features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</si>
  <si>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</si>
  <si>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</si>
  <si>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</si>
  <si>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</si>
  <si>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</si>
  <si>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</si>
  <si>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</si>
  <si>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</si>
  <si>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</si>
  <si>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</si>
  <si>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</si>
  <si>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</si>
  <si>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</si>
  <si>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</si>
  <si>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NA</t>
  </si>
  <si>
    <t>End</t>
  </si>
  <si>
    <t>Accounting and Financial Analysis</t>
  </si>
  <si>
    <t>Combo</t>
  </si>
  <si>
    <t>Financing</t>
  </si>
  <si>
    <t>Using the forecast information given below, build the proforma income statement.</t>
  </si>
  <si>
    <t>Sales</t>
  </si>
  <si>
    <t>COGS</t>
  </si>
  <si>
    <t>Gross profit</t>
  </si>
  <si>
    <t>SG&amp;A</t>
  </si>
  <si>
    <t>Operating profit</t>
  </si>
  <si>
    <t>Interest income</t>
  </si>
  <si>
    <t>Interest expense</t>
  </si>
  <si>
    <t>Profit before tax</t>
  </si>
  <si>
    <t>Tax expense</t>
  </si>
  <si>
    <t>Net income</t>
  </si>
  <si>
    <t>Synergies</t>
  </si>
  <si>
    <t>Back up calculations</t>
  </si>
  <si>
    <t>Combo interest income</t>
  </si>
  <si>
    <t xml:space="preserve">Interest income lost due to deal </t>
  </si>
  <si>
    <t>Consolidated interest income</t>
  </si>
  <si>
    <t>Combo interest expense</t>
  </si>
  <si>
    <t xml:space="preserve">Interest expense on deal debt </t>
  </si>
  <si>
    <t>Consolidated interest expense</t>
  </si>
  <si>
    <t>Combo tax expense</t>
  </si>
  <si>
    <t>Tax impact of synergies</t>
  </si>
  <si>
    <t>Tax impact of lost interest income</t>
  </si>
  <si>
    <t>Tax impact of deal debt interest expense</t>
  </si>
  <si>
    <t>Consolidated tax expense</t>
  </si>
  <si>
    <t>Note:</t>
  </si>
  <si>
    <t xml:space="preserve">Consolidated profit before tax </t>
  </si>
  <si>
    <t>Tax rate</t>
  </si>
  <si>
    <t>Implied tax expense</t>
  </si>
  <si>
    <t>Tax expense per calculation</t>
  </si>
  <si>
    <t>MTR</t>
  </si>
  <si>
    <t>Elba is planning to offer to buy 100% of Stromboli and wants to understand what the proforma income statement might look like for the following 12 months.</t>
  </si>
  <si>
    <t>Elba</t>
  </si>
  <si>
    <t>Stromboli</t>
  </si>
  <si>
    <t>Elba standalone interest income</t>
  </si>
  <si>
    <t>Stromboli standalone interest income</t>
  </si>
  <si>
    <t>Elba standalone interest expense</t>
  </si>
  <si>
    <t>Stromboli standalone interest expense</t>
  </si>
  <si>
    <t>Elba standalone tax expense</t>
  </si>
  <si>
    <t>Stromboli standalone tax expense</t>
  </si>
  <si>
    <t>Elba ETR</t>
  </si>
  <si>
    <t>Stromboli ETR</t>
  </si>
  <si>
    <t>The difference is due to the different effective tax rates being experienced by Elba and Stromboli.</t>
  </si>
  <si>
    <t>In this instance, the difference is insignificant due to the similarity between ETR and MTR.</t>
  </si>
  <si>
    <t>Current assumptions involve using 950MM of balance sheet cash, an issuance of debt of 2,900MM and an equity issuance of 3,000MM.</t>
  </si>
  <si>
    <t>Forecast interest rates are 7.5% for deal debt and 1.25% for cash. SG&amp;A synergies are expected to be 47MM per annum. Deal goodwill is expected to be 1,240MM. The tax rate is 30%.</t>
  </si>
  <si>
    <t>Workout</t>
  </si>
  <si>
    <t xml:space="preserve">Consolidation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</si>
</sst>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6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0" fillId="0" borderId="0" xfId="0" applyNumberFormat="1"/>
    <xf numFmtId="172" fontId="30" fillId="0" borderId="0" xfId="57" applyFont="1" applyFill="1"/>
    <xf numFmtId="171" fontId="0" fillId="0" borderId="0" xfId="56" applyFont="1"/>
    <xf numFmtId="176" fontId="0" fillId="0" borderId="0" xfId="0" applyNumberFormat="1"/>
    <xf numFmtId="172" fontId="0" fillId="0" borderId="0" xfId="57" applyFont="1" applyFill="1"/>
    <xf numFmtId="172" fontId="30" fillId="0" borderId="0" xfId="58" applyNumberFormat="1" applyFill="1"/>
    <xf numFmtId="174" fontId="0" fillId="0" borderId="0" xfId="0" applyNumberFormat="1" applyFont="1" applyFill="1" applyBorder="1" applyAlignment="1" applyProtection="1"/>
    <xf numFmtId="174" fontId="0" fillId="0" borderId="0" xfId="58" applyNumberFormat="1" applyFont="1" applyFill="1" applyBorder="1" applyAlignment="1" applyProtection="1"/>
    <xf numFmtId="174" fontId="0" fillId="0" borderId="0" xfId="57" applyNumberFormat="1" applyFont="1" applyFill="1" applyBorder="1" applyAlignment="1" applyProtection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7" name="Picture 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13281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s="22" customFormat="1" ht="75" customHeight="1" x14ac:dyDescent="0.45">
      <c r="A2" s="77" t="s">
        <v>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6"/>
      <c r="D4" s="76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8" t="s">
        <v>9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1:14" s="23" customFormat="1" ht="15" customHeight="1" x14ac:dyDescent="0.45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s="23" customFormat="1" ht="15" customHeight="1" x14ac:dyDescent="0.45">
      <c r="A7" s="78" t="str">
        <f ca="1">"© "&amp;YEAR(TODAY())&amp;" Financial Edge Training "</f>
        <v xml:space="preserve">© 2017 Financial Edge Training 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9"/>
      <c r="H9" s="79"/>
      <c r="I9" s="79"/>
      <c r="J9" s="79"/>
      <c r="K9" s="28"/>
    </row>
    <row r="10" spans="1:14" s="23" customFormat="1" ht="15" customHeight="1" x14ac:dyDescent="0.45">
      <c r="B10" s="24"/>
      <c r="C10" s="24"/>
      <c r="F10" s="28"/>
      <c r="G10" s="79"/>
      <c r="H10" s="79"/>
      <c r="I10" s="79"/>
      <c r="J10" s="79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5"/>
      <c r="H12" s="75"/>
      <c r="I12" s="75"/>
      <c r="J12" s="75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5"/>
      <c r="H13" s="75"/>
      <c r="I13" s="75"/>
      <c r="J13" s="75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5"/>
      <c r="H14" s="75"/>
      <c r="I14" s="75"/>
      <c r="J14" s="75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5"/>
      <c r="H16" s="75"/>
      <c r="I16" s="75"/>
      <c r="J16" s="75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46484375" customWidth="1"/>
    <col min="2" max="2" width="2.86328125" customWidth="1"/>
    <col min="3" max="3" width="13.1328125" customWidth="1"/>
    <col min="4" max="4" width="2.86328125" customWidth="1"/>
    <col min="5" max="7" width="1.46484375" customWidth="1"/>
    <col min="8" max="8" width="2.86328125" customWidth="1"/>
    <col min="9" max="9" width="42.86328125" customWidth="1"/>
    <col min="10" max="11" width="1.46484375" customWidth="1"/>
    <col min="12" max="12" width="15.53125" bestFit="1" customWidth="1"/>
    <col min="13" max="14" width="1.46484375" customWidth="1"/>
    <col min="15" max="15" width="2.86328125" customWidth="1"/>
    <col min="16" max="16" width="32.53125" customWidth="1"/>
    <col min="17" max="17" width="2.86328125" customWidth="1"/>
    <col min="18" max="18" width="1.46484375" customWidth="1"/>
    <col min="23" max="23" width="17.86328125" bestFit="1" customWidth="1"/>
  </cols>
  <sheetData>
    <row r="1" spans="1:18" s="36" customFormat="1" ht="45" customHeight="1" x14ac:dyDescent="0.8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66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81" t="s">
        <v>0</v>
      </c>
      <c r="C4" s="81"/>
      <c r="D4" s="81"/>
      <c r="E4" s="81"/>
      <c r="F4" s="81"/>
      <c r="G4" s="81"/>
      <c r="H4" s="81"/>
      <c r="I4" s="81"/>
      <c r="K4" s="1"/>
      <c r="L4" s="81" t="s">
        <v>1</v>
      </c>
      <c r="M4" s="81"/>
      <c r="N4" s="81"/>
      <c r="O4" s="81"/>
      <c r="P4" s="81"/>
      <c r="Q4" s="45"/>
      <c r="R4" s="45"/>
    </row>
    <row r="5" spans="1:18" s="2" customFormat="1" ht="15" customHeight="1" x14ac:dyDescent="0.45">
      <c r="A5" s="17"/>
      <c r="B5" s="8"/>
      <c r="C5" s="59"/>
      <c r="D5" s="18"/>
      <c r="E5" s="18"/>
      <c r="F5" s="18"/>
      <c r="G5" s="18"/>
      <c r="H5" s="18"/>
      <c r="I5" s="18"/>
      <c r="K5" s="1"/>
      <c r="L5" s="9" t="s">
        <v>2</v>
      </c>
      <c r="M5" s="9"/>
      <c r="N5" s="83" t="s">
        <v>15</v>
      </c>
      <c r="O5" s="83"/>
      <c r="P5" s="83"/>
      <c r="Q5" s="83"/>
      <c r="R5" s="45"/>
    </row>
    <row r="6" spans="1:18" s="2" customFormat="1" ht="15" customHeight="1" x14ac:dyDescent="0.4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3</v>
      </c>
      <c r="M6" s="9"/>
      <c r="N6" s="84">
        <v>42369</v>
      </c>
      <c r="O6" s="84"/>
      <c r="P6" s="84"/>
      <c r="Q6" s="84"/>
      <c r="R6" s="45"/>
    </row>
    <row r="7" spans="1:18" s="2" customFormat="1" ht="15" customHeight="1" x14ac:dyDescent="0.4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4</v>
      </c>
      <c r="M7" s="9"/>
      <c r="N7" s="83"/>
      <c r="O7" s="83"/>
      <c r="P7" s="83"/>
      <c r="Q7" s="83"/>
      <c r="R7" s="45"/>
    </row>
    <row r="8" spans="1:18" s="2" customFormat="1" ht="15" customHeight="1" x14ac:dyDescent="0.4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5</v>
      </c>
      <c r="M8" s="9"/>
      <c r="N8" s="83"/>
      <c r="O8" s="83"/>
      <c r="P8" s="83"/>
      <c r="Q8" s="83"/>
      <c r="R8" s="45"/>
    </row>
    <row r="9" spans="1:18" s="2" customFormat="1" ht="15" customHeight="1" x14ac:dyDescent="0.45">
      <c r="A9" s="43"/>
      <c r="B9" s="43"/>
      <c r="C9" s="43"/>
      <c r="D9" s="43"/>
      <c r="E9" s="43"/>
      <c r="F9" s="43"/>
      <c r="G9" s="43"/>
      <c r="H9" s="43"/>
      <c r="I9" s="43"/>
      <c r="K9" s="18"/>
      <c r="L9" s="9" t="s">
        <v>6</v>
      </c>
      <c r="M9" s="9"/>
      <c r="N9" s="83" t="s">
        <v>8</v>
      </c>
      <c r="O9" s="83"/>
      <c r="P9" s="83"/>
      <c r="Q9" s="83"/>
      <c r="R9" s="45"/>
    </row>
    <row r="10" spans="1:18" s="2" customFormat="1" ht="15" customHeight="1" x14ac:dyDescent="0.45">
      <c r="A10" s="44"/>
      <c r="B10" s="43"/>
      <c r="C10" s="44"/>
      <c r="D10" s="44"/>
      <c r="E10" s="44"/>
      <c r="F10" s="44"/>
      <c r="G10" s="44"/>
      <c r="H10" s="44"/>
      <c r="I10" s="44"/>
      <c r="K10" s="18"/>
      <c r="L10" s="9" t="s">
        <v>7</v>
      </c>
      <c r="M10" s="9"/>
      <c r="N10" s="85">
        <v>0</v>
      </c>
      <c r="O10" s="85"/>
      <c r="P10" s="85"/>
      <c r="Q10" s="85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2" t="s">
        <v>14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N13" s="1"/>
      <c r="O13" s="81" t="s">
        <v>10</v>
      </c>
      <c r="P13" s="81"/>
      <c r="Q13" s="81"/>
      <c r="R13" s="62"/>
    </row>
    <row r="14" spans="1:18" s="2" customFormat="1" ht="15" customHeight="1" x14ac:dyDescent="0.45">
      <c r="A14" s="6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N15" s="3"/>
      <c r="O15" s="27"/>
      <c r="P15" s="56" t="s">
        <v>11</v>
      </c>
      <c r="Q15" s="22"/>
      <c r="R15" s="60"/>
    </row>
    <row r="16" spans="1:18" s="2" customFormat="1" ht="15" customHeight="1" x14ac:dyDescent="0.45">
      <c r="A16" s="6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N16" s="18"/>
      <c r="O16" s="27"/>
      <c r="P16" s="38" t="s">
        <v>12</v>
      </c>
      <c r="Q16" s="22"/>
      <c r="R16" s="60"/>
    </row>
    <row r="17" spans="1:18" s="2" customFormat="1" ht="15" customHeight="1" x14ac:dyDescent="0.45">
      <c r="A17" s="6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N17" s="18"/>
      <c r="O17" s="27"/>
      <c r="P17" t="s">
        <v>13</v>
      </c>
      <c r="Q17" s="22"/>
      <c r="R17" s="60"/>
    </row>
    <row r="18" spans="1:18" s="2" customFormat="1" ht="15" customHeight="1" x14ac:dyDescent="0.45">
      <c r="A18" s="44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zoomScaleNormal="100" workbookViewId="0"/>
  </sheetViews>
  <sheetFormatPr defaultColWidth="9.1328125" defaultRowHeight="15" customHeight="1" x14ac:dyDescent="0.45"/>
  <cols>
    <col min="1" max="1" width="1.53125" style="15" customWidth="1"/>
    <col min="2" max="2" width="52.796875" style="16" customWidth="1"/>
    <col min="3" max="3" width="11.19921875" customWidth="1"/>
    <col min="4" max="4" width="13.46484375" customWidth="1"/>
    <col min="5" max="14" width="11" customWidth="1"/>
  </cols>
  <sheetData>
    <row r="1" spans="1:10" s="50" customFormat="1" ht="45" customHeight="1" x14ac:dyDescent="0.85">
      <c r="A1" s="5" t="str">
        <f>Info!A2</f>
        <v xml:space="preserve">Consolidation 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6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45">
      <c r="A3" s="15" t="s">
        <v>65</v>
      </c>
      <c r="C3" s="72"/>
      <c r="D3" s="72"/>
      <c r="E3" s="71"/>
      <c r="F3" s="71"/>
      <c r="G3" s="71"/>
      <c r="H3" s="71"/>
      <c r="I3" s="73"/>
      <c r="J3" s="71"/>
    </row>
    <row r="4" spans="1:10" ht="15" customHeight="1" x14ac:dyDescent="0.45">
      <c r="B4" s="16" t="s">
        <v>50</v>
      </c>
      <c r="C4" s="71"/>
      <c r="D4" s="72"/>
      <c r="E4" s="71"/>
      <c r="F4" s="71"/>
      <c r="G4" s="71"/>
      <c r="H4" s="71"/>
      <c r="I4" s="73"/>
      <c r="J4" s="71"/>
    </row>
    <row r="5" spans="1:10" ht="15" customHeight="1" x14ac:dyDescent="0.45">
      <c r="B5" s="16" t="s">
        <v>63</v>
      </c>
      <c r="C5" s="71"/>
      <c r="D5" s="72"/>
      <c r="E5" s="71"/>
      <c r="F5" s="71"/>
      <c r="G5" s="71"/>
      <c r="H5" s="71"/>
      <c r="I5" s="73"/>
      <c r="J5" s="71"/>
    </row>
    <row r="6" spans="1:10" ht="15" customHeight="1" x14ac:dyDescent="0.45">
      <c r="B6" s="16" t="s">
        <v>64</v>
      </c>
      <c r="C6" s="71"/>
      <c r="D6" s="72"/>
      <c r="E6" s="71"/>
      <c r="F6" s="71"/>
      <c r="G6" s="71"/>
      <c r="H6" s="71"/>
      <c r="I6" s="73"/>
      <c r="J6" s="71"/>
    </row>
    <row r="7" spans="1:10" ht="15" customHeight="1" x14ac:dyDescent="0.45">
      <c r="B7" s="16" t="s">
        <v>20</v>
      </c>
      <c r="C7" s="71"/>
      <c r="D7" s="72"/>
      <c r="E7" s="71"/>
      <c r="F7" s="71"/>
      <c r="G7" s="71"/>
      <c r="H7" s="71"/>
      <c r="I7" s="73"/>
      <c r="J7" s="71"/>
    </row>
    <row r="8" spans="1:10" ht="15" customHeight="1" x14ac:dyDescent="0.45">
      <c r="C8" s="71"/>
      <c r="D8" s="72"/>
      <c r="E8" s="71"/>
      <c r="F8" s="71"/>
      <c r="G8" s="71"/>
      <c r="H8" s="71"/>
      <c r="I8" s="73"/>
      <c r="J8" s="71"/>
    </row>
    <row r="9" spans="1:10" ht="15" customHeight="1" x14ac:dyDescent="0.45">
      <c r="C9" t="s">
        <v>51</v>
      </c>
      <c r="D9" t="s">
        <v>52</v>
      </c>
      <c r="E9" t="s">
        <v>31</v>
      </c>
      <c r="F9" t="s">
        <v>19</v>
      </c>
      <c r="G9" t="s">
        <v>18</v>
      </c>
      <c r="H9" s="71"/>
      <c r="I9" s="73"/>
      <c r="J9" s="71"/>
    </row>
    <row r="10" spans="1:10" ht="15" customHeight="1" x14ac:dyDescent="0.45">
      <c r="B10" s="16" t="s">
        <v>21</v>
      </c>
      <c r="C10" s="64">
        <v>10340</v>
      </c>
      <c r="D10" s="64">
        <v>3172.5</v>
      </c>
      <c r="E10" s="71"/>
      <c r="F10" s="71"/>
      <c r="G10">
        <f>SUM(C10:F10)</f>
        <v>13512.5</v>
      </c>
      <c r="H10" s="71"/>
      <c r="I10" s="73"/>
      <c r="J10" s="71"/>
    </row>
    <row r="11" spans="1:10" ht="15" customHeight="1" x14ac:dyDescent="0.45">
      <c r="B11" s="16" t="s">
        <v>22</v>
      </c>
      <c r="C11" s="64">
        <v>3619</v>
      </c>
      <c r="D11" s="64">
        <v>793.125</v>
      </c>
      <c r="E11" s="71"/>
      <c r="F11" s="71"/>
      <c r="G11">
        <f>SUM(C11:F11)</f>
        <v>4412.125</v>
      </c>
      <c r="H11" s="71"/>
      <c r="I11" s="73"/>
      <c r="J11" s="71"/>
    </row>
    <row r="12" spans="1:10" ht="15" customHeight="1" x14ac:dyDescent="0.45">
      <c r="B12" s="16" t="s">
        <v>23</v>
      </c>
      <c r="C12">
        <f>C10-C11</f>
        <v>6721</v>
      </c>
      <c r="D12">
        <f>D10-D11</f>
        <v>2379.375</v>
      </c>
      <c r="E12" s="71"/>
      <c r="F12" s="71"/>
      <c r="G12">
        <f>G10-G11</f>
        <v>9100.375</v>
      </c>
      <c r="H12" s="71"/>
      <c r="I12" s="73"/>
      <c r="J12" s="71"/>
    </row>
    <row r="13" spans="1:10" ht="15" customHeight="1" x14ac:dyDescent="0.45">
      <c r="B13" s="16" t="s">
        <v>24</v>
      </c>
      <c r="C13" s="64">
        <v>4136</v>
      </c>
      <c r="D13" s="64">
        <v>1427.625</v>
      </c>
      <c r="E13" s="64">
        <v>-47</v>
      </c>
      <c r="F13" s="71"/>
      <c r="G13">
        <f>SUM(C13:F13)</f>
        <v>5516.625</v>
      </c>
      <c r="H13" s="71"/>
      <c r="I13" s="73"/>
      <c r="J13" s="71"/>
    </row>
    <row r="14" spans="1:10" ht="15" customHeight="1" x14ac:dyDescent="0.45">
      <c r="B14" s="16" t="s">
        <v>25</v>
      </c>
      <c r="C14">
        <f>C12-C13</f>
        <v>2585</v>
      </c>
      <c r="D14">
        <f>D12-D13</f>
        <v>951.75</v>
      </c>
      <c r="E14" s="71"/>
      <c r="F14" s="71"/>
      <c r="G14">
        <f>G12-G13</f>
        <v>3583.75</v>
      </c>
      <c r="H14" s="71"/>
      <c r="I14" s="73"/>
      <c r="J14" s="71"/>
    </row>
    <row r="15" spans="1:10" ht="15" customHeight="1" x14ac:dyDescent="0.45">
      <c r="B15" s="16" t="s">
        <v>26</v>
      </c>
      <c r="C15" s="64">
        <v>19.399999999999999</v>
      </c>
      <c r="D15" s="64">
        <v>2.35</v>
      </c>
      <c r="E15" s="71"/>
      <c r="F15" s="64">
        <f>950*1.25%*-1</f>
        <v>-11.875</v>
      </c>
      <c r="G15">
        <f>SUM(C15:F15)</f>
        <v>9.875</v>
      </c>
      <c r="H15" s="71"/>
      <c r="I15" s="73"/>
      <c r="J15" s="71"/>
    </row>
    <row r="16" spans="1:10" ht="15" customHeight="1" x14ac:dyDescent="0.45">
      <c r="B16" s="16" t="s">
        <v>27</v>
      </c>
      <c r="C16" s="64">
        <v>352.5</v>
      </c>
      <c r="D16" s="64">
        <v>141</v>
      </c>
      <c r="E16" s="71"/>
      <c r="F16" s="64">
        <f>2900*7.5%</f>
        <v>217.5</v>
      </c>
      <c r="G16">
        <f>SUM(C16:F16)</f>
        <v>711</v>
      </c>
      <c r="H16" s="71"/>
      <c r="I16" s="73"/>
      <c r="J16" s="71"/>
    </row>
    <row r="17" spans="2:10" ht="15" customHeight="1" x14ac:dyDescent="0.45">
      <c r="B17" s="16" t="s">
        <v>28</v>
      </c>
      <c r="C17">
        <f>C14+C15-C16</f>
        <v>2251.9</v>
      </c>
      <c r="D17">
        <f>D14+D15-D16</f>
        <v>813.1</v>
      </c>
      <c r="E17" s="71"/>
      <c r="F17" s="71"/>
      <c r="G17">
        <f>G14+G15-G16</f>
        <v>2882.625</v>
      </c>
      <c r="H17" s="71"/>
      <c r="I17" s="73"/>
      <c r="J17" s="71"/>
    </row>
    <row r="18" spans="2:10" ht="15" customHeight="1" x14ac:dyDescent="0.45">
      <c r="B18" s="16" t="s">
        <v>29</v>
      </c>
      <c r="C18" s="64">
        <v>683.77949999999998</v>
      </c>
      <c r="D18" s="64">
        <v>239.86449999999999</v>
      </c>
      <c r="E18">
        <f>E13*30%*-1</f>
        <v>14.1</v>
      </c>
      <c r="F18">
        <f>(F15-F16)*30%</f>
        <v>-68.8125</v>
      </c>
      <c r="G18">
        <f>SUM(C18:F18)</f>
        <v>868.93150000000003</v>
      </c>
      <c r="H18" s="71"/>
      <c r="I18" s="73"/>
      <c r="J18" s="71"/>
    </row>
    <row r="19" spans="2:10" ht="15" customHeight="1" x14ac:dyDescent="0.45">
      <c r="B19" s="16" t="s">
        <v>30</v>
      </c>
      <c r="C19">
        <f>C17-C18</f>
        <v>1568.1205</v>
      </c>
      <c r="D19">
        <f>D17-D18</f>
        <v>573.2355</v>
      </c>
      <c r="E19" s="71"/>
      <c r="F19" s="71"/>
      <c r="G19">
        <f>G17-G18</f>
        <v>2013.6934999999999</v>
      </c>
      <c r="H19" s="71"/>
      <c r="I19" s="73"/>
      <c r="J19" s="71"/>
    </row>
    <row r="20" spans="2:10" ht="15" customHeight="1" x14ac:dyDescent="0.45">
      <c r="C20" s="71"/>
      <c r="D20" s="71"/>
      <c r="E20" s="71"/>
      <c r="F20" s="71"/>
      <c r="G20" s="71"/>
      <c r="H20" s="71"/>
      <c r="I20" s="73"/>
      <c r="J20" s="71"/>
    </row>
    <row r="21" spans="2:10" ht="15" customHeight="1" x14ac:dyDescent="0.45">
      <c r="B21" s="16" t="s">
        <v>32</v>
      </c>
      <c r="C21" s="71"/>
      <c r="D21" s="71"/>
      <c r="E21" s="71"/>
      <c r="F21" s="71"/>
      <c r="G21" s="71"/>
      <c r="H21" s="71"/>
      <c r="I21" s="73"/>
      <c r="J21" s="71"/>
    </row>
    <row r="22" spans="2:10" ht="15" customHeight="1" x14ac:dyDescent="0.45">
      <c r="C22" s="71"/>
      <c r="D22" s="71"/>
      <c r="E22" s="71"/>
      <c r="F22" s="71"/>
      <c r="G22" s="71"/>
      <c r="H22" s="71"/>
      <c r="I22" s="73"/>
      <c r="J22" s="71"/>
    </row>
    <row r="23" spans="2:10" ht="15" customHeight="1" x14ac:dyDescent="0.45">
      <c r="B23" s="16" t="s">
        <v>33</v>
      </c>
      <c r="C23" s="71"/>
      <c r="D23" s="71"/>
      <c r="E23" s="71"/>
      <c r="F23" s="71"/>
      <c r="G23" s="71"/>
      <c r="H23" s="71"/>
      <c r="I23" s="73"/>
      <c r="J23" s="71"/>
    </row>
    <row r="24" spans="2:10" ht="15" customHeight="1" x14ac:dyDescent="0.45">
      <c r="B24" s="16" t="s">
        <v>53</v>
      </c>
      <c r="C24">
        <f>C15</f>
        <v>19.399999999999999</v>
      </c>
      <c r="D24" s="71"/>
      <c r="E24" s="71"/>
      <c r="F24" s="71"/>
      <c r="G24" s="71"/>
      <c r="H24" s="71"/>
      <c r="I24" s="73"/>
      <c r="J24" s="71"/>
    </row>
    <row r="25" spans="2:10" ht="15" customHeight="1" x14ac:dyDescent="0.45">
      <c r="B25" s="16" t="s">
        <v>54</v>
      </c>
      <c r="C25">
        <f>D15</f>
        <v>2.35</v>
      </c>
      <c r="D25" s="71"/>
      <c r="E25" s="71"/>
      <c r="F25" s="71"/>
      <c r="G25" s="71"/>
      <c r="H25" s="71"/>
      <c r="I25" s="73"/>
      <c r="J25" s="71"/>
    </row>
    <row r="26" spans="2:10" ht="15" customHeight="1" x14ac:dyDescent="0.45">
      <c r="B26" s="16" t="s">
        <v>34</v>
      </c>
      <c r="C26" s="64">
        <f>950*1.25%*-1</f>
        <v>-11.875</v>
      </c>
      <c r="D26" s="71"/>
      <c r="E26" s="71"/>
      <c r="F26" s="71"/>
      <c r="G26" s="71"/>
      <c r="H26" s="71"/>
      <c r="I26" s="73"/>
      <c r="J26" s="71"/>
    </row>
    <row r="27" spans="2:10" ht="15" customHeight="1" x14ac:dyDescent="0.45">
      <c r="B27" s="16" t="s">
        <v>35</v>
      </c>
      <c r="C27">
        <f>SUM(C24:C26)</f>
        <v>9.875</v>
      </c>
      <c r="D27" s="71"/>
      <c r="E27" s="71"/>
      <c r="F27" s="71"/>
      <c r="G27" s="71"/>
      <c r="H27" s="71"/>
      <c r="I27" s="73"/>
      <c r="J27" s="71"/>
    </row>
    <row r="28" spans="2:10" ht="15" customHeight="1" x14ac:dyDescent="0.45">
      <c r="C28" s="71"/>
      <c r="D28" s="71"/>
      <c r="E28" s="71"/>
      <c r="F28" s="71"/>
      <c r="G28" s="71"/>
      <c r="H28" s="71"/>
      <c r="I28" s="73"/>
      <c r="J28" s="71"/>
    </row>
    <row r="29" spans="2:10" ht="15" customHeight="1" x14ac:dyDescent="0.45">
      <c r="B29" s="16" t="s">
        <v>36</v>
      </c>
      <c r="C29" s="72"/>
      <c r="D29" s="71"/>
      <c r="E29" s="71"/>
      <c r="F29" s="71"/>
      <c r="G29" s="71"/>
      <c r="H29" s="71"/>
      <c r="I29" s="73"/>
      <c r="J29" s="71"/>
    </row>
    <row r="30" spans="2:10" ht="15" customHeight="1" x14ac:dyDescent="0.45">
      <c r="B30" s="16" t="s">
        <v>55</v>
      </c>
      <c r="C30">
        <f>C16</f>
        <v>352.5</v>
      </c>
      <c r="D30" s="72"/>
      <c r="E30" s="71"/>
      <c r="F30" s="71"/>
      <c r="G30" s="71"/>
      <c r="H30" s="71"/>
      <c r="I30" s="73"/>
      <c r="J30" s="71"/>
    </row>
    <row r="31" spans="2:10" ht="15" customHeight="1" x14ac:dyDescent="0.45">
      <c r="B31" s="16" t="s">
        <v>56</v>
      </c>
      <c r="C31">
        <f>D16</f>
        <v>141</v>
      </c>
      <c r="D31" s="72"/>
      <c r="E31" s="71"/>
      <c r="F31" s="71"/>
      <c r="G31" s="71"/>
      <c r="H31" s="71"/>
      <c r="I31" s="73"/>
      <c r="J31" s="71"/>
    </row>
    <row r="32" spans="2:10" ht="15" customHeight="1" x14ac:dyDescent="0.45">
      <c r="B32" s="16" t="s">
        <v>37</v>
      </c>
      <c r="C32" s="64">
        <f>2900*7.5%</f>
        <v>217.5</v>
      </c>
      <c r="D32" s="72"/>
      <c r="E32" s="71"/>
      <c r="F32" s="71"/>
      <c r="G32" s="71"/>
      <c r="H32" s="71"/>
      <c r="I32" s="73"/>
      <c r="J32" s="71"/>
    </row>
    <row r="33" spans="2:10" ht="15" customHeight="1" x14ac:dyDescent="0.45">
      <c r="B33" s="16" t="s">
        <v>38</v>
      </c>
      <c r="C33">
        <f>SUM(C30:C32)</f>
        <v>711</v>
      </c>
      <c r="D33" s="72"/>
      <c r="E33" s="71"/>
      <c r="F33" s="71"/>
      <c r="G33" s="71"/>
      <c r="H33" s="71"/>
      <c r="I33" s="73"/>
      <c r="J33" s="71"/>
    </row>
    <row r="34" spans="2:10" ht="15" customHeight="1" x14ac:dyDescent="0.45">
      <c r="C34" s="71"/>
      <c r="D34" s="72"/>
      <c r="E34" s="71"/>
      <c r="F34" s="71"/>
      <c r="G34" s="71"/>
      <c r="H34" s="71"/>
      <c r="I34" s="73"/>
      <c r="J34" s="71"/>
    </row>
    <row r="35" spans="2:10" ht="15" customHeight="1" x14ac:dyDescent="0.45">
      <c r="B35" s="16" t="s">
        <v>39</v>
      </c>
      <c r="C35" s="71"/>
      <c r="D35" s="72"/>
      <c r="E35" s="71"/>
      <c r="F35" s="71"/>
      <c r="G35" s="71"/>
      <c r="H35" s="71"/>
      <c r="I35" s="73"/>
      <c r="J35" s="71"/>
    </row>
    <row r="36" spans="2:10" ht="15" customHeight="1" x14ac:dyDescent="0.45">
      <c r="B36" s="16" t="s">
        <v>57</v>
      </c>
      <c r="C36">
        <f>C18</f>
        <v>683.77949999999998</v>
      </c>
      <c r="D36" s="72"/>
      <c r="E36" s="71"/>
      <c r="F36" s="71"/>
      <c r="G36" s="71"/>
      <c r="H36" s="71"/>
      <c r="I36" s="73"/>
      <c r="J36" s="71"/>
    </row>
    <row r="37" spans="2:10" ht="15" customHeight="1" x14ac:dyDescent="0.45">
      <c r="B37" s="16" t="s">
        <v>58</v>
      </c>
      <c r="C37">
        <f>D18</f>
        <v>239.86449999999999</v>
      </c>
      <c r="D37" s="72"/>
      <c r="E37" s="71"/>
      <c r="F37" s="71"/>
      <c r="G37" s="71"/>
      <c r="H37" s="71"/>
      <c r="I37" s="73"/>
      <c r="J37" s="71"/>
    </row>
    <row r="38" spans="2:10" ht="15" customHeight="1" x14ac:dyDescent="0.45">
      <c r="B38" s="16" t="s">
        <v>40</v>
      </c>
      <c r="C38" s="64">
        <f>47*30%</f>
        <v>14.1</v>
      </c>
      <c r="D38" s="72"/>
      <c r="E38" s="71"/>
      <c r="F38" s="71"/>
      <c r="G38" s="71"/>
      <c r="H38" s="71"/>
      <c r="I38" s="73"/>
      <c r="J38" s="71"/>
    </row>
    <row r="39" spans="2:10" ht="15" customHeight="1" x14ac:dyDescent="0.45">
      <c r="B39" s="16" t="s">
        <v>41</v>
      </c>
      <c r="C39">
        <f>C26*30%</f>
        <v>-3.5625</v>
      </c>
      <c r="D39" s="72"/>
      <c r="E39" s="71"/>
      <c r="F39" s="71"/>
      <c r="G39" s="71"/>
      <c r="H39" s="71"/>
      <c r="I39" s="73"/>
      <c r="J39" s="71"/>
    </row>
    <row r="40" spans="2:10" ht="15" customHeight="1" x14ac:dyDescent="0.45">
      <c r="B40" s="16" t="s">
        <v>42</v>
      </c>
      <c r="C40">
        <f>C32*30%*-1</f>
        <v>-65.25</v>
      </c>
      <c r="D40" s="72"/>
      <c r="E40" s="71"/>
      <c r="F40" s="71"/>
      <c r="G40" s="71"/>
      <c r="H40" s="71"/>
      <c r="I40" s="73"/>
      <c r="J40" s="71"/>
    </row>
    <row r="41" spans="2:10" ht="15" customHeight="1" x14ac:dyDescent="0.45">
      <c r="B41" s="16" t="s">
        <v>43</v>
      </c>
      <c r="C41">
        <f>SUM(C36:C40)</f>
        <v>868.93150000000003</v>
      </c>
      <c r="D41" s="72"/>
      <c r="E41" s="71"/>
      <c r="F41" s="71"/>
      <c r="G41" s="71"/>
      <c r="H41" s="71"/>
      <c r="I41" s="73"/>
      <c r="J41" s="71"/>
    </row>
    <row r="42" spans="2:10" ht="15" customHeight="1" x14ac:dyDescent="0.45">
      <c r="C42" s="71"/>
      <c r="D42" s="72"/>
      <c r="E42" s="71"/>
      <c r="F42" s="71"/>
      <c r="G42" s="71"/>
      <c r="H42" s="71"/>
      <c r="I42" s="73"/>
      <c r="J42" s="71"/>
    </row>
    <row r="43" spans="2:10" ht="15" customHeight="1" x14ac:dyDescent="0.45">
      <c r="B43" s="16" t="s">
        <v>44</v>
      </c>
      <c r="C43" s="71"/>
      <c r="D43" s="72"/>
      <c r="E43" s="71"/>
      <c r="F43" s="71"/>
      <c r="G43" s="71"/>
      <c r="H43" s="71"/>
      <c r="I43" s="73"/>
      <c r="J43" s="71"/>
    </row>
    <row r="44" spans="2:10" ht="15" customHeight="1" x14ac:dyDescent="0.45">
      <c r="B44" s="16" t="s">
        <v>45</v>
      </c>
      <c r="C44">
        <f>G17</f>
        <v>2882.625</v>
      </c>
      <c r="D44" s="72"/>
      <c r="E44" s="71"/>
      <c r="F44" s="71"/>
      <c r="G44" s="71"/>
      <c r="H44" s="71"/>
      <c r="I44" s="73"/>
      <c r="J44" s="71"/>
    </row>
    <row r="45" spans="2:10" ht="15" customHeight="1" x14ac:dyDescent="0.45">
      <c r="B45" s="16" t="s">
        <v>46</v>
      </c>
      <c r="C45" s="70">
        <v>0.3</v>
      </c>
      <c r="D45" s="72"/>
      <c r="E45" s="71"/>
      <c r="F45" s="71"/>
      <c r="G45" s="71"/>
      <c r="H45" s="71"/>
      <c r="I45" s="73"/>
      <c r="J45" s="71"/>
    </row>
    <row r="46" spans="2:10" ht="15" customHeight="1" x14ac:dyDescent="0.45">
      <c r="B46" s="16" t="s">
        <v>47</v>
      </c>
      <c r="C46">
        <f>C44*C45</f>
        <v>864.78750000000002</v>
      </c>
      <c r="D46" s="72"/>
      <c r="E46" s="71"/>
      <c r="F46" s="71"/>
      <c r="G46" s="71"/>
      <c r="H46" s="71"/>
      <c r="I46" s="73"/>
      <c r="J46" s="71"/>
    </row>
    <row r="47" spans="2:10" ht="15" customHeight="1" x14ac:dyDescent="0.45">
      <c r="B47" s="16" t="s">
        <v>48</v>
      </c>
      <c r="C47">
        <f>C41</f>
        <v>868.93150000000003</v>
      </c>
      <c r="D47" s="72"/>
      <c r="E47" s="71"/>
      <c r="F47" s="71"/>
      <c r="G47" s="71"/>
      <c r="H47" s="71"/>
      <c r="I47" s="73"/>
      <c r="J47" s="71"/>
    </row>
    <row r="48" spans="2:10" ht="15" customHeight="1" x14ac:dyDescent="0.45">
      <c r="C48" s="71"/>
      <c r="D48" s="72"/>
      <c r="E48" s="71"/>
      <c r="F48" s="71"/>
      <c r="G48" s="71"/>
      <c r="H48" s="71"/>
      <c r="I48" s="73"/>
      <c r="J48" s="71"/>
    </row>
    <row r="49" spans="1:10" ht="15" customHeight="1" x14ac:dyDescent="0.45">
      <c r="B49" s="16" t="s">
        <v>61</v>
      </c>
      <c r="C49" s="71"/>
      <c r="D49" s="72"/>
      <c r="E49" s="71"/>
      <c r="F49" s="71"/>
      <c r="G49" s="71"/>
      <c r="H49" s="71"/>
      <c r="I49" s="73"/>
      <c r="J49" s="71"/>
    </row>
    <row r="50" spans="1:10" ht="15" customHeight="1" x14ac:dyDescent="0.45">
      <c r="B50" s="16" t="s">
        <v>62</v>
      </c>
      <c r="C50" s="71"/>
      <c r="D50" s="72"/>
      <c r="E50" s="71"/>
      <c r="F50" s="71"/>
      <c r="G50" s="71"/>
      <c r="H50" s="71"/>
      <c r="I50" s="73"/>
      <c r="J50" s="71"/>
    </row>
    <row r="51" spans="1:10" ht="15" customHeight="1" x14ac:dyDescent="0.45">
      <c r="B51" s="16" t="s">
        <v>59</v>
      </c>
      <c r="C51" s="69">
        <f>C18/C17</f>
        <v>0.30364558816998977</v>
      </c>
      <c r="D51" s="72"/>
      <c r="E51" s="71"/>
      <c r="F51" s="71"/>
      <c r="G51" s="71"/>
      <c r="H51" s="71"/>
      <c r="I51" s="73"/>
      <c r="J51" s="71"/>
    </row>
    <row r="52" spans="1:10" ht="15" customHeight="1" x14ac:dyDescent="0.45">
      <c r="B52" s="16" t="s">
        <v>60</v>
      </c>
      <c r="C52" s="69">
        <f>D18/D17</f>
        <v>0.29499999999999998</v>
      </c>
      <c r="D52" s="72"/>
      <c r="E52" s="71"/>
      <c r="F52" s="71"/>
      <c r="G52" s="71"/>
      <c r="H52" s="71"/>
      <c r="I52" s="73"/>
      <c r="J52" s="71"/>
    </row>
    <row r="53" spans="1:10" ht="15" customHeight="1" x14ac:dyDescent="0.45">
      <c r="B53" s="16" t="s">
        <v>49</v>
      </c>
      <c r="C53" s="69">
        <f>C45</f>
        <v>0.3</v>
      </c>
      <c r="D53" s="72"/>
      <c r="E53" s="71"/>
      <c r="F53" s="71"/>
      <c r="G53" s="71"/>
      <c r="H53" s="71"/>
      <c r="I53" s="73"/>
      <c r="J53" s="71"/>
    </row>
    <row r="54" spans="1:10" ht="15" customHeight="1" x14ac:dyDescent="0.45">
      <c r="C54" s="71"/>
      <c r="D54" s="71"/>
      <c r="E54" s="71"/>
      <c r="F54" s="71"/>
      <c r="G54" s="71"/>
      <c r="H54" s="71"/>
      <c r="I54" s="73"/>
      <c r="J54" s="71"/>
    </row>
    <row r="55" spans="1:10" ht="15" customHeight="1" x14ac:dyDescent="0.45">
      <c r="A55" s="15" t="s">
        <v>16</v>
      </c>
    </row>
    <row r="57" spans="1:10" ht="15" customHeight="1" x14ac:dyDescent="0.45">
      <c r="C57" s="67"/>
    </row>
    <row r="58" spans="1:10" ht="15" customHeight="1" x14ac:dyDescent="0.45">
      <c r="C58" s="65"/>
    </row>
    <row r="59" spans="1:10" ht="15" customHeight="1" x14ac:dyDescent="0.45">
      <c r="C59" s="65"/>
    </row>
    <row r="62" spans="1:10" ht="15" customHeight="1" x14ac:dyDescent="0.45">
      <c r="C62" s="67"/>
    </row>
    <row r="67" spans="3:3" ht="15" customHeight="1" x14ac:dyDescent="0.45">
      <c r="C67" s="65"/>
    </row>
    <row r="70" spans="3:3" ht="15" customHeight="1" x14ac:dyDescent="0.45">
      <c r="C70" s="67"/>
    </row>
    <row r="75" spans="3:3" ht="15" customHeight="1" x14ac:dyDescent="0.45">
      <c r="C75" s="65"/>
    </row>
    <row r="81" spans="3:8" ht="15" customHeight="1" x14ac:dyDescent="0.45">
      <c r="C81" s="64"/>
      <c r="D81" s="64"/>
      <c r="E81" s="64"/>
      <c r="F81" s="64"/>
      <c r="G81" s="64"/>
      <c r="H81" s="64"/>
    </row>
    <row r="82" spans="3:8" ht="15" customHeight="1" x14ac:dyDescent="0.45">
      <c r="C82" s="66"/>
      <c r="D82" s="66"/>
      <c r="E82" s="66"/>
      <c r="F82" s="66"/>
      <c r="G82" s="66"/>
      <c r="H82" s="66"/>
    </row>
    <row r="83" spans="3:8" ht="15" customHeight="1" x14ac:dyDescent="0.45">
      <c r="C83" s="66"/>
      <c r="D83" s="66"/>
      <c r="E83" s="66"/>
      <c r="F83" s="66"/>
      <c r="G83" s="66"/>
      <c r="H83" s="66"/>
    </row>
    <row r="84" spans="3:8" ht="15" customHeight="1" x14ac:dyDescent="0.45">
      <c r="C84" s="66"/>
      <c r="D84" s="66"/>
      <c r="E84" s="66"/>
      <c r="F84" s="66"/>
      <c r="G84" s="66"/>
      <c r="H84" s="66"/>
    </row>
    <row r="85" spans="3:8" ht="15" customHeight="1" x14ac:dyDescent="0.45">
      <c r="C85" s="66"/>
      <c r="D85" s="66"/>
      <c r="E85" s="66"/>
      <c r="F85" s="66"/>
      <c r="G85" s="66"/>
      <c r="H85" s="66"/>
    </row>
    <row r="87" spans="3:8" ht="15" customHeight="1" x14ac:dyDescent="0.45">
      <c r="C87" s="68"/>
      <c r="D87" s="68"/>
      <c r="E87" s="68"/>
      <c r="F87" s="68"/>
      <c r="G87" s="68"/>
      <c r="H87" s="68"/>
    </row>
    <row r="91" spans="3:8" ht="15" customHeight="1" x14ac:dyDescent="0.45">
      <c r="C91" s="67"/>
      <c r="D91" s="67"/>
      <c r="E91" s="67"/>
      <c r="F91" s="67"/>
      <c r="G91" s="67"/>
      <c r="H91" s="67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Financial Edge</cp:lastModifiedBy>
  <cp:lastPrinted>2016-02-10T09:55:10Z</cp:lastPrinted>
  <dcterms:created xsi:type="dcterms:W3CDTF">2016-02-03T14:06:14Z</dcterms:created>
  <dcterms:modified xsi:type="dcterms:W3CDTF">2017-06-06T18:03:09Z</dcterms:modified>
</cp:coreProperties>
</file>