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951D129F-2EB8-4F46-A1E6-6BEA87BC91A2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E43" i="2"/>
  <c r="F43" i="2"/>
  <c r="G43" i="2"/>
  <c r="D43" i="2"/>
  <c r="E42" i="2"/>
  <c r="F42" i="2"/>
  <c r="G42" i="2"/>
  <c r="D42" i="2"/>
  <c r="E41" i="2"/>
  <c r="F41" i="2"/>
  <c r="G41" i="2"/>
  <c r="D41" i="2"/>
  <c r="G39" i="2"/>
  <c r="G38" i="2"/>
  <c r="E28" i="2"/>
  <c r="F28" i="2"/>
  <c r="F29" i="2" s="1"/>
  <c r="F30" i="2" s="1"/>
  <c r="F36" i="2" s="1"/>
  <c r="G28" i="2"/>
  <c r="E29" i="2"/>
  <c r="E30" i="2" s="1"/>
  <c r="E36" i="2" s="1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D34" i="2"/>
  <c r="D35" i="2"/>
  <c r="D33" i="2"/>
  <c r="D32" i="2"/>
  <c r="D31" i="2"/>
  <c r="D30" i="2"/>
  <c r="D29" i="2"/>
  <c r="D28" i="2"/>
  <c r="A7" i="1"/>
  <c r="G29" i="2" l="1"/>
  <c r="G30" i="2" s="1"/>
  <c r="G36" i="2" s="1"/>
  <c r="D36" i="2"/>
  <c r="XFD16" i="2"/>
  <c r="A1" i="6" l="1"/>
</calcChain>
</file>

<file path=xl/sharedStrings.xml><?xml version="1.0" encoding="utf-8"?>
<sst xmlns="http://schemas.openxmlformats.org/spreadsheetml/2006/main" count="72" uniqueCount="64">
  <si>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</si>
  <si>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</si>
  <si>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</si>
  <si>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</si>
  <si>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</si>
  <si>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</si>
  <si>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</si>
  <si>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</si>
  <si>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</si>
  <si>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</si>
  <si>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</si>
  <si>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</si>
  <si>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</si>
  <si>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</si>
  <si>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</si>
  <si>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</si>
  <si>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</si>
  <si>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</si>
  <si>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</si>
  <si>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</si>
  <si>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</si>
  <si>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</si>
  <si>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</si>
  <si>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</si>
  <si>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</si>
  <si>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Depreciation</t>
  </si>
  <si>
    <t>EBIT</t>
  </si>
  <si>
    <t>Tax on EBIT</t>
  </si>
  <si>
    <t>NOPAT</t>
  </si>
  <si>
    <t>Sales</t>
  </si>
  <si>
    <t>WACC</t>
  </si>
  <si>
    <t>Long term growth rate</t>
  </si>
  <si>
    <t>Assume cash flows fall at the middle of each year.</t>
  </si>
  <si>
    <t>Year count</t>
  </si>
  <si>
    <t>Tax expense</t>
  </si>
  <si>
    <t>Sum of present value of free cash flows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</si>
  <si>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</si>
  <si>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</si>
  <si>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</si>
  <si>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</si>
  <si>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</si>
  <si>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</si>
  <si>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</si>
  <si>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Present value of free cash flows</t>
  </si>
  <si>
    <t>Capital expenditure</t>
  </si>
  <si>
    <t>(Inc) / dec in OWC</t>
  </si>
  <si>
    <t>Discount factor</t>
  </si>
  <si>
    <t>Interest</t>
  </si>
  <si>
    <t>Net income</t>
  </si>
  <si>
    <t xml:space="preserve"> Free cash flows</t>
  </si>
  <si>
    <t>Implied EBITDA multiple</t>
  </si>
  <si>
    <t>Profit before tax</t>
  </si>
  <si>
    <t>Operating working capital</t>
  </si>
  <si>
    <t>Terminal value implied EBITDA multiple</t>
  </si>
  <si>
    <t>In addition, calculate the terminal value implied EBITDA multiple</t>
  </si>
  <si>
    <t>Long-term operating liabilities</t>
  </si>
  <si>
    <t>End</t>
  </si>
  <si>
    <t>Clean effective tax rate</t>
  </si>
  <si>
    <t>Workout</t>
  </si>
  <si>
    <t xml:space="preserve">Calculate the enterprise value for the below company, </t>
  </si>
  <si>
    <t>and the EBITDA multiple based on the enterprise value.</t>
  </si>
  <si>
    <t>Other long term op liabilities</t>
  </si>
  <si>
    <t>Inc/(dec) in other long term op liabilities</t>
  </si>
  <si>
    <t>Inc / (dec) in long term op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</si>
</sst>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  <numFmt numFmtId="175" formatCode="#,##0.000_);\(#,##0.000\);0.0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6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2" fontId="0" fillId="0" borderId="0" xfId="0" applyNumberFormat="1"/>
    <xf numFmtId="172" fontId="0" fillId="0" borderId="0" xfId="0" quotePrefix="1"/>
    <xf numFmtId="170" fontId="30" fillId="0" borderId="0" xfId="58" applyNumberFormat="1" applyFill="1"/>
    <xf numFmtId="170" fontId="30" fillId="37" borderId="11" xfId="61" applyNumberFormat="1">
      <protection locked="0"/>
    </xf>
    <xf numFmtId="168" fontId="3" fillId="0" borderId="0" xfId="54" quotePrefix="1">
      <alignment vertical="top"/>
    </xf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6" applyNumberFormat="1" applyFont="1" applyFill="1" applyBorder="1" applyAlignment="1" applyProtection="1"/>
    <xf numFmtId="175" fontId="0" fillId="0" borderId="0" xfId="0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s="22" customFormat="1" ht="75" customHeight="1" x14ac:dyDescent="0.2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6"/>
      <c r="D4" s="7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8" t="s">
        <v>13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s="23" customFormat="1" ht="15" customHeight="1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 s="23" customFormat="1" ht="15" customHeight="1" x14ac:dyDescent="0.2">
      <c r="A7" s="78" t="str">
        <f ca="1">"© "&amp;YEAR(TODAY())&amp;" Financial Edge Training"</f>
        <v>© 2022 Financial Edge Training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9"/>
      <c r="H9" s="79"/>
      <c r="I9" s="79"/>
      <c r="J9" s="79"/>
      <c r="K9" s="28"/>
    </row>
    <row r="10" spans="1:14" s="23" customFormat="1" ht="15" customHeight="1" x14ac:dyDescent="0.2">
      <c r="B10" s="24"/>
      <c r="C10" s="24"/>
      <c r="F10" s="28"/>
      <c r="G10" s="79"/>
      <c r="H10" s="79"/>
      <c r="I10" s="79"/>
      <c r="J10" s="79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5"/>
      <c r="H12" s="75"/>
      <c r="I12" s="75"/>
      <c r="J12" s="75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5"/>
      <c r="H13" s="75"/>
      <c r="I13" s="75"/>
      <c r="J13" s="75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5"/>
      <c r="H14" s="75"/>
      <c r="I14" s="75"/>
      <c r="J14" s="75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5"/>
      <c r="H16" s="75"/>
      <c r="I16" s="75"/>
      <c r="J16" s="75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4" t="s">
        <v>0</v>
      </c>
      <c r="C4" s="84"/>
      <c r="D4" s="84"/>
      <c r="E4" s="84"/>
      <c r="F4" s="84"/>
      <c r="G4" s="84"/>
      <c r="H4" s="84"/>
      <c r="I4" s="84"/>
      <c r="K4" s="1"/>
      <c r="L4" s="84" t="s">
        <v>2</v>
      </c>
      <c r="M4" s="84"/>
      <c r="N4" s="84"/>
      <c r="O4" s="84"/>
      <c r="P4" s="84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 t="s">
        <v>9</v>
      </c>
      <c r="O5" s="81"/>
      <c r="P5" s="81"/>
      <c r="Q5" s="81"/>
      <c r="R5" s="45"/>
    </row>
    <row r="6" spans="1:18" s="2" customFormat="1" ht="15" customHeight="1" x14ac:dyDescent="0.2">
      <c r="A6" s="3"/>
      <c r="B6" s="8" t="s">
        <v>1</v>
      </c>
      <c r="C6" s="18" t="s">
        <v>39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>
        <v>42369</v>
      </c>
      <c r="O6" s="82"/>
      <c r="P6" s="82"/>
      <c r="Q6" s="82"/>
      <c r="R6" s="45"/>
    </row>
    <row r="7" spans="1:18" s="2" customFormat="1" ht="15" customHeight="1" x14ac:dyDescent="0.2">
      <c r="A7" s="18"/>
      <c r="B7" s="8" t="s">
        <v>1</v>
      </c>
      <c r="C7" s="18" t="s">
        <v>40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 t="s">
        <v>10</v>
      </c>
      <c r="O7" s="81"/>
      <c r="P7" s="81"/>
      <c r="Q7" s="81"/>
      <c r="R7" s="45"/>
    </row>
    <row r="8" spans="1:18" s="2" customFormat="1" ht="15" customHeight="1" x14ac:dyDescent="0.2">
      <c r="A8" s="18"/>
      <c r="B8" s="8" t="s">
        <v>1</v>
      </c>
      <c r="C8" s="18" t="s">
        <v>42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 t="s">
        <v>11</v>
      </c>
      <c r="O8" s="81"/>
      <c r="P8" s="81"/>
      <c r="Q8" s="81"/>
      <c r="R8" s="45"/>
    </row>
    <row r="9" spans="1:18" s="2" customFormat="1" ht="15" customHeight="1" x14ac:dyDescent="0.2">
      <c r="A9" s="43"/>
      <c r="B9" s="8" t="s">
        <v>1</v>
      </c>
      <c r="C9" s="18" t="s">
        <v>41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12</v>
      </c>
      <c r="O9" s="81"/>
      <c r="P9" s="81"/>
      <c r="Q9" s="81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5" t="s">
        <v>19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N13" s="1"/>
      <c r="O13" s="84" t="s">
        <v>14</v>
      </c>
      <c r="P13" s="84"/>
      <c r="Q13" s="84"/>
      <c r="R13" s="62"/>
    </row>
    <row r="14" spans="1:18" s="2" customFormat="1" ht="15" customHeight="1" x14ac:dyDescent="0.2">
      <c r="A14" s="60"/>
      <c r="B14" s="80" t="s">
        <v>20</v>
      </c>
      <c r="C14" s="80"/>
      <c r="D14" s="80" t="s">
        <v>21</v>
      </c>
      <c r="E14" s="80"/>
      <c r="F14" s="80"/>
      <c r="G14" s="80"/>
      <c r="H14" s="80"/>
      <c r="I14" s="80"/>
      <c r="J14" s="80"/>
      <c r="K14" s="80"/>
      <c r="L14" s="80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1"/>
  <sheetViews>
    <sheetView tabSelected="1" zoomScale="125" zoomScaleNormal="100" workbookViewId="0">
      <selection activeCell="F28" sqref="F28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4 16384:16384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4 16384:16384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4 16384:16384" ht="15" customHeight="1" x14ac:dyDescent="0.2">
      <c r="A3" s="15" t="s">
        <v>58</v>
      </c>
      <c r="C3" s="70"/>
      <c r="D3" s="70"/>
      <c r="E3" s="70"/>
      <c r="F3" s="70"/>
      <c r="G3" s="70"/>
      <c r="H3" s="72"/>
      <c r="I3" s="70"/>
      <c r="J3" s="71"/>
    </row>
    <row r="4" spans="1:14 16384:16384" ht="15" customHeight="1" x14ac:dyDescent="0.2">
      <c r="B4" s="16" t="s">
        <v>59</v>
      </c>
      <c r="C4" s="70"/>
      <c r="D4" s="70"/>
      <c r="E4" s="70"/>
      <c r="F4" s="70"/>
      <c r="G4" s="70"/>
      <c r="H4" s="72"/>
      <c r="I4" s="70"/>
      <c r="J4" s="71"/>
    </row>
    <row r="5" spans="1:14 16384:16384" ht="15" customHeight="1" x14ac:dyDescent="0.2">
      <c r="B5" s="16" t="s">
        <v>60</v>
      </c>
      <c r="C5" s="70"/>
      <c r="D5" s="70"/>
      <c r="E5" s="70"/>
      <c r="F5" s="70"/>
      <c r="G5" s="70"/>
      <c r="H5" s="72"/>
      <c r="I5" s="70"/>
      <c r="J5" s="71"/>
    </row>
    <row r="6" spans="1:14 16384:16384" ht="15" customHeight="1" x14ac:dyDescent="0.2">
      <c r="B6" s="16" t="s">
        <v>54</v>
      </c>
      <c r="C6" s="70"/>
      <c r="D6" s="70"/>
      <c r="E6" s="70"/>
      <c r="F6" s="70"/>
      <c r="G6" s="70"/>
      <c r="H6" s="72"/>
      <c r="I6" s="70"/>
      <c r="J6" s="71"/>
    </row>
    <row r="7" spans="1:14 16384:16384" ht="15" customHeight="1" x14ac:dyDescent="0.2">
      <c r="B7" s="16" t="s">
        <v>32</v>
      </c>
      <c r="C7" s="70"/>
      <c r="D7" s="70"/>
      <c r="E7" s="70"/>
      <c r="F7" s="70"/>
      <c r="G7" s="70"/>
      <c r="H7" s="72"/>
      <c r="I7" s="70"/>
      <c r="J7" s="71"/>
      <c r="K7" s="66"/>
    </row>
    <row r="8" spans="1:14 16384:16384" ht="15" customHeight="1" x14ac:dyDescent="0.2">
      <c r="C8" s="70"/>
      <c r="D8" s="70"/>
      <c r="E8" s="70"/>
      <c r="F8" s="70"/>
      <c r="G8" s="70"/>
      <c r="H8" s="72"/>
      <c r="I8" s="70"/>
      <c r="J8" s="71"/>
      <c r="K8" s="66"/>
    </row>
    <row r="9" spans="1:14 16384:16384" ht="15" customHeight="1" x14ac:dyDescent="0.2">
      <c r="B9" s="16" t="s">
        <v>24</v>
      </c>
      <c r="C9" s="70"/>
      <c r="D9">
        <v>1</v>
      </c>
      <c r="E9">
        <v>2</v>
      </c>
      <c r="F9">
        <v>3</v>
      </c>
      <c r="G9">
        <v>4</v>
      </c>
      <c r="H9" s="72"/>
      <c r="I9" s="70"/>
      <c r="J9" s="70"/>
      <c r="K9" s="65"/>
      <c r="L9" s="65"/>
      <c r="M9" s="65"/>
      <c r="N9" s="65"/>
    </row>
    <row r="10" spans="1:14 16384:16384" ht="15" customHeight="1" x14ac:dyDescent="0.2">
      <c r="C10" s="70"/>
      <c r="D10" s="70"/>
      <c r="E10" s="70"/>
      <c r="F10" s="70"/>
      <c r="G10" s="70"/>
      <c r="H10" s="72"/>
      <c r="I10" s="70"/>
      <c r="J10" s="70"/>
      <c r="K10" s="65"/>
      <c r="L10" s="65"/>
      <c r="M10" s="65"/>
      <c r="N10" s="65"/>
    </row>
    <row r="11" spans="1:14 16384:16384" ht="15" customHeight="1" x14ac:dyDescent="0.2">
      <c r="B11" s="16" t="s">
        <v>29</v>
      </c>
      <c r="C11" s="70"/>
      <c r="D11" s="64">
        <v>2759.9</v>
      </c>
      <c r="E11" s="64">
        <v>2870.2960000000003</v>
      </c>
      <c r="F11" s="64">
        <v>2985.1078400000006</v>
      </c>
      <c r="G11" s="64">
        <v>3104.5121536000006</v>
      </c>
      <c r="H11" s="72"/>
      <c r="I11" s="70"/>
      <c r="J11" s="70"/>
      <c r="K11" s="65"/>
      <c r="L11" s="65"/>
      <c r="M11" s="65"/>
      <c r="N11" s="65"/>
    </row>
    <row r="12" spans="1:14 16384:16384" ht="15" customHeight="1" x14ac:dyDescent="0.2">
      <c r="B12" s="16" t="s">
        <v>26</v>
      </c>
      <c r="C12" s="64">
        <v>402</v>
      </c>
      <c r="D12" s="64">
        <v>413.98500000000001</v>
      </c>
      <c r="E12" s="64">
        <v>430.54440000000005</v>
      </c>
      <c r="F12" s="64">
        <v>447.76617600000009</v>
      </c>
      <c r="G12" s="64">
        <v>465.67682304000004</v>
      </c>
      <c r="H12" s="72"/>
      <c r="I12" s="70"/>
      <c r="J12" s="70"/>
      <c r="K12" s="65"/>
      <c r="L12" s="65"/>
      <c r="M12" s="65"/>
      <c r="N12" s="65"/>
    </row>
    <row r="13" spans="1:14 16384:16384" ht="15" customHeight="1" x14ac:dyDescent="0.2">
      <c r="B13" s="16" t="s">
        <v>47</v>
      </c>
      <c r="C13" s="70"/>
      <c r="D13" s="64">
        <v>24.839099999999998</v>
      </c>
      <c r="E13" s="64">
        <v>25.832664000000001</v>
      </c>
      <c r="F13" s="64">
        <v>26.865970560000004</v>
      </c>
      <c r="G13" s="64">
        <v>27.940609382400002</v>
      </c>
      <c r="H13" s="72"/>
      <c r="I13" s="70"/>
      <c r="J13" s="70"/>
      <c r="K13" s="65"/>
      <c r="L13" s="65"/>
      <c r="M13" s="65"/>
      <c r="N13" s="65"/>
    </row>
    <row r="14" spans="1:14 16384:16384" ht="15" customHeight="1" x14ac:dyDescent="0.2">
      <c r="B14" s="16" t="s">
        <v>51</v>
      </c>
      <c r="C14" s="70"/>
      <c r="D14" s="64">
        <v>389.14590000000004</v>
      </c>
      <c r="E14" s="64">
        <v>404.71173600000003</v>
      </c>
      <c r="F14" s="64">
        <v>420.90020544000009</v>
      </c>
      <c r="G14" s="64">
        <v>437.73621365760005</v>
      </c>
      <c r="H14" s="72"/>
      <c r="I14" s="70"/>
      <c r="J14" s="70"/>
      <c r="K14" s="65"/>
      <c r="L14" s="65"/>
      <c r="M14" s="65"/>
      <c r="N14" s="65"/>
    </row>
    <row r="15" spans="1:14 16384:16384" ht="15" customHeight="1" x14ac:dyDescent="0.2">
      <c r="B15" s="16" t="s">
        <v>34</v>
      </c>
      <c r="C15" s="70"/>
      <c r="D15" s="64">
        <v>120.63522900000001</v>
      </c>
      <c r="E15" s="64">
        <v>125.46063816</v>
      </c>
      <c r="F15" s="64">
        <v>130.47906368640002</v>
      </c>
      <c r="G15" s="64">
        <v>135.69822623385602</v>
      </c>
      <c r="H15" s="72"/>
      <c r="I15" s="70"/>
      <c r="J15" s="70"/>
      <c r="K15" s="65"/>
      <c r="L15" s="65"/>
      <c r="M15" s="65"/>
      <c r="N15" s="65"/>
    </row>
    <row r="16" spans="1:14 16384:16384" ht="15" customHeight="1" x14ac:dyDescent="0.2">
      <c r="B16" s="16" t="s">
        <v>48</v>
      </c>
      <c r="C16" s="70"/>
      <c r="D16" s="64">
        <v>268.510671</v>
      </c>
      <c r="E16" s="64">
        <v>279.25109784000006</v>
      </c>
      <c r="F16" s="64">
        <v>290.42114175360007</v>
      </c>
      <c r="G16" s="64">
        <v>302.03798742374403</v>
      </c>
      <c r="H16" s="72"/>
      <c r="I16" s="70"/>
      <c r="J16" s="70"/>
      <c r="K16" s="65"/>
      <c r="L16" s="65"/>
      <c r="M16" s="65"/>
      <c r="N16" s="65"/>
      <c r="XFD16">
        <f>SUM(XFD11:XFD15)</f>
        <v>0</v>
      </c>
    </row>
    <row r="17" spans="2:14" ht="15" customHeight="1" x14ac:dyDescent="0.2">
      <c r="C17" s="70"/>
      <c r="D17" s="70"/>
      <c r="E17" s="70"/>
      <c r="F17" s="70"/>
      <c r="G17" s="70"/>
      <c r="H17" s="72"/>
      <c r="I17" s="70"/>
      <c r="J17" s="70"/>
      <c r="K17" s="65"/>
      <c r="L17" s="65"/>
      <c r="M17" s="65"/>
      <c r="N17" s="65"/>
    </row>
    <row r="18" spans="2:14" ht="15" customHeight="1" x14ac:dyDescent="0.2">
      <c r="B18" s="16" t="s">
        <v>25</v>
      </c>
      <c r="C18" s="64">
        <v>580.29999999999995</v>
      </c>
      <c r="D18" s="64">
        <v>609.31499999999994</v>
      </c>
      <c r="E18" s="64">
        <v>639.78075000000001</v>
      </c>
      <c r="F18" s="64">
        <v>671.76978750000001</v>
      </c>
      <c r="G18" s="64">
        <v>705.358276875</v>
      </c>
      <c r="H18" s="72"/>
      <c r="I18" s="70"/>
      <c r="J18" s="70"/>
      <c r="K18" s="65"/>
      <c r="L18" s="65"/>
      <c r="M18" s="65"/>
      <c r="N18" s="65"/>
    </row>
    <row r="19" spans="2:14" ht="15" customHeight="1" x14ac:dyDescent="0.2">
      <c r="B19" s="16" t="s">
        <v>44</v>
      </c>
      <c r="C19" s="64">
        <v>592.20000000000005</v>
      </c>
      <c r="D19" s="64">
        <v>670.24649999999997</v>
      </c>
      <c r="E19" s="64">
        <v>703.75882500000012</v>
      </c>
      <c r="F19" s="64">
        <v>738.94676625000011</v>
      </c>
      <c r="G19" s="64">
        <v>775.89410456250005</v>
      </c>
      <c r="H19" s="72"/>
      <c r="I19" s="70"/>
      <c r="J19" s="70"/>
      <c r="K19" s="65"/>
      <c r="L19" s="65"/>
      <c r="M19" s="65"/>
      <c r="N19" s="65"/>
    </row>
    <row r="20" spans="2:14" ht="15" customHeight="1" x14ac:dyDescent="0.2">
      <c r="B20" s="16" t="s">
        <v>55</v>
      </c>
      <c r="C20" s="64">
        <v>253.8</v>
      </c>
      <c r="D20" s="64">
        <v>269.02800000000002</v>
      </c>
      <c r="E20" s="64">
        <v>285.16968000000003</v>
      </c>
      <c r="F20" s="64">
        <v>302.27986080000005</v>
      </c>
      <c r="G20" s="64">
        <v>320.41665244800009</v>
      </c>
      <c r="H20" s="72"/>
      <c r="I20" s="70"/>
      <c r="J20" s="70"/>
      <c r="K20" s="65"/>
      <c r="L20" s="65"/>
      <c r="M20" s="65"/>
      <c r="N20" s="65"/>
    </row>
    <row r="21" spans="2:14" ht="15" customHeight="1" x14ac:dyDescent="0.2">
      <c r="B21" s="16" t="s">
        <v>61</v>
      </c>
      <c r="C21" s="64">
        <v>361.8</v>
      </c>
      <c r="D21" s="64">
        <v>372.654</v>
      </c>
      <c r="E21" s="64">
        <v>383.83362</v>
      </c>
      <c r="F21" s="64">
        <v>395.34862859999998</v>
      </c>
      <c r="G21" s="64">
        <v>407.209087458</v>
      </c>
      <c r="H21" s="72"/>
      <c r="I21" s="70"/>
      <c r="J21" s="70"/>
      <c r="K21" s="65"/>
      <c r="L21" s="65"/>
      <c r="M21" s="65"/>
      <c r="N21" s="65"/>
    </row>
    <row r="22" spans="2:14" ht="15" customHeight="1" x14ac:dyDescent="0.2">
      <c r="B22" s="16" t="s">
        <v>52</v>
      </c>
      <c r="C22" s="64">
        <v>445.2</v>
      </c>
      <c r="D22" s="64">
        <v>460.33679999999998</v>
      </c>
      <c r="E22" s="64">
        <v>475.98825119999998</v>
      </c>
      <c r="F22" s="64">
        <v>492.17185174079998</v>
      </c>
      <c r="G22" s="64">
        <v>508.90569469998718</v>
      </c>
      <c r="H22" s="72"/>
      <c r="I22" s="70"/>
      <c r="J22" s="70"/>
      <c r="K22" s="65"/>
      <c r="L22" s="65"/>
      <c r="M22" s="65"/>
      <c r="N22" s="65"/>
    </row>
    <row r="23" spans="2:14" ht="15" customHeight="1" x14ac:dyDescent="0.2">
      <c r="B23" s="16" t="s">
        <v>57</v>
      </c>
      <c r="C23" s="67">
        <v>0.3</v>
      </c>
      <c r="D23" s="67">
        <v>0.3</v>
      </c>
      <c r="E23" s="67">
        <v>0.3</v>
      </c>
      <c r="F23" s="67">
        <v>0.3</v>
      </c>
      <c r="G23" s="67">
        <v>0.3</v>
      </c>
      <c r="H23" s="72"/>
      <c r="I23" s="70"/>
      <c r="J23" s="70"/>
      <c r="K23" s="65"/>
      <c r="L23" s="65"/>
      <c r="M23" s="65"/>
      <c r="N23" s="65"/>
    </row>
    <row r="24" spans="2:14" ht="15" customHeight="1" x14ac:dyDescent="0.2">
      <c r="C24" s="70"/>
      <c r="D24" s="70"/>
      <c r="E24" s="70"/>
      <c r="F24" s="70"/>
      <c r="G24" s="70"/>
      <c r="H24" s="72"/>
      <c r="I24" s="70"/>
      <c r="J24" s="70"/>
      <c r="K24" s="65"/>
      <c r="L24" s="65"/>
      <c r="M24" s="65"/>
      <c r="N24" s="65"/>
    </row>
    <row r="25" spans="2:14" ht="15" customHeight="1" x14ac:dyDescent="0.2">
      <c r="B25" s="16" t="s">
        <v>30</v>
      </c>
      <c r="C25" s="68">
        <v>6.5000000000000002E-2</v>
      </c>
      <c r="D25" s="70"/>
      <c r="E25" s="70"/>
      <c r="F25" s="70"/>
      <c r="G25" s="70"/>
      <c r="H25" s="72"/>
      <c r="I25" s="70"/>
      <c r="J25" s="70"/>
      <c r="K25" s="65"/>
      <c r="L25" s="65"/>
      <c r="M25" s="65"/>
      <c r="N25" s="65"/>
    </row>
    <row r="26" spans="2:14" ht="15" customHeight="1" x14ac:dyDescent="0.2">
      <c r="B26" s="16" t="s">
        <v>31</v>
      </c>
      <c r="C26" s="68">
        <v>1.9E-2</v>
      </c>
      <c r="D26" s="70"/>
      <c r="E26" s="70"/>
      <c r="F26" s="70"/>
      <c r="G26" s="70"/>
      <c r="H26" s="72"/>
      <c r="I26" s="70"/>
      <c r="J26" s="70"/>
      <c r="K26" s="65"/>
      <c r="L26" s="65"/>
      <c r="M26" s="65"/>
      <c r="N26" s="65"/>
    </row>
    <row r="27" spans="2:14" ht="15" customHeight="1" x14ac:dyDescent="0.2">
      <c r="C27" s="70"/>
      <c r="D27" s="70"/>
      <c r="E27" s="70"/>
      <c r="F27" s="70"/>
      <c r="G27" s="70"/>
      <c r="H27" s="72"/>
      <c r="I27" s="70"/>
      <c r="J27" s="70"/>
      <c r="K27" s="65"/>
      <c r="L27" s="65"/>
      <c r="M27" s="65"/>
      <c r="N27" s="65"/>
    </row>
    <row r="28" spans="2:14" ht="15" customHeight="1" x14ac:dyDescent="0.2">
      <c r="B28" s="16" t="s">
        <v>26</v>
      </c>
      <c r="C28" s="70"/>
      <c r="D28" s="70">
        <f>D12</f>
        <v>413.98500000000001</v>
      </c>
      <c r="E28" s="70">
        <f t="shared" ref="E28:G28" si="0">E12</f>
        <v>430.54440000000005</v>
      </c>
      <c r="F28" s="70">
        <f t="shared" si="0"/>
        <v>447.76617600000009</v>
      </c>
      <c r="G28" s="70">
        <f t="shared" si="0"/>
        <v>465.67682304000004</v>
      </c>
      <c r="H28" s="72"/>
      <c r="I28" s="70"/>
      <c r="J28" s="70"/>
      <c r="K28" s="65"/>
      <c r="L28" s="65"/>
      <c r="M28" s="65"/>
      <c r="N28" s="65"/>
    </row>
    <row r="29" spans="2:14" ht="15" customHeight="1" x14ac:dyDescent="0.2">
      <c r="B29" s="16" t="s">
        <v>27</v>
      </c>
      <c r="C29" s="70"/>
      <c r="D29" s="70">
        <f>D28*D23*-1</f>
        <v>-124.1955</v>
      </c>
      <c r="E29" s="70">
        <f t="shared" ref="E29:G29" si="1">E28*E23*-1</f>
        <v>-129.16332</v>
      </c>
      <c r="F29" s="70">
        <f t="shared" si="1"/>
        <v>-134.32985280000003</v>
      </c>
      <c r="G29" s="70">
        <f t="shared" si="1"/>
        <v>-139.70304691200002</v>
      </c>
      <c r="H29" s="72"/>
      <c r="I29" s="70"/>
      <c r="J29" s="70"/>
    </row>
    <row r="30" spans="2:14" ht="15" customHeight="1" x14ac:dyDescent="0.2">
      <c r="B30" s="16" t="s">
        <v>28</v>
      </c>
      <c r="C30" s="70"/>
      <c r="D30" s="70">
        <f>D28+D29</f>
        <v>289.78950000000003</v>
      </c>
      <c r="E30" s="70">
        <f t="shared" ref="E30:G30" si="2">E28+E29</f>
        <v>301.38108000000005</v>
      </c>
      <c r="F30" s="70">
        <f t="shared" si="2"/>
        <v>313.43632320000006</v>
      </c>
      <c r="G30" s="70">
        <f t="shared" si="2"/>
        <v>325.97377612800005</v>
      </c>
      <c r="H30" s="72"/>
      <c r="I30" s="70"/>
      <c r="J30" s="70"/>
    </row>
    <row r="31" spans="2:14" ht="15" customHeight="1" x14ac:dyDescent="0.2">
      <c r="B31" s="69" t="s">
        <v>25</v>
      </c>
      <c r="C31" s="70"/>
      <c r="D31" s="70">
        <f>D18</f>
        <v>609.31499999999994</v>
      </c>
      <c r="E31" s="70">
        <f t="shared" ref="E31:G31" si="3">E18</f>
        <v>639.78075000000001</v>
      </c>
      <c r="F31" s="70">
        <f t="shared" si="3"/>
        <v>671.76978750000001</v>
      </c>
      <c r="G31" s="70">
        <f t="shared" si="3"/>
        <v>705.358276875</v>
      </c>
      <c r="H31" s="72"/>
      <c r="I31" s="70"/>
      <c r="J31" s="70"/>
    </row>
    <row r="32" spans="2:14" ht="15" customHeight="1" x14ac:dyDescent="0.2">
      <c r="B32" s="16" t="s">
        <v>45</v>
      </c>
      <c r="C32" s="70"/>
      <c r="D32" s="70">
        <f>C22-D22</f>
        <v>-15.136799999999994</v>
      </c>
      <c r="E32" s="70">
        <f t="shared" ref="E32:G32" si="4">D22-E22</f>
        <v>-15.651451199999997</v>
      </c>
      <c r="F32" s="70">
        <f t="shared" si="4"/>
        <v>-16.183600540800001</v>
      </c>
      <c r="G32" s="70">
        <f t="shared" si="4"/>
        <v>-16.7338429591872</v>
      </c>
      <c r="H32" s="72"/>
      <c r="I32" s="70"/>
      <c r="J32" s="70"/>
    </row>
    <row r="33" spans="2:10" ht="15" customHeight="1" x14ac:dyDescent="0.2">
      <c r="B33" s="16" t="s">
        <v>44</v>
      </c>
      <c r="C33" s="70"/>
      <c r="D33" s="70">
        <f>D19*-1</f>
        <v>-670.24649999999997</v>
      </c>
      <c r="E33" s="70">
        <f t="shared" ref="E33:G33" si="5">E19*-1</f>
        <v>-703.75882500000012</v>
      </c>
      <c r="F33" s="70">
        <f t="shared" si="5"/>
        <v>-738.94676625000011</v>
      </c>
      <c r="G33" s="70">
        <f t="shared" si="5"/>
        <v>-775.89410456250005</v>
      </c>
      <c r="H33" s="72"/>
      <c r="I33" s="70"/>
      <c r="J33" s="70"/>
    </row>
    <row r="34" spans="2:10" ht="15" customHeight="1" x14ac:dyDescent="0.2">
      <c r="B34" s="16" t="s">
        <v>63</v>
      </c>
      <c r="C34" s="70"/>
      <c r="D34" s="70">
        <f>D20-C20</f>
        <v>15.228000000000009</v>
      </c>
      <c r="E34" s="70">
        <f t="shared" ref="E34:G34" si="6">E20-D20</f>
        <v>16.141680000000008</v>
      </c>
      <c r="F34" s="70">
        <f t="shared" si="6"/>
        <v>17.110180800000023</v>
      </c>
      <c r="G34" s="70">
        <f t="shared" si="6"/>
        <v>18.136791648000042</v>
      </c>
      <c r="H34" s="72"/>
      <c r="I34" s="70"/>
      <c r="J34" s="70"/>
    </row>
    <row r="35" spans="2:10" ht="15" customHeight="1" x14ac:dyDescent="0.2">
      <c r="B35" s="16" t="s">
        <v>62</v>
      </c>
      <c r="C35" s="70"/>
      <c r="D35" s="70">
        <f>D21-C21</f>
        <v>10.853999999999985</v>
      </c>
      <c r="E35" s="70">
        <f t="shared" ref="E35:G35" si="7">E21-D21</f>
        <v>11.17962</v>
      </c>
      <c r="F35" s="70">
        <f t="shared" si="7"/>
        <v>11.515008599999987</v>
      </c>
      <c r="G35" s="70">
        <f t="shared" si="7"/>
        <v>11.860458858000015</v>
      </c>
      <c r="H35" s="72"/>
      <c r="I35" s="70"/>
      <c r="J35" s="70"/>
    </row>
    <row r="36" spans="2:10" ht="15" customHeight="1" x14ac:dyDescent="0.2">
      <c r="B36" s="16" t="s">
        <v>49</v>
      </c>
      <c r="C36" s="70"/>
      <c r="D36" s="70">
        <f>SUM(D30:D35)</f>
        <v>239.80319999999995</v>
      </c>
      <c r="E36" s="70">
        <f t="shared" ref="E36:G36" si="8">SUM(E30:E35)</f>
        <v>249.0728537999999</v>
      </c>
      <c r="F36" s="70">
        <f t="shared" si="8"/>
        <v>258.70093330919991</v>
      </c>
      <c r="G36" s="70">
        <f t="shared" si="8"/>
        <v>268.70135598731287</v>
      </c>
      <c r="H36" s="72"/>
      <c r="I36" s="70"/>
      <c r="J36" s="70"/>
    </row>
    <row r="37" spans="2:10" ht="15" customHeight="1" x14ac:dyDescent="0.2">
      <c r="C37" s="70"/>
      <c r="D37" s="70"/>
      <c r="E37" s="70"/>
      <c r="F37" s="70"/>
      <c r="G37" s="70"/>
      <c r="H37" s="72"/>
      <c r="I37" s="70"/>
      <c r="J37" s="70"/>
    </row>
    <row r="38" spans="2:10" ht="15" customHeight="1" x14ac:dyDescent="0.2">
      <c r="B38" s="16" t="s">
        <v>23</v>
      </c>
      <c r="C38" s="70"/>
      <c r="D38" s="70"/>
      <c r="E38" s="70"/>
      <c r="F38" s="70"/>
      <c r="G38" s="70">
        <f>G36*(1+C26)/(C25-C26)</f>
        <v>5952.3191685015609</v>
      </c>
      <c r="H38" s="72"/>
      <c r="I38" s="70"/>
      <c r="J38" s="70"/>
    </row>
    <row r="39" spans="2:10" ht="15" customHeight="1" x14ac:dyDescent="0.2">
      <c r="B39" s="16" t="s">
        <v>53</v>
      </c>
      <c r="C39" s="70"/>
      <c r="D39" s="70"/>
      <c r="E39" s="70"/>
      <c r="F39" s="70"/>
      <c r="G39">
        <f>G38*(1+C25)^0.5/(G12+G18)</f>
        <v>5.2455508540572069</v>
      </c>
      <c r="H39" s="72"/>
      <c r="I39" s="70"/>
      <c r="J39" s="70"/>
    </row>
    <row r="40" spans="2:10" ht="15" customHeight="1" x14ac:dyDescent="0.2">
      <c r="C40" s="70"/>
      <c r="D40" s="70"/>
      <c r="E40" s="70"/>
      <c r="F40" s="70"/>
      <c r="G40" s="70"/>
      <c r="H40" s="72"/>
      <c r="I40" s="70"/>
      <c r="J40" s="70"/>
    </row>
    <row r="41" spans="2:10" ht="15" customHeight="1" x14ac:dyDescent="0.2">
      <c r="B41" s="16" t="s">
        <v>33</v>
      </c>
      <c r="C41" s="70"/>
      <c r="D41" s="70">
        <f>D9-0.5</f>
        <v>0.5</v>
      </c>
      <c r="E41" s="70">
        <f t="shared" ref="E41:G41" si="9">E9-0.5</f>
        <v>1.5</v>
      </c>
      <c r="F41" s="70">
        <f t="shared" si="9"/>
        <v>2.5</v>
      </c>
      <c r="G41" s="70">
        <f t="shared" si="9"/>
        <v>3.5</v>
      </c>
      <c r="H41" s="72"/>
      <c r="I41" s="70"/>
      <c r="J41" s="70"/>
    </row>
    <row r="42" spans="2:10" ht="15" customHeight="1" x14ac:dyDescent="0.2">
      <c r="B42" s="16" t="s">
        <v>46</v>
      </c>
      <c r="C42" s="70"/>
      <c r="D42" s="73">
        <f>1/(1+$C$25)^D41</f>
        <v>0.96900316622301841</v>
      </c>
      <c r="E42" s="73">
        <f t="shared" ref="E42:G42" si="10">1/(1+$C$25)^E41</f>
        <v>0.90986212790893761</v>
      </c>
      <c r="F42" s="73">
        <f t="shared" si="10"/>
        <v>0.85433063653421371</v>
      </c>
      <c r="G42" s="73">
        <f t="shared" si="10"/>
        <v>0.80218839111193774</v>
      </c>
      <c r="H42" s="72"/>
      <c r="I42" s="70"/>
      <c r="J42" s="70"/>
    </row>
    <row r="43" spans="2:10" ht="15" customHeight="1" x14ac:dyDescent="0.2">
      <c r="B43" s="16" t="s">
        <v>43</v>
      </c>
      <c r="C43" s="70"/>
      <c r="D43" s="70">
        <f>D42*D36</f>
        <v>232.37006007041168</v>
      </c>
      <c r="E43" s="70">
        <f t="shared" ref="E43:G43" si="11">E42*E36</f>
        <v>226.62195676281962</v>
      </c>
      <c r="F43" s="70">
        <f t="shared" si="11"/>
        <v>221.01613302604392</v>
      </c>
      <c r="G43" s="70">
        <f t="shared" si="11"/>
        <v>215.54910844905854</v>
      </c>
      <c r="H43" s="72"/>
      <c r="I43" s="70"/>
      <c r="J43" s="70"/>
    </row>
    <row r="44" spans="2:10" ht="15" customHeight="1" x14ac:dyDescent="0.2">
      <c r="C44" s="70"/>
      <c r="D44" s="70"/>
      <c r="E44" s="70"/>
      <c r="F44" s="70"/>
      <c r="G44" s="70"/>
      <c r="H44" s="72"/>
      <c r="I44" s="70"/>
      <c r="J44" s="70"/>
    </row>
    <row r="45" spans="2:10" ht="15" customHeight="1" x14ac:dyDescent="0.2">
      <c r="B45" s="16" t="s">
        <v>35</v>
      </c>
      <c r="C45" s="70">
        <f>SUM(D43:G43)</f>
        <v>895.55725830833376</v>
      </c>
      <c r="D45" s="70"/>
      <c r="E45" s="70"/>
      <c r="F45" s="70"/>
      <c r="G45" s="70"/>
      <c r="H45" s="72"/>
      <c r="I45" s="70"/>
      <c r="J45" s="70"/>
    </row>
    <row r="46" spans="2:10" ht="15" customHeight="1" x14ac:dyDescent="0.2">
      <c r="B46" s="16" t="s">
        <v>36</v>
      </c>
      <c r="C46" s="70">
        <f>G38*G42</f>
        <v>4774.881337165014</v>
      </c>
      <c r="D46" s="70"/>
      <c r="E46" s="70"/>
      <c r="F46" s="70"/>
      <c r="G46" s="70"/>
      <c r="H46" s="72"/>
      <c r="I46" s="70"/>
      <c r="J46" s="70"/>
    </row>
    <row r="47" spans="2:10" ht="15" customHeight="1" x14ac:dyDescent="0.2">
      <c r="B47" s="16" t="s">
        <v>37</v>
      </c>
      <c r="C47" s="70">
        <f>C46+C45</f>
        <v>5670.438595473348</v>
      </c>
      <c r="D47" s="70"/>
      <c r="E47" s="70"/>
      <c r="F47" s="70"/>
      <c r="G47" s="70"/>
      <c r="H47" s="72"/>
      <c r="I47" s="70"/>
      <c r="J47" s="70"/>
    </row>
    <row r="48" spans="2:10" ht="15" customHeight="1" x14ac:dyDescent="0.2">
      <c r="B48" s="16" t="s">
        <v>50</v>
      </c>
      <c r="C48">
        <f>C47/(C12+C18)</f>
        <v>5.7726138608096793</v>
      </c>
      <c r="D48" s="70"/>
      <c r="E48" s="70"/>
      <c r="F48" s="70"/>
      <c r="G48" s="70"/>
      <c r="H48" s="72"/>
      <c r="I48" s="70"/>
      <c r="J48" s="70"/>
    </row>
    <row r="49" spans="1:10" ht="15" customHeight="1" x14ac:dyDescent="0.2">
      <c r="C49" s="70"/>
      <c r="D49" s="70"/>
      <c r="E49" s="70"/>
      <c r="F49" s="70"/>
      <c r="G49" s="70"/>
      <c r="H49" s="72"/>
      <c r="I49" s="70"/>
      <c r="J49" s="70"/>
    </row>
    <row r="50" spans="1:10" ht="15" customHeight="1" x14ac:dyDescent="0.2">
      <c r="C50" s="70"/>
      <c r="D50" s="70"/>
      <c r="E50" s="70"/>
      <c r="F50" s="70"/>
      <c r="G50" s="70"/>
      <c r="H50" s="72"/>
      <c r="I50" s="70"/>
      <c r="J50" s="70"/>
    </row>
    <row r="51" spans="1:10" ht="15" customHeight="1" x14ac:dyDescent="0.2">
      <c r="A51" s="15" t="s">
        <v>56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2022-01-10T15:33:29Z</dcterms:modified>
</cp:coreProperties>
</file>