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Valuing/DCF Valuation/"/>
    </mc:Choice>
  </mc:AlternateContent>
  <xr:revisionPtr revIDLastSave="0" documentId="13_ncr:1_{1A13C9A6-03C5-BD4D-9ED3-FB53ED0F745F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Welcome" sheetId="1" r:id="rId1"/>
    <sheet name="Info" sheetId="6" r:id="rId2"/>
    <sheet name="Ta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2" l="1"/>
  <c r="D39" i="2"/>
  <c r="D38" i="2"/>
  <c r="E35" i="2"/>
  <c r="F35" i="2"/>
  <c r="G35" i="2"/>
  <c r="H35" i="2"/>
  <c r="H36" i="2" s="1"/>
  <c r="E36" i="2"/>
  <c r="F36" i="2"/>
  <c r="G36" i="2"/>
  <c r="D36" i="2"/>
  <c r="D35" i="2"/>
  <c r="H33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D31" i="2"/>
  <c r="D30" i="2"/>
  <c r="D29" i="2"/>
  <c r="D28" i="2"/>
  <c r="D27" i="2"/>
  <c r="D26" i="2"/>
  <c r="D25" i="2"/>
  <c r="E24" i="2"/>
  <c r="F24" i="2"/>
  <c r="G24" i="2"/>
  <c r="H24" i="2"/>
  <c r="D24" i="2"/>
  <c r="A7" i="1"/>
  <c r="E7" i="2" l="1"/>
  <c r="F7" i="2" l="1"/>
  <c r="H10" i="2"/>
  <c r="D10" i="2"/>
  <c r="G7" i="2" l="1"/>
  <c r="H7" i="2" l="1"/>
  <c r="G10" i="2" l="1"/>
  <c r="F10" i="2"/>
  <c r="E10" i="2"/>
  <c r="A1" i="6" l="1"/>
</calcChain>
</file>

<file path=xl/sharedStrings.xml><?xml version="1.0" encoding="utf-8"?>
<sst xmlns="http://schemas.openxmlformats.org/spreadsheetml/2006/main" count="67" uniqueCount="62">
  <si>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</si>
  <si>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</si>
  <si>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</si>
  <si>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</si>
  <si>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</si>
  <si>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</si>
  <si>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</si>
  <si>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</si>
  <si>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</si>
  <si>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</si>
  <si>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</si>
  <si>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</si>
  <si>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</si>
  <si>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</si>
  <si>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</si>
  <si>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</si>
  <si>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</si>
  <si>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</si>
  <si>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</si>
  <si>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</si>
  <si>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Tab name here</t>
  </si>
  <si>
    <t>Tab description here</t>
  </si>
  <si>
    <t>DCF</t>
  </si>
  <si>
    <t>Terminal value</t>
  </si>
  <si>
    <t>Debt</t>
  </si>
  <si>
    <t>Year</t>
  </si>
  <si>
    <t>Tax rate</t>
  </si>
  <si>
    <t>EBIT</t>
  </si>
  <si>
    <t>Tax on EBIT</t>
  </si>
  <si>
    <t>NOPAT</t>
  </si>
  <si>
    <t>Sales</t>
  </si>
  <si>
    <t>Current</t>
  </si>
  <si>
    <t>Assume cash flows fall at the end of the year.</t>
  </si>
  <si>
    <t>WACC</t>
  </si>
  <si>
    <t>Long term growth rate</t>
  </si>
  <si>
    <t>Year count</t>
  </si>
  <si>
    <t>Costs</t>
  </si>
  <si>
    <t>Operating profit</t>
  </si>
  <si>
    <t>Interest expense</t>
  </si>
  <si>
    <t>Tax expense</t>
  </si>
  <si>
    <t>Cash and cash equivalents</t>
  </si>
  <si>
    <t>Operating assets</t>
  </si>
  <si>
    <t>Long term assets</t>
  </si>
  <si>
    <t>Operating liabilities</t>
  </si>
  <si>
    <t>Equity</t>
  </si>
  <si>
    <t>Change in operating assets</t>
  </si>
  <si>
    <t>Change in operating liabilities</t>
  </si>
  <si>
    <t>Change in long term assets</t>
  </si>
  <si>
    <t>Present value of terminal value</t>
  </si>
  <si>
    <t>Enterprise value</t>
  </si>
  <si>
    <t>Calculating FCF</t>
  </si>
  <si>
    <t>Discounting FCF</t>
  </si>
  <si>
    <t>Calculating terminal values</t>
  </si>
  <si>
    <t>Calculating implied growth and multiples</t>
  </si>
  <si>
    <t>Deriving implied equity value</t>
  </si>
  <si>
    <t>Free cash flow</t>
  </si>
  <si>
    <t>Present value of free cash flow</t>
  </si>
  <si>
    <t>Calculate the enterprise value for the below company.</t>
  </si>
  <si>
    <t>Discount factor</t>
  </si>
  <si>
    <t>Sum of present value of free cash flow</t>
  </si>
  <si>
    <t>End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</si>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</sst>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  <numFmt numFmtId="173" formatCode="#,##0.0_);\(#,##0.0\)"/>
    <numFmt numFmtId="174" formatCode="#,##0.0\ \x_);\(#,##0.0\ \x\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10"/>
      <name val="Arial"/>
      <family val="2"/>
    </font>
    <font>
      <sz val="10"/>
      <color indexed="1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  <xf numFmtId="174" fontId="33" fillId="0" borderId="0" applyFont="0" applyFill="0" applyBorder="0" applyAlignment="0" applyProtection="0"/>
    <xf numFmtId="173" fontId="34" fillId="0" borderId="0" applyNumberFormat="0" applyFill="0" applyAlignment="0" applyProtection="0"/>
  </cellStyleXfs>
  <cellXfs count="85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68" fontId="32" fillId="2" borderId="0" xfId="48" applyNumberFormat="1">
      <alignment horizontal="left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4" fillId="0" borderId="0" xfId="50" applyNumberFormat="1" applyFill="1">
      <alignment horizontal="left" vertical="center"/>
    </xf>
    <xf numFmtId="172" fontId="30" fillId="0" borderId="0" xfId="58" applyNumberFormat="1" applyFill="1"/>
    <xf numFmtId="170" fontId="0" fillId="0" borderId="0" xfId="57" applyFont="1" applyFill="1"/>
    <xf numFmtId="173" fontId="30" fillId="0" borderId="0" xfId="58" applyNumberFormat="1" applyFill="1"/>
    <xf numFmtId="170" fontId="30" fillId="0" borderId="0" xfId="58" applyNumberFormat="1" applyFill="1"/>
    <xf numFmtId="170" fontId="30" fillId="37" borderId="11" xfId="61" applyNumberFormat="1">
      <protection locked="0"/>
    </xf>
    <xf numFmtId="172" fontId="0" fillId="0" borderId="0" xfId="0" applyNumberFormat="1" applyFont="1" applyFill="1" applyBorder="1" applyAlignment="1" applyProtection="1"/>
    <xf numFmtId="172" fontId="0" fillId="0" borderId="0" xfId="58" applyNumberFormat="1" applyFont="1" applyFill="1" applyBorder="1" applyAlignment="1" applyProtection="1"/>
    <xf numFmtId="172" fontId="0" fillId="0" borderId="0" xfId="57" applyNumberFormat="1" applyFont="1" applyFill="1" applyBorder="1" applyAlignment="1" applyProtection="1"/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0" fillId="5" borderId="0" xfId="51" applyNumberFormat="1" applyFont="1" applyAlignment="1">
      <alignment horizontal="left"/>
    </xf>
    <xf numFmtId="172" fontId="4" fillId="5" borderId="0" xfId="0" applyFont="1" applyFill="1" applyBorder="1" applyAlignment="1">
      <alignment horizontal="left" vertical="center"/>
    </xf>
    <xf numFmtId="172" fontId="4" fillId="5" borderId="0" xfId="50" applyNumberFormat="1" applyFill="1" applyAlignment="1">
      <alignment horizontal="left" vertical="center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167" fontId="2" fillId="5" borderId="0" xfId="51" applyNumberFormat="1" applyFont="1" applyAlignment="1">
      <alignment horizontal="left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 xr:uid="{00000000-0005-0000-0000-000018000000}"/>
    <cellStyle name="Background Fill" xfId="51" xr:uid="{00000000-0005-0000-0000-000019000000}"/>
    <cellStyle name="Bad" xfId="13" builtinId="27" hidden="1"/>
    <cellStyle name="BG Border" xfId="62" xr:uid="{00000000-0005-0000-0000-00001B000000}"/>
    <cellStyle name="Blank" xfId="60" xr:uid="{00000000-0005-0000-0000-00001C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1000000}"/>
    <cellStyle name="Currency" xfId="4" builtinId="4" hidden="1"/>
    <cellStyle name="Currency [0]" xfId="5" builtinId="7" hidden="1"/>
    <cellStyle name="Date" xfId="55" xr:uid="{00000000-0005-0000-0000-000024000000}"/>
    <cellStyle name="Date Heading" xfId="52" xr:uid="{00000000-0005-0000-0000-000025000000}"/>
    <cellStyle name="Explanatory Text" xfId="22" builtinId="53" hidden="1"/>
    <cellStyle name="Good" xfId="12" builtinId="26" hidden="1"/>
    <cellStyle name="Hard Coded Number" xfId="58" xr:uid="{00000000-0005-0000-0000-000028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D000000}"/>
    <cellStyle name="Hist Proj Title" xfId="53" xr:uid="{00000000-0005-0000-0000-00002E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3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7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B000000}"/>
    <cellStyle name="Row Label" xfId="54" xr:uid="{00000000-0005-0000-0000-00003C000000}"/>
    <cellStyle name="Secondary Title" xfId="49" xr:uid="{00000000-0005-0000-0000-00003D000000}"/>
    <cellStyle name="Tertiary Title" xfId="50" xr:uid="{00000000-0005-0000-0000-00003E000000}"/>
    <cellStyle name="times" xfId="65" xr:uid="{00000000-0005-0000-0000-00003F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16406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22" customFormat="1" ht="75" customHeight="1" x14ac:dyDescent="0.2">
      <c r="A2" s="76" t="s">
        <v>22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5"/>
      <c r="D4" s="75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7" t="s">
        <v>13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</row>
    <row r="6" spans="1:14" s="23" customFormat="1" ht="15" customHeight="1" x14ac:dyDescent="0.2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</row>
    <row r="7" spans="1:14" s="23" customFormat="1" ht="15" customHeight="1" x14ac:dyDescent="0.2">
      <c r="A7" s="77" t="str">
        <f ca="1">"© "&amp;YEAR(TODAY())&amp;" Financial Edge Training"</f>
        <v>© 2022 Financial Edge Training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8"/>
      <c r="H9" s="78"/>
      <c r="I9" s="78"/>
      <c r="J9" s="78"/>
      <c r="K9" s="28"/>
    </row>
    <row r="10" spans="1:14" s="23" customFormat="1" ht="15" customHeight="1" x14ac:dyDescent="0.2">
      <c r="B10" s="24"/>
      <c r="C10" s="24"/>
      <c r="F10" s="28"/>
      <c r="G10" s="78"/>
      <c r="H10" s="78"/>
      <c r="I10" s="78"/>
      <c r="J10" s="78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74"/>
      <c r="H12" s="74"/>
      <c r="I12" s="74"/>
      <c r="J12" s="74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74"/>
      <c r="H13" s="74"/>
      <c r="I13" s="74"/>
      <c r="J13" s="74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74"/>
      <c r="H14" s="74"/>
      <c r="I14" s="74"/>
      <c r="J14" s="74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74"/>
      <c r="H16" s="74"/>
      <c r="I16" s="74"/>
      <c r="J16" s="74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baseColWidth="10" defaultColWidth="9.1640625" defaultRowHeight="15" x14ac:dyDescent="0.2"/>
  <cols>
    <col min="1" max="1" width="1.33203125" customWidth="1"/>
    <col min="2" max="2" width="2.83203125" customWidth="1"/>
    <col min="3" max="3" width="13.1640625" customWidth="1"/>
    <col min="4" max="4" width="2.83203125" customWidth="1"/>
    <col min="5" max="7" width="1.33203125" customWidth="1"/>
    <col min="8" max="8" width="2.83203125" customWidth="1"/>
    <col min="9" max="9" width="42.83203125" customWidth="1"/>
    <col min="10" max="11" width="1.33203125" customWidth="1"/>
    <col min="12" max="12" width="15.6640625" bestFit="1" customWidth="1"/>
    <col min="13" max="14" width="1.33203125" customWidth="1"/>
    <col min="15" max="15" width="2.83203125" customWidth="1"/>
    <col min="16" max="16" width="32.6640625" customWidth="1"/>
    <col min="17" max="17" width="2.83203125" customWidth="1"/>
    <col min="18" max="18" width="1.33203125" customWidth="1"/>
    <col min="23" max="23" width="17.83203125" bestFit="1" customWidth="1"/>
  </cols>
  <sheetData>
    <row r="1" spans="1:18" s="36" customFormat="1" ht="45" customHeight="1" x14ac:dyDescent="0.35">
      <c r="A1" s="13" t="str">
        <f>Welcome!A2</f>
        <v>DCF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80" t="s">
        <v>0</v>
      </c>
      <c r="C4" s="80"/>
      <c r="D4" s="80"/>
      <c r="E4" s="80"/>
      <c r="F4" s="80"/>
      <c r="G4" s="80"/>
      <c r="H4" s="80"/>
      <c r="I4" s="80"/>
      <c r="K4" s="1"/>
      <c r="L4" s="80" t="s">
        <v>2</v>
      </c>
      <c r="M4" s="80"/>
      <c r="N4" s="80"/>
      <c r="O4" s="80"/>
      <c r="P4" s="80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50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2" t="s">
        <v>9</v>
      </c>
      <c r="O5" s="82"/>
      <c r="P5" s="82"/>
      <c r="Q5" s="82"/>
      <c r="R5" s="45"/>
    </row>
    <row r="6" spans="1:18" s="2" customFormat="1" ht="15" customHeight="1" x14ac:dyDescent="0.2">
      <c r="A6" s="3"/>
      <c r="B6" s="8" t="s">
        <v>1</v>
      </c>
      <c r="C6" s="18" t="s">
        <v>51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3">
        <v>42369</v>
      </c>
      <c r="O6" s="83"/>
      <c r="P6" s="83"/>
      <c r="Q6" s="83"/>
      <c r="R6" s="45"/>
    </row>
    <row r="7" spans="1:18" s="2" customFormat="1" ht="15" customHeight="1" x14ac:dyDescent="0.2">
      <c r="A7" s="18"/>
      <c r="B7" s="8" t="s">
        <v>1</v>
      </c>
      <c r="C7" s="18" t="s">
        <v>52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2" t="s">
        <v>10</v>
      </c>
      <c r="O7" s="82"/>
      <c r="P7" s="82"/>
      <c r="Q7" s="82"/>
      <c r="R7" s="45"/>
    </row>
    <row r="8" spans="1:18" s="2" customFormat="1" ht="15" customHeight="1" x14ac:dyDescent="0.2">
      <c r="A8" s="18"/>
      <c r="B8" s="8" t="s">
        <v>1</v>
      </c>
      <c r="C8" s="18" t="s">
        <v>54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2" t="s">
        <v>11</v>
      </c>
      <c r="O8" s="82"/>
      <c r="P8" s="82"/>
      <c r="Q8" s="82"/>
      <c r="R8" s="45"/>
    </row>
    <row r="9" spans="1:18" s="2" customFormat="1" ht="15" customHeight="1" x14ac:dyDescent="0.2">
      <c r="A9" s="43"/>
      <c r="B9" s="8" t="s">
        <v>1</v>
      </c>
      <c r="C9" s="18" t="s">
        <v>53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2" t="s">
        <v>12</v>
      </c>
      <c r="O9" s="82"/>
      <c r="P9" s="82"/>
      <c r="Q9" s="82"/>
      <c r="R9" s="45"/>
    </row>
    <row r="10" spans="1:18" s="2" customFormat="1" ht="15" customHeight="1" x14ac:dyDescent="0.2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4">
        <v>0</v>
      </c>
      <c r="O10" s="84"/>
      <c r="P10" s="84"/>
      <c r="Q10" s="84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81" t="s">
        <v>19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N13" s="1"/>
      <c r="O13" s="80" t="s">
        <v>14</v>
      </c>
      <c r="P13" s="80"/>
      <c r="Q13" s="80"/>
      <c r="R13" s="62"/>
    </row>
    <row r="14" spans="1:18" s="2" customFormat="1" ht="15" customHeight="1" x14ac:dyDescent="0.2">
      <c r="A14" s="60"/>
      <c r="B14" s="79" t="s">
        <v>20</v>
      </c>
      <c r="C14" s="79"/>
      <c r="D14" s="79" t="s">
        <v>21</v>
      </c>
      <c r="E14" s="79"/>
      <c r="F14" s="79"/>
      <c r="G14" s="79"/>
      <c r="H14" s="79"/>
      <c r="I14" s="79"/>
      <c r="J14" s="79"/>
      <c r="K14" s="79"/>
      <c r="L14" s="79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N15" s="3"/>
      <c r="O15" s="27"/>
      <c r="P15" s="56" t="s">
        <v>15</v>
      </c>
      <c r="Q15" s="22"/>
      <c r="R15" s="60"/>
    </row>
    <row r="16" spans="1:18" s="2" customFormat="1" ht="15" customHeight="1" x14ac:dyDescent="0.2">
      <c r="A16" s="6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N16" s="18"/>
      <c r="O16" s="27"/>
      <c r="P16" s="38" t="s">
        <v>16</v>
      </c>
      <c r="Q16" s="22"/>
      <c r="R16" s="60"/>
    </row>
    <row r="17" spans="1:18" s="2" customFormat="1" ht="15" customHeight="1" x14ac:dyDescent="0.2">
      <c r="A17" s="6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N17" s="18"/>
      <c r="O17" s="27"/>
      <c r="P17" t="s">
        <v>17</v>
      </c>
      <c r="Q17" s="22"/>
      <c r="R17" s="60"/>
    </row>
    <row r="18" spans="1:18" s="2" customFormat="1" ht="15" customHeight="1" x14ac:dyDescent="0.2">
      <c r="A18" s="44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2"/>
  <sheetViews>
    <sheetView tabSelected="1" topLeftCell="A14" zoomScale="136" zoomScaleNormal="100" workbookViewId="0">
      <selection activeCell="B35" sqref="B35"/>
    </sheetView>
  </sheetViews>
  <sheetFormatPr baseColWidth="10" defaultColWidth="9.1640625" defaultRowHeight="15" customHeight="1" x14ac:dyDescent="0.2"/>
  <cols>
    <col min="1" max="1" width="1.33203125" style="15" customWidth="1"/>
    <col min="2" max="2" width="41.83203125" style="16" customWidth="1"/>
    <col min="3" max="10" width="11" customWidth="1"/>
    <col min="11" max="12" width="9.1640625" customWidth="1"/>
  </cols>
  <sheetData>
    <row r="1" spans="1:10" s="50" customFormat="1" ht="45" customHeight="1" x14ac:dyDescent="0.35">
      <c r="A1" s="5">
        <v>0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25">
      <c r="A2" s="14" t="s">
        <v>22</v>
      </c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2">
      <c r="A3" s="15" t="s">
        <v>61</v>
      </c>
      <c r="C3" s="70"/>
      <c r="D3" s="70"/>
      <c r="E3" s="70"/>
      <c r="F3" s="70"/>
      <c r="G3" s="72"/>
      <c r="H3" s="72"/>
      <c r="I3" s="70"/>
      <c r="J3" s="72"/>
    </row>
    <row r="4" spans="1:10" ht="15" customHeight="1" x14ac:dyDescent="0.2">
      <c r="B4" s="16" t="s">
        <v>57</v>
      </c>
      <c r="C4" s="70"/>
      <c r="D4" s="70"/>
      <c r="E4" s="70"/>
      <c r="F4" s="70"/>
      <c r="G4" s="72"/>
      <c r="H4" s="72"/>
      <c r="I4" s="70"/>
      <c r="J4" s="72"/>
    </row>
    <row r="5" spans="1:10" ht="15" customHeight="1" x14ac:dyDescent="0.2">
      <c r="B5" s="16" t="s">
        <v>32</v>
      </c>
      <c r="C5" s="70"/>
      <c r="D5" s="70"/>
      <c r="E5" s="70"/>
      <c r="F5" s="70"/>
      <c r="G5" s="72"/>
      <c r="H5" s="72"/>
      <c r="I5" s="70"/>
      <c r="J5" s="72"/>
    </row>
    <row r="6" spans="1:10" ht="15" customHeight="1" x14ac:dyDescent="0.2">
      <c r="C6" s="70"/>
      <c r="D6" s="70"/>
      <c r="E6" s="70"/>
      <c r="F6" s="70"/>
      <c r="G6" s="72"/>
      <c r="H6" s="72"/>
      <c r="I6" s="70"/>
      <c r="J6" s="72"/>
    </row>
    <row r="7" spans="1:10" ht="15" customHeight="1" x14ac:dyDescent="0.2">
      <c r="B7" s="16" t="s">
        <v>25</v>
      </c>
      <c r="C7" t="s">
        <v>31</v>
      </c>
      <c r="D7">
        <v>1</v>
      </c>
      <c r="E7">
        <f>D7+1</f>
        <v>2</v>
      </c>
      <c r="F7">
        <f t="shared" ref="F7:H7" si="0">E7+1</f>
        <v>3</v>
      </c>
      <c r="G7">
        <f t="shared" si="0"/>
        <v>4</v>
      </c>
      <c r="H7">
        <f t="shared" si="0"/>
        <v>5</v>
      </c>
      <c r="I7" s="70"/>
      <c r="J7" s="72"/>
    </row>
    <row r="8" spans="1:10" ht="15" customHeight="1" x14ac:dyDescent="0.2">
      <c r="B8" s="16" t="s">
        <v>30</v>
      </c>
      <c r="C8" s="71"/>
      <c r="D8" s="65">
        <v>300</v>
      </c>
      <c r="E8" s="65">
        <v>321</v>
      </c>
      <c r="F8" s="65">
        <v>385</v>
      </c>
      <c r="G8" s="65">
        <v>400</v>
      </c>
      <c r="H8" s="65">
        <v>415</v>
      </c>
      <c r="I8" s="70"/>
      <c r="J8" s="72"/>
    </row>
    <row r="9" spans="1:10" ht="15" customHeight="1" x14ac:dyDescent="0.2">
      <c r="A9" s="64"/>
      <c r="B9" s="16" t="s">
        <v>36</v>
      </c>
      <c r="C9" s="71"/>
      <c r="D9" s="65">
        <v>30</v>
      </c>
      <c r="E9" s="65">
        <v>73.5</v>
      </c>
      <c r="F9" s="65">
        <v>117</v>
      </c>
      <c r="G9" s="65">
        <v>120</v>
      </c>
      <c r="H9" s="65">
        <v>125</v>
      </c>
      <c r="I9" s="70"/>
      <c r="J9" s="72"/>
    </row>
    <row r="10" spans="1:10" ht="15" customHeight="1" x14ac:dyDescent="0.2">
      <c r="B10" s="16" t="s">
        <v>37</v>
      </c>
      <c r="C10" s="71"/>
      <c r="D10" s="65">
        <f>D8-D9</f>
        <v>270</v>
      </c>
      <c r="E10" s="65">
        <f t="shared" ref="E10:G10" si="1">E8-E9</f>
        <v>247.5</v>
      </c>
      <c r="F10" s="65">
        <f t="shared" si="1"/>
        <v>268</v>
      </c>
      <c r="G10" s="65">
        <f t="shared" si="1"/>
        <v>280</v>
      </c>
      <c r="H10" s="65">
        <f>H8-H9</f>
        <v>290</v>
      </c>
      <c r="I10" s="70"/>
      <c r="J10" s="72"/>
    </row>
    <row r="11" spans="1:10" ht="15" customHeight="1" x14ac:dyDescent="0.2">
      <c r="B11" s="16" t="s">
        <v>38</v>
      </c>
      <c r="C11" s="71"/>
      <c r="D11" s="65">
        <v>11</v>
      </c>
      <c r="E11" s="65">
        <v>11.5</v>
      </c>
      <c r="F11" s="65">
        <v>12</v>
      </c>
      <c r="G11" s="65">
        <v>13</v>
      </c>
      <c r="H11" s="65">
        <v>14</v>
      </c>
      <c r="I11" s="70"/>
      <c r="J11" s="72"/>
    </row>
    <row r="12" spans="1:10" ht="15" customHeight="1" x14ac:dyDescent="0.2">
      <c r="B12" s="16" t="s">
        <v>39</v>
      </c>
      <c r="C12" s="71"/>
      <c r="D12" s="65">
        <v>15</v>
      </c>
      <c r="E12" s="65">
        <v>15.5</v>
      </c>
      <c r="F12" s="65">
        <v>16</v>
      </c>
      <c r="G12" s="65">
        <v>22</v>
      </c>
      <c r="H12" s="65">
        <v>23</v>
      </c>
      <c r="I12" s="70"/>
      <c r="J12" s="72"/>
    </row>
    <row r="13" spans="1:10" ht="15" customHeight="1" x14ac:dyDescent="0.2">
      <c r="B13" s="16" t="s">
        <v>40</v>
      </c>
      <c r="C13" s="65">
        <v>855.45184319999998</v>
      </c>
      <c r="D13" s="65">
        <v>876</v>
      </c>
      <c r="E13" s="65">
        <v>984.09839999999997</v>
      </c>
      <c r="F13" s="65">
        <v>1105.5361425599999</v>
      </c>
      <c r="G13" s="65">
        <v>1100</v>
      </c>
      <c r="H13" s="65">
        <v>1150</v>
      </c>
      <c r="I13" s="70"/>
      <c r="J13" s="72"/>
    </row>
    <row r="14" spans="1:10" ht="15" customHeight="1" x14ac:dyDescent="0.2">
      <c r="B14" s="16" t="s">
        <v>41</v>
      </c>
      <c r="C14" s="65">
        <v>31.202468799999998</v>
      </c>
      <c r="D14" s="65">
        <v>34</v>
      </c>
      <c r="E14" s="65">
        <v>38.195599999999999</v>
      </c>
      <c r="F14" s="65">
        <v>42.908937039999998</v>
      </c>
      <c r="G14" s="65">
        <v>44</v>
      </c>
      <c r="H14" s="65">
        <v>49</v>
      </c>
      <c r="I14" s="70"/>
      <c r="J14" s="72"/>
    </row>
    <row r="15" spans="1:10" ht="15" customHeight="1" x14ac:dyDescent="0.2">
      <c r="B15" s="16" t="s">
        <v>42</v>
      </c>
      <c r="C15" s="65">
        <v>963.84813839999993</v>
      </c>
      <c r="D15" s="65">
        <v>987</v>
      </c>
      <c r="E15" s="65">
        <v>1008.7958</v>
      </c>
      <c r="F15" s="65">
        <v>1145.62120172</v>
      </c>
      <c r="G15" s="65">
        <v>1260.1833218920001</v>
      </c>
      <c r="H15" s="65">
        <v>1386.2016540812001</v>
      </c>
      <c r="I15" s="70"/>
      <c r="J15" s="72"/>
    </row>
    <row r="16" spans="1:10" ht="15" customHeight="1" x14ac:dyDescent="0.2">
      <c r="B16" s="16" t="s">
        <v>43</v>
      </c>
      <c r="C16" s="65">
        <v>228.51110879999999</v>
      </c>
      <c r="D16" s="65">
        <v>234</v>
      </c>
      <c r="E16" s="65">
        <v>244.5</v>
      </c>
      <c r="F16" s="65">
        <v>256.7</v>
      </c>
      <c r="G16" s="65">
        <v>282.37</v>
      </c>
      <c r="H16" s="65">
        <v>310.60700000000003</v>
      </c>
      <c r="I16" s="70"/>
      <c r="J16" s="72"/>
    </row>
    <row r="17" spans="2:10" ht="15" customHeight="1" x14ac:dyDescent="0.2">
      <c r="B17" s="16" t="s">
        <v>24</v>
      </c>
      <c r="C17" s="65">
        <v>978.49628639999992</v>
      </c>
      <c r="D17" s="65">
        <v>1002</v>
      </c>
      <c r="E17" s="65">
        <v>1125.6468</v>
      </c>
      <c r="F17" s="65">
        <v>1264.55161512</v>
      </c>
      <c r="G17" s="65">
        <v>1362.6555294210095</v>
      </c>
      <c r="H17" s="65">
        <v>1456.1064456287024</v>
      </c>
      <c r="I17" s="70"/>
      <c r="J17" s="72"/>
    </row>
    <row r="18" spans="2:10" ht="15" customHeight="1" x14ac:dyDescent="0.2">
      <c r="B18" s="16" t="s">
        <v>44</v>
      </c>
      <c r="C18" s="65">
        <v>643.49505520000002</v>
      </c>
      <c r="D18" s="67">
        <v>661</v>
      </c>
      <c r="E18" s="67">
        <v>742.56740000000002</v>
      </c>
      <c r="F18" s="67">
        <v>834.20021715999997</v>
      </c>
      <c r="G18" s="67">
        <v>840</v>
      </c>
      <c r="H18" s="67">
        <v>843</v>
      </c>
      <c r="I18" s="70"/>
      <c r="J18" s="72"/>
    </row>
    <row r="19" spans="2:10" ht="15" customHeight="1" x14ac:dyDescent="0.2">
      <c r="B19" s="16" t="s">
        <v>26</v>
      </c>
      <c r="C19" s="68">
        <v>0.2</v>
      </c>
      <c r="D19" s="68">
        <v>0.2</v>
      </c>
      <c r="E19" s="68">
        <v>0.2</v>
      </c>
      <c r="F19" s="68">
        <v>0.2</v>
      </c>
      <c r="G19" s="68">
        <v>0.2</v>
      </c>
      <c r="H19" s="68">
        <v>0.2</v>
      </c>
      <c r="I19" s="70"/>
      <c r="J19" s="72"/>
    </row>
    <row r="20" spans="2:10" ht="15" customHeight="1" x14ac:dyDescent="0.2">
      <c r="C20" s="71"/>
      <c r="D20" s="71"/>
      <c r="E20" s="71"/>
      <c r="F20" s="71"/>
      <c r="G20" s="71"/>
      <c r="H20" s="71"/>
      <c r="I20" s="70"/>
      <c r="J20" s="72"/>
    </row>
    <row r="21" spans="2:10" ht="15" customHeight="1" x14ac:dyDescent="0.2">
      <c r="B21" s="16" t="s">
        <v>34</v>
      </c>
      <c r="C21" s="69">
        <v>0.03</v>
      </c>
      <c r="D21" s="71"/>
      <c r="E21" s="71"/>
      <c r="F21" s="71"/>
      <c r="G21" s="71"/>
      <c r="H21" s="71"/>
      <c r="I21" s="70"/>
      <c r="J21" s="72"/>
    </row>
    <row r="22" spans="2:10" ht="15" customHeight="1" x14ac:dyDescent="0.2">
      <c r="B22" s="16" t="s">
        <v>33</v>
      </c>
      <c r="C22" s="69">
        <v>0.08</v>
      </c>
      <c r="D22" s="71"/>
      <c r="E22" s="71"/>
      <c r="F22" s="71"/>
      <c r="G22" s="71"/>
      <c r="H22" s="71"/>
      <c r="I22" s="70"/>
      <c r="J22" s="72"/>
    </row>
    <row r="23" spans="2:10" ht="15" customHeight="1" x14ac:dyDescent="0.2">
      <c r="C23" s="71"/>
      <c r="D23" s="71"/>
      <c r="E23" s="71"/>
      <c r="F23" s="71"/>
      <c r="G23" s="71"/>
      <c r="H23" s="71"/>
      <c r="I23" s="70"/>
      <c r="J23" s="72"/>
    </row>
    <row r="24" spans="2:10" ht="15" customHeight="1" x14ac:dyDescent="0.2">
      <c r="B24" s="16" t="s">
        <v>35</v>
      </c>
      <c r="C24" s="70"/>
      <c r="D24" s="71">
        <f>D7</f>
        <v>1</v>
      </c>
      <c r="E24" s="71">
        <f t="shared" ref="E24:H24" si="2">E7</f>
        <v>2</v>
      </c>
      <c r="F24" s="71">
        <f t="shared" si="2"/>
        <v>3</v>
      </c>
      <c r="G24" s="71">
        <f t="shared" si="2"/>
        <v>4</v>
      </c>
      <c r="H24" s="71">
        <f t="shared" si="2"/>
        <v>5</v>
      </c>
      <c r="I24" s="70"/>
      <c r="J24" s="72"/>
    </row>
    <row r="25" spans="2:10" ht="15" customHeight="1" x14ac:dyDescent="0.2">
      <c r="B25" s="16" t="s">
        <v>27</v>
      </c>
      <c r="C25" s="70"/>
      <c r="D25" s="71">
        <f>D10</f>
        <v>270</v>
      </c>
      <c r="E25" s="71">
        <f t="shared" ref="E25:H25" si="3">E10</f>
        <v>247.5</v>
      </c>
      <c r="F25" s="71">
        <f t="shared" si="3"/>
        <v>268</v>
      </c>
      <c r="G25" s="71">
        <f t="shared" si="3"/>
        <v>280</v>
      </c>
      <c r="H25" s="71">
        <f t="shared" si="3"/>
        <v>290</v>
      </c>
      <c r="I25" s="70"/>
      <c r="J25" s="72"/>
    </row>
    <row r="26" spans="2:10" ht="15" customHeight="1" x14ac:dyDescent="0.2">
      <c r="B26" s="16" t="s">
        <v>28</v>
      </c>
      <c r="C26" s="70"/>
      <c r="D26" s="71">
        <f>D25*D19*-1</f>
        <v>-54</v>
      </c>
      <c r="E26" s="71">
        <f t="shared" ref="E26:H26" si="4">E25*E19*-1</f>
        <v>-49.5</v>
      </c>
      <c r="F26" s="71">
        <f t="shared" si="4"/>
        <v>-53.6</v>
      </c>
      <c r="G26" s="71">
        <f t="shared" si="4"/>
        <v>-56</v>
      </c>
      <c r="H26" s="71">
        <f t="shared" si="4"/>
        <v>-58</v>
      </c>
      <c r="I26" s="70"/>
      <c r="J26" s="72"/>
    </row>
    <row r="27" spans="2:10" ht="15" customHeight="1" x14ac:dyDescent="0.2">
      <c r="B27" s="16" t="s">
        <v>29</v>
      </c>
      <c r="C27" s="70"/>
      <c r="D27" s="71">
        <f>D26+D25</f>
        <v>216</v>
      </c>
      <c r="E27" s="71">
        <f t="shared" ref="E27:H27" si="5">E26+E25</f>
        <v>198</v>
      </c>
      <c r="F27" s="71">
        <f t="shared" si="5"/>
        <v>214.4</v>
      </c>
      <c r="G27" s="71">
        <f t="shared" si="5"/>
        <v>224</v>
      </c>
      <c r="H27" s="71">
        <f t="shared" si="5"/>
        <v>232</v>
      </c>
      <c r="I27" s="70"/>
      <c r="J27" s="72"/>
    </row>
    <row r="28" spans="2:10" ht="15" customHeight="1" x14ac:dyDescent="0.2">
      <c r="B28" s="16" t="s">
        <v>45</v>
      </c>
      <c r="C28" s="70"/>
      <c r="D28" s="71">
        <f>C14-D14</f>
        <v>-2.7975312000000017</v>
      </c>
      <c r="E28" s="71">
        <f t="shared" ref="E28:H28" si="6">D14-E14</f>
        <v>-4.1955999999999989</v>
      </c>
      <c r="F28" s="71">
        <f t="shared" si="6"/>
        <v>-4.713337039999999</v>
      </c>
      <c r="G28" s="71">
        <f t="shared" si="6"/>
        <v>-1.0910629600000021</v>
      </c>
      <c r="H28" s="71">
        <f t="shared" si="6"/>
        <v>-5</v>
      </c>
      <c r="I28" s="70"/>
      <c r="J28" s="72"/>
    </row>
    <row r="29" spans="2:10" ht="15" customHeight="1" x14ac:dyDescent="0.2">
      <c r="B29" s="16" t="s">
        <v>46</v>
      </c>
      <c r="C29" s="70"/>
      <c r="D29" s="71">
        <f>D16-C16</f>
        <v>5.4888912000000118</v>
      </c>
      <c r="E29" s="71">
        <f t="shared" ref="E29:H29" si="7">E16-D16</f>
        <v>10.5</v>
      </c>
      <c r="F29" s="71">
        <f t="shared" si="7"/>
        <v>12.199999999999989</v>
      </c>
      <c r="G29" s="71">
        <f t="shared" si="7"/>
        <v>25.670000000000016</v>
      </c>
      <c r="H29" s="71">
        <f t="shared" si="7"/>
        <v>28.237000000000023</v>
      </c>
      <c r="I29" s="70"/>
      <c r="J29" s="72"/>
    </row>
    <row r="30" spans="2:10" ht="15" customHeight="1" x14ac:dyDescent="0.2">
      <c r="B30" s="16" t="s">
        <v>47</v>
      </c>
      <c r="C30" s="70"/>
      <c r="D30" s="71">
        <f>C15-D15</f>
        <v>-23.151861600000075</v>
      </c>
      <c r="E30" s="71">
        <f t="shared" ref="E30:H30" si="8">D15-E15</f>
        <v>-21.795799999999986</v>
      </c>
      <c r="F30" s="71">
        <f t="shared" si="8"/>
        <v>-136.82540172000006</v>
      </c>
      <c r="G30" s="71">
        <f t="shared" si="8"/>
        <v>-114.56212017200005</v>
      </c>
      <c r="H30" s="71">
        <f t="shared" si="8"/>
        <v>-126.01833218920001</v>
      </c>
      <c r="I30" s="70"/>
      <c r="J30" s="72"/>
    </row>
    <row r="31" spans="2:10" ht="15" customHeight="1" x14ac:dyDescent="0.2">
      <c r="B31" s="16" t="s">
        <v>55</v>
      </c>
      <c r="C31" s="70"/>
      <c r="D31" s="71">
        <f>SUM(D27:D30)</f>
        <v>195.53949839999993</v>
      </c>
      <c r="E31" s="71">
        <f t="shared" ref="E31:H31" si="9">SUM(E27:E30)</f>
        <v>182.5086</v>
      </c>
      <c r="F31" s="71">
        <f t="shared" si="9"/>
        <v>85.061261239999936</v>
      </c>
      <c r="G31" s="71">
        <f t="shared" si="9"/>
        <v>134.01681686799998</v>
      </c>
      <c r="H31" s="71">
        <f t="shared" si="9"/>
        <v>129.21866781080001</v>
      </c>
      <c r="I31" s="70"/>
      <c r="J31" s="72"/>
    </row>
    <row r="32" spans="2:10" ht="15" customHeight="1" x14ac:dyDescent="0.2">
      <c r="C32" s="70"/>
      <c r="D32" s="71"/>
      <c r="E32" s="71"/>
      <c r="F32" s="71"/>
      <c r="G32" s="71"/>
      <c r="H32" s="71"/>
      <c r="I32" s="70"/>
      <c r="J32" s="72"/>
    </row>
    <row r="33" spans="1:17" ht="15" customHeight="1" x14ac:dyDescent="0.2">
      <c r="B33" s="16" t="s">
        <v>23</v>
      </c>
      <c r="C33" s="70"/>
      <c r="D33" s="71"/>
      <c r="E33" s="71"/>
      <c r="F33" s="71"/>
      <c r="G33" s="71"/>
      <c r="H33" s="71">
        <f>H31*(1+C21)/(C22-C21)</f>
        <v>2661.9045569024802</v>
      </c>
      <c r="I33" s="70"/>
      <c r="J33" s="72"/>
    </row>
    <row r="34" spans="1:17" ht="15" customHeight="1" x14ac:dyDescent="0.2">
      <c r="C34" s="70"/>
      <c r="D34" s="71"/>
      <c r="E34" s="71"/>
      <c r="F34" s="71"/>
      <c r="G34" s="71"/>
      <c r="H34" s="71"/>
      <c r="I34" s="70"/>
      <c r="J34" s="72"/>
    </row>
    <row r="35" spans="1:17" ht="15" customHeight="1" x14ac:dyDescent="0.2">
      <c r="B35" s="16" t="s">
        <v>58</v>
      </c>
      <c r="C35" s="70"/>
      <c r="D35" s="72">
        <f>1/(1+$C$22)^D24</f>
        <v>0.92592592592592582</v>
      </c>
      <c r="E35" s="72">
        <f t="shared" ref="E35:H35" si="10">1/(1+$C$22)^E24</f>
        <v>0.85733882030178321</v>
      </c>
      <c r="F35" s="72">
        <f t="shared" si="10"/>
        <v>0.79383224102016958</v>
      </c>
      <c r="G35" s="72">
        <f t="shared" si="10"/>
        <v>0.73502985279645328</v>
      </c>
      <c r="H35" s="72">
        <f t="shared" si="10"/>
        <v>0.68058319703375303</v>
      </c>
      <c r="I35" s="70"/>
      <c r="J35" s="72"/>
    </row>
    <row r="36" spans="1:17" ht="15" customHeight="1" x14ac:dyDescent="0.2">
      <c r="B36" s="16" t="s">
        <v>56</v>
      </c>
      <c r="C36" s="70"/>
      <c r="D36" s="72">
        <f>D35*D31</f>
        <v>181.05509111111101</v>
      </c>
      <c r="E36" s="72">
        <f t="shared" ref="E36:H36" si="11">E35*E31</f>
        <v>156.47170781893004</v>
      </c>
      <c r="F36" s="72">
        <f t="shared" si="11"/>
        <v>67.524371634151237</v>
      </c>
      <c r="G36" s="72">
        <f t="shared" si="11"/>
        <v>98.506361174735261</v>
      </c>
      <c r="H36" s="72">
        <f t="shared" si="11"/>
        <v>87.94405405511678</v>
      </c>
      <c r="I36" s="70"/>
      <c r="J36" s="72"/>
    </row>
    <row r="37" spans="1:17" ht="15" customHeight="1" x14ac:dyDescent="0.2">
      <c r="C37" s="70"/>
      <c r="D37" s="72"/>
      <c r="E37" s="72"/>
      <c r="F37" s="72"/>
      <c r="G37" s="72"/>
      <c r="H37" s="72"/>
      <c r="I37" s="70"/>
      <c r="J37" s="72"/>
    </row>
    <row r="38" spans="1:17" ht="15" customHeight="1" x14ac:dyDescent="0.2">
      <c r="B38" s="16" t="s">
        <v>59</v>
      </c>
      <c r="C38" s="70"/>
      <c r="D38" s="72">
        <f>SUM(D36:H36)</f>
        <v>591.50158579404433</v>
      </c>
      <c r="E38" s="72"/>
      <c r="F38" s="72"/>
      <c r="G38" s="72"/>
      <c r="H38" s="72"/>
      <c r="I38" s="70"/>
      <c r="J38" s="72"/>
    </row>
    <row r="39" spans="1:17" ht="15" customHeight="1" x14ac:dyDescent="0.2">
      <c r="B39" s="16" t="s">
        <v>48</v>
      </c>
      <c r="C39" s="70"/>
      <c r="D39" s="72">
        <f>H33*H35</f>
        <v>1811.6475135354058</v>
      </c>
      <c r="E39" s="72"/>
      <c r="F39" s="72"/>
      <c r="G39" s="72"/>
      <c r="H39" s="72"/>
      <c r="I39" s="70"/>
      <c r="J39" s="72"/>
    </row>
    <row r="40" spans="1:17" ht="15" customHeight="1" x14ac:dyDescent="0.2">
      <c r="B40" s="16" t="s">
        <v>49</v>
      </c>
      <c r="C40" s="70"/>
      <c r="D40" s="72">
        <f>D39+D38</f>
        <v>2403.1490993294501</v>
      </c>
      <c r="E40" s="72"/>
      <c r="F40" s="72"/>
      <c r="G40" s="72"/>
      <c r="H40" s="72"/>
      <c r="I40" s="70"/>
      <c r="J40" s="72"/>
    </row>
    <row r="41" spans="1:17" ht="15" customHeight="1" x14ac:dyDescent="0.2">
      <c r="C41" s="70"/>
      <c r="D41" s="72"/>
      <c r="E41" s="72"/>
      <c r="F41" s="72"/>
      <c r="G41" s="72"/>
      <c r="H41" s="72"/>
      <c r="I41" s="70"/>
      <c r="J41" s="72"/>
      <c r="Q41" s="66"/>
    </row>
    <row r="42" spans="1:17" ht="15" customHeight="1" x14ac:dyDescent="0.2">
      <c r="A42" s="15" t="s">
        <v>60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2022-01-10T14:54:20Z</dcterms:modified>
</cp:coreProperties>
</file>