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User\Desktop\IBHero\"/>
    </mc:Choice>
  </mc:AlternateContent>
  <bookViews>
    <workbookView xWindow="0" yWindow="0" windowWidth="23040" windowHeight="9270" xr2:uid="{00000000-000D-0000-FFFF-FFFF00000000}"/>
  </bookViews>
  <sheets>
    <sheet name="Welcome" sheetId="1" r:id="rId1"/>
    <sheet name="Valuation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208" i="2" l="1"/>
  <c r="C157" i="2" l="1"/>
  <c r="C156" i="2"/>
  <c r="C158" i="2" s="1"/>
  <c r="C159" i="2" s="1"/>
  <c r="C108" i="2" l="1"/>
  <c r="E21" i="2"/>
  <c r="C205" i="2" l="1"/>
  <c r="C210" i="2" s="1"/>
  <c r="C211" i="2" l="1"/>
  <c r="C69" i="2"/>
  <c r="C67" i="2"/>
  <c r="C64" i="2"/>
  <c r="C61" i="2"/>
  <c r="C30" i="2"/>
  <c r="C27" i="2"/>
  <c r="E22" i="2"/>
  <c r="E23" i="2"/>
  <c r="E24" i="2"/>
  <c r="C68" i="2" l="1"/>
  <c r="C70" i="2" s="1"/>
  <c r="E25" i="2"/>
  <c r="C28" i="2" s="1"/>
  <c r="C29" i="2" s="1"/>
  <c r="C31" i="2" s="1"/>
  <c r="C76" i="2"/>
  <c r="C105" i="2" s="1"/>
  <c r="C152" i="2"/>
  <c r="C150" i="2"/>
  <c r="C149" i="2"/>
  <c r="C110" i="2" l="1"/>
  <c r="C111" i="2" s="1"/>
  <c r="C151" i="2"/>
  <c r="C153" i="2" s="1"/>
  <c r="C160" i="2" s="1"/>
</calcChain>
</file>

<file path=xl/sharedStrings.xml><?xml version="1.0" encoding="utf-8"?>
<sst xmlns="http://schemas.openxmlformats.org/spreadsheetml/2006/main" count="88" uniqueCount="52">
  <si>
    <t>This document is for training purposes only. Financial Edge accepts no responsibility or liability for any other purpose or usage.</t>
  </si>
  <si>
    <t>Share price</t>
  </si>
  <si>
    <t>Trading Comparables Valuation</t>
  </si>
  <si>
    <t>Diluted equity value</t>
  </si>
  <si>
    <t>Basic shares outstanding MM</t>
  </si>
  <si>
    <t>The footnote for stock options shows the following:</t>
  </si>
  <si>
    <t>Strike price</t>
  </si>
  <si>
    <t>Diluted shares outstanding MM</t>
  </si>
  <si>
    <t>Using the following information, calculate the diluted equity value.</t>
  </si>
  <si>
    <t>Class A shares outstanding MM</t>
  </si>
  <si>
    <t>Class B shares outstanding MM</t>
  </si>
  <si>
    <t>Class C shares outstanding MM</t>
  </si>
  <si>
    <t>Class C share price</t>
  </si>
  <si>
    <t>Class A share price</t>
  </si>
  <si>
    <t>1 vote per share</t>
  </si>
  <si>
    <t>0 votes per share</t>
  </si>
  <si>
    <t>Employee stock based compensation is for C shares</t>
  </si>
  <si>
    <t>Class A price</t>
  </si>
  <si>
    <t>Class A and B shares outstanding MM</t>
  </si>
  <si>
    <t>Net new shares from options MM</t>
  </si>
  <si>
    <t>Net new shares from RSUs MM</t>
  </si>
  <si>
    <t>Class C diluted shares outstanding MM</t>
  </si>
  <si>
    <t>Class A and B equity value MM</t>
  </si>
  <si>
    <t>Class C diluted equity value MM</t>
  </si>
  <si>
    <t>Total diluted equity value MM</t>
  </si>
  <si>
    <t>Shares outstanding MM</t>
  </si>
  <si>
    <t>Footnote information below in thousands</t>
  </si>
  <si>
    <t>Net new shares from RSU's MM</t>
  </si>
  <si>
    <t>Diluted equity value MM</t>
  </si>
  <si>
    <t>Gamestop</t>
  </si>
  <si>
    <t>Google</t>
  </si>
  <si>
    <t>Tranche 1</t>
  </si>
  <si>
    <t>Tranche 2</t>
  </si>
  <si>
    <t>Tranche 3</t>
  </si>
  <si>
    <t>Tranche 4</t>
  </si>
  <si>
    <t>Number</t>
  </si>
  <si>
    <t>Strike</t>
  </si>
  <si>
    <t>Net new shares</t>
  </si>
  <si>
    <t>Safilo</t>
  </si>
  <si>
    <t>Number of stock options MM - 2010 - 2013 plan</t>
  </si>
  <si>
    <t>Strike price - 2010 - 2013 plan</t>
  </si>
  <si>
    <t>Net new shares from options - 2010 - 2013 plan</t>
  </si>
  <si>
    <t>Number of stock options MM - 2014 - 2016 plan</t>
  </si>
  <si>
    <t>Strike price - 2014 - 2016 plan</t>
  </si>
  <si>
    <t>Net new shares from options - 2014 - 2016 plan</t>
  </si>
  <si>
    <t>Leapfrog</t>
  </si>
  <si>
    <t>BuildABear</t>
  </si>
  <si>
    <t>Net new shares from restricted stock MM</t>
  </si>
  <si>
    <t>Footnote information below in thousands.</t>
  </si>
  <si>
    <t>Number of options</t>
  </si>
  <si>
    <t>10 votes per share. Held by insiders and converted to A shares, 1 for 1, prior to any sale.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</si>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</sst>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_);_(* \(#,##0\);_(* &quot;-&quot;_);_(@_)"/>
    <numFmt numFmtId="165" formatCode="_(* #,##0.00_);_(* \(#,##0.00\);_(* &quot;-&quot;??_);_(@_)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#,##0.000_);\(#,##0.000\);0.00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4" applyNumberFormat="0" applyAlignment="0" applyProtection="0"/>
    <xf numFmtId="0" fontId="18" fillId="9" borderId="5" applyNumberFormat="0" applyAlignment="0" applyProtection="0"/>
    <xf numFmtId="0" fontId="19" fillId="9" borderId="4" applyNumberFormat="0" applyAlignment="0" applyProtection="0"/>
    <xf numFmtId="0" fontId="20" fillId="0" borderId="6" applyNumberFormat="0" applyFill="0" applyAlignment="0" applyProtection="0"/>
    <xf numFmtId="0" fontId="21" fillId="10" borderId="7" applyNumberFormat="0" applyAlignment="0" applyProtection="0"/>
    <xf numFmtId="0" fontId="22" fillId="0" borderId="0" applyNumberFormat="0" applyFill="0" applyBorder="0" applyAlignment="0" applyProtection="0"/>
    <xf numFmtId="0" fontId="9" fillId="11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4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6" borderId="10" applyNumberFormat="0">
      <protection locked="0"/>
    </xf>
    <xf numFmtId="0" fontId="2" fillId="4" borderId="11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7" borderId="0" applyNumberFormat="0" applyFont="0" applyBorder="0" applyAlignment="0" applyProtection="0">
      <alignment vertical="top"/>
    </xf>
  </cellStyleXfs>
  <cellXfs count="48">
    <xf numFmtId="174" fontId="0" fillId="0" borderId="0" xfId="0"/>
    <xf numFmtId="170" fontId="32" fillId="2" borderId="0" xfId="48" applyNumberFormat="1">
      <alignment horizontal="left"/>
    </xf>
    <xf numFmtId="174" fontId="26" fillId="3" borderId="0" xfId="0" applyFont="1" applyFill="1" applyBorder="1" applyAlignment="1"/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2" fillId="4" borderId="0" xfId="51" applyNumberFormat="1" applyFont="1" applyBorder="1" applyAlignment="1">
      <alignment horizontal="left" vertical="top"/>
    </xf>
    <xf numFmtId="170" fontId="3" fillId="4" borderId="0" xfId="51" applyNumberFormat="1" applyFont="1" applyBorder="1" applyAlignment="1">
      <alignment horizontal="center" vertical="top"/>
    </xf>
    <xf numFmtId="170" fontId="2" fillId="4" borderId="0" xfId="51" applyNumberFormat="1" applyFont="1" applyBorder="1" applyAlignment="1"/>
    <xf numFmtId="170" fontId="5" fillId="4" borderId="0" xfId="51" applyNumberFormat="1" applyFont="1" applyBorder="1" applyAlignment="1">
      <alignment vertical="center" wrapText="1"/>
    </xf>
    <xf numFmtId="0" fontId="2" fillId="4" borderId="11" xfId="62" applyFont="1" applyAlignment="1">
      <alignment vertical="top"/>
    </xf>
    <xf numFmtId="0" fontId="3" fillId="4" borderId="11" xfId="62" applyFont="1" applyAlignment="1">
      <alignment horizontal="center" vertical="top"/>
    </xf>
    <xf numFmtId="0" fontId="2" fillId="4" borderId="11" xfId="62" applyFont="1" applyAlignment="1"/>
    <xf numFmtId="0" fontId="5" fillId="4" borderId="11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4" fontId="30" fillId="0" borderId="0" xfId="58" applyNumberFormat="1" applyFill="1"/>
    <xf numFmtId="175" fontId="30" fillId="0" borderId="0" xfId="58" applyNumberFormat="1" applyFill="1"/>
    <xf numFmtId="175" fontId="0" fillId="0" borderId="0" xfId="0" applyNumberFormat="1"/>
    <xf numFmtId="174" fontId="33" fillId="0" borderId="0" xfId="0" applyFont="1"/>
    <xf numFmtId="174" fontId="0" fillId="0" borderId="0" xfId="0" applyNumberFormat="1"/>
    <xf numFmtId="176" fontId="0" fillId="0" borderId="0" xfId="0" applyNumberForma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4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4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</xdr:row>
      <xdr:rowOff>0</xdr:rowOff>
    </xdr:from>
    <xdr:to>
      <xdr:col>5</xdr:col>
      <xdr:colOff>427425</xdr:colOff>
      <xdr:row>134</xdr:row>
      <xdr:rowOff>122612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7907000"/>
          <a:ext cx="6552000" cy="2408612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19051</xdr:colOff>
      <xdr:row>134</xdr:row>
      <xdr:rowOff>180974</xdr:rowOff>
    </xdr:from>
    <xdr:to>
      <xdr:col>5</xdr:col>
      <xdr:colOff>446476</xdr:colOff>
      <xdr:row>146</xdr:row>
      <xdr:rowOff>153281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6" y="20373974"/>
          <a:ext cx="6552000" cy="2258307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28578</xdr:colOff>
      <xdr:row>78</xdr:row>
      <xdr:rowOff>0</xdr:rowOff>
    </xdr:from>
    <xdr:to>
      <xdr:col>5</xdr:col>
      <xdr:colOff>672003</xdr:colOff>
      <xdr:row>88</xdr:row>
      <xdr:rowOff>137358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3" y="26289000"/>
          <a:ext cx="6768000" cy="2042358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28578</xdr:colOff>
      <xdr:row>89</xdr:row>
      <xdr:rowOff>0</xdr:rowOff>
    </xdr:from>
    <xdr:to>
      <xdr:col>5</xdr:col>
      <xdr:colOff>672003</xdr:colOff>
      <xdr:row>102</xdr:row>
      <xdr:rowOff>176865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3" y="28384500"/>
          <a:ext cx="6768000" cy="2653365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14289</xdr:colOff>
      <xdr:row>8</xdr:row>
      <xdr:rowOff>190497</xdr:rowOff>
    </xdr:from>
    <xdr:to>
      <xdr:col>6</xdr:col>
      <xdr:colOff>159901</xdr:colOff>
      <xdr:row>18</xdr:row>
      <xdr:rowOff>91559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064" y="17144997"/>
          <a:ext cx="7056000" cy="1806062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33341</xdr:colOff>
      <xdr:row>39</xdr:row>
      <xdr:rowOff>0</xdr:rowOff>
    </xdr:from>
    <xdr:to>
      <xdr:col>4</xdr:col>
      <xdr:colOff>194578</xdr:colOff>
      <xdr:row>59</xdr:row>
      <xdr:rowOff>16667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116" y="22860000"/>
          <a:ext cx="5500000" cy="3826667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23814</xdr:colOff>
      <xdr:row>168</xdr:row>
      <xdr:rowOff>0</xdr:rowOff>
    </xdr:from>
    <xdr:to>
      <xdr:col>5</xdr:col>
      <xdr:colOff>451239</xdr:colOff>
      <xdr:row>186</xdr:row>
      <xdr:rowOff>149865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589" y="46482000"/>
          <a:ext cx="6552000" cy="3578865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28578</xdr:colOff>
      <xdr:row>187</xdr:row>
      <xdr:rowOff>0</xdr:rowOff>
    </xdr:from>
    <xdr:to>
      <xdr:col>5</xdr:col>
      <xdr:colOff>456003</xdr:colOff>
      <xdr:row>202</xdr:row>
      <xdr:rowOff>179725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3353" y="50101500"/>
          <a:ext cx="6552000" cy="3037225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21" customWidth="1"/>
    <col min="2" max="13" width="9.28515625" style="21" customWidth="1"/>
    <col min="14" max="14" width="9.85546875" style="21" customWidth="1"/>
    <col min="15" max="26" width="9.140625" style="21" customWidth="1"/>
    <col min="27" max="16384" width="9.140625" style="21"/>
  </cols>
  <sheetData>
    <row r="1" spans="1:14" s="25" customFormat="1" ht="189.75" customHeight="1" x14ac:dyDescent="0.4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s="12" customFormat="1" ht="75" customHeight="1" x14ac:dyDescent="0.25">
      <c r="A2" s="45" t="s">
        <v>2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14" s="13" customFormat="1" ht="7.5" customHeight="1" x14ac:dyDescent="0.25">
      <c r="B3" s="14"/>
      <c r="C3" s="14"/>
      <c r="F3" s="15"/>
      <c r="G3" s="15"/>
      <c r="H3" s="15"/>
      <c r="I3" s="15"/>
      <c r="J3" s="15"/>
      <c r="K3" s="15"/>
    </row>
    <row r="4" spans="1:14" s="13" customFormat="1" ht="15" customHeight="1" x14ac:dyDescent="0.25">
      <c r="A4" s="27"/>
      <c r="B4" s="28"/>
      <c r="C4" s="44"/>
      <c r="D4" s="44"/>
      <c r="E4" s="29"/>
      <c r="F4" s="30"/>
      <c r="G4" s="30"/>
      <c r="H4" s="30"/>
      <c r="I4" s="30"/>
      <c r="J4" s="30"/>
      <c r="K4" s="30"/>
      <c r="L4" s="29"/>
      <c r="M4" s="29"/>
      <c r="N4" s="29"/>
    </row>
    <row r="5" spans="1:14" s="13" customFormat="1" ht="15" customHeight="1" x14ac:dyDescent="0.25">
      <c r="A5" s="46" t="s">
        <v>0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</row>
    <row r="6" spans="1:14" s="13" customFormat="1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</row>
    <row r="7" spans="1:14" s="13" customFormat="1" ht="15" customHeight="1" x14ac:dyDescent="0.25">
      <c r="A7" s="46" t="str">
        <f ca="1">"© "&amp;YEAR(TODAY())&amp;" Financial Edge Training"</f>
        <v>© 2018 Financial Edge Training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4" s="13" customFormat="1" ht="15" customHeight="1" thickBot="1" x14ac:dyDescent="0.3">
      <c r="A8" s="31"/>
      <c r="B8" s="32"/>
      <c r="C8" s="31"/>
      <c r="D8" s="31"/>
      <c r="E8" s="33"/>
      <c r="F8" s="34"/>
      <c r="G8" s="34"/>
      <c r="H8" s="34"/>
      <c r="I8" s="34"/>
      <c r="J8" s="34"/>
      <c r="K8" s="34"/>
      <c r="L8" s="33"/>
      <c r="M8" s="33"/>
      <c r="N8" s="33"/>
    </row>
    <row r="9" spans="1:14" s="13" customFormat="1" ht="15" customHeight="1" x14ac:dyDescent="0.25">
      <c r="F9" s="17"/>
      <c r="G9" s="47"/>
      <c r="H9" s="47"/>
      <c r="I9" s="47"/>
      <c r="J9" s="47"/>
      <c r="K9" s="17"/>
    </row>
    <row r="10" spans="1:14" s="13" customFormat="1" ht="15" customHeight="1" x14ac:dyDescent="0.25">
      <c r="B10" s="14"/>
      <c r="C10" s="14"/>
      <c r="F10" s="17"/>
      <c r="G10" s="47"/>
      <c r="H10" s="47"/>
      <c r="I10" s="47"/>
      <c r="J10" s="47"/>
      <c r="K10" s="17"/>
    </row>
    <row r="11" spans="1:14" s="13" customFormat="1" ht="15" customHeight="1" x14ac:dyDescent="0.25">
      <c r="B11" s="10"/>
      <c r="C11" s="10"/>
      <c r="D11" s="11"/>
      <c r="F11" s="15"/>
      <c r="G11" s="15"/>
      <c r="H11" s="15"/>
      <c r="I11" s="15"/>
      <c r="J11" s="15"/>
      <c r="K11" s="15"/>
    </row>
    <row r="12" spans="1:14" s="13" customFormat="1" ht="15" customHeight="1" x14ac:dyDescent="0.25">
      <c r="A12" s="16"/>
      <c r="B12" s="10"/>
      <c r="C12" s="10"/>
      <c r="D12" s="18"/>
      <c r="F12" s="15"/>
      <c r="G12" s="43"/>
      <c r="H12" s="43"/>
      <c r="I12" s="43"/>
      <c r="J12" s="43"/>
      <c r="K12" s="15"/>
    </row>
    <row r="13" spans="1:14" s="13" customFormat="1" ht="15" customHeight="1" x14ac:dyDescent="0.25">
      <c r="A13" s="9"/>
      <c r="B13" s="10"/>
      <c r="C13" s="10"/>
      <c r="D13" s="19"/>
      <c r="F13" s="15"/>
      <c r="G13" s="43"/>
      <c r="H13" s="43"/>
      <c r="I13" s="43"/>
      <c r="J13" s="43"/>
      <c r="K13" s="15"/>
    </row>
    <row r="14" spans="1:14" s="13" customFormat="1" ht="15" customHeight="1" x14ac:dyDescent="0.25">
      <c r="A14" s="12"/>
      <c r="B14" s="10"/>
      <c r="C14" s="10"/>
      <c r="D14" s="19"/>
      <c r="F14" s="15"/>
      <c r="G14" s="43"/>
      <c r="H14" s="43"/>
      <c r="I14" s="43"/>
      <c r="J14" s="43"/>
      <c r="K14" s="15"/>
    </row>
    <row r="15" spans="1:14" s="13" customFormat="1" ht="15" customHeight="1" x14ac:dyDescent="0.25">
      <c r="A15" s="12"/>
      <c r="B15" s="10"/>
      <c r="C15" s="10"/>
      <c r="D15" s="19"/>
      <c r="F15" s="15"/>
      <c r="G15" s="15"/>
      <c r="H15" s="15"/>
      <c r="I15" s="15"/>
      <c r="J15" s="15"/>
      <c r="K15" s="15"/>
    </row>
    <row r="16" spans="1:14" s="13" customFormat="1" ht="15" customHeight="1" x14ac:dyDescent="0.25">
      <c r="A16" s="12"/>
      <c r="B16" s="10"/>
      <c r="C16" s="10"/>
      <c r="D16" s="20"/>
      <c r="F16" s="15"/>
      <c r="G16" s="43"/>
      <c r="H16" s="43"/>
      <c r="I16" s="43"/>
      <c r="J16" s="43"/>
      <c r="K16" s="15"/>
    </row>
    <row r="17" spans="1:12" s="13" customFormat="1" ht="15" customHeight="1" x14ac:dyDescent="0.25">
      <c r="A17" s="12"/>
      <c r="B17" s="22"/>
      <c r="C17" s="23"/>
      <c r="D17" s="20"/>
      <c r="F17" s="15"/>
      <c r="G17" s="15"/>
      <c r="H17" s="15"/>
      <c r="I17" s="15"/>
      <c r="J17" s="15"/>
      <c r="K17" s="15"/>
    </row>
    <row r="18" spans="1:12" ht="15" customHeight="1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2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1"/>
  <sheetViews>
    <sheetView zoomScaleNormal="100" workbookViewId="0"/>
  </sheetViews>
  <sheetFormatPr defaultColWidth="9.140625" defaultRowHeight="15" customHeight="1" x14ac:dyDescent="0.25"/>
  <cols>
    <col min="1" max="1" width="1.42578125" style="7" customWidth="1"/>
    <col min="2" max="2" width="52.7109375" style="8" customWidth="1"/>
    <col min="3" max="7" width="11" customWidth="1"/>
    <col min="8" max="9" width="15.7109375" customWidth="1"/>
    <col min="10" max="10" width="11" customWidth="1"/>
    <col min="11" max="11" width="29.7109375" customWidth="1"/>
    <col min="12" max="12" width="9.28515625" customWidth="1"/>
  </cols>
  <sheetData>
    <row r="1" spans="1:10" s="35" customFormat="1" ht="45" customHeight="1" x14ac:dyDescent="0.45">
      <c r="A1" s="1" t="s">
        <v>2</v>
      </c>
      <c r="B1" s="3"/>
      <c r="C1" s="5"/>
      <c r="D1" s="5"/>
      <c r="E1" s="5"/>
      <c r="F1" s="5"/>
      <c r="G1" s="5"/>
      <c r="H1" s="5"/>
      <c r="I1" s="5"/>
      <c r="J1" s="5"/>
    </row>
    <row r="2" spans="1:10" s="26" customFormat="1" ht="30" customHeight="1" x14ac:dyDescent="0.35">
      <c r="A2" s="6"/>
      <c r="B2" s="2"/>
      <c r="C2" s="4"/>
      <c r="D2" s="4"/>
      <c r="E2" s="4"/>
      <c r="F2" s="4"/>
      <c r="G2" s="4"/>
      <c r="H2" s="4"/>
      <c r="I2" s="4"/>
      <c r="J2" s="4"/>
    </row>
    <row r="3" spans="1:10" ht="15" customHeight="1" x14ac:dyDescent="0.25">
      <c r="A3" s="7" t="s">
        <v>51</v>
      </c>
    </row>
    <row r="4" spans="1:10" ht="15" customHeight="1" x14ac:dyDescent="0.25">
      <c r="B4" s="8" t="s">
        <v>8</v>
      </c>
      <c r="E4" t="s">
        <v>29</v>
      </c>
    </row>
    <row r="6" spans="1:10" ht="15" customHeight="1" x14ac:dyDescent="0.25">
      <c r="B6" s="8" t="s">
        <v>1</v>
      </c>
      <c r="C6" s="37">
        <v>30.93</v>
      </c>
    </row>
    <row r="7" spans="1:10" ht="15" customHeight="1" x14ac:dyDescent="0.25">
      <c r="B7" s="8" t="s">
        <v>4</v>
      </c>
      <c r="C7" s="36">
        <v>107.76871300000001</v>
      </c>
    </row>
    <row r="8" spans="1:10" ht="15" customHeight="1" x14ac:dyDescent="0.25">
      <c r="B8" s="8" t="s">
        <v>5</v>
      </c>
    </row>
    <row r="20" spans="2:5" ht="15" customHeight="1" x14ac:dyDescent="0.25">
      <c r="C20" t="s">
        <v>35</v>
      </c>
      <c r="D20" t="s">
        <v>36</v>
      </c>
      <c r="E20" t="s">
        <v>37</v>
      </c>
    </row>
    <row r="21" spans="2:5" ht="15" customHeight="1" x14ac:dyDescent="0.25">
      <c r="B21" s="8" t="s">
        <v>31</v>
      </c>
      <c r="C21" s="36">
        <v>0.1</v>
      </c>
      <c r="D21" s="37">
        <v>10.130000000000001</v>
      </c>
      <c r="E21">
        <f>MAX(($C$6-D21)/$C$6*C21,0)</f>
        <v>6.724862592951826E-2</v>
      </c>
    </row>
    <row r="22" spans="2:5" ht="15" customHeight="1" x14ac:dyDescent="0.25">
      <c r="B22" s="8" t="s">
        <v>32</v>
      </c>
      <c r="C22" s="36">
        <v>0.2</v>
      </c>
      <c r="D22" s="37">
        <v>20.18</v>
      </c>
      <c r="E22">
        <f t="shared" ref="E22:E24" si="0">MAX(($C$6-D22)/$C$6*C22,0)</f>
        <v>6.9511800840607832E-2</v>
      </c>
    </row>
    <row r="23" spans="2:5" ht="15" customHeight="1" x14ac:dyDescent="0.25">
      <c r="B23" s="8" t="s">
        <v>33</v>
      </c>
      <c r="C23" s="36">
        <v>0.7</v>
      </c>
      <c r="D23" s="37">
        <v>25.33</v>
      </c>
      <c r="E23">
        <f t="shared" si="0"/>
        <v>0.12673779502101523</v>
      </c>
    </row>
    <row r="24" spans="2:5" ht="15" customHeight="1" x14ac:dyDescent="0.25">
      <c r="B24" s="8" t="s">
        <v>34</v>
      </c>
      <c r="C24" s="36">
        <v>0.8</v>
      </c>
      <c r="D24" s="37">
        <v>45.98</v>
      </c>
      <c r="E24">
        <f t="shared" si="0"/>
        <v>0</v>
      </c>
    </row>
    <row r="25" spans="2:5" ht="15" customHeight="1" x14ac:dyDescent="0.25">
      <c r="E25">
        <f>SUM(E21:E24)</f>
        <v>0.26349822179114135</v>
      </c>
    </row>
    <row r="27" spans="2:5" ht="15" customHeight="1" x14ac:dyDescent="0.25">
      <c r="B27" s="8" t="s">
        <v>4</v>
      </c>
      <c r="C27" s="40">
        <f>C7</f>
        <v>107.76871300000001</v>
      </c>
    </row>
    <row r="28" spans="2:5" ht="15" customHeight="1" x14ac:dyDescent="0.25">
      <c r="B28" s="8" t="s">
        <v>19</v>
      </c>
      <c r="C28" s="40">
        <f>E25</f>
        <v>0.26349822179114135</v>
      </c>
    </row>
    <row r="29" spans="2:5" ht="15" customHeight="1" x14ac:dyDescent="0.25">
      <c r="B29" s="8" t="s">
        <v>7</v>
      </c>
      <c r="C29">
        <f>SUM(C27:C28)</f>
        <v>108.03221122179114</v>
      </c>
    </row>
    <row r="30" spans="2:5" ht="15" customHeight="1" x14ac:dyDescent="0.25">
      <c r="B30" s="8" t="s">
        <v>1</v>
      </c>
      <c r="C30" s="38">
        <f>C6</f>
        <v>30.93</v>
      </c>
    </row>
    <row r="31" spans="2:5" ht="15" customHeight="1" x14ac:dyDescent="0.25">
      <c r="B31" s="8" t="s">
        <v>28</v>
      </c>
      <c r="C31">
        <f>C29*C30</f>
        <v>3341.4362930900002</v>
      </c>
    </row>
    <row r="33" spans="1:5" ht="15" customHeight="1" x14ac:dyDescent="0.25">
      <c r="A33" s="7" t="s">
        <v>51</v>
      </c>
    </row>
    <row r="34" spans="1:5" ht="15" customHeight="1" x14ac:dyDescent="0.25">
      <c r="B34" s="8" t="s">
        <v>8</v>
      </c>
      <c r="E34" t="s">
        <v>38</v>
      </c>
    </row>
    <row r="36" spans="1:5" ht="15" customHeight="1" x14ac:dyDescent="0.25">
      <c r="B36" s="8" t="s">
        <v>1</v>
      </c>
      <c r="C36" s="37">
        <v>7.48</v>
      </c>
    </row>
    <row r="37" spans="1:5" ht="15" customHeight="1" x14ac:dyDescent="0.25">
      <c r="B37" s="8" t="s">
        <v>4</v>
      </c>
      <c r="C37" s="36">
        <v>62.534965</v>
      </c>
    </row>
    <row r="38" spans="1:5" ht="15" customHeight="1" x14ac:dyDescent="0.25">
      <c r="B38" s="8" t="s">
        <v>5</v>
      </c>
      <c r="C38" s="36"/>
    </row>
    <row r="39" spans="1:5" ht="15" customHeight="1" x14ac:dyDescent="0.25">
      <c r="C39" s="36"/>
    </row>
    <row r="40" spans="1:5" ht="15" customHeight="1" x14ac:dyDescent="0.25">
      <c r="B40" s="8" t="s">
        <v>5</v>
      </c>
    </row>
    <row r="61" spans="2:3" ht="15" customHeight="1" x14ac:dyDescent="0.25">
      <c r="B61" s="8" t="s">
        <v>4</v>
      </c>
      <c r="C61">
        <f>C37</f>
        <v>62.534965</v>
      </c>
    </row>
    <row r="62" spans="2:3" ht="15" customHeight="1" x14ac:dyDescent="0.25">
      <c r="B62" s="8" t="s">
        <v>39</v>
      </c>
      <c r="C62" s="36">
        <v>0.71</v>
      </c>
    </row>
    <row r="63" spans="2:3" ht="15" customHeight="1" x14ac:dyDescent="0.25">
      <c r="B63" s="8" t="s">
        <v>40</v>
      </c>
      <c r="C63" s="37">
        <v>8.0980000000000008</v>
      </c>
    </row>
    <row r="64" spans="2:3" ht="15" customHeight="1" x14ac:dyDescent="0.25">
      <c r="B64" s="8" t="s">
        <v>41</v>
      </c>
      <c r="C64">
        <f>MAX(($C$36-C63)/$C$36*C62,0)</f>
        <v>0</v>
      </c>
    </row>
    <row r="65" spans="1:5" ht="15" customHeight="1" x14ac:dyDescent="0.25">
      <c r="B65" s="8" t="s">
        <v>42</v>
      </c>
      <c r="C65" s="36">
        <v>0.29499999999999998</v>
      </c>
    </row>
    <row r="66" spans="1:5" ht="15" customHeight="1" x14ac:dyDescent="0.25">
      <c r="B66" s="8" t="s">
        <v>43</v>
      </c>
      <c r="C66" s="37">
        <v>15.05</v>
      </c>
    </row>
    <row r="67" spans="1:5" ht="15" customHeight="1" x14ac:dyDescent="0.25">
      <c r="B67" s="8" t="s">
        <v>44</v>
      </c>
      <c r="C67">
        <f>MAX(($C$36-C66)/$C$36*C65,0)</f>
        <v>0</v>
      </c>
    </row>
    <row r="68" spans="1:5" ht="15" customHeight="1" x14ac:dyDescent="0.25">
      <c r="B68" s="8" t="s">
        <v>7</v>
      </c>
      <c r="C68">
        <f>C61+C64+C67</f>
        <v>62.534965</v>
      </c>
    </row>
    <row r="69" spans="1:5" ht="15" customHeight="1" x14ac:dyDescent="0.25">
      <c r="B69" s="8" t="s">
        <v>1</v>
      </c>
      <c r="C69" s="38">
        <f>C36</f>
        <v>7.48</v>
      </c>
    </row>
    <row r="70" spans="1:5" ht="15" customHeight="1" x14ac:dyDescent="0.25">
      <c r="B70" s="8" t="s">
        <v>3</v>
      </c>
      <c r="C70">
        <f>C68*C69</f>
        <v>467.76153820000002</v>
      </c>
    </row>
    <row r="72" spans="1:5" ht="15" customHeight="1" x14ac:dyDescent="0.25">
      <c r="A72" s="7" t="s">
        <v>51</v>
      </c>
    </row>
    <row r="73" spans="1:5" ht="15" customHeight="1" x14ac:dyDescent="0.25">
      <c r="B73" s="8" t="s">
        <v>8</v>
      </c>
      <c r="E73" t="s">
        <v>45</v>
      </c>
    </row>
    <row r="75" spans="1:5" ht="15" customHeight="1" x14ac:dyDescent="0.25">
      <c r="B75" s="8" t="s">
        <v>1</v>
      </c>
      <c r="C75" s="37">
        <v>0.96</v>
      </c>
    </row>
    <row r="76" spans="1:5" ht="15" customHeight="1" x14ac:dyDescent="0.25">
      <c r="B76" s="8" t="s">
        <v>25</v>
      </c>
      <c r="C76" s="36">
        <f>66.27118+4.394354</f>
        <v>70.665534000000008</v>
      </c>
    </row>
    <row r="77" spans="1:5" ht="15" customHeight="1" x14ac:dyDescent="0.25">
      <c r="B77" s="8" t="s">
        <v>26</v>
      </c>
      <c r="C77" s="36"/>
    </row>
    <row r="78" spans="1:5" ht="15" customHeight="1" x14ac:dyDescent="0.25">
      <c r="C78" s="36"/>
    </row>
    <row r="79" spans="1:5" ht="15" customHeight="1" x14ac:dyDescent="0.25">
      <c r="C79" s="36"/>
    </row>
    <row r="80" spans="1:5" ht="15" customHeight="1" x14ac:dyDescent="0.25">
      <c r="C80" s="36"/>
    </row>
    <row r="81" spans="3:3" ht="15" customHeight="1" x14ac:dyDescent="0.25">
      <c r="C81" s="36"/>
    </row>
    <row r="82" spans="3:3" ht="15" customHeight="1" x14ac:dyDescent="0.25">
      <c r="C82" s="36"/>
    </row>
    <row r="89" spans="3:3" ht="15" customHeight="1" x14ac:dyDescent="0.25">
      <c r="C89" s="37"/>
    </row>
    <row r="90" spans="3:3" ht="15" customHeight="1" x14ac:dyDescent="0.25">
      <c r="C90" s="36"/>
    </row>
    <row r="91" spans="3:3" ht="15" customHeight="1" x14ac:dyDescent="0.25">
      <c r="C91" s="36"/>
    </row>
    <row r="92" spans="3:3" ht="15" customHeight="1" x14ac:dyDescent="0.25">
      <c r="C92" s="36"/>
    </row>
    <row r="93" spans="3:3" ht="15" customHeight="1" x14ac:dyDescent="0.25">
      <c r="C93" s="36"/>
    </row>
    <row r="94" spans="3:3" ht="15" customHeight="1" x14ac:dyDescent="0.25">
      <c r="C94" s="36"/>
    </row>
    <row r="95" spans="3:3" ht="15" customHeight="1" x14ac:dyDescent="0.25">
      <c r="C95" s="36"/>
    </row>
    <row r="96" spans="3:3" ht="15" customHeight="1" x14ac:dyDescent="0.25">
      <c r="C96" s="36"/>
    </row>
    <row r="97" spans="2:3" ht="15" customHeight="1" x14ac:dyDescent="0.25">
      <c r="C97" s="36"/>
    </row>
    <row r="98" spans="2:3" ht="15" customHeight="1" x14ac:dyDescent="0.25">
      <c r="C98" s="36"/>
    </row>
    <row r="99" spans="2:3" ht="15" customHeight="1" x14ac:dyDescent="0.25">
      <c r="C99" s="36"/>
    </row>
    <row r="100" spans="2:3" ht="15" customHeight="1" x14ac:dyDescent="0.25">
      <c r="C100" s="36"/>
    </row>
    <row r="101" spans="2:3" ht="15" customHeight="1" x14ac:dyDescent="0.25">
      <c r="C101" s="36"/>
    </row>
    <row r="102" spans="2:3" ht="15" customHeight="1" x14ac:dyDescent="0.25">
      <c r="C102" s="36"/>
    </row>
    <row r="103" spans="2:3" ht="15" customHeight="1" x14ac:dyDescent="0.25">
      <c r="C103" s="36"/>
    </row>
    <row r="104" spans="2:3" ht="15" customHeight="1" x14ac:dyDescent="0.25">
      <c r="C104" s="36"/>
    </row>
    <row r="105" spans="2:3" ht="15" customHeight="1" x14ac:dyDescent="0.25">
      <c r="B105" s="8" t="s">
        <v>4</v>
      </c>
      <c r="C105">
        <f>C76</f>
        <v>70.665534000000008</v>
      </c>
    </row>
    <row r="106" spans="2:3" ht="15" customHeight="1" x14ac:dyDescent="0.25">
      <c r="B106" s="8" t="s">
        <v>49</v>
      </c>
      <c r="C106" s="36">
        <v>6.8380000000000001</v>
      </c>
    </row>
    <row r="107" spans="2:3" ht="15" customHeight="1" x14ac:dyDescent="0.25">
      <c r="B107" s="8" t="s">
        <v>6</v>
      </c>
      <c r="C107" s="36">
        <v>6.87</v>
      </c>
    </row>
    <row r="108" spans="2:3" ht="15" customHeight="1" x14ac:dyDescent="0.25">
      <c r="B108" s="8" t="s">
        <v>19</v>
      </c>
      <c r="C108">
        <f>MAX(($C$75-C107)/$C$75*C106,0)</f>
        <v>0</v>
      </c>
    </row>
    <row r="109" spans="2:3" ht="15" customHeight="1" x14ac:dyDescent="0.25">
      <c r="B109" s="8" t="s">
        <v>27</v>
      </c>
      <c r="C109" s="36">
        <v>1.7569999999999999</v>
      </c>
    </row>
    <row r="110" spans="2:3" ht="15" customHeight="1" x14ac:dyDescent="0.25">
      <c r="B110" s="8" t="s">
        <v>7</v>
      </c>
      <c r="C110">
        <f>SUM(C105,C108,C109)</f>
        <v>72.422534000000013</v>
      </c>
    </row>
    <row r="111" spans="2:3" ht="15" customHeight="1" x14ac:dyDescent="0.25">
      <c r="B111" s="8" t="s">
        <v>28</v>
      </c>
      <c r="C111">
        <f>C110*C75</f>
        <v>69.525632640000012</v>
      </c>
    </row>
    <row r="113" spans="1:16" ht="15" customHeight="1" x14ac:dyDescent="0.25">
      <c r="A113" s="7" t="s">
        <v>51</v>
      </c>
    </row>
    <row r="114" spans="1:16" ht="15" customHeight="1" x14ac:dyDescent="0.25">
      <c r="B114" s="8" t="s">
        <v>8</v>
      </c>
      <c r="E114" t="s">
        <v>30</v>
      </c>
    </row>
    <row r="115" spans="1:16" ht="15" customHeight="1" x14ac:dyDescent="0.25">
      <c r="K115" s="21"/>
      <c r="L115" s="21"/>
      <c r="M115" s="21"/>
      <c r="N115" s="21"/>
      <c r="O115" s="21"/>
      <c r="P115" s="21"/>
    </row>
    <row r="116" spans="1:16" ht="15" customHeight="1" x14ac:dyDescent="0.25">
      <c r="B116" s="8" t="s">
        <v>9</v>
      </c>
      <c r="C116" s="36">
        <v>292.58062699999999</v>
      </c>
      <c r="D116" s="8" t="s">
        <v>14</v>
      </c>
      <c r="K116" s="21"/>
      <c r="L116" s="21"/>
      <c r="M116" s="21"/>
      <c r="N116" s="21"/>
      <c r="O116" s="21"/>
      <c r="P116" s="21"/>
    </row>
    <row r="117" spans="1:16" ht="15" customHeight="1" x14ac:dyDescent="0.25">
      <c r="B117" s="8" t="s">
        <v>10</v>
      </c>
      <c r="C117" s="36">
        <v>50.199837000000002</v>
      </c>
      <c r="D117" s="8" t="s">
        <v>50</v>
      </c>
      <c r="F117" s="8"/>
      <c r="K117" s="21"/>
      <c r="L117" s="21"/>
      <c r="M117" s="21"/>
      <c r="N117" s="21"/>
      <c r="O117" s="21"/>
      <c r="P117" s="21"/>
    </row>
    <row r="118" spans="1:16" ht="15" customHeight="1" x14ac:dyDescent="0.25">
      <c r="B118" s="8" t="s">
        <v>11</v>
      </c>
      <c r="C118" s="36">
        <v>345.53930300000002</v>
      </c>
      <c r="D118" s="8" t="s">
        <v>15</v>
      </c>
      <c r="K118" s="21"/>
      <c r="L118" s="21"/>
      <c r="M118" s="21"/>
      <c r="N118" s="21"/>
      <c r="O118" s="21"/>
      <c r="P118" s="21"/>
    </row>
    <row r="119" spans="1:16" ht="15" customHeight="1" x14ac:dyDescent="0.25">
      <c r="B119" s="8" t="s">
        <v>13</v>
      </c>
      <c r="C119" s="37">
        <v>762.88</v>
      </c>
      <c r="K119" s="21"/>
      <c r="L119" s="21"/>
      <c r="M119" s="21"/>
      <c r="N119" s="21"/>
      <c r="O119" s="21"/>
      <c r="P119" s="21"/>
    </row>
    <row r="120" spans="1:16" ht="15" customHeight="1" x14ac:dyDescent="0.25">
      <c r="B120" s="8" t="s">
        <v>12</v>
      </c>
      <c r="C120" s="37">
        <v>743.38</v>
      </c>
    </row>
    <row r="121" spans="1:16" ht="15" customHeight="1" x14ac:dyDescent="0.25">
      <c r="B121" s="8" t="s">
        <v>16</v>
      </c>
      <c r="C121" s="37"/>
    </row>
    <row r="149" spans="2:5" ht="15" customHeight="1" x14ac:dyDescent="0.25">
      <c r="B149" s="8" t="s">
        <v>9</v>
      </c>
      <c r="C149">
        <f>C116</f>
        <v>292.58062699999999</v>
      </c>
    </row>
    <row r="150" spans="2:5" ht="15" customHeight="1" x14ac:dyDescent="0.25">
      <c r="B150" s="8" t="s">
        <v>10</v>
      </c>
      <c r="C150">
        <f>C117</f>
        <v>50.199837000000002</v>
      </c>
    </row>
    <row r="151" spans="2:5" ht="15" customHeight="1" x14ac:dyDescent="0.25">
      <c r="B151" s="8" t="s">
        <v>18</v>
      </c>
      <c r="C151">
        <f>SUM(C149:C150)</f>
        <v>342.78046399999999</v>
      </c>
    </row>
    <row r="152" spans="2:5" ht="15" customHeight="1" x14ac:dyDescent="0.25">
      <c r="B152" s="8" t="s">
        <v>17</v>
      </c>
      <c r="C152" s="38">
        <f>C119</f>
        <v>762.88</v>
      </c>
    </row>
    <row r="153" spans="2:5" ht="15" customHeight="1" x14ac:dyDescent="0.25">
      <c r="B153" s="8" t="s">
        <v>22</v>
      </c>
      <c r="C153">
        <f>C151*C152</f>
        <v>261500.36037631999</v>
      </c>
    </row>
    <row r="154" spans="2:5" ht="15" customHeight="1" x14ac:dyDescent="0.25">
      <c r="B154" s="8" t="s">
        <v>49</v>
      </c>
      <c r="C154" s="36">
        <v>4.8989830000000003</v>
      </c>
    </row>
    <row r="155" spans="2:5" ht="15" customHeight="1" x14ac:dyDescent="0.25">
      <c r="B155" s="8" t="s">
        <v>6</v>
      </c>
      <c r="C155" s="36">
        <v>221.31</v>
      </c>
    </row>
    <row r="156" spans="2:5" ht="15" customHeight="1" x14ac:dyDescent="0.25">
      <c r="B156" s="8" t="s">
        <v>19</v>
      </c>
      <c r="C156" s="40">
        <f>MAX((C120-C155)/C120*C154,0)</f>
        <v>3.4405177093949257</v>
      </c>
      <c r="D156" s="40"/>
      <c r="E156" s="40"/>
    </row>
    <row r="157" spans="2:5" ht="15" customHeight="1" x14ac:dyDescent="0.25">
      <c r="B157" s="8" t="s">
        <v>20</v>
      </c>
      <c r="C157" s="36">
        <f>25.741186</f>
        <v>25.741185999999999</v>
      </c>
    </row>
    <row r="158" spans="2:5" ht="15" customHeight="1" x14ac:dyDescent="0.25">
      <c r="B158" s="8" t="s">
        <v>21</v>
      </c>
      <c r="C158">
        <f>C118+C156+C157</f>
        <v>374.72100670939494</v>
      </c>
    </row>
    <row r="159" spans="2:5" ht="15" customHeight="1" x14ac:dyDescent="0.25">
      <c r="B159" s="8" t="s">
        <v>23</v>
      </c>
      <c r="C159">
        <f>C158*C120</f>
        <v>278560.10196763003</v>
      </c>
    </row>
    <row r="160" spans="2:5" ht="15" customHeight="1" x14ac:dyDescent="0.25">
      <c r="B160" s="8" t="s">
        <v>24</v>
      </c>
      <c r="C160">
        <f>C153+C159</f>
        <v>540060.46234395006</v>
      </c>
      <c r="E160" s="39"/>
    </row>
    <row r="162" spans="1:11" ht="15" customHeight="1" x14ac:dyDescent="0.25">
      <c r="A162" s="7" t="s">
        <v>51</v>
      </c>
    </row>
    <row r="163" spans="1:11" ht="15" customHeight="1" x14ac:dyDescent="0.25">
      <c r="B163" s="8" t="s">
        <v>8</v>
      </c>
      <c r="E163" t="s">
        <v>46</v>
      </c>
      <c r="K163" s="21"/>
    </row>
    <row r="165" spans="1:11" ht="15" customHeight="1" x14ac:dyDescent="0.25">
      <c r="B165" s="8" t="s">
        <v>1</v>
      </c>
      <c r="C165" s="37">
        <v>11.69</v>
      </c>
    </row>
    <row r="166" spans="1:11" ht="15" customHeight="1" x14ac:dyDescent="0.25">
      <c r="B166" s="8" t="s">
        <v>25</v>
      </c>
      <c r="C166" s="36">
        <v>17.412151999999999</v>
      </c>
    </row>
    <row r="167" spans="1:11" ht="15" customHeight="1" x14ac:dyDescent="0.25">
      <c r="B167" s="8" t="s">
        <v>48</v>
      </c>
      <c r="C167" s="36"/>
    </row>
    <row r="205" spans="2:5" ht="15" customHeight="1" x14ac:dyDescent="0.25">
      <c r="B205" s="8" t="s">
        <v>4</v>
      </c>
      <c r="C205">
        <f>C166</f>
        <v>17.412151999999999</v>
      </c>
    </row>
    <row r="206" spans="2:5" ht="15" customHeight="1" x14ac:dyDescent="0.25">
      <c r="B206" s="8" t="s">
        <v>49</v>
      </c>
      <c r="C206" s="36">
        <v>0.71445099999999995</v>
      </c>
    </row>
    <row r="207" spans="2:5" ht="15" customHeight="1" x14ac:dyDescent="0.25">
      <c r="B207" s="8" t="s">
        <v>6</v>
      </c>
      <c r="C207" s="36">
        <v>8.14</v>
      </c>
    </row>
    <row r="208" spans="2:5" ht="15" customHeight="1" x14ac:dyDescent="0.25">
      <c r="B208" s="8" t="s">
        <v>19</v>
      </c>
      <c r="C208" s="40">
        <f>MAX((C165-C207)/C165*C206,0)</f>
        <v>0.21696330624465346</v>
      </c>
      <c r="E208" s="41"/>
    </row>
    <row r="209" spans="2:3" ht="15" customHeight="1" x14ac:dyDescent="0.25">
      <c r="B209" s="8" t="s">
        <v>47</v>
      </c>
      <c r="C209" s="36">
        <v>0</v>
      </c>
    </row>
    <row r="210" spans="2:3" ht="15" customHeight="1" x14ac:dyDescent="0.25">
      <c r="B210" s="8" t="s">
        <v>7</v>
      </c>
      <c r="C210">
        <f>SUM(C205,C208:C209)</f>
        <v>17.629115306244653</v>
      </c>
    </row>
    <row r="211" spans="2:3" ht="15" customHeight="1" x14ac:dyDescent="0.25">
      <c r="B211" s="8" t="s">
        <v>28</v>
      </c>
      <c r="C211">
        <f>C210*C165</f>
        <v>206.08435792999998</v>
      </c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Welcome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User</cp:lastModifiedBy>
  <cp:lastPrinted>2016-05-01T20:56:51Z</cp:lastPrinted>
  <dcterms:created xsi:type="dcterms:W3CDTF">2016-02-03T14:06:14Z</dcterms:created>
  <dcterms:modified xsi:type="dcterms:W3CDTF">2018-02-12T10:00:20Z</dcterms:modified>
</cp:coreProperties>
</file>