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001工作\04毕节招商花园城\030毕节咨询二审\"/>
    </mc:Choice>
  </mc:AlternateContent>
  <bookViews>
    <workbookView xWindow="0" yWindow="0" windowWidth="23040" windowHeight="9420" activeTab="2"/>
  </bookViews>
  <sheets>
    <sheet name="Sheet1" sheetId="1" r:id="rId1"/>
    <sheet name="Sheet2" sheetId="2" r:id="rId2"/>
    <sheet name="咨询费计算" sheetId="3" r:id="rId3"/>
    <sheet name="Sheet3" sheetId="5" r:id="rId4"/>
    <sheet name="咨询费测算明细" sheetId="4" r:id="rId5"/>
  </sheets>
  <definedNames>
    <definedName name="_xlnm.Print_Area" localSheetId="0">Sheet1!$A$1:$H$6</definedName>
  </definedNames>
  <calcPr calcId="152511"/>
</workbook>
</file>

<file path=xl/calcChain.xml><?xml version="1.0" encoding="utf-8"?>
<calcChain xmlns="http://schemas.openxmlformats.org/spreadsheetml/2006/main">
  <c r="G9" i="5" l="1"/>
  <c r="D9" i="5"/>
  <c r="G6" i="5"/>
  <c r="G5" i="5"/>
  <c r="D4" i="5"/>
  <c r="G4" i="5"/>
  <c r="G3" i="5"/>
  <c r="H11" i="3"/>
  <c r="H10" i="3"/>
  <c r="H9" i="3"/>
  <c r="G7" i="3"/>
  <c r="G6" i="3"/>
  <c r="C5" i="3"/>
  <c r="G7" i="5" l="1"/>
  <c r="H9" i="5" s="1"/>
  <c r="G5" i="3"/>
  <c r="G9" i="3"/>
  <c r="D9" i="3"/>
  <c r="D4" i="3"/>
  <c r="C4" i="3"/>
  <c r="G4" i="3" s="1"/>
  <c r="G3" i="3"/>
  <c r="C3" i="3"/>
  <c r="C3" i="1"/>
  <c r="H10" i="5" l="1"/>
  <c r="H11" i="5" s="1"/>
  <c r="D8" i="1"/>
  <c r="G8" i="1" l="1"/>
  <c r="D4" i="1"/>
  <c r="G5" i="1" l="1"/>
  <c r="C5" i="1"/>
  <c r="C4" i="1"/>
  <c r="G4" i="1" s="1"/>
  <c r="G3" i="1"/>
  <c r="G6" i="1" l="1"/>
</calcChain>
</file>

<file path=xl/comments1.xml><?xml version="1.0" encoding="utf-8"?>
<comments xmlns="http://schemas.openxmlformats.org/spreadsheetml/2006/main">
  <authors>
    <author>LY</author>
    <author>NTKO</author>
  </authors>
  <commentList>
    <comment ref="C3" authorId="0" shapeId="0">
      <text>
        <r>
          <rPr>
            <b/>
            <sz val="9"/>
            <rFont val="宋体"/>
            <charset val="134"/>
          </rPr>
          <t>LY:</t>
        </r>
        <r>
          <rPr>
            <sz val="9"/>
            <rFont val="宋体"/>
            <charset val="134"/>
          </rPr>
          <t xml:space="preserve">
含签证变更、奖励、扣款等费用（除包干价部分外）</t>
        </r>
      </text>
    </comment>
    <comment ref="D3" authorId="1" shapeId="0">
      <text>
        <r>
          <rPr>
            <b/>
            <sz val="9"/>
            <color indexed="81"/>
            <rFont val="宋体"/>
            <family val="3"/>
            <charset val="134"/>
          </rPr>
          <t>NTKO:</t>
        </r>
        <r>
          <rPr>
            <sz val="9"/>
            <color indexed="81"/>
            <rFont val="宋体"/>
            <family val="3"/>
            <charset val="134"/>
          </rPr>
          <t xml:space="preserve">
初审报送额=签证单、设计变更单、扣款、奖励、价差调整等各份结算单据的造价绝对值</t>
        </r>
      </text>
    </comment>
    <comment ref="D4" authorId="1" shapeId="0">
      <text>
        <r>
          <rPr>
            <b/>
            <sz val="9"/>
            <color indexed="81"/>
            <rFont val="宋体"/>
            <family val="3"/>
            <charset val="134"/>
          </rPr>
          <t>NTKO:</t>
        </r>
        <r>
          <rPr>
            <sz val="9"/>
            <color indexed="81"/>
            <rFont val="宋体"/>
            <family val="3"/>
            <charset val="134"/>
          </rPr>
          <t xml:space="preserve">
初审报送额=签证单、设计变更单、扣款、奖励、价差调整等各份结算单据的造价绝对值</t>
        </r>
      </text>
    </comment>
  </commentList>
</comments>
</file>

<file path=xl/comments2.xml><?xml version="1.0" encoding="utf-8"?>
<comments xmlns="http://schemas.openxmlformats.org/spreadsheetml/2006/main">
  <authors>
    <author>LY</author>
    <author>NTKO</author>
  </authors>
  <commentList>
    <comment ref="C3" authorId="0" shapeId="0">
      <text>
        <r>
          <rPr>
            <b/>
            <sz val="9"/>
            <rFont val="宋体"/>
            <charset val="134"/>
          </rPr>
          <t>LY:</t>
        </r>
        <r>
          <rPr>
            <sz val="9"/>
            <rFont val="宋体"/>
            <charset val="134"/>
          </rPr>
          <t xml:space="preserve">
含签证变更、奖励、扣款等费用（除包干价部分外）</t>
        </r>
      </text>
    </comment>
    <comment ref="D3" authorId="1" shapeId="0">
      <text>
        <r>
          <rPr>
            <b/>
            <sz val="9"/>
            <color indexed="81"/>
            <rFont val="宋体"/>
            <family val="3"/>
            <charset val="134"/>
          </rPr>
          <t>NTKO:</t>
        </r>
        <r>
          <rPr>
            <sz val="9"/>
            <color indexed="81"/>
            <rFont val="宋体"/>
            <family val="3"/>
            <charset val="134"/>
          </rPr>
          <t xml:space="preserve">
初审报送额=签证单、设计变更单、扣款、奖励、价差调整等各份结算单据的造价绝对值</t>
        </r>
      </text>
    </comment>
    <comment ref="D4" authorId="1" shapeId="0">
      <text>
        <r>
          <rPr>
            <b/>
            <sz val="9"/>
            <color indexed="81"/>
            <rFont val="宋体"/>
            <family val="3"/>
            <charset val="134"/>
          </rPr>
          <t>NTKO:</t>
        </r>
        <r>
          <rPr>
            <sz val="9"/>
            <color indexed="81"/>
            <rFont val="宋体"/>
            <family val="3"/>
            <charset val="134"/>
          </rPr>
          <t xml:space="preserve">
初审报送额=签证单、设计变更单、扣款、奖励、价差调整等各份结算单据的造价绝对值</t>
        </r>
      </text>
    </comment>
  </commentList>
</comments>
</file>

<file path=xl/comments3.xml><?xml version="1.0" encoding="utf-8"?>
<comments xmlns="http://schemas.openxmlformats.org/spreadsheetml/2006/main">
  <authors>
    <author>LY</author>
    <author>NTKO</author>
  </authors>
  <commentList>
    <comment ref="C3" authorId="0" shapeId="0">
      <text>
        <r>
          <rPr>
            <b/>
            <sz val="9"/>
            <rFont val="宋体"/>
            <charset val="134"/>
          </rPr>
          <t>LY:</t>
        </r>
        <r>
          <rPr>
            <sz val="9"/>
            <rFont val="宋体"/>
            <charset val="134"/>
          </rPr>
          <t xml:space="preserve">
含签证变更、奖励、扣款等费用（除包干价部分外）</t>
        </r>
      </text>
    </comment>
    <comment ref="D3" authorId="1" shapeId="0">
      <text>
        <r>
          <rPr>
            <b/>
            <sz val="9"/>
            <color indexed="81"/>
            <rFont val="宋体"/>
            <family val="3"/>
            <charset val="134"/>
          </rPr>
          <t>NTKO:</t>
        </r>
        <r>
          <rPr>
            <sz val="9"/>
            <color indexed="81"/>
            <rFont val="宋体"/>
            <family val="3"/>
            <charset val="134"/>
          </rPr>
          <t xml:space="preserve">
初审报送额=签证单、设计变更单、扣款、奖励、价差调整等各份结算单据的造价绝对值</t>
        </r>
      </text>
    </comment>
    <comment ref="D4" authorId="1" shapeId="0">
      <text>
        <r>
          <rPr>
            <b/>
            <sz val="9"/>
            <color indexed="81"/>
            <rFont val="宋体"/>
            <family val="3"/>
            <charset val="134"/>
          </rPr>
          <t>NTKO:</t>
        </r>
        <r>
          <rPr>
            <sz val="9"/>
            <color indexed="81"/>
            <rFont val="宋体"/>
            <family val="3"/>
            <charset val="134"/>
          </rPr>
          <t xml:space="preserve">
初审报送额=签证单、设计变更单、扣款、奖励、价差调整等各份结算单据的造价绝对值</t>
        </r>
      </text>
    </comment>
  </commentList>
</comments>
</file>

<file path=xl/sharedStrings.xml><?xml version="1.0" encoding="utf-8"?>
<sst xmlns="http://schemas.openxmlformats.org/spreadsheetml/2006/main" count="82" uniqueCount="34">
  <si>
    <t>咨询费计算</t>
  </si>
  <si>
    <t>序号</t>
  </si>
  <si>
    <t>报价项目</t>
  </si>
  <si>
    <t>报送金额</t>
  </si>
  <si>
    <t>酬金费率</t>
  </si>
  <si>
    <t>单位</t>
  </si>
  <si>
    <t>总价</t>
  </si>
  <si>
    <t>备注</t>
  </si>
  <si>
    <t>总包工程量复核基本酬金</t>
  </si>
  <si>
    <t>0.18%*0.7</t>
  </si>
  <si>
    <t>元</t>
  </si>
  <si>
    <t>按西南区域2019年度造价咨询复审合同收费标准计取</t>
  </si>
  <si>
    <t>总包工程量复核浮动酬金</t>
  </si>
  <si>
    <t>0.18%*0.3</t>
  </si>
  <si>
    <t>施工图预算核减额酬金</t>
  </si>
  <si>
    <t>含税合计</t>
  </si>
  <si>
    <t>初审报送额</t>
    <phoneticPr fontId="6" type="noConversion"/>
  </si>
  <si>
    <t>签证单3748072.34+扣款801416.45+工期奖励200000+调差（875759.88+1043139.33+11608.50）</t>
    <phoneticPr fontId="6" type="noConversion"/>
  </si>
  <si>
    <t>施工单位送审金额9903623.45，初审金额3948072.34</t>
    <phoneticPr fontId="6" type="noConversion"/>
  </si>
  <si>
    <t>一审费率按5%</t>
    <phoneticPr fontId="6" type="noConversion"/>
  </si>
  <si>
    <t>公式</t>
    <phoneticPr fontId="6" type="noConversion"/>
  </si>
  <si>
    <r>
      <t>a</t>
    </r>
    <r>
      <rPr>
        <sz val="11"/>
        <color theme="1"/>
        <rFont val="宋体"/>
        <family val="3"/>
        <charset val="134"/>
        <scheme val="minor"/>
      </rPr>
      <t>:施工单位送审</t>
    </r>
    <phoneticPr fontId="6" type="noConversion"/>
  </si>
  <si>
    <r>
      <t>b</t>
    </r>
    <r>
      <rPr>
        <sz val="11"/>
        <color theme="1"/>
        <rFont val="宋体"/>
        <family val="3"/>
        <charset val="134"/>
        <scheme val="minor"/>
      </rPr>
      <t>:一审</t>
    </r>
    <phoneticPr fontId="6" type="noConversion"/>
  </si>
  <si>
    <r>
      <t>c</t>
    </r>
    <r>
      <rPr>
        <sz val="11"/>
        <color theme="1"/>
        <rFont val="宋体"/>
        <family val="3"/>
        <charset val="134"/>
        <scheme val="minor"/>
      </rPr>
      <t>:二审</t>
    </r>
    <phoneticPr fontId="6" type="noConversion"/>
  </si>
  <si>
    <t>d:一审审减费率</t>
    <phoneticPr fontId="6" type="noConversion"/>
  </si>
  <si>
    <t>e:二审审减费率5%</t>
    <phoneticPr fontId="6" type="noConversion"/>
  </si>
  <si>
    <t>核减费</t>
    <phoneticPr fontId="6" type="noConversion"/>
  </si>
  <si>
    <t>（a-c*1.05)*d%-(a-b*1.05)*5%</t>
    <phoneticPr fontId="6" type="noConversion"/>
  </si>
  <si>
    <t>无争议部分二审审减金额
（施工单位一审前送审金额－复审最终审定价×1.05）×5％－一审审减费</t>
    <phoneticPr fontId="6" type="noConversion"/>
  </si>
  <si>
    <t>原争议扣款金额为4387009.32元，最终经二审现场踏勘与施工单位达成一致确认扣减金额为3705487.84元，争议部分审增681521.48元
（施工单位一审前送审金额－复审最终审定价×1.05）×5％－一审审减费</t>
    <phoneticPr fontId="6" type="noConversion"/>
  </si>
  <si>
    <t>原争议扣款金额为4387009.32元，最终经二审现场踏勘与施工单位达成一致确认扣减金额为3705487.84元，争议部分审增681521.48元
（施工单位一审前送审金额－复审最终审定价×1.05）×5％－一审审减费</t>
    <phoneticPr fontId="6" type="noConversion"/>
  </si>
  <si>
    <t>争议处理（争议处理前后偏差金额）</t>
    <phoneticPr fontId="6" type="noConversion"/>
  </si>
  <si>
    <t>争议处理（争议处理前后偏差金额）</t>
    <phoneticPr fontId="6" type="noConversion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</si>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</sst>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"/>
  </numFmts>
  <fonts count="14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>
      <alignment vertical="center"/>
    </xf>
    <xf numFmtId="0" fontId="2" fillId="0" borderId="2" xfId="0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3" fontId="0" fillId="0" borderId="2" xfId="1" applyFont="1" applyBorder="1">
      <alignment vertical="center"/>
    </xf>
    <xf numFmtId="0" fontId="0" fillId="0" borderId="2" xfId="0" applyBorder="1" applyAlignment="1">
      <alignment vertical="center" wrapText="1"/>
    </xf>
    <xf numFmtId="4" fontId="0" fillId="0" borderId="2" xfId="0" applyNumberFormat="1" applyFont="1" applyBorder="1" applyAlignment="1">
      <alignment vertical="center" wrapText="1"/>
    </xf>
    <xf numFmtId="9" fontId="0" fillId="0" borderId="2" xfId="0" applyNumberFormat="1" applyBorder="1">
      <alignment vertical="center"/>
    </xf>
    <xf numFmtId="0" fontId="2" fillId="0" borderId="2" xfId="0" applyFont="1" applyBorder="1">
      <alignment vertical="center"/>
    </xf>
    <xf numFmtId="43" fontId="2" fillId="0" borderId="2" xfId="1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4" fontId="10" fillId="0" borderId="2" xfId="0" applyNumberFormat="1" applyFont="1" applyBorder="1" applyAlignment="1">
      <alignment vertical="center" wrapText="1"/>
    </xf>
    <xf numFmtId="4" fontId="0" fillId="2" borderId="2" xfId="0" applyNumberFormat="1" applyFill="1" applyBorder="1">
      <alignment vertical="center"/>
    </xf>
    <xf numFmtId="4" fontId="0" fillId="0" borderId="2" xfId="0" applyNumberFormat="1" applyBorder="1" applyAlignment="1">
      <alignment vertical="center" wrapText="1"/>
    </xf>
    <xf numFmtId="4" fontId="11" fillId="3" borderId="2" xfId="0" applyNumberFormat="1" applyFont="1" applyFill="1" applyBorder="1" applyAlignment="1">
      <alignment vertical="center" wrapText="1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4" fontId="0" fillId="3" borderId="2" xfId="0" applyNumberFormat="1" applyFill="1" applyBorder="1">
      <alignment vertical="center"/>
    </xf>
    <xf numFmtId="4" fontId="10" fillId="3" borderId="2" xfId="0" applyNumberFormat="1" applyFont="1" applyFill="1" applyBorder="1" applyAlignment="1">
      <alignment vertical="center" wrapText="1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43" fontId="0" fillId="3" borderId="2" xfId="1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4" fontId="0" fillId="3" borderId="2" xfId="0" applyNumberFormat="1" applyFont="1" applyFill="1" applyBorder="1" applyAlignment="1">
      <alignment vertical="center" wrapText="1"/>
    </xf>
    <xf numFmtId="4" fontId="0" fillId="3" borderId="2" xfId="0" applyNumberFormat="1" applyFill="1" applyBorder="1" applyAlignment="1">
      <alignment vertical="center" wrapText="1"/>
    </xf>
    <xf numFmtId="9" fontId="0" fillId="3" borderId="2" xfId="0" applyNumberFormat="1" applyFill="1" applyBorder="1">
      <alignment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12" fillId="0" borderId="3" xfId="0" applyNumberFormat="1" applyFont="1" applyBorder="1" applyAlignment="1">
      <alignment horizontal="right" vertical="center" wrapText="1"/>
    </xf>
    <xf numFmtId="2" fontId="12" fillId="0" borderId="4" xfId="0" applyNumberFormat="1" applyFont="1" applyBorder="1" applyAlignment="1">
      <alignment horizontal="right" vertical="center" wrapText="1"/>
    </xf>
    <xf numFmtId="2" fontId="13" fillId="0" borderId="5" xfId="0" applyNumberFormat="1" applyFont="1" applyBorder="1" applyAlignment="1">
      <alignment horizontal="right" vertical="center" wrapText="1"/>
    </xf>
    <xf numFmtId="2" fontId="13" fillId="0" borderId="6" xfId="0" applyNumberFormat="1" applyFont="1" applyBorder="1" applyAlignment="1">
      <alignment horizontal="right" vertical="center" wrapText="1"/>
    </xf>
    <xf numFmtId="2" fontId="13" fillId="0" borderId="4" xfId="0" applyNumberFormat="1" applyFont="1" applyBorder="1" applyAlignment="1">
      <alignment horizontal="right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217843</xdr:colOff>
      <xdr:row>0</xdr:row>
      <xdr:rowOff>131706</xdr:rowOff>
    </xdr:from>
    <xdr:to>
      <xdr:col>18</xdr:col>
      <xdr:colOff>165548</xdr:colOff>
      <xdr:row>4</xdr:row>
      <xdr:rowOff>148290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8196" y="131706"/>
          <a:ext cx="6200588" cy="340823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286795</xdr:colOff>
      <xdr:row>5</xdr:row>
      <xdr:rowOff>134918</xdr:rowOff>
    </xdr:from>
    <xdr:to>
      <xdr:col>17</xdr:col>
      <xdr:colOff>55431</xdr:colOff>
      <xdr:row>12</xdr:row>
      <xdr:rowOff>36905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7148" y="3578859"/>
          <a:ext cx="5401460" cy="17248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217843</xdr:colOff>
      <xdr:row>0</xdr:row>
      <xdr:rowOff>131706</xdr:rowOff>
    </xdr:from>
    <xdr:to>
      <xdr:col>18</xdr:col>
      <xdr:colOff>343348</xdr:colOff>
      <xdr:row>6</xdr:row>
      <xdr:rowOff>256987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3693" y="131706"/>
          <a:ext cx="6221505" cy="3413834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286795</xdr:colOff>
      <xdr:row>6</xdr:row>
      <xdr:rowOff>134918</xdr:rowOff>
    </xdr:from>
    <xdr:to>
      <xdr:col>17</xdr:col>
      <xdr:colOff>220531</xdr:colOff>
      <xdr:row>16</xdr:row>
      <xdr:rowOff>75005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92645" y="4281468"/>
          <a:ext cx="5420136" cy="1718087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526271</xdr:colOff>
      <xdr:row>0</xdr:row>
      <xdr:rowOff>149849</xdr:rowOff>
    </xdr:from>
    <xdr:to>
      <xdr:col>22</xdr:col>
      <xdr:colOff>152848</xdr:colOff>
      <xdr:row>41</xdr:row>
      <xdr:rowOff>116380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3557" y="149849"/>
          <a:ext cx="6511791" cy="14027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286795</xdr:colOff>
      <xdr:row>6</xdr:row>
      <xdr:rowOff>134918</xdr:rowOff>
    </xdr:from>
    <xdr:to>
      <xdr:col>17</xdr:col>
      <xdr:colOff>271331</xdr:colOff>
      <xdr:row>19</xdr:row>
      <xdr:rowOff>113105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92645" y="7265968"/>
          <a:ext cx="5534436" cy="2289587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zoomScale="85" zoomScaleNormal="85" zoomScaleSheetLayoutView="85" workbookViewId="0">
      <selection activeCell="C3" sqref="C3"/>
    </sheetView>
  </sheetViews>
  <sheetFormatPr defaultColWidth="8.90625" defaultRowHeight="14" x14ac:dyDescent="0.25"/>
  <cols>
    <col min="1" max="1" width="5.7265625" style="1" customWidth="1"/>
    <col min="2" max="2" width="33.90625" customWidth="1"/>
    <col min="3" max="4" width="17" customWidth="1"/>
    <col min="5" max="5" width="10.81640625" customWidth="1"/>
    <col min="6" max="6" width="5.7265625" style="1" customWidth="1"/>
    <col min="7" max="7" width="16" style="2" customWidth="1"/>
    <col min="8" max="8" width="18.453125" customWidth="1"/>
    <col min="10" max="10" width="9.6328125"/>
  </cols>
  <sheetData>
    <row r="1" spans="1:8" ht="36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</row>
    <row r="2" spans="1:8" ht="59" customHeight="1" x14ac:dyDescent="0.25">
      <c r="A2" s="3" t="s">
        <v>1</v>
      </c>
      <c r="B2" s="3" t="s">
        <v>2</v>
      </c>
      <c r="C2" s="3" t="s">
        <v>3</v>
      </c>
      <c r="D2" s="14" t="s">
        <v>16</v>
      </c>
      <c r="E2" s="3" t="s">
        <v>4</v>
      </c>
      <c r="F2" s="3" t="s">
        <v>5</v>
      </c>
      <c r="G2" s="4" t="s">
        <v>6</v>
      </c>
      <c r="H2" s="3" t="s">
        <v>7</v>
      </c>
    </row>
    <row r="3" spans="1:8" ht="113.5" customHeight="1" x14ac:dyDescent="0.25">
      <c r="A3" s="5">
        <v>1</v>
      </c>
      <c r="B3" s="6" t="s">
        <v>8</v>
      </c>
      <c r="C3" s="16">
        <f>3748072.34+801416.45+200000+875759.88+1043139.33+11608.5</f>
        <v>6679996.5</v>
      </c>
      <c r="D3" s="15" t="s">
        <v>17</v>
      </c>
      <c r="E3" s="7" t="s">
        <v>9</v>
      </c>
      <c r="F3" s="5" t="s">
        <v>10</v>
      </c>
      <c r="G3" s="8">
        <f>C3*0.7*0.18%</f>
        <v>8416.7955899999997</v>
      </c>
      <c r="H3" s="9" t="s">
        <v>11</v>
      </c>
    </row>
    <row r="4" spans="1:8" ht="59" customHeight="1" x14ac:dyDescent="0.25">
      <c r="A4" s="5">
        <v>2</v>
      </c>
      <c r="B4" s="6" t="s">
        <v>12</v>
      </c>
      <c r="C4" s="6">
        <f>C3</f>
        <v>6679996.5</v>
      </c>
      <c r="D4" s="18">
        <f>3748072.34+801416.45+200000+875759.88+1043139.33+11608.5</f>
        <v>6679996.5</v>
      </c>
      <c r="E4" s="7" t="s">
        <v>13</v>
      </c>
      <c r="F4" s="5" t="s">
        <v>10</v>
      </c>
      <c r="G4" s="8">
        <f>C4*0.3*0.18%</f>
        <v>3607.1981099999998</v>
      </c>
      <c r="H4" s="9" t="s">
        <v>11</v>
      </c>
    </row>
    <row r="5" spans="1:8" ht="59" customHeight="1" x14ac:dyDescent="0.25">
      <c r="A5" s="5">
        <v>3</v>
      </c>
      <c r="B5" s="10" t="s">
        <v>14</v>
      </c>
      <c r="C5" s="16">
        <f>681521.48+16764.19</f>
        <v>698285.66999999993</v>
      </c>
      <c r="D5" s="17" t="s">
        <v>18</v>
      </c>
      <c r="E5" s="11">
        <v>0.05</v>
      </c>
      <c r="F5" s="5" t="s">
        <v>10</v>
      </c>
      <c r="G5" s="8">
        <f>-(0-C5*1.05)*0.05-0</f>
        <v>36659.997674999999</v>
      </c>
      <c r="H5" s="9"/>
    </row>
    <row r="6" spans="1:8" ht="59" customHeight="1" x14ac:dyDescent="0.25">
      <c r="A6" s="5">
        <v>5</v>
      </c>
      <c r="B6" s="12" t="s">
        <v>15</v>
      </c>
      <c r="C6" s="11"/>
      <c r="D6" s="11"/>
      <c r="E6" s="7"/>
      <c r="F6" s="5"/>
      <c r="G6" s="13">
        <f>G3+G4+G5</f>
        <v>48683.991374999998</v>
      </c>
      <c r="H6" s="7"/>
    </row>
    <row r="8" spans="1:8" x14ac:dyDescent="0.25">
      <c r="D8">
        <f>(9903623.45-3948072.34*1.05)*5%</f>
        <v>287907.37464999995</v>
      </c>
      <c r="G8" s="2">
        <f>4387009.32-3705487.84</f>
        <v>681521.48000000045</v>
      </c>
    </row>
  </sheetData>
  <mergeCells count="1">
    <mergeCell ref="A1:H1"/>
  </mergeCells>
  <phoneticPr fontId="6" type="noConversion"/>
  <pageMargins left="0.75" right="0.75" top="1" bottom="1" header="0.5" footer="0.5"/>
  <pageSetup paperSize="9" scale="8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"/>
  <sheetViews>
    <sheetView workbookViewId="0">
      <selection activeCell="B6" sqref="B6"/>
    </sheetView>
  </sheetViews>
  <sheetFormatPr defaultRowHeight="14" x14ac:dyDescent="0.25"/>
  <cols>
    <col min="2" max="2" width="44.81640625" bestFit="1" customWidth="1"/>
    <col min="3" max="3" width="17.453125" customWidth="1"/>
    <col min="4" max="4" width="17.26953125" customWidth="1"/>
  </cols>
  <sheetData>
    <row r="1" spans="2:2" x14ac:dyDescent="0.25">
      <c r="B1" s="19"/>
    </row>
    <row r="3" spans="2:2" x14ac:dyDescent="0.25">
      <c r="B3" s="19"/>
    </row>
    <row r="4" spans="2:2" x14ac:dyDescent="0.25">
      <c r="B4" s="19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tabSelected="1" zoomScale="70" zoomScaleNormal="70" workbookViewId="0">
      <selection activeCell="E4" sqref="E4"/>
    </sheetView>
  </sheetViews>
  <sheetFormatPr defaultColWidth="8.90625" defaultRowHeight="14" x14ac:dyDescent="0.25"/>
  <cols>
    <col min="1" max="1" width="5.7265625" style="1" customWidth="1"/>
    <col min="2" max="2" width="33.90625" customWidth="1"/>
    <col min="3" max="4" width="17" customWidth="1"/>
    <col min="5" max="5" width="10.81640625" customWidth="1"/>
    <col min="6" max="6" width="5.7265625" style="1" customWidth="1"/>
    <col min="7" max="7" width="16" style="2" customWidth="1"/>
    <col min="8" max="8" width="18.453125" customWidth="1"/>
  </cols>
  <sheetData>
    <row r="1" spans="1:8" ht="36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</row>
    <row r="2" spans="1:8" ht="59" customHeight="1" x14ac:dyDescent="0.25">
      <c r="A2" s="3" t="s">
        <v>1</v>
      </c>
      <c r="B2" s="3" t="s">
        <v>2</v>
      </c>
      <c r="C2" s="3" t="s">
        <v>3</v>
      </c>
      <c r="D2" s="14" t="s">
        <v>16</v>
      </c>
      <c r="E2" s="3" t="s">
        <v>4</v>
      </c>
      <c r="F2" s="3" t="s">
        <v>5</v>
      </c>
      <c r="G2" s="4" t="s">
        <v>6</v>
      </c>
      <c r="H2" s="3" t="s">
        <v>7</v>
      </c>
    </row>
    <row r="3" spans="1:8" ht="113.5" customHeight="1" x14ac:dyDescent="0.25">
      <c r="A3" s="5">
        <v>1</v>
      </c>
      <c r="B3" s="21" t="s">
        <v>8</v>
      </c>
      <c r="C3" s="21">
        <f>3748072.34+801416.45+200000+875759.88+1043139.33+11608.5</f>
        <v>6679996.5</v>
      </c>
      <c r="D3" s="22" t="s">
        <v>17</v>
      </c>
      <c r="E3" s="23" t="s">
        <v>9</v>
      </c>
      <c r="F3" s="24" t="s">
        <v>10</v>
      </c>
      <c r="G3" s="25">
        <f>C3*0.7*0.18%</f>
        <v>8416.7955899999997</v>
      </c>
      <c r="H3" s="9" t="s">
        <v>11</v>
      </c>
    </row>
    <row r="4" spans="1:8" ht="59" customHeight="1" x14ac:dyDescent="0.25">
      <c r="A4" s="5">
        <v>2</v>
      </c>
      <c r="B4" s="21" t="s">
        <v>12</v>
      </c>
      <c r="C4" s="21">
        <f>C3</f>
        <v>6679996.5</v>
      </c>
      <c r="D4" s="18">
        <f>3748072.34+801416.45+200000+875759.88+1043139.33+11608.5</f>
        <v>6679996.5</v>
      </c>
      <c r="E4" s="23" t="s">
        <v>13</v>
      </c>
      <c r="F4" s="24" t="s">
        <v>10</v>
      </c>
      <c r="G4" s="25">
        <f>C4*0.3*0.18%</f>
        <v>3607.1981099999998</v>
      </c>
      <c r="H4" s="9" t="s">
        <v>11</v>
      </c>
    </row>
    <row r="5" spans="1:8" ht="107" customHeight="1" x14ac:dyDescent="0.25">
      <c r="A5" s="5">
        <v>3</v>
      </c>
      <c r="B5" s="28" t="s">
        <v>14</v>
      </c>
      <c r="C5" s="21">
        <f>16764.19</f>
        <v>16764.189999999999</v>
      </c>
      <c r="D5" s="29" t="s">
        <v>18</v>
      </c>
      <c r="E5" s="30">
        <v>0.05</v>
      </c>
      <c r="F5" s="24" t="s">
        <v>10</v>
      </c>
      <c r="G5" s="25">
        <f>-(0-C5*1.05)*0.05-0</f>
        <v>880.11997500000007</v>
      </c>
      <c r="H5" s="27" t="s">
        <v>28</v>
      </c>
    </row>
    <row r="6" spans="1:8" ht="187" customHeight="1" x14ac:dyDescent="0.25">
      <c r="A6" s="5"/>
      <c r="B6" s="22" t="s">
        <v>31</v>
      </c>
      <c r="C6" s="21">
        <v>681521.48</v>
      </c>
      <c r="D6" s="22"/>
      <c r="E6" s="30">
        <v>0.05</v>
      </c>
      <c r="F6" s="24"/>
      <c r="G6" s="25">
        <f>C6*1.05*5%</f>
        <v>35779.877700000005</v>
      </c>
      <c r="H6" s="27" t="s">
        <v>30</v>
      </c>
    </row>
    <row r="7" spans="1:8" ht="59" customHeight="1" x14ac:dyDescent="0.25">
      <c r="A7" s="5">
        <v>5</v>
      </c>
      <c r="B7" s="12" t="s">
        <v>15</v>
      </c>
      <c r="C7" s="11"/>
      <c r="D7" s="11"/>
      <c r="E7" s="7"/>
      <c r="F7" s="5"/>
      <c r="G7" s="13">
        <f>G3+G4+G5+G6</f>
        <v>48683.991375000005</v>
      </c>
      <c r="H7" s="7"/>
    </row>
    <row r="9" spans="1:8" x14ac:dyDescent="0.25">
      <c r="D9">
        <f>(9903623.45-3948072.34*1.05)*5%</f>
        <v>287907.37464999995</v>
      </c>
      <c r="G9" s="2">
        <f>4387009.32-3705487.84</f>
        <v>681521.48000000045</v>
      </c>
      <c r="H9" s="31">
        <f>G7/1.06</f>
        <v>45928.293750000004</v>
      </c>
    </row>
    <row r="10" spans="1:8" x14ac:dyDescent="0.25">
      <c r="G10" s="2">
        <v>48683.991374999998</v>
      </c>
      <c r="H10" s="31">
        <f>H9*0.06</f>
        <v>2755.6976250000002</v>
      </c>
    </row>
    <row r="11" spans="1:8" x14ac:dyDescent="0.25">
      <c r="H11" s="31">
        <f>SUM(H9:H10)</f>
        <v>48683.991375000005</v>
      </c>
    </row>
  </sheetData>
  <mergeCells count="1">
    <mergeCell ref="A1:H1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zoomScale="70" zoomScaleNormal="70" workbookViewId="0">
      <selection activeCell="G32" sqref="G32"/>
    </sheetView>
  </sheetViews>
  <sheetFormatPr defaultColWidth="8.90625" defaultRowHeight="14" x14ac:dyDescent="0.25"/>
  <cols>
    <col min="1" max="1" width="5.7265625" style="1" customWidth="1"/>
    <col min="2" max="2" width="33.90625" customWidth="1"/>
    <col min="3" max="4" width="17" customWidth="1"/>
    <col min="5" max="5" width="10.81640625" customWidth="1"/>
    <col min="6" max="6" width="5.7265625" style="1" customWidth="1"/>
    <col min="7" max="7" width="16" style="2" customWidth="1"/>
    <col min="8" max="8" width="18.453125" customWidth="1"/>
    <col min="10" max="10" width="9.81640625" bestFit="1" customWidth="1"/>
  </cols>
  <sheetData>
    <row r="1" spans="1:10" ht="36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</row>
    <row r="2" spans="1:10" ht="59" customHeight="1" x14ac:dyDescent="0.25">
      <c r="A2" s="3" t="s">
        <v>1</v>
      </c>
      <c r="B2" s="3" t="s">
        <v>2</v>
      </c>
      <c r="C2" s="3" t="s">
        <v>3</v>
      </c>
      <c r="D2" s="14" t="s">
        <v>16</v>
      </c>
      <c r="E2" s="3" t="s">
        <v>4</v>
      </c>
      <c r="F2" s="3" t="s">
        <v>5</v>
      </c>
      <c r="G2" s="4" t="s">
        <v>6</v>
      </c>
      <c r="H2" s="3" t="s">
        <v>7</v>
      </c>
    </row>
    <row r="3" spans="1:10" ht="113.5" customHeight="1" x14ac:dyDescent="0.25">
      <c r="A3" s="5">
        <v>1</v>
      </c>
      <c r="B3" s="21" t="s">
        <v>8</v>
      </c>
      <c r="C3" s="21">
        <v>6679996.5</v>
      </c>
      <c r="D3" s="22" t="s">
        <v>17</v>
      </c>
      <c r="E3" s="23" t="s">
        <v>9</v>
      </c>
      <c r="F3" s="24" t="s">
        <v>10</v>
      </c>
      <c r="G3" s="25">
        <f>C3*0.7*0.18%</f>
        <v>8416.7955899999997</v>
      </c>
      <c r="H3" s="9" t="s">
        <v>11</v>
      </c>
      <c r="J3" s="32">
        <v>8416.7955899999997</v>
      </c>
    </row>
    <row r="4" spans="1:10" ht="59" customHeight="1" x14ac:dyDescent="0.25">
      <c r="A4" s="5">
        <v>2</v>
      </c>
      <c r="B4" s="21" t="s">
        <v>12</v>
      </c>
      <c r="C4" s="21">
        <v>6679996.5</v>
      </c>
      <c r="D4" s="18">
        <f>3748072.34+801416.45+200000+875759.88+1043139.33+11608.5</f>
        <v>6679996.5</v>
      </c>
      <c r="E4" s="23" t="s">
        <v>13</v>
      </c>
      <c r="F4" s="24" t="s">
        <v>10</v>
      </c>
      <c r="G4" s="25">
        <f>C4*0.3*0.18%</f>
        <v>3607.1981099999998</v>
      </c>
      <c r="H4" s="9" t="s">
        <v>11</v>
      </c>
      <c r="J4" s="32">
        <v>3607.1981099999998</v>
      </c>
    </row>
    <row r="5" spans="1:10" ht="107" customHeight="1" x14ac:dyDescent="0.25">
      <c r="A5" s="5">
        <v>3</v>
      </c>
      <c r="B5" s="28" t="s">
        <v>14</v>
      </c>
      <c r="C5" s="21">
        <v>16764.189999999999</v>
      </c>
      <c r="D5" s="29" t="s">
        <v>18</v>
      </c>
      <c r="E5" s="30">
        <v>0.05</v>
      </c>
      <c r="F5" s="24" t="s">
        <v>10</v>
      </c>
      <c r="G5" s="25">
        <f>-(0-C5*1.05)*0.05-0</f>
        <v>880.11997500000007</v>
      </c>
      <c r="H5" s="27" t="s">
        <v>28</v>
      </c>
      <c r="J5" s="32">
        <v>880.11997500000007</v>
      </c>
    </row>
    <row r="6" spans="1:10" ht="187" customHeight="1" x14ac:dyDescent="0.25">
      <c r="A6" s="5"/>
      <c r="B6" s="22" t="s">
        <v>32</v>
      </c>
      <c r="C6" s="21">
        <v>681521.48</v>
      </c>
      <c r="D6" s="22"/>
      <c r="E6" s="30">
        <v>0.05</v>
      </c>
      <c r="F6" s="24"/>
      <c r="G6" s="25">
        <f>C6*1.05*5%</f>
        <v>35779.877700000005</v>
      </c>
      <c r="H6" s="27" t="s">
        <v>29</v>
      </c>
      <c r="J6" s="32">
        <v>35779.877700000005</v>
      </c>
    </row>
    <row r="7" spans="1:10" ht="59" customHeight="1" x14ac:dyDescent="0.25">
      <c r="A7" s="5">
        <v>5</v>
      </c>
      <c r="B7" s="12" t="s">
        <v>15</v>
      </c>
      <c r="C7" s="11"/>
      <c r="D7" s="11"/>
      <c r="E7" s="7"/>
      <c r="F7" s="5"/>
      <c r="G7" s="13">
        <f>G3+G4+G5+G6</f>
        <v>48683.991375000005</v>
      </c>
      <c r="H7" s="7"/>
    </row>
    <row r="9" spans="1:10" x14ac:dyDescent="0.25">
      <c r="D9">
        <f>(9903623.45-3948072.34*1.05)*5%</f>
        <v>287907.37464999995</v>
      </c>
      <c r="G9" s="2">
        <f>4387009.32-3705487.84</f>
        <v>681521.48000000045</v>
      </c>
      <c r="H9" s="31">
        <f>G7/1.06</f>
        <v>45928.293750000004</v>
      </c>
    </row>
    <row r="10" spans="1:10" x14ac:dyDescent="0.25">
      <c r="G10" s="2">
        <v>48683.991374999998</v>
      </c>
      <c r="H10" s="31">
        <f>H9*0.06</f>
        <v>2755.6976250000002</v>
      </c>
    </row>
    <row r="11" spans="1:10" x14ac:dyDescent="0.25">
      <c r="H11" s="31">
        <f>SUM(H9:H10)</f>
        <v>48683.991375000005</v>
      </c>
    </row>
    <row r="16" spans="1:10" ht="14.5" thickBot="1" x14ac:dyDescent="0.3"/>
    <row r="17" spans="4:4" ht="14.5" thickBot="1" x14ac:dyDescent="0.3">
      <c r="D17" s="33">
        <v>8416.7999999999993</v>
      </c>
    </row>
    <row r="18" spans="4:4" ht="14.5" thickBot="1" x14ac:dyDescent="0.3">
      <c r="D18" s="34">
        <v>3607.2</v>
      </c>
    </row>
    <row r="19" spans="4:4" x14ac:dyDescent="0.25">
      <c r="D19" s="35">
        <v>880.12</v>
      </c>
    </row>
    <row r="20" spans="4:4" ht="14.5" thickBot="1" x14ac:dyDescent="0.3">
      <c r="D20" s="34" t="s">
        <v>33</v>
      </c>
    </row>
    <row r="21" spans="4:4" x14ac:dyDescent="0.25">
      <c r="D21" s="36">
        <v>35779.879999999997</v>
      </c>
    </row>
    <row r="22" spans="4:4" ht="14.5" thickBot="1" x14ac:dyDescent="0.3">
      <c r="D22" s="37"/>
    </row>
  </sheetData>
  <mergeCells count="2">
    <mergeCell ref="A1:H1"/>
    <mergeCell ref="D21:D22"/>
  </mergeCells>
  <phoneticPr fontId="6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" sqref="B3"/>
    </sheetView>
  </sheetViews>
  <sheetFormatPr defaultRowHeight="23" customHeight="1" x14ac:dyDescent="0.25"/>
  <cols>
    <col min="1" max="1" width="13.54296875" bestFit="1" customWidth="1"/>
    <col min="2" max="2" width="60.1796875" style="1" customWidth="1"/>
    <col min="5" max="5" width="17.90625" bestFit="1" customWidth="1"/>
  </cols>
  <sheetData>
    <row r="1" spans="1:7" ht="23" customHeight="1" x14ac:dyDescent="0.25">
      <c r="A1" s="19" t="s">
        <v>19</v>
      </c>
      <c r="B1" s="20" t="s">
        <v>20</v>
      </c>
      <c r="E1" s="19" t="s">
        <v>21</v>
      </c>
      <c r="G1" s="19"/>
    </row>
    <row r="2" spans="1:7" ht="23" customHeight="1" x14ac:dyDescent="0.25">
      <c r="A2" s="19" t="s">
        <v>26</v>
      </c>
      <c r="B2" s="20" t="s">
        <v>27</v>
      </c>
      <c r="E2" s="19" t="s">
        <v>22</v>
      </c>
    </row>
    <row r="3" spans="1:7" ht="23" customHeight="1" x14ac:dyDescent="0.25">
      <c r="E3" s="19" t="s">
        <v>23</v>
      </c>
    </row>
    <row r="4" spans="1:7" ht="23" customHeight="1" x14ac:dyDescent="0.25">
      <c r="E4" s="19" t="s">
        <v>24</v>
      </c>
    </row>
    <row r="5" spans="1:7" ht="23" customHeight="1" x14ac:dyDescent="0.25">
      <c r="E5" s="19" t="s">
        <v>25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Sheet1</vt:lpstr>
      <vt:lpstr>Sheet2</vt:lpstr>
      <vt:lpstr>咨询费计算</vt:lpstr>
      <vt:lpstr>Sheet3</vt:lpstr>
      <vt:lpstr>咨询费测算明细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NTKO</cp:lastModifiedBy>
  <cp:lastPrinted>2019-10-18T03:53:00Z</cp:lastPrinted>
  <dcterms:created xsi:type="dcterms:W3CDTF">2019-10-14T04:07:00Z</dcterms:created>
  <dcterms:modified xsi:type="dcterms:W3CDTF">2020-04-30T03:39:23Z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