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8975" tabRatio="915" activeTab="3"/>
  </bookViews>
  <sheets>
    <sheet name="表1 招标封面" sheetId="7" r:id="rId1"/>
    <sheet name="表2 编制说明(招标类)" sheetId="26" r:id="rId2"/>
    <sheet name="表3 汇总表" sheetId="2" r:id="rId3"/>
    <sheet name="表4.1  综合单价清单A【新项目】" sheetId="14" r:id="rId4"/>
    <sheet name="表4.2 生化池措施清单" sheetId="31" r:id="rId5"/>
    <sheet name="表5 各区域差异性调整表" sheetId="33" r:id="rId6"/>
    <sheet name="表6.1 钢材可调材料价格表" sheetId="10" r:id="rId7"/>
    <sheet name="6.2 其他可调材料价格表" sheetId="30" r:id="rId8"/>
    <sheet name="表7.1 甲指乙供清单" sheetId="22" r:id="rId9"/>
    <sheet name="表7.2甲控清单" sheetId="20" r:id="rId10"/>
    <sheet name="表7.3 甲供材清单" sheetId="34" r:id="rId11"/>
  </sheets>
  <externalReferences>
    <externalReference r:id="rId12"/>
    <externalReference r:id="rId13"/>
  </externalReferences>
  <definedNames>
    <definedName name="_xlnm._FilterDatabase">#N/A</definedName>
    <definedName name="_Order1">255</definedName>
    <definedName name="_Order2">255</definedName>
    <definedName name="A2A3零星">#N/A</definedName>
    <definedName name="A2A3外墙">#N/A</definedName>
    <definedName name="A2A3阳台">#N/A</definedName>
    <definedName name="AAA_DOCTOPS">"AAA_SET"</definedName>
    <definedName name="AAA_duser">"OFF"</definedName>
    <definedName name="AAB_Addin5">"AAB_Description for addin 5,Description for addin 5,Description for addin 5,Description for addin 5,Description for addin 5,Description for addin 5"</definedName>
    <definedName name="dss">#N/A</definedName>
    <definedName name="HWSheet">1</definedName>
    <definedName name="louti" localSheetId="4">'表4.2 生化池措施清单'!B</definedName>
    <definedName name="louti">B</definedName>
    <definedName name="m">"Evaluate+室外园林给排水工程!$E$6"</definedName>
    <definedName name="_xlnm.Print_Area" localSheetId="7">'6.2 其他可调材料价格表'!$A$1:$H$20</definedName>
    <definedName name="_xlnm.Print_Area" localSheetId="0">'表1 招标封面'!$A$1:$C$18</definedName>
    <definedName name="_xlnm.Print_Area" localSheetId="1">'表2 编制说明(招标类)'!$A$1:$K$38</definedName>
    <definedName name="_xlnm.Print_Area" localSheetId="2">'表3 汇总表'!$A$1:$L$23</definedName>
    <definedName name="_xlnm.Print_Area" localSheetId="3">'表4.1  综合单价清单A【新项目】'!$A$1:$T$45</definedName>
    <definedName name="_xlnm.Print_Area" localSheetId="6">'表6.1 钢材可调材料价格表'!$A$1:$K$11</definedName>
    <definedName name="_xlnm.Print_Area" localSheetId="9">表7.2甲控清单!$A$1:$E$11</definedName>
    <definedName name="_xlnm.Print_Area">#N/A</definedName>
    <definedName name="_xlnm.Print_Titles" localSheetId="2">'表3 汇总表'!$1:$7</definedName>
    <definedName name="_xlnm.Print_Titles" localSheetId="3">'表4.1  综合单价清单A【新项目】'!$1:$6</definedName>
    <definedName name="_xlnm.Print_Titles" localSheetId="9">表7.2甲控清单!$1:$4</definedName>
    <definedName name="TACS1" localSheetId="4">{"scenario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ACS1">{"scenario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ACS3" localSheetId="4">{"scenario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ACS3">{"scenario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TestAdd">"Test RefersTo1"</definedName>
    <definedName name="wrn.output." localSheetId="4">{"scenario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wrn.output.">{"scenario 1",#N/A,FALSE,"scenario1";"drivers",#N/A,FALSE,"Input-Module";"Op Stats",#N/A,FALSE,"Input-Module";"income stmt",#N/A,FALSE,"Ebit-calc";"Cash Flow",#N/A,FALSE,"Input-Module";"Balance Sheet",#N/A,FALSE,"Balance-Sheet";"workings",#N/A,FALSE,"Ebit-calc";"working cap",#N/A,FALSE,"Working-Capital";"dcf value",#N/A,FALSE,"DCF";"check",#N/A,FALSE,"Input-Module"}</definedName>
    <definedName name="模板计算公式" localSheetId="4">'表4.2 生化池措施清单'!B</definedName>
    <definedName name="模板计算公式">B</definedName>
    <definedName name="内墙、天花、地面" localSheetId="4">'表4.2 生化池措施清单'!B</definedName>
    <definedName name="内墙、天花、地面">B</definedName>
    <definedName name="梯" localSheetId="4">'表4.2 生化池措施清单'!B</definedName>
    <definedName name="梯">B</definedName>
    <definedName name="x">EVALUATE('表4.1  综合单价清单A【新项目】'!XFD1)</definedName>
  </definedNames>
  <calcPr calcId="144525" concurrentCalc="0"/>
</workbook>
</file>

<file path=xl/comments1.xml><?xml version="1.0" encoding="utf-8"?>
<comments xmlns="http://schemas.openxmlformats.org/spreadsheetml/2006/main">
  <authors>
    <author>陈俊先</author>
  </authors>
  <commentList>
    <comment ref="D5" authorId="0">
      <text>
        <r>
          <rPr>
            <b/>
            <sz val="9"/>
            <rFont val="宋体"/>
            <charset val="134"/>
          </rPr>
          <t>使用6.4日重庆市（我的钢材网）重钢HPB300钢材平均价除税</t>
        </r>
      </text>
    </comment>
    <comment ref="D6" authorId="0">
      <text>
        <r>
          <rPr>
            <b/>
            <sz val="9"/>
            <rFont val="宋体"/>
            <charset val="134"/>
          </rPr>
          <t>使用6.4日重庆市（我的钢材网）重钢HPB300钢材平均价除税</t>
        </r>
      </text>
    </comment>
    <comment ref="D7" authorId="0">
      <text>
        <r>
          <rPr>
            <b/>
            <sz val="9"/>
            <rFont val="宋体"/>
            <charset val="134"/>
          </rPr>
          <t>使用6.4日重庆市（我的钢材网）重钢HPB300钢材平均价除税</t>
        </r>
      </text>
    </comment>
    <comment ref="D8" authorId="0">
      <text>
        <r>
          <rPr>
            <b/>
            <sz val="9"/>
            <rFont val="宋体"/>
            <charset val="134"/>
          </rPr>
          <t>使用6.4日重庆市（我的钢材网）重钢HRB400钢材平均价除税</t>
        </r>
        <r>
          <rPr>
            <sz val="9"/>
            <rFont val="宋体"/>
            <charset val="134"/>
          </rPr>
          <t xml:space="preserve">
</t>
        </r>
      </text>
    </comment>
    <comment ref="D9" authorId="0">
      <text>
        <r>
          <rPr>
            <b/>
            <sz val="9"/>
            <rFont val="宋体"/>
            <charset val="134"/>
          </rPr>
          <t xml:space="preserve">使用6.4日重庆市（我的钢材网）达钢HRB500钢材平均价除税
</t>
        </r>
        <r>
          <rPr>
            <sz val="9"/>
            <rFont val="宋体"/>
            <charset val="134"/>
          </rPr>
          <t xml:space="preserve">
</t>
        </r>
      </text>
    </comment>
    <comment ref="D10" authorId="0">
      <text>
        <r>
          <rPr>
            <b/>
            <sz val="9"/>
            <rFont val="宋体"/>
            <charset val="134"/>
          </rPr>
          <t xml:space="preserve">使用6.4日重庆市（我的钢材网）达钢HRB500钢材平均价除税
</t>
        </r>
        <r>
          <rPr>
            <sz val="9"/>
            <rFont val="宋体"/>
            <charset val="134"/>
          </rPr>
          <t xml:space="preserve">
</t>
        </r>
      </text>
    </comment>
  </commentList>
</comments>
</file>

<file path=xl/comments2.xml><?xml version="1.0" encoding="utf-8"?>
<comments xmlns="http://schemas.openxmlformats.org/spreadsheetml/2006/main">
  <authors>
    <author>陈俊先</author>
    <author>apple</author>
  </authors>
  <commentList>
    <comment ref="D5" authorId="0">
      <text>
        <r>
          <rPr>
            <b/>
            <sz val="9"/>
            <rFont val="宋体"/>
            <charset val="134"/>
          </rPr>
          <t>参照：重庆市主城区2019年6月信息价</t>
        </r>
        <r>
          <rPr>
            <sz val="9"/>
            <rFont val="宋体"/>
            <charset val="134"/>
          </rPr>
          <t xml:space="preserve">
</t>
        </r>
      </text>
    </comment>
    <comment ref="D6" authorId="0">
      <text>
        <r>
          <rPr>
            <b/>
            <sz val="9"/>
            <rFont val="宋体"/>
            <charset val="134"/>
          </rPr>
          <t xml:space="preserve">参照：重庆市主城区2019年6月信息价
</t>
        </r>
      </text>
    </comment>
    <comment ref="D7" authorId="0">
      <text>
        <r>
          <rPr>
            <b/>
            <sz val="9"/>
            <rFont val="宋体"/>
            <charset val="134"/>
          </rPr>
          <t>参</t>
        </r>
        <r>
          <rPr>
            <sz val="9"/>
            <rFont val="宋体"/>
            <charset val="134"/>
          </rPr>
          <t xml:space="preserve">参照：重庆市主城区2019年6月信息价
</t>
        </r>
      </text>
    </comment>
    <comment ref="D8" authorId="0">
      <text>
        <r>
          <rPr>
            <sz val="9"/>
            <rFont val="宋体"/>
            <charset val="134"/>
          </rPr>
          <t xml:space="preserve">参照：重庆市主城区2019年6月信息价
</t>
        </r>
      </text>
    </comment>
    <comment ref="D9" authorId="0">
      <text>
        <r>
          <rPr>
            <sz val="9"/>
            <rFont val="宋体"/>
            <charset val="134"/>
          </rPr>
          <t xml:space="preserve">参照：重庆市主城区2019年6月信息价
</t>
        </r>
      </text>
    </comment>
    <comment ref="D10" authorId="0">
      <text>
        <r>
          <rPr>
            <sz val="9"/>
            <rFont val="宋体"/>
            <charset val="134"/>
          </rPr>
          <t xml:space="preserve">参照：重庆市主城区2019年6月信息价
</t>
        </r>
      </text>
    </comment>
    <comment ref="D11" authorId="0">
      <text>
        <r>
          <rPr>
            <sz val="9"/>
            <rFont val="宋体"/>
            <charset val="134"/>
          </rPr>
          <t xml:space="preserve">参照：重庆市主城区2019年6月信息价
</t>
        </r>
      </text>
    </comment>
    <comment ref="D12" authorId="1">
      <text>
        <r>
          <rPr>
            <sz val="9"/>
            <rFont val="宋体"/>
            <charset val="134"/>
          </rPr>
          <t xml:space="preserve">
参照：重庆市主城区2019年6月信息价
</t>
        </r>
      </text>
    </comment>
    <comment ref="D13" authorId="1">
      <text>
        <r>
          <rPr>
            <b/>
            <sz val="9"/>
            <rFont val="宋体"/>
            <charset val="134"/>
          </rPr>
          <t>apple:</t>
        </r>
        <r>
          <rPr>
            <sz val="9"/>
            <rFont val="宋体"/>
            <charset val="134"/>
          </rPr>
          <t xml:space="preserve">
参照：重庆市主城区2019年6月信息价
</t>
        </r>
      </text>
    </comment>
    <comment ref="D14" authorId="1">
      <text>
        <r>
          <rPr>
            <b/>
            <sz val="9"/>
            <rFont val="宋体"/>
            <charset val="134"/>
          </rPr>
          <t>apple:</t>
        </r>
        <r>
          <rPr>
            <sz val="9"/>
            <rFont val="宋体"/>
            <charset val="134"/>
          </rPr>
          <t xml:space="preserve">
参照：贵阳造价信息第6期</t>
        </r>
      </text>
    </comment>
    <comment ref="D15" authorId="1">
      <text>
        <r>
          <rPr>
            <b/>
            <sz val="9"/>
            <rFont val="宋体"/>
            <charset val="134"/>
          </rPr>
          <t>apple:</t>
        </r>
        <r>
          <rPr>
            <sz val="9"/>
            <rFont val="宋体"/>
            <charset val="134"/>
          </rPr>
          <t xml:space="preserve">
参照：重庆市主城区2019年6月信息价
</t>
        </r>
      </text>
    </comment>
    <comment ref="D16" authorId="1">
      <text>
        <r>
          <rPr>
            <b/>
            <sz val="9"/>
            <rFont val="宋体"/>
            <charset val="134"/>
          </rPr>
          <t>apple:</t>
        </r>
        <r>
          <rPr>
            <sz val="9"/>
            <rFont val="宋体"/>
            <charset val="134"/>
          </rPr>
          <t xml:space="preserve">
参照：重庆市主城区2019年6月信息价
</t>
        </r>
      </text>
    </comment>
    <comment ref="D17" authorId="1">
      <text>
        <r>
          <rPr>
            <b/>
            <sz val="9"/>
            <rFont val="宋体"/>
            <charset val="134"/>
          </rPr>
          <t>apple:</t>
        </r>
        <r>
          <rPr>
            <sz val="9"/>
            <rFont val="宋体"/>
            <charset val="134"/>
          </rPr>
          <t xml:space="preserve">
参照：重庆市主城区2019年6月信息价
</t>
        </r>
      </text>
    </comment>
    <comment ref="D18" authorId="1">
      <text>
        <r>
          <rPr>
            <b/>
            <sz val="9"/>
            <rFont val="宋体"/>
            <charset val="134"/>
          </rPr>
          <t>apple:</t>
        </r>
        <r>
          <rPr>
            <sz val="9"/>
            <rFont val="宋体"/>
            <charset val="134"/>
          </rPr>
          <t xml:space="preserve">
参照;重庆市主城区2019年6月信息价
</t>
        </r>
      </text>
    </comment>
    <comment ref="D19" authorId="1">
      <text>
        <r>
          <rPr>
            <b/>
            <sz val="9"/>
            <rFont val="宋体"/>
            <charset val="134"/>
          </rPr>
          <t>apple:</t>
        </r>
        <r>
          <rPr>
            <sz val="9"/>
            <rFont val="宋体"/>
            <charset val="134"/>
          </rPr>
          <t xml:space="preserve">
参照:重庆市主城区2019年6月信息价
</t>
        </r>
      </text>
    </comment>
  </commentList>
</comments>
</file>

<file path=xl/sharedStrings.xml><?xml version="1.0" encoding="utf-8"?>
<sst xmlns="http://schemas.openxmlformats.org/spreadsheetml/2006/main" count="591" uniqueCount="377">
  <si>
    <t>融创九阙府室外管网工程预算</t>
  </si>
  <si>
    <t>区采清单</t>
  </si>
  <si>
    <t>全费用综合单价</t>
  </si>
  <si>
    <t>投标单位:</t>
  </si>
  <si>
    <t>四川科瑞达建筑工程有限公司</t>
  </si>
  <si>
    <t>(单位盖章)</t>
  </si>
  <si>
    <t>法定代表人:</t>
  </si>
  <si>
    <t>蒲璨</t>
  </si>
  <si>
    <t>(签字或盖章)</t>
  </si>
  <si>
    <t>编  制  人:</t>
  </si>
  <si>
    <t>编 制 时 间:</t>
  </si>
  <si>
    <t xml:space="preserve">
</t>
  </si>
  <si>
    <t>编制、填报说明</t>
  </si>
  <si>
    <t>一、术语解释:</t>
  </si>
  <si>
    <t>1、</t>
  </si>
  <si>
    <t>本清单中“以下” 含本身，“以上”不含本身</t>
  </si>
  <si>
    <t>2、</t>
  </si>
  <si>
    <t>当清单发生缺项时，有类似于工程项目的，采用该类似项目的综合单价，工程量根据工程项目按实计算：①类似项目是指没有改变特征描述的实质性内容，而在施工过程中只是改变了相应的材料，即为类似项目。②类似项目的综合单价调整原则为：只调整主材价格及相应税金，企业管理费、利润、规费等不调整。例如：某项目原清单项主材价格为350元/ｍ2（不含税），类似项目主材价格为410元/m2（不含税）,则相应调整综合单价为（410-350）*（1+9%）＝65.4元/m2。无类似于工程项目的，以甲方核定的价格计算。</t>
  </si>
  <si>
    <t>3、</t>
  </si>
  <si>
    <t>本工程由承包方以招标文件、合同条件、工程量清单、以往项目经验、国家技术和经济规范及标准等为依据，由承包方结合自身实力、市场行情自主合理报价。无论工程量清单对应的项目特征和工作内容是否描述完整，都将被认为已包括相关规范、标准、政策性文件、规定、限制和禁止使用通告等所有工程内容及完成此工作内容而必须的各种主要、辅助工作。</t>
  </si>
  <si>
    <t>4、</t>
  </si>
  <si>
    <t>综合单价为含税固定全费用综合单价，包干计算，结算时不再调整，综合单价包括但不限于材料费、人工费、机械费、综合取费（企业管理费、利润、施工措施费、现场安全文明施工措施费、环境保护费、临时设施费、夜间施工增加费、检验试验费、赶工措施费（示范区按约定计算）、特殊条件下施工增加费等）、税金、现场发生扰民费用、污染费、代扫费、粪便管理费、配合费以及冬雨季施工增加费、二次搬运及多次搬运费、已完工程及设备保护费、施工排水、施工降水费、施工场地内用水、用电费、专业分包工程配合费、工程排污费、大型机械设备进出场及安拆费、脚手架（砌筑及墙面装饰、边坡搭拆脚手架按约定计算）、防护架、垂直封闭及安全(防护)网等所有发生的措施费用、按国家及地方政府规定由乙方缴纳的各种税收等一切费用均包含在综合单价中，均不作调整。
且综合单价已包含工期赶工(除展示区赶工外，展示区抢工费另按相关清单项计算)或配合营销需要增加的赶工费用或由此造成的材料代用增加费用等、合同工期内的赶工增加而引起的各种人工、材料、机械设备的损耗及增加（含周转材料等）以及其它保证合同工期和甲方要求的各类措施费；节假日及麦收、秋收连续施工,施工单位保障劳动力、设备、材料、资金等资源的投入的费用；在抢工期阶段,需对外架进行局部更改的费用等；因场地、项目所处位置的特殊性而增加的夜间施工、赶工费,包括但不限于:(1).不能进行夜间施工而采取的措施所增加的费用；(2).构件异地加工增加费用；(3).因赶工等采取的措施增加费用；(4).因赶工模板采用一次或多次摊销费用；(5).因中考、高考、交通管制及政府部门限制施工（强制停工）引起的赶工费用等；临时用水、电；与施工区隔断；为配合销售施工材料的堆放和加工场地的转移费用、交通用车费用、赶工费用、配合费用等。</t>
  </si>
  <si>
    <t xml:space="preserve">二、清单项适用范围说明：                                                </t>
  </si>
  <si>
    <t xml:space="preserve">本清单适用于融创中国西南区域公司2019-2021年管网、道路及挡墙施工工程【仅限重庆、四川、贵州区域】。
</t>
  </si>
  <si>
    <t>计价内容包含：土石方工程、地基基础处理工程、边坡支护及挡墙工程、小区道路工程、市政道路工程、管网工程、生化池工程、路灯照明工程、通信工程等工作内容，具体详见清单内容。</t>
  </si>
  <si>
    <t>计价方式:采用工程量清单含税固定全费用综合单价计价，本工程在合同签订时除表6.1和表6.2进行材料调差外，其它均不调整，结算时不再调差。</t>
  </si>
  <si>
    <r>
      <rPr>
        <sz val="10"/>
        <color theme="1"/>
        <rFont val="宋体"/>
        <charset val="134"/>
        <scheme val="minor"/>
      </rPr>
      <t>本区采清单协议单价适用于区间为2019年12月</t>
    </r>
    <r>
      <rPr>
        <sz val="10"/>
        <color theme="1"/>
        <rFont val="宋体"/>
        <charset val="134"/>
        <scheme val="minor"/>
      </rPr>
      <t>20</t>
    </r>
    <r>
      <rPr>
        <sz val="10"/>
        <color theme="1"/>
        <rFont val="宋体"/>
        <charset val="134"/>
        <scheme val="minor"/>
      </rPr>
      <t>日至2021年6月30日止所签订的管网、道路、挡墙工程合同。</t>
    </r>
  </si>
  <si>
    <t>5、</t>
  </si>
  <si>
    <t>因城市地域性造成的价格差异在“表5 各区域差异性调整”中体现。</t>
  </si>
  <si>
    <t xml:space="preserve">三、计算规则：                                                </t>
  </si>
  <si>
    <t>不论设计图纸是否明确工作面宽度，均按工作面宽度计算表计算土石方：</t>
  </si>
  <si>
    <t>基础施工所需工作面宽度计算表</t>
  </si>
  <si>
    <t>管沟施工每侧所需工作面宽度计算表</t>
  </si>
  <si>
    <t>基础材料</t>
  </si>
  <si>
    <t>每边各增加
工作面宽度（mm）</t>
  </si>
  <si>
    <t xml:space="preserve">     管道结构宽（mm）
管沟材料</t>
  </si>
  <si>
    <t>≤500</t>
  </si>
  <si>
    <t>≤1000</t>
  </si>
  <si>
    <t>≤2500</t>
  </si>
  <si>
    <t>＞2500</t>
  </si>
  <si>
    <t>砖基础</t>
  </si>
  <si>
    <t>混凝土及钢筋混凝土管道（mm）</t>
  </si>
  <si>
    <t>浆砌毛石、条石基础</t>
  </si>
  <si>
    <t>其他材质管道（mm）</t>
  </si>
  <si>
    <t>混凝土基础垫层支模板</t>
  </si>
  <si>
    <t>混凝土基础支模板</t>
  </si>
  <si>
    <t>基础垂直面做防水层</t>
  </si>
  <si>
    <t xml:space="preserve"> 1000(防水层面)</t>
  </si>
  <si>
    <t>备注：基础、管道、管网沟槽宽度，无基础（垫层）的管道沟槽底宽按其管道外径另两侧工作面宽度计算；有基础（垫层）的底宽按其基础（垫层）宽度加两侧工作面宽度计算；支撑档土板的沟槽底宽，除按以上规定计算外，每边各加100mm。</t>
  </si>
  <si>
    <t>详表《分部分项工程 项目特征、主要工程内容及计算规则说明》</t>
  </si>
  <si>
    <t>综合单价清单中的主材费（b）,为材料价格表中主材单价。甲供材只计算安装费，不代入清单中取费；甲指乙供材需代入清单中取费。本次投标，甲供材和甲指乙供材不需填写主材费用，实际项目时，按设计，填写当期的甲指乙供的主材费用。采保费已计入综合单价相关费用中，不再单独计取。</t>
  </si>
  <si>
    <t>四、特别说明、填报说明</t>
  </si>
  <si>
    <t>本清单已经包含了此工程应包含的所有费用，清单中没有列明的项目表示已经综合考虑到的清单当中。</t>
  </si>
  <si>
    <t>各施工、供货等单位提供的发票为“增值税专用发票”，且需符合工程合同（指建设单位与各施工、供货等单位针对其具体实施项目所签订的工程合同）中的相关要求。</t>
  </si>
  <si>
    <t xml:space="preserve">
</t>
  </si>
  <si>
    <r>
      <rPr>
        <sz val="10"/>
        <color theme="1"/>
        <rFont val="宋体"/>
        <charset val="134"/>
        <scheme val="minor"/>
      </rPr>
      <t>本分部分项清单中，“企业管理费、利润、规费等的费率”新项目需固定为</t>
    </r>
    <r>
      <rPr>
        <u/>
        <sz val="10"/>
        <color theme="1"/>
        <rFont val="宋体"/>
        <charset val="134"/>
        <scheme val="minor"/>
      </rPr>
      <t xml:space="preserve">  Ⓐ  </t>
    </r>
    <r>
      <rPr>
        <sz val="10"/>
        <color theme="1"/>
        <rFont val="宋体"/>
        <charset val="134"/>
        <scheme val="minor"/>
      </rPr>
      <t>%，“增值税发票税额”新项目需固定为</t>
    </r>
    <r>
      <rPr>
        <u/>
        <sz val="10"/>
        <color theme="1"/>
        <rFont val="宋体"/>
        <charset val="134"/>
        <scheme val="minor"/>
      </rPr>
      <t xml:space="preserve">  Ⓑ  </t>
    </r>
    <r>
      <rPr>
        <sz val="10"/>
        <color theme="1"/>
        <rFont val="宋体"/>
        <charset val="134"/>
        <scheme val="minor"/>
      </rPr>
      <t>%，由报价单位自主填报。</t>
    </r>
  </si>
  <si>
    <t>本清单中“增值税发票税额”费率填报税率需与各单位最终提供的增值税发票票面显示税率保持一致。</t>
  </si>
  <si>
    <t>本清单中人材机等直接工程费均为不含税价格。</t>
  </si>
  <si>
    <t>6、</t>
  </si>
  <si>
    <t>关于区采清单、模拟清单与后续实际单项目合同的关系：
区采清单：为全费用固定综合单价清单，后续双方签订战略合同、后续实际单项目合同时进行使用，作为战略合同重要的组成部分。
模拟清单：招标方提供的模拟清单内工程量是招标方根据以往实际工程选取的模拟工程量，此模拟工程量作为投标报价确定的共同的基础，仅供招标方做评标参考，是为不能作为最终结算与支付的依据，也不作为招标方与中标方签订合同依据，双方均不需对该工程量负责。
后续实际单项目合同：战略合同签订后，实际工程计量和工程价款的支付应遵循合同条款的约定和技术标准和要求的有关规定。实际工程量由承包人按工程量清单中规定的计算规则依据项目实际图纸等进行计算；综合单价以区采清单为准；实际工程价款按工程量清单中所报的单价和总价及合同中另有规定的发包人或监理人同意的单价和总价计算支付额。</t>
  </si>
  <si>
    <t>7、</t>
  </si>
  <si>
    <t>关于“本清单执行期”的说明：本清单执行期与本清单对应的区域采购战略协议中约定的“本区采协议合作期限”保持一致，并满足区采合作协议中对于“若在前述区采期限内，甲方调整发展方向或市场发生变化时，甲方有权随时解除本协议，乙方不得因此提出任何异议或向甲方主张任何违约责任”相关约定，即对应的区采协议解除后，本清单执行期自动修正为原约定起始时间至解除区采协议时终止时间。实际单项目在选用本区采清单签订项目施工合同时，其时间需满足上述关于本清单执行期中起止时间的约定。</t>
  </si>
  <si>
    <t xml:space="preserve">
</t>
  </si>
  <si>
    <t>8、</t>
  </si>
  <si>
    <t>单项目使用时，若实际需要新增相关清单项，核价后放入位置为“各分项工程最后”，若需要进行清单编码时，在常规12编码前添加大写字母“B”。
单项目使用时需将备注前一列“价格来源”备注清楚。</t>
  </si>
  <si>
    <t xml:space="preserve">
</t>
  </si>
  <si>
    <t>9、</t>
  </si>
  <si>
    <t>注意甲供材料、甲指乙供材料、甲控材料的区分解释。
甲供材料：指材料设备由建设单位供应，施工单位负责安装，施工单位填报除主材外的其余费用；
甲指乙供材料：指材料设备的价格、品牌、采购渠道由建设单位确定，施工单位进行采购；
甲控材料：指材料设备的品牌由建设单位确定，施工单位进行采购。</t>
  </si>
  <si>
    <t xml:space="preserve">
</t>
  </si>
  <si>
    <t>车库顶板土方回填工程量35000m3为暂估工程量，结算时按实调整                                                                   10#楼北侧边坡挡墙可允许放坡角度线以下考虑为原槽浇筑                                                                        3#楼右侧边坡支护平面图中挡墙长度按3#楼右侧边坡支护平面图角点长度计算，长为14.5米                                          12号楼外围铺装无设计详图，所有铺装基层未在本次报价范围内</t>
  </si>
  <si>
    <t>费用汇总表</t>
  </si>
  <si>
    <t>勿删！金额检查列！</t>
  </si>
  <si>
    <t>序号</t>
  </si>
  <si>
    <t>项目名称</t>
  </si>
  <si>
    <t>规划面积
（m2）</t>
  </si>
  <si>
    <t>新项目合价</t>
  </si>
  <si>
    <t>老项目合价</t>
  </si>
  <si>
    <t>备注</t>
  </si>
  <si>
    <t>合价1</t>
  </si>
  <si>
    <t>合价2</t>
  </si>
  <si>
    <t>单方含量1</t>
  </si>
  <si>
    <t>单方含量2</t>
  </si>
  <si>
    <t>合价3</t>
  </si>
  <si>
    <t>合价4</t>
  </si>
  <si>
    <t>不含增值税</t>
  </si>
  <si>
    <t>含增值税</t>
  </si>
  <si>
    <t>一</t>
  </si>
  <si>
    <t>二</t>
  </si>
  <si>
    <t>三</t>
  </si>
  <si>
    <t>四</t>
  </si>
  <si>
    <t>小计一</t>
  </si>
  <si>
    <t>分部分项工程造价小计：</t>
  </si>
  <si>
    <t>小计二</t>
  </si>
  <si>
    <t>措施项目造价小计：</t>
  </si>
  <si>
    <t>合计</t>
  </si>
  <si>
    <t>工程造价合计：</t>
  </si>
  <si>
    <t>分部分项全费用综合单价清单【适用于新项目】</t>
  </si>
  <si>
    <t>清单编码</t>
  </si>
  <si>
    <t>单位</t>
  </si>
  <si>
    <t>项目特征及主要工作内容</t>
  </si>
  <si>
    <t>计算规则</t>
  </si>
  <si>
    <t>工程量</t>
  </si>
  <si>
    <t>综合单价1</t>
  </si>
  <si>
    <t>综合单价2</t>
  </si>
  <si>
    <t>综合单价组成</t>
  </si>
  <si>
    <t>可调材料耗量</t>
  </si>
  <si>
    <t>新项目不含增值税</t>
  </si>
  <si>
    <t>新项目含增值税</t>
  </si>
  <si>
    <t>直接工程费</t>
  </si>
  <si>
    <r>
      <rPr>
        <b/>
        <sz val="10"/>
        <rFont val="宋体"/>
        <charset val="134"/>
        <scheme val="minor"/>
      </rPr>
      <t>企业管理费、利润、规费等</t>
    </r>
    <r>
      <rPr>
        <b/>
        <u/>
        <sz val="10"/>
        <rFont val="宋体"/>
        <charset val="134"/>
        <scheme val="minor"/>
      </rPr>
      <t xml:space="preserve"> Ⓐ </t>
    </r>
    <r>
      <rPr>
        <b/>
        <sz val="10"/>
        <rFont val="宋体"/>
        <charset val="134"/>
        <scheme val="minor"/>
      </rPr>
      <t>%</t>
    </r>
  </si>
  <si>
    <r>
      <rPr>
        <b/>
        <sz val="10"/>
        <rFont val="宋体"/>
        <charset val="134"/>
        <scheme val="minor"/>
      </rPr>
      <t>增值税专用发票税额</t>
    </r>
    <r>
      <rPr>
        <b/>
        <u/>
        <sz val="10"/>
        <rFont val="宋体"/>
        <charset val="134"/>
        <scheme val="minor"/>
      </rPr>
      <t xml:space="preserve"> Ⓑ </t>
    </r>
    <r>
      <rPr>
        <b/>
        <sz val="10"/>
        <rFont val="宋体"/>
        <charset val="134"/>
        <scheme val="minor"/>
      </rPr>
      <t>%</t>
    </r>
  </si>
  <si>
    <t>人工费</t>
  </si>
  <si>
    <t>主材费</t>
  </si>
  <si>
    <t>主材
损耗
费率</t>
  </si>
  <si>
    <t>辅材及其他材料费</t>
  </si>
  <si>
    <t>机械费</t>
  </si>
  <si>
    <t>A</t>
  </si>
  <si>
    <t>B1=a+b*c+d+e+f</t>
  </si>
  <si>
    <t>B2=a+b*c+d+e+f+g</t>
  </si>
  <si>
    <t>C1=A*B1</t>
  </si>
  <si>
    <t>C2=A*B2</t>
  </si>
  <si>
    <t>a</t>
  </si>
  <si>
    <t>b</t>
  </si>
  <si>
    <t>c</t>
  </si>
  <si>
    <t>d</t>
  </si>
  <si>
    <t>e</t>
  </si>
  <si>
    <t>f=(a+b*c+d+e)*Ⓐ%</t>
  </si>
  <si>
    <t>g=(a+b*c+d+e+f)*Ⓑ%</t>
  </si>
  <si>
    <t>土石方工程</t>
  </si>
  <si>
    <t>挡墙墙背土方回填（适用四川）</t>
  </si>
  <si>
    <t>m3</t>
  </si>
  <si>
    <t>[项目特征]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5.分层碾压、夯实</t>
  </si>
  <si>
    <t>2、按设计图示尺寸以天然密实体积计算。</t>
  </si>
  <si>
    <t>车库顶板土方回填（适用四川）</t>
  </si>
  <si>
    <t>[项目特征]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6.分层碾压、夯实</t>
  </si>
  <si>
    <t>3、按设计图示尺寸以天然密实体积计算。</t>
  </si>
  <si>
    <t>场外借土、余方弃置（本标段范围外边界至本项目红线范围内）（适用四川）</t>
  </si>
  <si>
    <t>[项目特征]
1.土石类别:综合考虑
2.运输范围及运距:①本标段范围外边界至本项目红线范围内；②每1KM单价，不足1KM按1KM计算
3.其他:开挖、上车、运输、转运运输方式及弃渣费综合考虑
[工程内容]
1.余方点装料运输至弃置点
2.取料点装料运输至场内需用点</t>
  </si>
  <si>
    <t>1、按挖方清单工程量减回填工程量以天然密实体积计算：当计算结果为正数时，则为余方弃置；当计算结果为负数时，则为场外借土。
2、红线范围内适用。</t>
  </si>
  <si>
    <t>场外借土、余方弃置1km以内（本标段范围外边界至本项目红线范围外）（适用四川）</t>
  </si>
  <si>
    <t>[项目特征]
1.土石类别:综合考虑
2.运输范围及运距:①本标段范围外边界至本项目红线范围外1km以内单价，不足1KM按1KM计算
3.其他:开挖、上车、运输、转运运输方式、弃渣费及渣场处置费等综合考虑
[工程内容]
1.余方点装料运输至弃置点
2.取料点装料运输至场内需用点</t>
  </si>
  <si>
    <t>1、按挖方清单工程量减回填工程量以天然密实体积计算：当计算结果为正数时，则为余方弃置；当计算结果为负数时，则为场外借土。
2、场外借土起点和余方弃置终点在红线范围外适用。</t>
  </si>
  <si>
    <t>场外借土、余方弃置每增运1km（本标段范围外边界至本项目红线范围外）（适用四川）</t>
  </si>
  <si>
    <t>[项目特征]
1.土石类别:综合考虑
2.运输范围及运距:①本标段范围外边界至本项目红线范围外1km以外每增运1km，不足1km按1km计算
3.其他:运输、转运运输方式综合考虑
[工程内容]
1.余方点装料运输至弃置点
2.取料点装料运输至场内需用点</t>
  </si>
  <si>
    <t>1、按挖方清单工程量减回填工程量以天然密实体积计算：当计算结果为正数时，则为余方弃置；当计算结果为负数时，则为场外借土。
2、场外借土起点和余方弃置终点在红线范围外且运输距离超过1km时适用。</t>
  </si>
  <si>
    <t>地基、基础处理工程</t>
  </si>
  <si>
    <t>10102004</t>
  </si>
  <si>
    <t>路床碾压、整形</t>
  </si>
  <si>
    <t>m2</t>
  </si>
  <si>
    <t>[项目特征]
1.部位:综合考虑
2.范围:道路整形碾压
[工程内容]
1.清表、放样
2.整修路拱
3.碾压成型</t>
  </si>
  <si>
    <t>1、按设计道路底基层图示尺寸以面积计算，扣除各类井所占面积。
2、在道路已有基层（包括但不限于垫层、水稳层、临时砼层、片石碎石层等）上施工时，不再计算路床碾压、整形。</t>
  </si>
  <si>
    <t>10102007</t>
  </si>
  <si>
    <t>碎石垫层</t>
  </si>
  <si>
    <t>[项目特征]
1.石料规格:满足设计及规范要求
2.厚度:综合考虑
[工程内容]
1.放样、清理路床、取料、运料、上料、拌和、摊铺、灌缝、找平、碾压、养护</t>
  </si>
  <si>
    <t>按设计图示尺寸以面积乘以厚度以体积计算，扣除各种井所占面积。</t>
  </si>
  <si>
    <t>10102008</t>
  </si>
  <si>
    <t>混凝土垫层C10～C20</t>
  </si>
  <si>
    <t>[项目特征]
1.构件截面尺寸:综合考虑
2.混凝土强度等级:C10～C20
3.适用范围:挡墙基础、检查井、管道基础、道路基层等使用该材质的所有部位
4.混凝土拌和料要求:满足设计及规范要求
5.混凝土种类:自拌或商品混凝土综合考虑
[工程内容]
1.混凝土制作、运输、浇筑、振捣、养护、打磨平整</t>
  </si>
  <si>
    <t>按设计图示尺寸以体积计算。</t>
  </si>
  <si>
    <r>
      <rPr>
        <sz val="9"/>
        <rFont val="宋体"/>
        <charset val="134"/>
      </rPr>
      <t>混凝土</t>
    </r>
    <r>
      <rPr>
        <sz val="9"/>
        <rFont val="Arial"/>
        <charset val="134"/>
      </rPr>
      <t>1.02m3/m3</t>
    </r>
  </si>
  <si>
    <t>边坡支护及挡墙工程</t>
  </si>
  <si>
    <t>10103011</t>
  </si>
  <si>
    <t>现浇（预制）混凝土C10～C20</t>
  </si>
  <si>
    <t>[项目特征]
1.构件截面尺寸:综合考虑
2.混凝土强度等级:C10～C20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t>
  </si>
  <si>
    <t>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t>
  </si>
  <si>
    <t>混凝土1.02m3/m3</t>
  </si>
  <si>
    <t>复核是否有误</t>
  </si>
  <si>
    <t>10103013</t>
  </si>
  <si>
    <t>现浇（预制）混凝土C30</t>
  </si>
  <si>
    <t>[项目特征]
1.构件截面尺寸:综合考虑
2.混凝土强度等级:C30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t>
  </si>
  <si>
    <t>10103019</t>
  </si>
  <si>
    <t>现浇（预制）钢筋(HRB400)</t>
  </si>
  <si>
    <t>t</t>
  </si>
  <si>
    <t>[项目特征]
1.钢筋种类、规格:型号、规格、材质综合考虑
2.连接方式:不区分绑扎、电渣压力焊连接、机械连接综合考虑
[工程内容]
1.钢筋(网、笼)制作、运输
2.钢筋(网、笼)安装</t>
  </si>
  <si>
    <t>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t>
  </si>
  <si>
    <r>
      <rPr>
        <sz val="9"/>
        <rFont val="宋体"/>
        <charset val="134"/>
      </rPr>
      <t>钢筋</t>
    </r>
    <r>
      <rPr>
        <sz val="9"/>
        <rFont val="Arial"/>
        <charset val="134"/>
      </rPr>
      <t>1.03t/t</t>
    </r>
  </si>
  <si>
    <t>10103023</t>
  </si>
  <si>
    <t>现浇（预制）构件模板</t>
  </si>
  <si>
    <t>[项目特征]
1.构件类型、部位:不区分，综合考虑
2.构件标高:不区分，综合考虑
3.支撑高度:不区分支撑高度，综合考虑
4.构件周长:不区分，综合考虑
5.脚手架搭设、安拆费用综合考虑
[工程内容]
1.模板制作、安装、拆除、整理堆放及场内外运输
2.清理模板粘结物及模内杂物、刷隔离剂等
3.脚手架搭设、拆除。</t>
  </si>
  <si>
    <t>1、按模板与混凝土构件的接触面积计算。①.原槽浇筑的混凝土基础及基础垫层不计算模板；②.单孔面积≤0.3m2的孔洞不予扣除，洞侧壁模板亦不增加；单孔面积&gt;0.3m2时应予扣除，洞侧壁模板面积并入相应工程量内计算；③.构件相互连接的重叠部分，均不计算模板面积。
2、实际施工使用组合钢模板、复合模板、木模板、定型钢模板、长线台钢拉模、砖地模、混凝土地模、砖胎模等时不作调整，且不论模板摊销几次均不作调整。
3.综合单价已包含因工作面不够等因素导致模板及架手架无法取出时一次性摊销费用。</t>
  </si>
  <si>
    <t>10103026</t>
  </si>
  <si>
    <t>砌筑及墙面装饰脚手架</t>
  </si>
  <si>
    <t>[项目特征]
1.搭设、支撑方式:综合考虑
2.搭设宽度:综合考虑
3.搭设、支撑脚手架材质:综合考虑
4.脚手架类型：单排脚手架、双排脚手架、移动脚手架等综合考虑。
[工程内容]
1.场内、场外材料搬运、清理场地
2.搭、拆脚手架、斜道、上料平台
3.搭、拆安全网、竹胶板等的铺设
4.拆除脚手架后材料的堆放、材料场内外运输等
5.脚手架搭设及重复搭设、脚手架附着、附着土钉及灌浆，平土、挖坑、场内外材料搬运、搭拆脚手架、斜道、上料平台、拉缆风绳、安全网、上下翻板子及拆除后的材料堆放等。</t>
  </si>
  <si>
    <t xml:space="preserve">1、砌筑及墙面装饰脚手架按墙体水平边线中心线长度乘高度以立面面积计算。砌筑工程及墙面装饰位于平基标高以下以及平基标高以上2m（含2m）范围内不予计算，平基标高2ｍ以上按前述规则计算（2m范围内不扣除）。砌筑与墙面装饰脚手架两项同时存在时，仅计算一次，不再重复计算。条石、混凝土墙体单面装饰仅计算一道脚手架，如有双面装饰则计算两道脚手架；砖砌体材质不分单双面装饰，均计算一道脚手架。
</t>
  </si>
  <si>
    <t>小区道路工程</t>
  </si>
  <si>
    <t>10104002</t>
  </si>
  <si>
    <t>混凝土面层 C25</t>
  </si>
  <si>
    <t>[项目特征]
1.混凝土强度等级:C25混凝土
2.厚度:综合考虑
3.混凝土种类:自拌或商品混凝土综合考虑
4.其他:含模板制作、安装、拆除
5.外加剂、添加剂：除抗渗砼外加剂以外的综合考虑已包含在本项综合单价内
6.浇筑及泵送方式：综合考虑
[工程内容]
1.模板制作、安装、拆除
2.混凝土运输、浇筑、养护
3.伸缝
4.缩缝
5.路面养护
6.伸缩缝切割、填缝处理</t>
  </si>
  <si>
    <t>10104004</t>
  </si>
  <si>
    <t>改性沥青混凝土AC-10厚4cm</t>
  </si>
  <si>
    <t>[项目特征]
1.沥青混凝土种类:AC-10改性沥青混凝土
2.沥青混凝土厚度:4cm
3.施工方式:综合考虑
[工程内容]
1.清理下承面
2.材料运输
3.摊铺、整型
4.压实
5.基层清理、洒铺底油</t>
  </si>
  <si>
    <t>按设计图示尺寸以面积计算，扣除各种井所占面积。</t>
  </si>
  <si>
    <t>10104005</t>
  </si>
  <si>
    <t>改性沥青混凝土AC-10 每增减1cm</t>
  </si>
  <si>
    <t>[项目特征]
1.沥青混凝土种类:AC-10改性沥青混凝土
2.沥青混凝土厚度:每增减1cm
3.施工方式:综合考虑
[工程内容]
1.清理下承面
2.材料运输
3.摊铺、整型
4.压实
5.基层清理、洒铺底油</t>
  </si>
  <si>
    <t>10105017</t>
  </si>
  <si>
    <t>中粒式沥青砼AC-16厚6cm</t>
  </si>
  <si>
    <t>[项目特征]
1.种类:中粒式沥青砼AC-16
2.厚度:6cm
3.施工方式:综合考虑
[工程内容]
1.清理下承面
2.材料运输
3.摊铺、整型
4.压实</t>
  </si>
  <si>
    <t>10105018</t>
  </si>
  <si>
    <t>中粒式沥青砼AC-16 每增减1cm</t>
  </si>
  <si>
    <t>[项目特征]
1.种类:中粒式沥青砼AC-16
2.厚度:每增减1cm
3.施工方式:综合考虑
[工程内容]
1.清理下承面
2.材料运输
3.摊铺、整型
4.压实</t>
  </si>
  <si>
    <t>10105029</t>
  </si>
  <si>
    <t>改性乳化沥青粘层</t>
  </si>
  <si>
    <t>[项目特征]
1.材料品种:改性乳化沥青
2.喷油量:满足设计要求
3.其他满足设计及规范要求
[工程内容]
1.清理下承面
2.喷油、布料</t>
  </si>
  <si>
    <t>10105030</t>
  </si>
  <si>
    <t>液体沥青透层</t>
  </si>
  <si>
    <t>10104015</t>
  </si>
  <si>
    <t>五</t>
  </si>
  <si>
    <t>其他项目</t>
  </si>
  <si>
    <t>10103001b</t>
  </si>
  <si>
    <t>与建筑物散水沟合并的室外排水沟</t>
  </si>
  <si>
    <t>m</t>
  </si>
  <si>
    <t>10103002b</t>
  </si>
  <si>
    <t>盲沟</t>
  </si>
  <si>
    <t>10103003b</t>
  </si>
  <si>
    <t>无防土布滤水层一道</t>
  </si>
  <si>
    <t>10103004b</t>
  </si>
  <si>
    <t>40mm高HDPE挡水板</t>
  </si>
  <si>
    <t>10103005b</t>
  </si>
  <si>
    <t>DN80塑料滤水管</t>
  </si>
  <si>
    <t>M</t>
  </si>
  <si>
    <t>六</t>
  </si>
  <si>
    <t>示范区抢工措施费</t>
  </si>
  <si>
    <t>10101001</t>
  </si>
  <si>
    <t>%</t>
  </si>
  <si>
    <t>不分距离远近，综合考虑按展示区范围相应工作内容造价金额的百分比计取。</t>
  </si>
  <si>
    <t>元</t>
  </si>
  <si>
    <t>生化池（格栅池）措施项目工程量清单综合单价分析表</t>
  </si>
  <si>
    <t>项目特征及主要工程内容</t>
  </si>
  <si>
    <t>工程量计算规则</t>
  </si>
  <si>
    <t>单价1</t>
  </si>
  <si>
    <t>单价2</t>
  </si>
  <si>
    <t/>
  </si>
  <si>
    <t>不含增值税单价</t>
  </si>
  <si>
    <t>含增值税单价</t>
  </si>
  <si>
    <t>不含增值税税额</t>
  </si>
  <si>
    <t>含增值税税额</t>
  </si>
  <si>
    <t>安全施工费</t>
  </si>
  <si>
    <t>1.完善、改造和维护安全防护设施设备费用（含安全设施与主体工程同时设计、同时施工、同时投入生产和使用,即“三同时”要求初期投入的安全设施）,包括施工现场临时用电系统（施工安全用电的三级配电箱、两级保护装置、外电保护措施）、洞口（楼梯口、电梯井口、通道口、预留洞口）、临边（阳台边、楼板边、屋面周边、槽坑周边、卸料平台两侧）、机械设备（起重机、塔吊、施工升降机等机械设备的安全防护及现场施工机具操作区安全保护设施）、高处及交叉作业防护（建筑物垂直封闭、垂直防护架、水平防护架、安全防护通道措施）、防火、防爆、防尘、防毒、防雷等设施设备费用。
2.配备、维护、保养应急救援器材、设备费用和应急演练费用。
3.配备和更新安全帽、安全绳等现场作业人员安全防护用品及用具费用。
4.安全施工专项方案及安全资料的编制费用。
5.建筑工地安全设施及起重机械等设备的特种检测检验费用。
6.开展重大危险源和事故隐患评估、监控和整改及远程监控设施安装、使用及设施摊销等费用。
7.安全生产检查、评价、咨询和标准化建设费用。
8.安全生产培训、教育、宣传费用。
9.安全生产适用的新技术、新标准、新工艺、新装备的推广应用费用。
10.治安秩序管理费用。
11. 红线内及红线外周边地上、地下设施与建筑物的临时保护措施项目,包括但不限于对已建成的地上、地下、周边建筑物、构筑物、文物（包含本项目内的文保建筑的保护）、园林绿化和电力、通信、给排水、油、天燃气管线等城市基础设施进行覆盖、封闭、隔离等必要保护措施所发生的安全防护措施费用。
12. 远程监控设施安装、使用及设施摊销费用。
13. 建筑物外边的水管和电线、动力管线。
14. 防地质灾害、地下工程有害气体监测及设施设备费用。
15. 满足安全施工的要求。
16.渝建发〔2014〕25号文包含的费用、达到融创公司飞行检查的标准以及其他安全施工费用。</t>
  </si>
  <si>
    <t xml:space="preserve">1、按生化池以外墙外边线长度乘以外墙外边线宽度乘以深度以体积计算，其中外墙外边线长度和外墙外边线宽度不包含进出水口的长度宽度，深度按垫层顶标高至生化池顶板顶标高计算。
2、综合单价为税后全费用综合单价,不再计算其他费用。
</t>
  </si>
  <si>
    <t>文明施工费</t>
  </si>
  <si>
    <t xml:space="preserve">1.安全文明施工标志及标牌的购置、安装费用。
2.临时围挡墙面的美化（内外抹灰、刷白、标语、彩绘等）、维护、保洁费用。
3.现场临时办公及生活设施包括办公、宿舍、食堂、厕所、淋浴房、盥洗处、医疗保健室、学习娱乐活动室等墙地面贴砖、地面硬化等装饰装修费用,以及符合安全、卫生、通风、采光、防火要求的设施费用。
4.现场出入口、施工操作场地、现场临时道路硬化、维护、拆除、清运及弃渣费用。
5.车辆冲洗设施及冲洗保洁费用、现场卫生保洁费用。
6.现场临时绿化费用。
7.控制扬尘、噪声、废气费用，满足政府相关部门的要求。
8.临时设施的保温隔热措施费用。
9.临时占道施工协助交通管理费用。
10.施工围挡封闭施工费用（在满足安全文明施工的基础上还须达到融创公司的围挡施工的标准）。
11.建筑施工垃圾清运及弃渣费用。
12.易洒漏物质密闭运输费用。
13.现场临时医疗、救援及保健物品的配置费用。
14.生产工人防暑降温费、防寒保暖费用。
15. 现场临时道路硬化费用:包括但不限于本合同区域内的道路硬化（以施工区域围合为界）及生活区的道路场地硬化；不包含与另外的施工区域交接的道路硬化,按相关约定另外计算。
16. 高温补贴费用。
17.基础使用塔吊的费用。
18.大体积砼保温措施费用。
19.满足文明施工的要求。
20.渝建发〔2014〕25号文包含的费用、达到融创公司飞行检查的标准以及其他文明施工费用。
</t>
  </si>
  <si>
    <t>环境保护费</t>
  </si>
  <si>
    <t xml:space="preserve">环境保护包含范围:现场施工机械设备降低噪音、防扰民措施费用；水泥和其他易飞扬细颗粒建筑材料密闭存放或采取覆盖措施等费用；工程防扬尘洒水费用；土石方、建渣外运车辆冲洗、防洒漏等费用；现场污染源的控制、生活垃圾清理外运、场地排水排污措施的费用；施工现场为达到环保等有关部门要求所需要的各项费用；其他环境保护措施费用等。
</t>
  </si>
  <si>
    <t>临时设施费</t>
  </si>
  <si>
    <t>临时设施包含范围:1.施工现场采用彩色钢板、定型钢板、矩管、型钢、砖、砼砌块等围挡的安砌、维修、拆除费或摊销费（须达到融创公司的围挡施工的标准）；2.施工现场临时建筑物、构筑物的搭设、维修、拆除或摊销的费用：如临时宿舍、办公室,食堂、厨房、厕所、诊疗所、临时文化福利用房、临时仓库、加工场、搅拌台、临时简易水塔、水池等；3.施工现场临时设施的搭设、维修、拆除或摊销的费用：如临时供水管道、临时供电管线、小型临时设施等；4.施工现场规定范围内临时简易道路铺设,临时排水沟、排水设施安砌、维修、拆除的费用；5.为建设单位和监理单位提供不少于两间的现场工作用房,每间不少于15平方米,且配备有足够的照明、插座、电话、空调和取暖设施等；6.为建设单位和监理单位提供整洁卫生的现场厕所；7.按合同、建设单位要求和施工需要修建用于本工程建设的各种临时设施,包括车间、仓库、现场砼搅拌站、预制块生产线、临时排水设施、安全围栏、临时道路、现场公共厕所等,并在不需要的时候进行拆除和恢复原状；8.其他临时设施费搭设、维修、拆除或摊销的费用。</t>
  </si>
  <si>
    <t>夜间施工、赶工费</t>
  </si>
  <si>
    <t>1. 夜间固定照明灯具和临时可移动照明灯具的设置、拆除。2.夜间施工时,施工现场交通标志、安全标牌、警示灯等的设置、移动、拆除。3. 包括夜间照明设备摊销及照明用电、施工人员夜班、夜间施工劳动效率降低等费用。4.夜间施工费、工期赶工或配合营销需要增加的赶工费用或由此造成的材料代用增加费用等、合同工期内不超过2个月的赶工增加而引起的各种人工、材料、机械设备的损耗及增加（含周转材料等）以及其它保证合同工期和甲方要求的各类措施费。5.节假日及麦收、秋收连续施工,施工单位保障劳动力、设备、材料、资金等资源的投入的费用。6.虽然合同已有其它规定,即使如因非乙方原因使得开工日期推后一个月内,乙方承诺按建设单位及监理单位的要求在合同规定的基础上增加劳动力和设备及材料的投入,确保工程能按合同相关约定的竣工日期竣工验收合格,并保证不因乙方的任何原因而影响建设单位取得《竣工验收备案证明书》,由此增加的赶工措施费用。7.在抢工期阶段,需对外架进行局部更改的费用等。8.因场地、项目所处位置的特殊性而增加的夜间施工、赶工费,包括但不限于:(1).不能进行夜间施工而采取的措施所增加的费用；(2).构件异地加工增加费用；(3).因赶工等采取的措施增加费用；(4).因赶工模板采用一次或多次摊销费用；(5).因中考、高考、交通管制及政府部门限制施工（强制停工）引起的赶工费用。</t>
  </si>
  <si>
    <t>冬雨季施工增加费</t>
  </si>
  <si>
    <t xml:space="preserve">1. 冬雨（风）季施工时增加的临时设施（防寒保温、防雨、防风设施）的搭设、拆除。 2.冬雨（风）季施工时,对砌体、混凝土等采用的特殊加温、保温和养护措施。3.冬雨（风）季施工时,施工现场的防滑处理、对影响施工的雨雪的清除。4.包括冬雨（风）季施工时增加的临时设施的摊销、施工人员的劳动保护用品、冬雨（风）季施工劳动效率降低等费用。5.建设单位和监理单位审核确定的冬季施工方案进行的冬季施工费用。
</t>
  </si>
  <si>
    <t>1、按生化池以外墙外边线长度乘以外墙外边线宽度乘以深度以体积计算，其中外墙外边线长度和外墙外边线宽度不包含进出水口的长度宽度，深度按垫层顶标高至生化池顶板顶标高计算。
2、综合单价为税后全费用综合单价,不再计算其他费用。</t>
  </si>
  <si>
    <t>二次搬运及多次搬运费</t>
  </si>
  <si>
    <t>包括由于施工场地条件限制而发生的材料、成品、半成品等一次运输不能到达堆放地点,必须进行二次或多次搬运的费用</t>
  </si>
  <si>
    <t>包干费</t>
  </si>
  <si>
    <r>
      <rPr>
        <sz val="9"/>
        <rFont val="宋体"/>
        <charset val="134"/>
      </rPr>
      <t>包括且不仅限于:1.施工期间工程因各种因素发生和需采取的技术措施费、施工措施费（如基础及地下室土石方开挖及垮塌方产生的返工、土石方支护及清除等措施费用）,及因施工措施使砼或砂浆需添加外加剂等的费用(设计图要求的除外)；2.采用扩大包干系数以外的停水、停电、停工、窝工、待料、材料积压等增加或损失费用；停电时采用自备发电机组发电继续施工所发生的费用；3.基础工程中使用塔吊等垂直运输机械时所发生的费用；基坑、基槽、挖孔桩土石方从地下室至自然地面的垂直运输；4.施工中如遇施工场地周围地下管线的保护措施费用；5.建筑垃圾的清运费(包括建筑垃圾的挖、运、上车、环卫费、密闭费、除渣费,含三方合同单位的垃圾清理，运至甲方指定的位置)；6.乙方承担总包和配合所发生的费用、风险及总包服务费；7.在工程中发生的或经甲方审定的施工组织设计在工程上需发生的技术措施费用：预制构件钢筋吊钩、现浇构件中固定钢筋位置的支撑钢筋、双层(多层)钢筋采用的“铁马、马镫”、为保证梁双排(多排)受力钢筋之间间距的垫铁、模板工程中的对拉螺栓(片)以及砼后浇带的支撑系统、螺栓(铁件)、预埋铁件等；8.由于外界因素（包括但不限于重庆市高温补贴费用）干扰施工而发生的费用,因建设单位、政府政策原因导致乙方累计停、窝工在60天以内（包括60天）,费用乙方承担,工期可顺延；9.融创公司委托的第三方检测标准提高导致的费用增加及过程中配合检测的费用；10.交通用车费、水质检测费、竣工验收后每栋楼公示牌费用；11.工程施工的周转性材料（脚手架、模板）、中小型机械25公里以上的超运距费用。12.增加施工图纸套数、地勘报告等资料费。13.竣工资料的收集和整理费（含分包工程）。14.铺设和养护所有必须的道路和进出通道（甲方负责的部分除外）,拆除上述道路和设施,恢复原貌的费用。15.负责办理进渝手续、银行开户、符合政府管理部门要求的招投标手续、合同审查备案、现场临建报批报建、政府对流动人员管理手续、建筑业从业人员平安卡管理制度、住宅工程质量分户验收费用、建设工程竣工档案编制费等,协调与政府相关部门的关系,例如:建委、安全监督、综合执法、渣土办、环卫、道路稽查、城管、绿化监理所、电力、派出所、街道办、环保局、排管所等行政管理、执法部门等产生的费用；生活区粪便清理费等相关费用；隔尘、降噪、夜间施工措施费；市政道路渣土排放费、代清代扫费等；道路损毁修缮补偿费；施工现场出入口实施费；施工红线外用地占用费；施工出入口管理费；交通协勤费；消防施工措施费；外地人员暂住证明；绿化补偿费；高压防护费等费用,处理好与施工所在地的社会关系。16.施工过程中材料涨价、人工涨价和政策性调整等风险因素。17.清除地面及地下之障碍物、预防大雨和霜冻的措施、布告栏和广告、保险、民扰、对邻近房地产等的居民的干扰及扰民费、在施工过程中清除垃圾、防止蚊虫滋生、防治传染病传播、负责现场的通道和市政基建设施的改向、对营销事务的配合等费用。18.商品砼泵送费用:包含电动泵、柴油泵、车载泵、臂架泵等泵送方式的泵送费用；</t>
    </r>
    <r>
      <rPr>
        <sz val="9"/>
        <color rgb="FFFF0000"/>
        <rFont val="宋体"/>
        <charset val="134"/>
      </rPr>
      <t>19、钢筋接头（电渣压力焊、机械连接）的费用；20、抗震带E钢筋与普通钢筋的价差费用。</t>
    </r>
  </si>
  <si>
    <t>已完工程及设备保护费</t>
  </si>
  <si>
    <t xml:space="preserve">1.工程定位复测、点交及场地清理费。2.对已完工程及设备采取的覆盖、包裹、封闭、隔离等必要保护措施所发生的费用。3.工程竣工验收和工程移交前乙方对竣工工程(包含分包工程)进行的成品保护、保卫和守护所发生的费用。4.在需要时,或者应建设单位的要求,或应法定主管机构或其他保卫部门的要求,为保护工程或保证公众和其它方面的安全和方便,在需要的地方对工程提供照明、警戒、围栏和门卫等费用。5.红线内及红线外周边地上、地下设施与建筑物的临时保护措施项目,包括但不限于对已建成的地上、地下、周边建筑物、构筑物、文物（包含本项目内的文保建筑的保护）、园林绿化和电力、通信、给排水、油、天燃气管线等城市基础设施进行覆盖、封闭、隔离等必要保护措施所发生的安全防护措施费用。
</t>
  </si>
  <si>
    <t>施工排水、施工降水费</t>
  </si>
  <si>
    <t xml:space="preserve">1.包括排水沟槽开挖、砌筑、维修,排水管道的铺设、维修,排水的费用以及专人值守的费用等。2.包括成井、井管安装、排水管道安拆及摊销、降水设备的安拆及维护的费用,抽水的费用以及专人值守的费用。3.因地下水和场外各种原因流入施工现场的水需抽水和排放所发生的费用。4.基础施工如遇边施工边排水时的工效损耗等费用。5.深基坑施工排水降水费用。
</t>
  </si>
  <si>
    <t>施工场地内用水、用电包干费</t>
  </si>
  <si>
    <t xml:space="preserve">施工场地内用水、电的所有费用（包括但不限于建设单位、施工单位、监理单位等所产生的生产、生活水电费用）；建设单位已提供临水临电,施工单位自备柴油发电机组、柴油空压机、柴油、汽油等措施而产生的水电费用。
（注:建设单位未提供临水临电时,施工单位自备柴油发电机组产生的水电费用,另按签证计算,否则包含本措施项目中。）
</t>
  </si>
  <si>
    <t>甲供材包干措施费和专业分包工程配合费</t>
  </si>
  <si>
    <t>1.为甲方采购的所有施工材料而需乙方配合采购、保管、装卸等环节发生的所有费用,包括但不限于甲供材到工地相关的计量、验货、卸货及保管等包干费用；甲供材料设备的验收、保管、搬运、抽样检测工作等包干费用。
2. 专业分包工程配合费:包含配合大型机械设备吊装、安装等预留而采取的各种措施费用、甲方指定分包工程的配合费、甲供材料的总包保管费等分包工程。该工程的专业项目由甲方分包或甲方指定分包单位和合同条件由乙方分包。甲方分包或甲指乙包的专业施工队,乙方负责施工场地、材料设备的存放仓库、倒运、材料设备到场后的保管、验收、数量、安装或施工、料台使用、塞缝（非门窗塞缝）、成品保护等,负责供货周期、质量的验收和监督,负责现场的统一指挥、协调、管理,负责提供垂直运输、水平运输、外墙脚手架、水电接口、竣工资料的收集和整理等服务。</t>
  </si>
  <si>
    <t>孔洞补偿</t>
  </si>
  <si>
    <t>1.包括孔洞部分的安全防护措施、脚手架、因孔洞施工难度增加引起的人工费增加、水电费、临时设施费、安全文明施工、二次搬运、成品保护、垂直运输等费用。
2.已预留和已开凿的孔和洞不再使用而需填补发生的一切费用,包括洞口加强筋、乙方的安装工程穿过墙面、楼面、地面的管道套管安装完工后,对洞口的填补及收边收口费用及分包单位施工时产生的孔洞费用。
3.包括洞口加强筋及管道补强筋:除人防门洞、剪力墙门洞的加强筋按实计算外，其余洞口（柱梁墙板等部位洞口）加强筋及管道补强筋不再计算，包含在综合单价中。
4.根据施工图纸对所有的洞口进行预留（含门窗洞口、所有安装各专业总包分包的预留孔洞），施工完成后的收边收口。</t>
  </si>
  <si>
    <t>工程排污费</t>
  </si>
  <si>
    <t>施工现场按规定缴纳的工程排污费。含建设单位、施工单位及其他相关的所有单位应缴纳的费用。</t>
  </si>
  <si>
    <t>大型机械设备进出场及安拆费</t>
  </si>
  <si>
    <t>为施工所需的各类机械设备（含塔吊、施工电梯、龙门架、吊车及其他吊装设备等）进出场的场内外往返运输及安拆、路基铺垫、轨道铺设及基础费用（包含承台,不含桩）、塔吊等的附着、支撑及预埋铁件等所有费用。</t>
  </si>
  <si>
    <t>检验试验费</t>
  </si>
  <si>
    <t>对建筑材料、构件和建筑安装物进行一般鉴定、检查所发生的费用,包括自设试验室进行试验所耗用的材料和化学药品等费用。包含但不限于挖孔桩动测、挖孔桩超声波检测、挖孔桩成孔后的下卧层检测、主体结构实体检测（包括回弹、钢筋扫锚、板厚检测等）、外墙面砖及石材的抗拔试验、甲供、甲指乙供材料进场复检费、毛坯房室内空气检测等所有由相关政府职能部要求本工程必须进行的各项检测费用等。所有的材料和工艺都应符合合同规定和甲方的要求。乙方应提供相应的质检报告和出厂合格证等资料（甲供的材料和设备除外）,并随时按甲方项目总代表的指令在现场或其它地方进行检验、测试,并按甲方要求提供样品。甲供材料的现场抽样检测等费用。</t>
  </si>
  <si>
    <t>融创公司防渗漏体系标准措施费</t>
  </si>
  <si>
    <t>1.地下室墙及底板部位:对拉螺栓对拉螺栓（片）（含三段式工具对拉螺杆、一次性带金属止水片、金属止水片与螺杆焊接）、止水对拉螺栓两侧塑料垫块、从凹槽的最深处切断（点防锈漆）、对拉螺栓孔外侧干硬性膨胀水泥砂浆封堵
2.电梯井道底坑、集水井坑底部位:渗透结晶型浓缩剂、增效剂
3.地下室外墙给排水管、强电管出墙孔部位:干硬性砂浆填塞、油麻填塞、嵌缝油膏、聚酯布缠裹聚氨酯一布二涂、防水胶泥、防水翼环
4.防水卷材固定收口部位:密封膏密封、不锈钢压条收口固定
5.地下室顶板天窗、采光井、通风井及出地下室顶板构筑物周边部位:嵌缝油膏、不锈钢压条收口固定
6.地下室外墙防水收口部位:防水油膏密封、嵌缝
7.混凝土外墙穿墙螺栓孔部位:干硬性膨胀水泥砂浆，聚氨酯发泡胶
8.外墙施工脚手眼、外悬挑型钢封堵部位:采用干硬性水泥石粉砂浆（掺入防水粉或剂）分次封堵,采用膨胀细石砼浇筑封堵,表面缺陷并用水泥砂浆修补
9.厨卫防渗漏部位:C20细石混凝土填实、水泥砂浆堵塞密实、建筑密封胶、沥青麻丝、水泥砂浆阻水圈
10.屋面防渗漏部位:建筑密封胶嵌缝、成品泛水或水泥砂浆泛水、C20细石混凝土灌缝、沥青麻丝填缝、钢套圈、滴水、凿毛
11.外窗防渗漏部位:滴水及滴水孔:滴水线、滴水槽,干硬性水泥砂浆或发泡剂、硅酮耐候密封胶、室外注胶槽、聚氨酯发泡胶
12.所有部位的原有砼表面浮浆、杂物及钢筋表面附着物清理；表面外漏钢筋、铁钉、模板皮等尖锐杂物磨平去除，孔隙修补密实,基层处理剂,阴阳角处理</t>
  </si>
  <si>
    <t>植筋</t>
  </si>
  <si>
    <t>[项目特征]
1.植筋要求及方式:满足设计及规范要求，综合考虑
2.植筋部位:综合考虑
3.植筋钢筋种类、规格:不区分钢筋种类、规格，综合考虑
4.适用范围:包含建筑结构一次植筋的范围，后期发生的变更签证的植筋费用另按相关清单项计算。
[工程内容]
1.钻孔
2.填胶
3.养护</t>
  </si>
  <si>
    <t>综合脚手架、单项脚手架、防护架、垂直封闭及安全(防护)网</t>
  </si>
  <si>
    <t>[项目特征]
1.层数:综合考虑
2.檐口高度:综合考虑
3.垂直封闭时间延长增加费用
4.综合脚手架因层高的增减而增加的费用
5.其他:不能够计算建筑面积的项目,确需搭设脚手架时的费用
[工程内容]
1.场内外材料搬运
2.搭拆脚手架、斜道、上料平台拉缆风绳、安全网、
隔音布、上下翻板子及拆除后的材料堆放。
3.铺设安全(防护)网</t>
  </si>
  <si>
    <t>建筑物垂直运输、超高降效包干费用</t>
  </si>
  <si>
    <t>[项目特征]
1.檐口高度:综合考虑
[工程内容]
1.垂直运输、超层超高施工增加费、塔吊型号不同而产生的租金、标准节、附作、进出场费等
2.因高度增加,人工上下班所用时间增多、高空作业难度增加引起休息时间增多、垂直运输时间增多等因索造成人工作业效率降低的增加费用
3.增加垂直运输影响时间
4.上下楼耗时、上楼工作前休息及自然休息增加时间
5.临时消防增加费
6.砼输送费用
7.因高度增加而引起的垃圾管道增加而引起材料费增加的补偿费
8.材料使用时间延长增加费：如脚手架加固、脚手架材料周期延长摊销费、其他材料使用时间延长增加费等
9.人工、机械超高降效费
10.高层水加压、高压水泵摊销费
11.单位工程完成全部工程项目所需用的垂直运输机械等。</t>
  </si>
  <si>
    <t>小计（一）</t>
  </si>
  <si>
    <t>各区域差异性调整</t>
  </si>
  <si>
    <t>项目信息</t>
  </si>
  <si>
    <r>
      <rPr>
        <b/>
        <sz val="10"/>
        <rFont val="宋体"/>
        <charset val="134"/>
        <scheme val="minor"/>
      </rPr>
      <t>企业管理费、利润、规费等</t>
    </r>
    <r>
      <rPr>
        <b/>
        <u/>
        <sz val="10"/>
        <rFont val="宋体"/>
        <charset val="134"/>
        <scheme val="minor"/>
      </rPr>
      <t xml:space="preserve"> C </t>
    </r>
    <r>
      <rPr>
        <b/>
        <sz val="10"/>
        <rFont val="宋体"/>
        <charset val="134"/>
        <scheme val="minor"/>
      </rPr>
      <t xml:space="preserve"> %</t>
    </r>
  </si>
  <si>
    <t>所在省份</t>
  </si>
  <si>
    <t>目的城市</t>
  </si>
  <si>
    <t>重庆市</t>
  </si>
  <si>
    <t>主城区</t>
  </si>
  <si>
    <t>璧山区</t>
  </si>
  <si>
    <t>四面山项目</t>
  </si>
  <si>
    <t>江津市</t>
  </si>
  <si>
    <t>綦江区</t>
  </si>
  <si>
    <t>四川省</t>
  </si>
  <si>
    <t>成都市（不含都江堰）</t>
  </si>
  <si>
    <t>都江堰</t>
  </si>
  <si>
    <t>南充市</t>
  </si>
  <si>
    <t>遂宁市</t>
  </si>
  <si>
    <t>绵阳市</t>
  </si>
  <si>
    <t>眉山市</t>
  </si>
  <si>
    <t>自贡市</t>
  </si>
  <si>
    <t>西昌市</t>
  </si>
  <si>
    <t>冕宁县</t>
  </si>
  <si>
    <t>康定市</t>
  </si>
  <si>
    <t>贵州省</t>
  </si>
  <si>
    <t>贵阳市</t>
  </si>
  <si>
    <t>遵义市</t>
  </si>
  <si>
    <t>龙里项目</t>
  </si>
  <si>
    <t>黔南布依族苗族自治州</t>
  </si>
  <si>
    <t>备注：
1、因城市地域性造成的价格差异在“企业管理费、利润、规费等”项中体现，综合单价清单中取值为重庆区域主城适用费率,实际使用时按项目所在区域费率代入。
2、投标单位填报此表时须综合考虑地区差异导致的人工、材料、运输及风险因素等成本差异，统一考虑到企业管理费、利润、规费费率报价中。</t>
  </si>
  <si>
    <r>
      <rPr>
        <b/>
        <u/>
        <sz val="16"/>
        <color rgb="FF0070C0"/>
        <rFont val="宋体"/>
        <charset val="134"/>
        <scheme val="minor"/>
      </rPr>
      <t xml:space="preserve"> 钢筋 </t>
    </r>
    <r>
      <rPr>
        <b/>
        <sz val="16"/>
        <rFont val="宋体"/>
        <charset val="134"/>
        <scheme val="minor"/>
      </rPr>
      <t>暂定价及调差原则</t>
    </r>
  </si>
  <si>
    <t>材料名称</t>
  </si>
  <si>
    <t>不含税材料费（元）</t>
  </si>
  <si>
    <t>吊装费（元）</t>
  </si>
  <si>
    <t>运输费（元）</t>
  </si>
  <si>
    <t>采管费（元）</t>
  </si>
  <si>
    <t>加工费（元）</t>
  </si>
  <si>
    <t>校直费（元）</t>
  </si>
  <si>
    <t>不含税材料综合单价
（元/单位）</t>
  </si>
  <si>
    <t>HPB235</t>
  </si>
  <si>
    <t>/</t>
  </si>
  <si>
    <t>HPB300</t>
  </si>
  <si>
    <t>HRB335</t>
  </si>
  <si>
    <t>HRB400</t>
  </si>
  <si>
    <t>HRB500</t>
  </si>
  <si>
    <t>CRB500-CRB1170</t>
  </si>
  <si>
    <t>调差
说明</t>
  </si>
  <si>
    <r>
      <rPr>
        <sz val="10"/>
        <rFont val="宋体"/>
        <charset val="134"/>
        <scheme val="minor"/>
      </rPr>
      <t>1、钢筋材料综合单价=材料费+吊装费+运输费+采管费</t>
    </r>
    <r>
      <rPr>
        <sz val="10"/>
        <color rgb="FFFF0000"/>
        <rFont val="宋体"/>
        <charset val="134"/>
        <scheme val="minor"/>
      </rPr>
      <t>+加工费+校直费（加工费和校直费未填写数值的已在综合单价中考虑）</t>
    </r>
    <r>
      <rPr>
        <sz val="10"/>
        <rFont val="宋体"/>
        <charset val="134"/>
        <scheme val="minor"/>
      </rPr>
      <t xml:space="preserve">
2、材料产地、品牌按照合同已约定品牌进行采购，若施工单位需变更材料产地、品牌等，需经建设单位批准；
3、钢筋材料费为暂定价，钢材综合单价已含钢材的吊装、运输和采管费用。签合同时只调整钢筋材料费，吊装费、运输费、采管费、</t>
    </r>
    <r>
      <rPr>
        <sz val="10"/>
        <color rgb="FFFF0000"/>
        <rFont val="宋体"/>
        <charset val="134"/>
        <scheme val="minor"/>
      </rPr>
      <t>校直费、加工费</t>
    </r>
    <r>
      <rPr>
        <sz val="10"/>
        <rFont val="宋体"/>
        <charset val="134"/>
        <scheme val="minor"/>
      </rPr>
      <t xml:space="preserve">不予调整。
4、钢筋签定合同时按以下原则进行调整：
4.1、按照签合同前1个月1日、11日、21日“我的钢铁网”（重庆、成都、贵阳，以公司所在地区分别参照价格）（http://mysteel.com/）中设计图所使用的各规格型号、各合同约定品牌的最低价计算出该等级的平均价格以工程量清单约定的钢筋等级进行调整（抗震带E钢筋与普通钢筋的价差已含在包干费中，按普通钢筋的价差调整），即先统计各规格各品牌的最低价，其次计算该等级的平均值得每日该等级钢材的材料费，再将当月1日、11日、21日的材料费平均，得该等级钢材的材料费，（不考虑各阶段使用数量因素，仅统计每日上午的单价，当遇合同规定之日为节假日时，以规定日期的最近一天的单价统计）。我的钢铁网上标明的价格为含税价，需要计算不含税价，计算出的钢筋材料费=我的钢铁网价格（含税价）/1.13。
4.2、HPB235、HRB335种类的钢筋按HPB300统计钢材材料费；CRB500-CRB1170种类的钢筋按HRB500统计钢材材料费。
4.3、调整费用为：计算出的钢筋材料综合单价=计算出的钢筋材料费+(吊装费+运输费+采管费) ，则钢筋价差调整费合价=（计算出的钢筋材料综合单价-清单暂定的钢筋材料综合单价）*钢筋损耗率*（1+增值税税率）*可调钢筋数量。
</t>
    </r>
  </si>
  <si>
    <t>其他可调材料价格表（暂定价）</t>
  </si>
  <si>
    <t>暂定不含税价格</t>
  </si>
  <si>
    <t>重庆下浮费率
(%)</t>
  </si>
  <si>
    <t>四川下浮费率
(%)</t>
  </si>
  <si>
    <t>贵州下浮费率
(%)</t>
  </si>
  <si>
    <t>商品混凝土C10-20</t>
  </si>
  <si>
    <r>
      <rPr>
        <sz val="10"/>
        <rFont val="宋体"/>
        <charset val="134"/>
        <scheme val="minor"/>
      </rPr>
      <t>m</t>
    </r>
    <r>
      <rPr>
        <vertAlign val="superscript"/>
        <sz val="10"/>
        <rFont val="宋体"/>
        <charset val="134"/>
        <scheme val="minor"/>
      </rPr>
      <t>3</t>
    </r>
  </si>
  <si>
    <t>商品混凝土C25</t>
  </si>
  <si>
    <t>商品混凝土C30</t>
  </si>
  <si>
    <t>商品混凝土C35</t>
  </si>
  <si>
    <t>商品混凝土C40</t>
  </si>
  <si>
    <t>页岩标砖
（240*115*53）</t>
  </si>
  <si>
    <t>千匹</t>
  </si>
  <si>
    <r>
      <rPr>
        <sz val="10"/>
        <color indexed="8"/>
        <rFont val="宋体"/>
        <charset val="134"/>
        <scheme val="minor"/>
      </rPr>
      <t>页岩空心砖(</t>
    </r>
    <r>
      <rPr>
        <sz val="10"/>
        <color indexed="8"/>
        <rFont val="宋体"/>
        <charset val="134"/>
        <scheme val="minor"/>
      </rPr>
      <t>800kg/m3)</t>
    </r>
  </si>
  <si>
    <t>页岩多孔砖（200*115*90）</t>
  </si>
  <si>
    <t>加气砼砌块</t>
  </si>
  <si>
    <t>水泥标砖（240*115*53）</t>
  </si>
  <si>
    <t>毛（片）石</t>
  </si>
  <si>
    <t>毛条石</t>
  </si>
  <si>
    <t>碎石</t>
  </si>
  <si>
    <t>1500kg/m3</t>
  </si>
  <si>
    <t>特细砂(河沙、山砂)</t>
  </si>
  <si>
    <t>4%水泥稳定级配碎石</t>
  </si>
  <si>
    <t>水泥含量不同，都参照水泥含量4%调差</t>
  </si>
  <si>
    <r>
      <rPr>
        <sz val="10"/>
        <rFont val="宋体"/>
        <charset val="134"/>
        <scheme val="minor"/>
      </rPr>
      <t>备注说明：
1、以上材料价格来源详见单元格批注（不含税价）给出，清单中的综合单价主材费投标人按暂定不含税价格报价，否则按废标处理。
2、投标单位根据不同城市公司的造价信息期刊填报下浮费率，下浮后的价格作为材料结算价（不含税），如造价信息缺项，以甲方核价为准。
3、以上材料价格包含材料自来源地至制作厂址或指定堆放地点所发生的费用，含材料原价（供应价）、运杂费、运输损耗费、采购费及保管费等。
4、此部分材料价格在签具体项目合同时按签合同前一个月项目的所在地造价信息价下浮后进行调整，调整费用为（查询的材料不含税价下浮后价格-本表D列</t>
    </r>
    <r>
      <rPr>
        <sz val="10"/>
        <rFont val="宋体"/>
        <charset val="134"/>
        <scheme val="minor"/>
      </rPr>
      <t>暂定不含税材料价）*主材损耗率*</t>
    </r>
    <r>
      <rPr>
        <sz val="10"/>
        <rFont val="宋体"/>
        <charset val="134"/>
        <scheme val="minor"/>
      </rPr>
      <t>(1+</t>
    </r>
    <r>
      <rPr>
        <sz val="10"/>
        <rFont val="宋体"/>
        <charset val="134"/>
        <scheme val="minor"/>
      </rPr>
      <t xml:space="preserve">增值税税率）*可调材料数量。
</t>
    </r>
  </si>
  <si>
    <t>甲指乙供材料设备清单</t>
  </si>
  <si>
    <t>名称及型号</t>
  </si>
  <si>
    <t>规格</t>
  </si>
  <si>
    <t>品牌或厂家</t>
  </si>
  <si>
    <t>材料品牌</t>
  </si>
  <si>
    <t>厂家</t>
  </si>
  <si>
    <r>
      <rPr>
        <sz val="10"/>
        <rFont val="宋体"/>
        <charset val="134"/>
        <scheme val="minor"/>
      </rPr>
      <t>HD</t>
    </r>
    <r>
      <rPr>
        <sz val="10"/>
        <rFont val="宋体"/>
        <charset val="134"/>
        <scheme val="minor"/>
      </rPr>
      <t>P</t>
    </r>
    <r>
      <rPr>
        <sz val="10"/>
        <rFont val="宋体"/>
        <charset val="134"/>
        <scheme val="minor"/>
      </rPr>
      <t>E双壁波纹管（SN4\SN8)</t>
    </r>
  </si>
  <si>
    <t>综合</t>
  </si>
  <si>
    <t>川路、康泰</t>
  </si>
  <si>
    <t xml:space="preserve">成都川路塑胶集团有限公司 、康泰塑胶科技集团有限公司 </t>
  </si>
  <si>
    <t>塑料检查井</t>
  </si>
  <si>
    <t>电缆保护管</t>
  </si>
  <si>
    <t>玻璃钢电力套管</t>
  </si>
  <si>
    <t>电气配管</t>
  </si>
  <si>
    <t>备注：
在施工期间内甲方可根据合同约定进行调整（品牌以区采有效期集采品牌为准），乙方对此不得提出任何异议。</t>
  </si>
  <si>
    <t>甲控材料设备清单</t>
  </si>
  <si>
    <t>电线电缆</t>
  </si>
  <si>
    <t>四川鑫电、特变电工（德阳）、重庆融玖、重庆宇邦、重庆南方、重庆渝丰</t>
  </si>
  <si>
    <t>钢筋</t>
  </si>
  <si>
    <t>达钢、萍钢、桂宝、威钢、昆钢、德钢、酒钢、重钢、水钢、攀钢、德胜、成实牌、桂万钢、柳钢、呈钢、水钢、玉溪仙福、冷钢、龙钢、玉钢、首钢、立恒、云南曲靖、云南永钢</t>
  </si>
  <si>
    <t>水篦、井盖</t>
  </si>
  <si>
    <t>渝瀚、鑫润、佳田、东泉、景德、创未、溢顺达</t>
  </si>
  <si>
    <t>备注：
在施工期间内甲方可根据合同约定进行调整，乙方对此不得提出任何异议。</t>
  </si>
  <si>
    <t>甲供材材料设备清单</t>
  </si>
  <si>
    <t>路灯</t>
  </si>
  <si>
    <r>
      <rPr>
        <sz val="11"/>
        <rFont val="宋体"/>
        <charset val="134"/>
      </rPr>
      <t>备注：
在施工期间内甲方可根据合同约定进行调整</t>
    </r>
    <r>
      <rPr>
        <sz val="11"/>
        <rFont val="宋体"/>
        <charset val="134"/>
      </rPr>
      <t>，乙方对此不得提出任何异议。</t>
    </r>
  </si>
</sst>
</file>

<file path=xl/styles.xml><?xml version="1.0" encoding="utf-8"?>
<styleSheet xmlns="http://schemas.openxmlformats.org/spreadsheetml/2006/main">
  <numFmts count="45">
    <numFmt numFmtId="176" formatCode="#,##0;\(#,##0\)"/>
    <numFmt numFmtId="42" formatCode="_ &quot;￥&quot;* #,##0_ ;_ &quot;￥&quot;* \-#,##0_ ;_ &quot;￥&quot;* &quot;-&quot;_ ;_ @_ "/>
    <numFmt numFmtId="44" formatCode="_ &quot;￥&quot;* #,##0.00_ ;_ &quot;￥&quot;* \-#,##0.00_ ;_ &quot;￥&quot;* &quot;-&quot;??_ ;_ @_ "/>
    <numFmt numFmtId="177" formatCode="0_ "/>
    <numFmt numFmtId="178" formatCode="\$#,##0.00;\(\$#,##0.00\)"/>
    <numFmt numFmtId="179" formatCode="_-&quot;$&quot;\ * #,##0.00_-;_-&quot;$&quot;\ * #,##0.00\-;_-&quot;$&quot;\ * &quot;-&quot;??_-;_-@_-"/>
    <numFmt numFmtId="180" formatCode="#,##0.0_)_x;\(#,##0.0\)_x"/>
    <numFmt numFmtId="181" formatCode="_(\$* #,##0_);_(\$* \(#,##0\);_(\$* &quot;-&quot;_);_(@_)"/>
    <numFmt numFmtId="182" formatCode="#,##0.00_ "/>
    <numFmt numFmtId="183" formatCode="_-* #,##0.00_-;\-* #,##0.00_-;_-* &quot;-&quot;_-;_-@_-"/>
    <numFmt numFmtId="184" formatCode="&quot;$&quot;#,##0.0\ \ \ ;\(&quot;$&quot;#,##0.0\)\ \ "/>
    <numFmt numFmtId="185" formatCode="_(* #,##0_);_(* \(#,##0\);_(* &quot;-&quot;_);_(@_)"/>
    <numFmt numFmtId="186" formatCode="_-* #,##0_-;\-* #,##0_-;_-* &quot;-&quot;_-;_-@_-"/>
    <numFmt numFmtId="187" formatCode="#,##0\ "/>
    <numFmt numFmtId="188" formatCode="#,##0.0_)\x;\(#,##0.0\)\x"/>
    <numFmt numFmtId="189" formatCode="_(&quot;$&quot;* #,##0.00_);_(&quot;$&quot;* \(#,##0.00\);_(&quot;$&quot;* &quot;-&quot;??_);_(@_)"/>
    <numFmt numFmtId="190" formatCode="_(&quot;$&quot;* #,##0_);_(&quot;$&quot;* \(#,##0\);_(&quot;$&quot;* &quot;-&quot;_);_(@_)"/>
    <numFmt numFmtId="191" formatCode="0.00_);\(0.00\)"/>
    <numFmt numFmtId="192" formatCode="00#;0##;###"/>
    <numFmt numFmtId="193" formatCode="_-&quot;$&quot;\ * #,##0_-;_-&quot;$&quot;\ * #,##0\-;_-&quot;$&quot;\ * &quot;-&quot;_-;_-@_-"/>
    <numFmt numFmtId="194" formatCode="\+#,##0;\-#,##0"/>
    <numFmt numFmtId="195" formatCode="yy\.mm\.dd"/>
    <numFmt numFmtId="196" formatCode="\+#,##0.0;\-0.0"/>
    <numFmt numFmtId="197" formatCode="0.0_)\%;\(0.0\)\%"/>
    <numFmt numFmtId="198" formatCode="#,##0.0_);\(#,##0.0\)"/>
    <numFmt numFmtId="199" formatCode="#\ ??/??"/>
    <numFmt numFmtId="200" formatCode="#,##0.0000000_ "/>
    <numFmt numFmtId="201" formatCode="#,##0.0_)_%;\(#,##0.0\)_%"/>
    <numFmt numFmtId="202" formatCode="0.00_ "/>
    <numFmt numFmtId="203" formatCode="#,###&quot;—&quot;_);\(#,###&quot;—&quot;\)"/>
    <numFmt numFmtId="204" formatCode="&quot;$&quot;_(#,##0.00_);&quot;$&quot;\(#,##0.00\)"/>
    <numFmt numFmtId="205" formatCode="0.00_);[Red]\(0.00\)"/>
    <numFmt numFmtId="206" formatCode="&quot;$&quot;#,##0_);[Red]\(&quot;$&quot;#,##0\)"/>
    <numFmt numFmtId="207" formatCode="#,##0.0_);[Red]\(#,##0.0\)"/>
    <numFmt numFmtId="208" formatCode="_(* #,##0.00_);_(* \(#,##0.00\);_(* &quot;-&quot;??_);_(@_)"/>
    <numFmt numFmtId="209" formatCode="[DBNum1][$-804]yyyy&quot;年&quot;m&quot;月&quot;d&quot;日&quot;;@"/>
    <numFmt numFmtId="210" formatCode="_ [$€-2]* #,##0.00_ ;_ [$€-2]* \-#,##0.00_ ;_ [$€-2]* &quot;-&quot;??_ "/>
    <numFmt numFmtId="211" formatCode="#,##0.0\ \ \ ;\(#,##0.0\)\ \ "/>
    <numFmt numFmtId="212" formatCode="#,##0\ \ ;\(#,##0\)\ "/>
    <numFmt numFmtId="213" formatCode="#,##0.000_ "/>
    <numFmt numFmtId="214" formatCode="&quot;$&quot;\ #,##0.00_-;[Red]&quot;$&quot;\ #,##0.00\-"/>
    <numFmt numFmtId="215" formatCode="&quot;$&quot;#,##0.00_);[Red]\(&quot;$&quot;#,##0.00\)"/>
    <numFmt numFmtId="216" formatCode="\+#,##0.00;\-#,##0.00"/>
    <numFmt numFmtId="217" formatCode="\$#,##0;\(\$#,##0\)"/>
    <numFmt numFmtId="43" formatCode="_ * #,##0.00_ ;_ * \-#,##0.00_ ;_ * &quot;-&quot;??_ ;_ @_ "/>
  </numFmts>
  <fonts count="108">
    <font>
      <sz val="11"/>
      <color theme="1"/>
      <name val="宋体"/>
      <charset val="134"/>
      <scheme val="minor"/>
    </font>
    <font>
      <b/>
      <sz val="16"/>
      <color theme="1"/>
      <name val="宋体"/>
      <charset val="134"/>
      <scheme val="minor"/>
    </font>
    <font>
      <b/>
      <sz val="10"/>
      <color theme="1"/>
      <name val="宋体"/>
      <charset val="134"/>
      <scheme val="minor"/>
    </font>
    <font>
      <sz val="10"/>
      <color theme="1"/>
      <name val="宋体"/>
      <charset val="134"/>
      <scheme val="minor"/>
    </font>
    <font>
      <b/>
      <sz val="10"/>
      <name val="宋体"/>
      <charset val="134"/>
      <scheme val="minor"/>
    </font>
    <font>
      <sz val="10"/>
      <name val="宋体"/>
      <charset val="134"/>
      <scheme val="minor"/>
    </font>
    <font>
      <sz val="11"/>
      <name val="宋体"/>
      <charset val="134"/>
    </font>
    <font>
      <sz val="10"/>
      <name val="Arial"/>
      <charset val="134"/>
    </font>
    <font>
      <sz val="10"/>
      <name val="宋体"/>
      <charset val="134"/>
    </font>
    <font>
      <b/>
      <sz val="16"/>
      <name val="宋体"/>
      <charset val="134"/>
      <scheme val="minor"/>
    </font>
    <font>
      <b/>
      <sz val="16"/>
      <name val="宋体"/>
      <charset val="134"/>
    </font>
    <font>
      <b/>
      <sz val="16"/>
      <name val="Arial"/>
      <charset val="134"/>
    </font>
    <font>
      <sz val="12"/>
      <name val="Arial"/>
      <charset val="134"/>
    </font>
    <font>
      <sz val="10"/>
      <color indexed="8"/>
      <name val="宋体"/>
      <charset val="134"/>
      <scheme val="minor"/>
    </font>
    <font>
      <sz val="9"/>
      <name val="宋体"/>
      <charset val="134"/>
      <scheme val="minor"/>
    </font>
    <font>
      <sz val="10"/>
      <color rgb="FFFF0000"/>
      <name val="宋体"/>
      <charset val="134"/>
      <scheme val="minor"/>
    </font>
    <font>
      <sz val="16"/>
      <color indexed="8"/>
      <name val="宋体"/>
      <charset val="134"/>
      <scheme val="minor"/>
    </font>
    <font>
      <sz val="11"/>
      <name val="宋体"/>
      <charset val="134"/>
      <scheme val="minor"/>
    </font>
    <font>
      <sz val="9"/>
      <name val="宋体"/>
      <charset val="134"/>
    </font>
    <font>
      <b/>
      <sz val="9"/>
      <name val="宋体"/>
      <charset val="134"/>
    </font>
    <font>
      <sz val="16"/>
      <name val="宋体"/>
      <charset val="134"/>
      <scheme val="minor"/>
    </font>
    <font>
      <sz val="10"/>
      <color indexed="0"/>
      <name val="宋体"/>
      <charset val="134"/>
    </font>
    <font>
      <sz val="9"/>
      <name val="Arial"/>
      <charset val="134"/>
    </font>
    <font>
      <sz val="16"/>
      <color theme="1"/>
      <name val="宋体"/>
      <charset val="134"/>
      <scheme val="minor"/>
    </font>
    <font>
      <b/>
      <sz val="10"/>
      <color indexed="8"/>
      <name val="宋体"/>
      <charset val="134"/>
      <scheme val="minor"/>
    </font>
    <font>
      <sz val="16"/>
      <color rgb="FFFF0000"/>
      <name val="宋体"/>
      <charset val="134"/>
      <scheme val="minor"/>
    </font>
    <font>
      <b/>
      <sz val="10"/>
      <color rgb="FFFF0000"/>
      <name val="宋体"/>
      <charset val="134"/>
      <scheme val="minor"/>
    </font>
    <font>
      <b/>
      <sz val="10"/>
      <color rgb="FF7030A0"/>
      <name val="宋体"/>
      <charset val="134"/>
      <scheme val="minor"/>
    </font>
    <font>
      <b/>
      <sz val="10"/>
      <color rgb="FF00B050"/>
      <name val="宋体"/>
      <charset val="134"/>
      <scheme val="minor"/>
    </font>
    <font>
      <b/>
      <sz val="16"/>
      <color indexed="8"/>
      <name val="宋体"/>
      <charset val="134"/>
      <scheme val="minor"/>
    </font>
    <font>
      <b/>
      <sz val="16"/>
      <color rgb="FFFF0000"/>
      <name val="宋体"/>
      <charset val="134"/>
      <scheme val="minor"/>
    </font>
    <font>
      <b/>
      <sz val="12"/>
      <color rgb="FFFF0000"/>
      <name val="宋体"/>
      <charset val="134"/>
    </font>
    <font>
      <sz val="12"/>
      <name val="宋体"/>
      <charset val="134"/>
      <scheme val="minor"/>
    </font>
    <font>
      <sz val="25"/>
      <name val="宋体"/>
      <charset val="134"/>
      <scheme val="minor"/>
    </font>
    <font>
      <b/>
      <sz val="12"/>
      <color rgb="FFFF0000"/>
      <name val="宋体"/>
      <charset val="134"/>
      <scheme val="minor"/>
    </font>
    <font>
      <b/>
      <sz val="25"/>
      <name val="宋体"/>
      <charset val="134"/>
      <scheme val="minor"/>
    </font>
    <font>
      <sz val="14"/>
      <name val="宋体"/>
      <charset val="134"/>
      <scheme val="minor"/>
    </font>
    <font>
      <b/>
      <sz val="14"/>
      <name val="宋体"/>
      <charset val="134"/>
    </font>
    <font>
      <b/>
      <sz val="14"/>
      <name val="宋体"/>
      <charset val="134"/>
      <scheme val="minor"/>
    </font>
    <font>
      <sz val="9"/>
      <color indexed="8"/>
      <name val="宋体"/>
      <charset val="134"/>
    </font>
    <font>
      <sz val="11"/>
      <color indexed="17"/>
      <name val="宋体"/>
      <charset val="134"/>
    </font>
    <font>
      <sz val="11"/>
      <color indexed="8"/>
      <name val="宋体"/>
      <charset val="134"/>
    </font>
    <font>
      <sz val="10"/>
      <name val="Times New Roman"/>
      <charset val="134"/>
    </font>
    <font>
      <b/>
      <sz val="11"/>
      <color rgb="FFFFFFFF"/>
      <name val="宋体"/>
      <charset val="0"/>
      <scheme val="minor"/>
    </font>
    <font>
      <sz val="12"/>
      <color indexed="8"/>
      <name val="宋体"/>
      <charset val="134"/>
    </font>
    <font>
      <sz val="12"/>
      <name val="Helv"/>
      <charset val="134"/>
    </font>
    <font>
      <sz val="12"/>
      <name val="Times New Roman"/>
      <charset val="134"/>
    </font>
    <font>
      <sz val="12"/>
      <name val="宋体"/>
      <charset val="134"/>
    </font>
    <font>
      <i/>
      <sz val="11"/>
      <color rgb="FF7F7F7F"/>
      <name val="宋体"/>
      <charset val="0"/>
      <scheme val="minor"/>
    </font>
    <font>
      <sz val="11"/>
      <color indexed="20"/>
      <name val="宋体"/>
      <charset val="134"/>
    </font>
    <font>
      <sz val="11"/>
      <color rgb="FFFF0000"/>
      <name val="宋体"/>
      <charset val="0"/>
      <scheme val="minor"/>
    </font>
    <font>
      <b/>
      <sz val="10"/>
      <name val="MS Sans Serif"/>
      <charset val="134"/>
    </font>
    <font>
      <b/>
      <sz val="12"/>
      <name val="Arial"/>
      <charset val="134"/>
    </font>
    <font>
      <sz val="11"/>
      <color theme="1"/>
      <name val="宋体"/>
      <charset val="0"/>
      <scheme val="minor"/>
    </font>
    <font>
      <sz val="11"/>
      <color rgb="FFFA7D00"/>
      <name val="宋体"/>
      <charset val="0"/>
      <scheme val="minor"/>
    </font>
    <font>
      <b/>
      <sz val="11"/>
      <color theme="3"/>
      <name val="宋体"/>
      <charset val="134"/>
      <scheme val="minor"/>
    </font>
    <font>
      <sz val="12"/>
      <color indexed="9"/>
      <name val="Helv"/>
      <charset val="134"/>
    </font>
    <font>
      <u/>
      <sz val="11"/>
      <color rgb="FF0000FF"/>
      <name val="宋体"/>
      <charset val="0"/>
      <scheme val="minor"/>
    </font>
    <font>
      <b/>
      <sz val="10"/>
      <name val="Tms Rmn"/>
      <charset val="134"/>
    </font>
    <font>
      <sz val="11"/>
      <color theme="0"/>
      <name val="宋体"/>
      <charset val="0"/>
      <scheme val="minor"/>
    </font>
    <font>
      <sz val="10"/>
      <color indexed="8"/>
      <name val="Arial"/>
      <charset val="134"/>
    </font>
    <font>
      <b/>
      <sz val="14"/>
      <color indexed="9"/>
      <name val="Times New Roman"/>
      <charset val="134"/>
    </font>
    <font>
      <sz val="9"/>
      <color indexed="12"/>
      <name val="Tms Rmn"/>
      <charset val="134"/>
    </font>
    <font>
      <sz val="10"/>
      <name val="Helvetica"/>
      <charset val="134"/>
    </font>
    <font>
      <sz val="8"/>
      <name val="Times New Roman"/>
      <charset val="134"/>
    </font>
    <font>
      <sz val="10"/>
      <name val="MS Sans Serif"/>
      <charset val="134"/>
    </font>
    <font>
      <b/>
      <sz val="11"/>
      <color rgb="FFFA7D00"/>
      <name val="宋体"/>
      <charset val="0"/>
      <scheme val="minor"/>
    </font>
    <font>
      <b/>
      <sz val="11"/>
      <color rgb="FF3F3F3F"/>
      <name val="宋体"/>
      <charset val="0"/>
      <scheme val="minor"/>
    </font>
    <font>
      <i/>
      <sz val="10"/>
      <color indexed="12"/>
      <name val="Arial"/>
      <charset val="134"/>
    </font>
    <font>
      <i/>
      <sz val="12"/>
      <name val="Times New Roman"/>
      <charset val="134"/>
    </font>
    <font>
      <sz val="11"/>
      <color rgb="FF3F3F76"/>
      <name val="宋体"/>
      <charset val="0"/>
      <scheme val="minor"/>
    </font>
    <font>
      <sz val="10"/>
      <color indexed="8"/>
      <name val="MS Sans Serif"/>
      <charset val="134"/>
    </font>
    <font>
      <sz val="10"/>
      <color indexed="23"/>
      <name val="Arial"/>
      <charset val="134"/>
    </font>
    <font>
      <sz val="8"/>
      <name val="Helv"/>
      <charset val="134"/>
    </font>
    <font>
      <b/>
      <sz val="13"/>
      <color theme="3"/>
      <name val="宋体"/>
      <charset val="134"/>
      <scheme val="minor"/>
    </font>
    <font>
      <sz val="11"/>
      <color rgb="FF9C0006"/>
      <name val="宋体"/>
      <charset val="0"/>
      <scheme val="minor"/>
    </font>
    <font>
      <sz val="9"/>
      <name val="Tms Rmn"/>
      <charset val="134"/>
    </font>
    <font>
      <b/>
      <sz val="9"/>
      <color indexed="8"/>
      <name val="宋体"/>
      <charset val="134"/>
    </font>
    <font>
      <u/>
      <sz val="11"/>
      <color rgb="FF800080"/>
      <name val="宋体"/>
      <charset val="0"/>
      <scheme val="minor"/>
    </font>
    <font>
      <b/>
      <sz val="15"/>
      <color theme="3"/>
      <name val="宋体"/>
      <charset val="134"/>
      <scheme val="minor"/>
    </font>
    <font>
      <b/>
      <sz val="18"/>
      <color theme="3"/>
      <name val="宋体"/>
      <charset val="134"/>
      <scheme val="minor"/>
    </font>
    <font>
      <sz val="8"/>
      <name val="Arial"/>
      <charset val="134"/>
    </font>
    <font>
      <b/>
      <sz val="11"/>
      <color theme="1"/>
      <name val="宋体"/>
      <charset val="0"/>
      <scheme val="minor"/>
    </font>
    <font>
      <sz val="11"/>
      <color rgb="FF006100"/>
      <name val="宋体"/>
      <charset val="134"/>
      <scheme val="minor"/>
    </font>
    <font>
      <sz val="11"/>
      <color rgb="FF9C6500"/>
      <name val="宋体"/>
      <charset val="0"/>
      <scheme val="minor"/>
    </font>
    <font>
      <sz val="10"/>
      <name val="楷体"/>
      <charset val="134"/>
    </font>
    <font>
      <b/>
      <sz val="10"/>
      <name val="宋体"/>
      <charset val="134"/>
    </font>
    <font>
      <b/>
      <sz val="14"/>
      <name val="楷体"/>
      <charset val="134"/>
    </font>
    <font>
      <i/>
      <sz val="10"/>
      <name val="Helv"/>
      <charset val="134"/>
    </font>
    <font>
      <b/>
      <u/>
      <sz val="10"/>
      <name val="宋体"/>
      <charset val="134"/>
    </font>
    <font>
      <sz val="10"/>
      <color indexed="8"/>
      <name val="楷体"/>
      <charset val="134"/>
    </font>
    <font>
      <sz val="12"/>
      <color indexed="39"/>
      <name val="Times New Roman"/>
      <charset val="134"/>
    </font>
    <font>
      <sz val="11"/>
      <color indexed="60"/>
      <name val="宋体"/>
      <charset val="134"/>
    </font>
    <font>
      <sz val="10"/>
      <name val="Helv"/>
      <charset val="134"/>
    </font>
    <font>
      <sz val="12"/>
      <name val="新細明體"/>
      <charset val="134"/>
    </font>
    <font>
      <b/>
      <sz val="11"/>
      <color indexed="8"/>
      <name val="宋体"/>
      <charset val="134"/>
    </font>
    <font>
      <b/>
      <i/>
      <sz val="16"/>
      <name val="Helv"/>
      <charset val="134"/>
    </font>
    <font>
      <sz val="7"/>
      <name val="Small Fonts"/>
      <charset val="134"/>
    </font>
    <font>
      <b/>
      <sz val="10"/>
      <color indexed="12"/>
      <name val="Arial"/>
      <charset val="134"/>
    </font>
    <font>
      <b/>
      <sz val="10"/>
      <name val="Arial"/>
      <charset val="134"/>
    </font>
    <font>
      <b/>
      <sz val="9"/>
      <name val="Arial"/>
      <charset val="134"/>
    </font>
    <font>
      <vertAlign val="superscript"/>
      <sz val="10"/>
      <name val="宋体"/>
      <charset val="134"/>
      <scheme val="minor"/>
    </font>
    <font>
      <b/>
      <u/>
      <sz val="16"/>
      <color rgb="FF0070C0"/>
      <name val="宋体"/>
      <charset val="134"/>
      <scheme val="minor"/>
    </font>
    <font>
      <b/>
      <u/>
      <sz val="10"/>
      <name val="宋体"/>
      <charset val="134"/>
      <scheme val="minor"/>
    </font>
    <font>
      <sz val="9"/>
      <color rgb="FFFF0000"/>
      <name val="宋体"/>
      <charset val="134"/>
    </font>
    <font>
      <u/>
      <sz val="10"/>
      <color theme="1"/>
      <name val="宋体"/>
      <charset val="134"/>
      <scheme val="minor"/>
    </font>
    <font>
      <sz val="9"/>
      <name val="宋体"/>
      <charset val="134"/>
    </font>
    <font>
      <b/>
      <sz val="9"/>
      <name val="宋体"/>
      <charset val="134"/>
    </font>
  </fonts>
  <fills count="4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8" tint="0.799890133365886"/>
        <bgColor indexed="64"/>
      </patternFill>
    </fill>
    <fill>
      <patternFill patternType="solid">
        <fgColor theme="9" tint="0.799890133365886"/>
        <bgColor indexed="64"/>
      </patternFill>
    </fill>
    <fill>
      <patternFill patternType="solid">
        <fgColor theme="8" tint="0.599993896298105"/>
        <bgColor indexed="64"/>
      </patternFill>
    </fill>
    <fill>
      <patternFill patternType="solid">
        <fgColor theme="5"/>
        <bgColor indexed="64"/>
      </patternFill>
    </fill>
    <fill>
      <patternFill patternType="solid">
        <fgColor indexed="42"/>
        <bgColor indexed="64"/>
      </patternFill>
    </fill>
    <fill>
      <patternFill patternType="solid">
        <fgColor rgb="FFA5A5A5"/>
        <bgColor indexed="64"/>
      </patternFill>
    </fill>
    <fill>
      <patternFill patternType="solid">
        <fgColor indexed="15"/>
        <bgColor indexed="64"/>
      </patternFill>
    </fill>
    <fill>
      <patternFill patternType="solid">
        <fgColor indexed="45"/>
        <bgColor indexed="64"/>
      </patternFill>
    </fill>
    <fill>
      <patternFill patternType="solid">
        <fgColor theme="6" tint="0.799981688894314"/>
        <bgColor indexed="64"/>
      </patternFill>
    </fill>
    <fill>
      <patternFill patternType="solid">
        <fgColor indexed="12"/>
        <bgColor indexed="64"/>
      </patternFill>
    </fill>
    <fill>
      <patternFill patternType="gray0625"/>
    </fill>
    <fill>
      <patternFill patternType="solid">
        <fgColor theme="7" tint="0.399975585192419"/>
        <bgColor indexed="64"/>
      </patternFill>
    </fill>
    <fill>
      <patternFill patternType="solid">
        <fgColor indexed="5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indexed="22"/>
        <bgColor indexed="64"/>
      </patternFill>
    </fill>
    <fill>
      <patternFill patternType="mediumGray">
        <fgColor indexed="22"/>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indexed="29"/>
        <bgColor indexed="64"/>
      </patternFill>
    </fill>
    <fill>
      <patternFill patternType="solid">
        <fgColor indexed="26"/>
        <bgColor indexed="64"/>
      </patternFill>
    </fill>
    <fill>
      <patternFill patternType="solid">
        <fgColor indexed="31"/>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right/>
      <top style="thin">
        <color auto="1"/>
      </top>
      <bottom style="hair">
        <color auto="1"/>
      </bottom>
      <diagonal/>
    </border>
    <border>
      <left/>
      <right/>
      <top style="hair">
        <color auto="1"/>
      </top>
      <bottom/>
      <diagonal/>
    </border>
    <border diagonalDown="1">
      <left style="thin">
        <color auto="1"/>
      </left>
      <right style="thin">
        <color auto="1"/>
      </right>
      <top style="thin">
        <color auto="1"/>
      </top>
      <bottom style="thin">
        <color auto="1"/>
      </bottom>
      <diagonal style="thin">
        <color auto="1"/>
      </diagonal>
    </border>
    <border>
      <left style="thin">
        <color auto="1"/>
      </left>
      <right/>
      <top style="hair">
        <color auto="1"/>
      </top>
      <bottom/>
      <diagonal/>
    </border>
    <border>
      <left/>
      <right style="thin">
        <color auto="1"/>
      </right>
      <top style="thin">
        <color auto="1"/>
      </top>
      <bottom style="hair">
        <color auto="1"/>
      </bottom>
      <diagonal/>
    </border>
    <border>
      <left style="double">
        <color rgb="FF3F3F3F"/>
      </left>
      <right style="double">
        <color rgb="FF3F3F3F"/>
      </right>
      <top style="double">
        <color rgb="FF3F3F3F"/>
      </top>
      <bottom style="double">
        <color rgb="FF3F3F3F"/>
      </bottom>
      <diagonal/>
    </border>
    <border>
      <left/>
      <right/>
      <top/>
      <bottom style="medium">
        <color auto="1"/>
      </bottom>
      <diagonal/>
    </border>
    <border>
      <left/>
      <right/>
      <top/>
      <bottom style="double">
        <color rgb="FFFF8001"/>
      </bottom>
      <diagonal/>
    </border>
    <border>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770">
    <xf numFmtId="0" fontId="0" fillId="0" borderId="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53" fillId="13" borderId="0" applyNumberFormat="0" applyBorder="0" applyAlignment="0" applyProtection="0">
      <alignment vertical="center"/>
    </xf>
    <xf numFmtId="0" fontId="70" fillId="20" borderId="31" applyNumberFormat="0" applyAlignment="0" applyProtection="0">
      <alignment vertical="center"/>
    </xf>
    <xf numFmtId="0" fontId="64" fillId="0" borderId="0">
      <alignment horizontal="center" vertical="center" wrapText="1"/>
      <protection locked="0"/>
    </xf>
    <xf numFmtId="204" fontId="47" fillId="0" borderId="0" applyFont="0" applyFill="0" applyBorder="0" applyAlignment="0" applyProtection="0">
      <alignment vertical="center"/>
    </xf>
    <xf numFmtId="186" fontId="0" fillId="0" borderId="0" applyFont="0" applyFill="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53" fillId="21" borderId="0" applyNumberFormat="0" applyBorder="0" applyAlignment="0" applyProtection="0">
      <alignment vertical="center"/>
    </xf>
    <xf numFmtId="0" fontId="39" fillId="0" borderId="0">
      <alignment vertical="center"/>
    </xf>
    <xf numFmtId="0" fontId="39" fillId="0" borderId="0">
      <alignment vertical="center"/>
    </xf>
    <xf numFmtId="0" fontId="75" fillId="23" borderId="0" applyNumberFormat="0" applyBorder="0" applyAlignment="0" applyProtection="0">
      <alignment vertical="center"/>
    </xf>
    <xf numFmtId="208" fontId="0" fillId="0" borderId="0" applyFont="0" applyFill="0" applyBorder="0" applyAlignment="0" applyProtection="0">
      <alignment vertical="center"/>
    </xf>
    <xf numFmtId="0" fontId="59" fillId="25" borderId="0" applyNumberFormat="0" applyBorder="0" applyAlignment="0" applyProtection="0">
      <alignment vertical="center"/>
    </xf>
    <xf numFmtId="0" fontId="57" fillId="0" borderId="0" applyNumberFormat="0" applyFill="0" applyBorder="0" applyAlignment="0" applyProtection="0">
      <alignment vertical="center"/>
    </xf>
    <xf numFmtId="9" fontId="0" fillId="0" borderId="0" applyFont="0" applyFill="0" applyBorder="0" applyAlignment="0" applyProtection="0">
      <alignment vertical="center"/>
    </xf>
    <xf numFmtId="0" fontId="39" fillId="0" borderId="0">
      <alignment vertical="center"/>
    </xf>
    <xf numFmtId="0" fontId="39" fillId="0" borderId="0">
      <alignment vertical="center"/>
    </xf>
    <xf numFmtId="0" fontId="78" fillId="0" borderId="0" applyNumberFormat="0" applyFill="0" applyBorder="0" applyAlignment="0" applyProtection="0">
      <alignment vertical="center"/>
    </xf>
    <xf numFmtId="0" fontId="0" fillId="22" borderId="35" applyNumberFormat="0" applyFont="0" applyAlignment="0" applyProtection="0">
      <alignment vertical="center"/>
    </xf>
    <xf numFmtId="0" fontId="59" fillId="26" borderId="0" applyNumberFormat="0" applyBorder="0" applyAlignment="0" applyProtection="0">
      <alignment vertical="center"/>
    </xf>
    <xf numFmtId="204" fontId="47" fillId="0" borderId="0" applyFont="0" applyFill="0" applyBorder="0" applyAlignment="0" applyProtection="0">
      <alignment vertical="center"/>
    </xf>
    <xf numFmtId="0" fontId="55"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47" fillId="0" borderId="0">
      <alignment vertical="center"/>
    </xf>
    <xf numFmtId="0" fontId="39" fillId="0" borderId="0">
      <alignment vertical="center"/>
    </xf>
    <xf numFmtId="0" fontId="39" fillId="0" borderId="0">
      <alignment vertical="center"/>
    </xf>
    <xf numFmtId="0" fontId="48" fillId="0" borderId="0" applyNumberFormat="0" applyFill="0" applyBorder="0" applyAlignment="0" applyProtection="0">
      <alignment vertical="center"/>
    </xf>
    <xf numFmtId="0" fontId="39" fillId="0" borderId="0">
      <alignment vertical="center"/>
    </xf>
    <xf numFmtId="204" fontId="47" fillId="0" borderId="0" applyFont="0" applyFill="0" applyBorder="0" applyAlignment="0" applyProtection="0">
      <alignment vertical="center"/>
    </xf>
    <xf numFmtId="0" fontId="62" fillId="0" borderId="0" applyNumberFormat="0" applyFill="0" applyBorder="0" applyAlignment="0" applyProtection="0">
      <alignment vertical="center"/>
    </xf>
    <xf numFmtId="9" fontId="0" fillId="0" borderId="0" applyFont="0" applyFill="0" applyBorder="0" applyAlignment="0" applyProtection="0">
      <alignment vertical="center"/>
    </xf>
    <xf numFmtId="0" fontId="79" fillId="0" borderId="34" applyNumberFormat="0" applyFill="0" applyAlignment="0" applyProtection="0">
      <alignment vertical="center"/>
    </xf>
    <xf numFmtId="0" fontId="47" fillId="0" borderId="0">
      <alignment vertical="center"/>
    </xf>
    <xf numFmtId="0" fontId="74" fillId="0" borderId="34" applyNumberFormat="0" applyFill="0" applyAlignment="0" applyProtection="0">
      <alignment vertical="center"/>
    </xf>
    <xf numFmtId="0" fontId="59" fillId="24" borderId="0" applyNumberFormat="0" applyBorder="0" applyAlignment="0" applyProtection="0">
      <alignment vertical="center"/>
    </xf>
    <xf numFmtId="0" fontId="55" fillId="0" borderId="33" applyNumberFormat="0" applyFill="0" applyAlignment="0" applyProtection="0">
      <alignment vertical="center"/>
    </xf>
    <xf numFmtId="0" fontId="59" fillId="16" borderId="0" applyNumberFormat="0" applyBorder="0" applyAlignment="0" applyProtection="0">
      <alignment vertical="center"/>
    </xf>
    <xf numFmtId="0" fontId="67" fillId="19" borderId="32" applyNumberFormat="0" applyAlignment="0" applyProtection="0">
      <alignment vertical="center"/>
    </xf>
    <xf numFmtId="0" fontId="66" fillId="19" borderId="31" applyNumberFormat="0" applyAlignment="0" applyProtection="0">
      <alignment vertical="center"/>
    </xf>
    <xf numFmtId="0" fontId="49" fillId="12" borderId="0" applyNumberFormat="0" applyBorder="0" applyAlignment="0" applyProtection="0">
      <alignment vertical="center"/>
    </xf>
    <xf numFmtId="0" fontId="43" fillId="10" borderId="27" applyNumberFormat="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53" fillId="18" borderId="0" applyNumberFormat="0" applyBorder="0" applyAlignment="0" applyProtection="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59" fillId="8" borderId="0" applyNumberFormat="0" applyBorder="0" applyAlignment="0" applyProtection="0">
      <alignment vertical="center"/>
    </xf>
    <xf numFmtId="0" fontId="39" fillId="0" borderId="0">
      <alignment vertical="center"/>
    </xf>
    <xf numFmtId="180" fontId="47" fillId="0" borderId="0" applyFont="0" applyFill="0" applyBorder="0" applyAlignment="0" applyProtection="0">
      <alignment vertical="center"/>
    </xf>
    <xf numFmtId="0" fontId="54" fillId="0" borderId="29" applyNumberFormat="0" applyFill="0" applyAlignment="0" applyProtection="0">
      <alignment vertical="center"/>
    </xf>
    <xf numFmtId="0" fontId="72" fillId="0" borderId="0">
      <alignment horizontal="center" vertical="center"/>
      <protection locked="0"/>
    </xf>
    <xf numFmtId="0" fontId="39" fillId="0" borderId="0">
      <alignment vertical="center"/>
    </xf>
    <xf numFmtId="0" fontId="39" fillId="0" borderId="0">
      <alignment vertical="center"/>
    </xf>
    <xf numFmtId="0" fontId="39" fillId="0" borderId="0">
      <alignment vertical="center"/>
    </xf>
    <xf numFmtId="0" fontId="82" fillId="0" borderId="36" applyNumberFormat="0" applyFill="0" applyAlignment="0" applyProtection="0">
      <alignment vertical="center"/>
    </xf>
    <xf numFmtId="0" fontId="83" fillId="29" borderId="0" applyNumberFormat="0" applyBorder="0" applyAlignment="0" applyProtection="0">
      <alignment vertical="center"/>
    </xf>
    <xf numFmtId="0" fontId="84" fillId="30" borderId="0" applyNumberFormat="0" applyBorder="0" applyAlignment="0" applyProtection="0">
      <alignment vertical="center"/>
    </xf>
    <xf numFmtId="0" fontId="41" fillId="0" borderId="0">
      <alignment vertical="center"/>
    </xf>
    <xf numFmtId="0" fontId="41" fillId="0" borderId="0">
      <alignment vertical="center"/>
    </xf>
    <xf numFmtId="0" fontId="39" fillId="0" borderId="0">
      <alignment vertical="center"/>
    </xf>
    <xf numFmtId="0" fontId="39" fillId="0" borderId="0">
      <alignment vertical="center"/>
    </xf>
    <xf numFmtId="0" fontId="53" fillId="31"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59" fillId="32" borderId="0" applyNumberFormat="0" applyBorder="0" applyAlignment="0" applyProtection="0">
      <alignment vertical="center"/>
    </xf>
    <xf numFmtId="0" fontId="39" fillId="0" borderId="0">
      <alignment vertical="center"/>
    </xf>
    <xf numFmtId="0" fontId="53" fillId="33"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53" fillId="34" borderId="0" applyNumberFormat="0" applyBorder="0" applyAlignment="0" applyProtection="0">
      <alignment vertical="center"/>
    </xf>
    <xf numFmtId="0" fontId="53" fillId="35"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53" fillId="38" borderId="0" applyNumberFormat="0" applyBorder="0" applyAlignment="0" applyProtection="0">
      <alignment vertical="center"/>
    </xf>
    <xf numFmtId="0" fontId="59" fillId="39" borderId="0" applyNumberFormat="0" applyBorder="0" applyAlignment="0" applyProtection="0">
      <alignment vertical="center"/>
    </xf>
    <xf numFmtId="0" fontId="47" fillId="0" borderId="0" applyNumberFormat="0" applyFont="0" applyFill="0" applyBorder="0" applyAlignment="0" applyProtection="0">
      <alignment horizontal="left" vertical="center"/>
    </xf>
    <xf numFmtId="0" fontId="59" fillId="40" borderId="0" applyNumberFormat="0" applyBorder="0" applyAlignment="0" applyProtection="0">
      <alignment vertical="center"/>
    </xf>
    <xf numFmtId="0" fontId="53" fillId="41"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53" fillId="37" borderId="0" applyNumberFormat="0" applyBorder="0" applyAlignment="0" applyProtection="0">
      <alignment vertical="center"/>
    </xf>
    <xf numFmtId="0" fontId="59" fillId="43"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53" fillId="7" borderId="0" applyNumberFormat="0" applyBorder="0" applyAlignment="0" applyProtection="0">
      <alignment vertical="center"/>
    </xf>
    <xf numFmtId="0" fontId="59" fillId="44" borderId="0" applyNumberFormat="0" applyBorder="0" applyAlignment="0" applyProtection="0">
      <alignment vertical="center"/>
    </xf>
    <xf numFmtId="0" fontId="40" fillId="9" borderId="0" applyNumberFormat="0" applyBorder="0" applyAlignment="0" applyProtection="0">
      <alignment vertical="center"/>
    </xf>
    <xf numFmtId="191" fontId="63" fillId="0" borderId="0">
      <alignment vertical="center"/>
    </xf>
    <xf numFmtId="0" fontId="59" fillId="36"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53" fillId="45" borderId="0" applyNumberFormat="0" applyBorder="0" applyAlignment="0" applyProtection="0">
      <alignment vertical="center"/>
    </xf>
    <xf numFmtId="0" fontId="59" fillId="42" borderId="0" applyNumberFormat="0" applyBorder="0" applyAlignment="0" applyProtection="0">
      <alignment vertical="center"/>
    </xf>
    <xf numFmtId="0" fontId="47" fillId="0" borderId="0" applyFont="0" applyFill="0" applyBorder="0" applyAlignment="0" applyProtection="0">
      <alignment vertical="center"/>
    </xf>
    <xf numFmtId="0" fontId="39" fillId="0" borderId="0">
      <alignment vertical="center"/>
    </xf>
    <xf numFmtId="0" fontId="39" fillId="0" borderId="0">
      <alignment vertical="center"/>
    </xf>
    <xf numFmtId="203" fontId="63" fillId="0" borderId="0">
      <alignment vertical="center"/>
    </xf>
    <xf numFmtId="0" fontId="39" fillId="0" borderId="0">
      <alignment vertical="center"/>
    </xf>
    <xf numFmtId="0" fontId="39" fillId="0" borderId="0">
      <alignment vertical="center"/>
    </xf>
    <xf numFmtId="203" fontId="63" fillId="0" borderId="0">
      <alignment vertical="center"/>
    </xf>
    <xf numFmtId="0" fontId="40" fillId="9" borderId="0" applyNumberFormat="0" applyBorder="0" applyAlignment="0" applyProtection="0">
      <alignment vertical="center"/>
    </xf>
    <xf numFmtId="203" fontId="63" fillId="0" borderId="0">
      <alignment vertical="center"/>
    </xf>
    <xf numFmtId="0" fontId="39" fillId="0" borderId="0">
      <alignment vertical="center"/>
    </xf>
    <xf numFmtId="212" fontId="63"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37" fontId="63"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7" fillId="0" borderId="0">
      <alignment vertical="center"/>
    </xf>
    <xf numFmtId="0" fontId="39" fillId="0" borderId="0">
      <alignment vertical="center"/>
    </xf>
    <xf numFmtId="0" fontId="39" fillId="0" borderId="0">
      <alignment vertical="center"/>
    </xf>
    <xf numFmtId="196" fontId="63" fillId="0" borderId="0">
      <alignment vertical="center"/>
    </xf>
    <xf numFmtId="49" fontId="47" fillId="0" borderId="0" applyFont="0" applyFill="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203" fontId="63" fillId="0" borderId="0">
      <alignment vertical="center"/>
    </xf>
    <xf numFmtId="0" fontId="49" fillId="12" borderId="0" applyNumberFormat="0" applyBorder="0" applyAlignment="0" applyProtection="0">
      <alignment vertical="center"/>
    </xf>
    <xf numFmtId="203" fontId="63" fillId="0" borderId="0">
      <alignment vertical="center"/>
    </xf>
    <xf numFmtId="0" fontId="42" fillId="0" borderId="0">
      <alignment vertical="center"/>
    </xf>
    <xf numFmtId="203" fontId="63" fillId="0" borderId="0">
      <alignment vertical="center"/>
    </xf>
    <xf numFmtId="203" fontId="63" fillId="0" borderId="0">
      <alignment vertical="center"/>
    </xf>
    <xf numFmtId="0" fontId="39" fillId="0" borderId="0">
      <alignment vertical="center"/>
    </xf>
    <xf numFmtId="0" fontId="39" fillId="0" borderId="0">
      <alignment vertical="center"/>
    </xf>
    <xf numFmtId="0" fontId="39" fillId="0" borderId="0">
      <alignment vertical="center"/>
    </xf>
    <xf numFmtId="198" fontId="47" fillId="0" borderId="0" applyFont="0" applyFill="0" applyBorder="0" applyAlignment="0" applyProtection="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204" fontId="47" fillId="0" borderId="0" applyFont="0" applyFill="0" applyBorder="0" applyAlignment="0" applyProtection="0">
      <alignment vertical="center"/>
    </xf>
    <xf numFmtId="0" fontId="39" fillId="0" borderId="0">
      <alignment vertical="center"/>
    </xf>
    <xf numFmtId="39" fontId="47" fillId="0" borderId="0" applyFont="0" applyFill="0" applyBorder="0" applyAlignment="0" applyProtection="0">
      <alignment vertical="center"/>
    </xf>
    <xf numFmtId="0" fontId="49" fillId="12" borderId="0" applyNumberFormat="0" applyBorder="0" applyAlignment="0" applyProtection="0">
      <alignment vertical="center"/>
    </xf>
    <xf numFmtId="203" fontId="63" fillId="0" borderId="0">
      <alignment vertical="center"/>
    </xf>
    <xf numFmtId="203" fontId="63" fillId="0" borderId="0">
      <alignment vertical="center"/>
    </xf>
    <xf numFmtId="0" fontId="46"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63" fillId="0" borderId="0">
      <alignment vertical="center"/>
    </xf>
    <xf numFmtId="0" fontId="63" fillId="0" borderId="0">
      <alignment vertical="center"/>
    </xf>
    <xf numFmtId="0" fontId="49" fillId="12" borderId="0" applyNumberFormat="0" applyBorder="0" applyAlignment="0" applyProtection="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63"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181" fontId="39" fillId="0" borderId="0">
      <alignment vertical="center"/>
    </xf>
    <xf numFmtId="0" fontId="63"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63"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63" fillId="0" borderId="0">
      <alignment vertical="center"/>
    </xf>
    <xf numFmtId="0" fontId="49" fillId="12" borderId="0" applyNumberFormat="0" applyBorder="0" applyAlignment="0" applyProtection="0">
      <alignment vertical="center"/>
    </xf>
    <xf numFmtId="194" fontId="63"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216" fontId="7" fillId="0" borderId="0">
      <alignment vertical="center"/>
    </xf>
    <xf numFmtId="188" fontId="47" fillId="0" borderId="0" applyFont="0" applyFill="0" applyBorder="0" applyAlignment="0" applyProtection="0">
      <alignment vertical="center"/>
    </xf>
    <xf numFmtId="0" fontId="39" fillId="0" borderId="0">
      <alignment vertical="center"/>
    </xf>
    <xf numFmtId="0" fontId="39" fillId="0" borderId="0">
      <alignment vertical="center"/>
    </xf>
    <xf numFmtId="197" fontId="47" fillId="0" borderId="0" applyFont="0" applyFill="0" applyBorder="0" applyAlignment="0" applyProtection="0">
      <alignment vertical="center"/>
    </xf>
    <xf numFmtId="0" fontId="39" fillId="0" borderId="0">
      <alignment vertical="center"/>
    </xf>
    <xf numFmtId="0" fontId="39" fillId="0" borderId="0">
      <alignment vertical="center"/>
    </xf>
    <xf numFmtId="201" fontId="47" fillId="0" borderId="0" applyFont="0" applyFill="0" applyBorder="0" applyAlignment="0" applyProtection="0">
      <alignment vertical="center"/>
    </xf>
    <xf numFmtId="0" fontId="7" fillId="0" borderId="0">
      <alignment vertical="center"/>
    </xf>
    <xf numFmtId="207" fontId="63"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191" fontId="63" fillId="0" borderId="0">
      <alignment vertical="center"/>
    </xf>
    <xf numFmtId="0" fontId="63" fillId="0" borderId="0">
      <alignment vertical="center"/>
    </xf>
    <xf numFmtId="0" fontId="49" fillId="12" borderId="0" applyNumberFormat="0" applyBorder="0" applyAlignment="0" applyProtection="0">
      <alignment vertical="center"/>
    </xf>
    <xf numFmtId="0" fontId="7" fillId="0" borderId="0">
      <alignment vertical="center"/>
    </xf>
    <xf numFmtId="0" fontId="39" fillId="0" borderId="0">
      <alignment vertical="center"/>
    </xf>
    <xf numFmtId="3" fontId="63" fillId="0" borderId="0">
      <alignment vertical="center"/>
    </xf>
    <xf numFmtId="187" fontId="63" fillId="0" borderId="0" applyBorder="0">
      <alignment vertical="center"/>
    </xf>
    <xf numFmtId="0" fontId="49" fillId="12" borderId="0" applyNumberFormat="0" applyBorder="0" applyAlignment="0" applyProtection="0">
      <alignment vertical="center"/>
    </xf>
    <xf numFmtId="0" fontId="93" fillId="0" borderId="0">
      <alignment vertical="center"/>
      <protection locked="0"/>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93"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51" fillId="0" borderId="0" applyNumberFormat="0" applyFill="0" applyBorder="0" applyAlignment="0" applyProtection="0">
      <alignment vertical="center"/>
    </xf>
    <xf numFmtId="0" fontId="39" fillId="0" borderId="0">
      <alignment vertical="center"/>
    </xf>
    <xf numFmtId="0" fontId="39" fillId="0" borderId="0">
      <alignment vertical="center"/>
    </xf>
    <xf numFmtId="0" fontId="95" fillId="0" borderId="0" applyNumberFormat="0" applyFill="0" applyBorder="0" applyAlignment="0" applyProtection="0">
      <alignment vertical="center"/>
    </xf>
    <xf numFmtId="0" fontId="47" fillId="0" borderId="0" applyFont="0" applyFill="0">
      <alignment horizontal="fill"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69" fillId="0" borderId="0" applyFill="0" applyBorder="0">
      <alignment horizontal="right" vertical="center"/>
    </xf>
    <xf numFmtId="0" fontId="46" fillId="0" borderId="0" applyFill="0" applyBorder="0">
      <alignment horizontal="righ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208" fontId="47" fillId="0" borderId="0" applyFont="0" applyFill="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185" fontId="47" fillId="0" borderId="0" applyFont="0" applyFill="0" applyBorder="0" applyAlignment="0" applyProtection="0">
      <alignment vertical="center"/>
    </xf>
    <xf numFmtId="176" fontId="42" fillId="0" borderId="0">
      <alignment vertical="center"/>
    </xf>
    <xf numFmtId="193" fontId="47" fillId="0" borderId="0" applyFont="0" applyFill="0" applyBorder="0" applyAlignment="0" applyProtection="0">
      <alignment vertical="center"/>
    </xf>
    <xf numFmtId="179" fontId="47" fillId="0" borderId="0" applyFont="0" applyFill="0" applyBorder="0" applyAlignment="0" applyProtection="0">
      <alignment vertical="center"/>
    </xf>
    <xf numFmtId="0" fontId="39" fillId="0" borderId="0">
      <alignment vertical="center"/>
    </xf>
    <xf numFmtId="0" fontId="39" fillId="0" borderId="0">
      <alignment vertical="center"/>
    </xf>
    <xf numFmtId="178" fontId="42" fillId="0" borderId="0">
      <alignment vertical="center"/>
    </xf>
    <xf numFmtId="0" fontId="39" fillId="0" borderId="0">
      <alignment vertical="center"/>
    </xf>
    <xf numFmtId="0" fontId="39" fillId="0" borderId="0">
      <alignment vertical="center"/>
    </xf>
    <xf numFmtId="15" fontId="65" fillId="0" borderId="0">
      <alignment vertical="center"/>
    </xf>
    <xf numFmtId="0" fontId="49" fillId="12" borderId="0" applyNumberFormat="0" applyBorder="0" applyAlignment="0" applyProtection="0">
      <alignment vertical="center"/>
    </xf>
    <xf numFmtId="184" fontId="73" fillId="0" borderId="0">
      <alignment vertical="center"/>
    </xf>
    <xf numFmtId="0" fontId="39" fillId="0" borderId="0">
      <alignment vertical="center"/>
    </xf>
    <xf numFmtId="217" fontId="42" fillId="0" borderId="0">
      <alignment vertical="center"/>
    </xf>
    <xf numFmtId="210" fontId="47" fillId="0" borderId="0" applyFont="0" applyFill="0" applyBorder="0" applyAlignment="0" applyProtection="0">
      <alignment vertical="center"/>
    </xf>
    <xf numFmtId="0" fontId="39" fillId="0" borderId="0">
      <alignment vertical="center"/>
    </xf>
    <xf numFmtId="0" fontId="76"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81" fillId="27" borderId="0" applyNumberFormat="0" applyBorder="0" applyAlignment="0" applyProtection="0">
      <alignment vertical="center"/>
    </xf>
    <xf numFmtId="0" fontId="91"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52" fillId="0" borderId="30" applyNumberFormat="0" applyAlignment="0" applyProtection="0">
      <alignment horizontal="left" vertical="center"/>
    </xf>
    <xf numFmtId="0" fontId="39" fillId="0" borderId="0">
      <alignment vertical="center"/>
    </xf>
    <xf numFmtId="0" fontId="39" fillId="0" borderId="0">
      <alignment vertical="center"/>
    </xf>
    <xf numFmtId="0" fontId="52" fillId="0" borderId="3">
      <alignment horizontal="left" vertical="center"/>
    </xf>
    <xf numFmtId="202" fontId="39" fillId="0" borderId="0">
      <alignment vertical="center"/>
    </xf>
    <xf numFmtId="0" fontId="81" fillId="47" borderId="1"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198" fontId="45" fillId="11" borderId="0">
      <alignment vertical="center"/>
    </xf>
    <xf numFmtId="0" fontId="47" fillId="48" borderId="0" applyNumberFormat="0" applyFont="0" applyBorder="0" applyAlignment="0" applyProtection="0">
      <alignment horizontal="right" vertical="center"/>
    </xf>
    <xf numFmtId="181"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198" fontId="56" fillId="14" borderId="0">
      <alignment vertical="center"/>
    </xf>
    <xf numFmtId="38" fontId="47" fillId="0" borderId="0" applyFont="0" applyFill="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0" fillId="9" borderId="0" applyNumberFormat="0" applyBorder="0" applyAlignment="0" applyProtection="0">
      <alignment vertical="center"/>
    </xf>
    <xf numFmtId="0" fontId="39" fillId="0" borderId="0" applyProtection="0">
      <alignment vertical="center"/>
    </xf>
    <xf numFmtId="0" fontId="39" fillId="0" borderId="0">
      <alignment vertical="center"/>
    </xf>
    <xf numFmtId="40" fontId="47" fillId="0" borderId="0" applyFont="0" applyFill="0" applyBorder="0" applyAlignment="0" applyProtection="0">
      <alignment vertical="center"/>
    </xf>
    <xf numFmtId="193" fontId="47" fillId="0" borderId="0" applyFont="0" applyFill="0" applyBorder="0" applyAlignment="0" applyProtection="0">
      <alignment vertical="center"/>
    </xf>
    <xf numFmtId="0" fontId="47" fillId="0" borderId="0" applyFont="0" applyFill="0" applyBorder="0" applyAlignment="0" applyProtection="0">
      <alignment vertical="center"/>
    </xf>
    <xf numFmtId="206" fontId="47" fillId="0" borderId="0" applyFont="0" applyFill="0" applyBorder="0" applyAlignment="0" applyProtection="0">
      <alignment vertical="center"/>
    </xf>
    <xf numFmtId="0" fontId="39" fillId="0" borderId="0">
      <alignment vertical="center"/>
    </xf>
    <xf numFmtId="0" fontId="39" fillId="0" borderId="0">
      <alignment vertical="center"/>
    </xf>
    <xf numFmtId="215" fontId="47" fillId="0" borderId="0" applyFont="0" applyFill="0" applyBorder="0" applyAlignment="0" applyProtection="0">
      <alignment vertical="center"/>
    </xf>
    <xf numFmtId="214" fontId="47" fillId="0" borderId="0" applyFont="0" applyFill="0" applyBorder="0" applyAlignment="0" applyProtection="0">
      <alignment vertical="center"/>
    </xf>
    <xf numFmtId="193" fontId="47" fillId="0" borderId="0" applyFont="0" applyFill="0" applyBorder="0" applyAlignment="0" applyProtection="0">
      <alignment vertical="center"/>
    </xf>
    <xf numFmtId="37" fontId="97" fillId="0" borderId="0">
      <alignment vertical="center"/>
    </xf>
    <xf numFmtId="0" fontId="39" fillId="0" borderId="0">
      <alignment vertical="center"/>
    </xf>
    <xf numFmtId="0" fontId="96" fillId="0" borderId="0">
      <alignment vertical="center"/>
    </xf>
    <xf numFmtId="0" fontId="49" fillId="12" borderId="0" applyNumberFormat="0" applyBorder="0" applyAlignment="0" applyProtection="0">
      <alignment vertical="center"/>
    </xf>
    <xf numFmtId="0" fontId="39" fillId="0" borderId="0">
      <alignment vertical="center"/>
    </xf>
    <xf numFmtId="0" fontId="93" fillId="0" borderId="0">
      <alignment vertical="center"/>
    </xf>
    <xf numFmtId="0" fontId="88" fillId="0" borderId="1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211" fontId="73"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14" fontId="64" fillId="0" borderId="0">
      <alignment horizontal="center" vertical="center" wrapText="1"/>
      <protection locked="0"/>
    </xf>
    <xf numFmtId="3" fontId="47" fillId="0" borderId="0" applyFont="0" applyFill="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10" fontId="47" fillId="0" borderId="0" applyFont="0" applyFill="0" applyBorder="0" applyAlignment="0" applyProtection="0">
      <alignment vertical="center"/>
    </xf>
    <xf numFmtId="9" fontId="47" fillId="0" borderId="0" applyFont="0" applyFill="0" applyBorder="0" applyAlignment="0" applyProtection="0">
      <alignment vertical="center"/>
    </xf>
    <xf numFmtId="0" fontId="39" fillId="0" borderId="0">
      <alignment vertical="center"/>
    </xf>
    <xf numFmtId="0" fontId="39" fillId="0" borderId="0">
      <alignment vertical="center"/>
    </xf>
    <xf numFmtId="0" fontId="8" fillId="0" borderId="0">
      <alignment vertical="center"/>
      <protection locked="0"/>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89" fillId="0" borderId="0">
      <alignment vertical="center"/>
      <protection locked="0"/>
    </xf>
    <xf numFmtId="0" fontId="49" fillId="12" borderId="0" applyNumberFormat="0" applyBorder="0" applyAlignment="0" applyProtection="0">
      <alignment vertical="center"/>
    </xf>
    <xf numFmtId="0" fontId="8" fillId="0" borderId="0">
      <alignment vertical="center"/>
      <protection locked="0"/>
    </xf>
    <xf numFmtId="0" fontId="86" fillId="0" borderId="0">
      <alignment vertical="center"/>
      <protection locked="0"/>
    </xf>
    <xf numFmtId="199" fontId="47" fillId="0" borderId="0" applyFont="0" applyFill="0" applyProtection="0">
      <alignment vertical="center"/>
    </xf>
    <xf numFmtId="15" fontId="47" fillId="0" borderId="0" applyFont="0" applyFill="0" applyBorder="0" applyAlignment="0" applyProtection="0">
      <alignment vertical="center"/>
    </xf>
    <xf numFmtId="4" fontId="47" fillId="0" borderId="0" applyFont="0" applyFill="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51" fillId="0" borderId="28">
      <alignment horizontal="center"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28" borderId="0" applyNumberFormat="0" applyFont="0" applyBorder="0" applyAlignment="0" applyProtection="0">
      <alignment vertical="center"/>
    </xf>
    <xf numFmtId="0" fontId="39" fillId="0" borderId="0">
      <alignment vertical="center"/>
    </xf>
    <xf numFmtId="0" fontId="77" fillId="0" borderId="0" applyNumberFormat="0" applyFill="0" applyBorder="0" applyAlignment="0" applyProtection="0">
      <alignment vertical="center"/>
    </xf>
    <xf numFmtId="0" fontId="39" fillId="0" borderId="0">
      <alignment vertical="center"/>
    </xf>
    <xf numFmtId="0" fontId="39" fillId="0" borderId="0">
      <alignment vertical="center"/>
    </xf>
    <xf numFmtId="0" fontId="61" fillId="17" borderId="0" applyNumberFormat="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7" fillId="0" borderId="0">
      <alignment vertical="center"/>
    </xf>
    <xf numFmtId="0" fontId="47" fillId="0" borderId="0">
      <alignment vertical="center"/>
    </xf>
    <xf numFmtId="0" fontId="39" fillId="0" borderId="0">
      <alignment vertical="center"/>
    </xf>
    <xf numFmtId="0" fontId="39" fillId="0" borderId="0">
      <alignment vertical="center"/>
    </xf>
    <xf numFmtId="49" fontId="98" fillId="0" borderId="0">
      <alignment horizontal="center" vertical="center"/>
      <protection locked="0"/>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1" fontId="68" fillId="0" borderId="0">
      <alignment horizontal="center" vertical="center"/>
      <protection locked="0"/>
    </xf>
    <xf numFmtId="192" fontId="60" fillId="0" borderId="0">
      <alignment horizontal="center" vertical="center"/>
      <protection locked="0"/>
    </xf>
    <xf numFmtId="49" fontId="90" fillId="0" borderId="0">
      <alignment horizontal="center" vertical="center"/>
      <protection locked="0"/>
    </xf>
    <xf numFmtId="49" fontId="60" fillId="0" borderId="0">
      <alignment horizontal="center" vertical="center"/>
      <protection locked="0"/>
    </xf>
    <xf numFmtId="0" fontId="39" fillId="0" borderId="0">
      <alignment vertical="center"/>
    </xf>
    <xf numFmtId="0" fontId="39" fillId="0" borderId="0">
      <alignment vertical="center"/>
    </xf>
    <xf numFmtId="0" fontId="58" fillId="15" borderId="10">
      <alignment vertical="center"/>
      <protection locked="0"/>
    </xf>
    <xf numFmtId="0" fontId="71" fillId="0" borderId="0">
      <alignment vertical="center"/>
    </xf>
    <xf numFmtId="0" fontId="58" fillId="15" borderId="10">
      <alignment vertical="center"/>
      <protection locked="0"/>
    </xf>
    <xf numFmtId="0" fontId="39" fillId="0" borderId="0">
      <alignment vertical="center"/>
    </xf>
    <xf numFmtId="0" fontId="49" fillId="12" borderId="0" applyNumberFormat="0" applyBorder="0" applyAlignment="0" applyProtection="0">
      <alignment vertical="center"/>
    </xf>
    <xf numFmtId="0" fontId="47" fillId="0" borderId="0">
      <alignment vertical="center"/>
    </xf>
    <xf numFmtId="0" fontId="58" fillId="15" borderId="10">
      <alignment vertical="center"/>
      <protection locked="0"/>
    </xf>
    <xf numFmtId="9" fontId="41" fillId="0" borderId="0" applyFont="0" applyFill="0" applyBorder="0" applyAlignment="0" applyProtection="0">
      <alignment vertical="center"/>
    </xf>
    <xf numFmtId="9" fontId="7" fillId="0" borderId="0" applyFont="0" applyFill="0" applyBorder="0" applyAlignment="0" applyProtection="0"/>
    <xf numFmtId="0" fontId="39" fillId="0" borderId="0">
      <alignment vertical="center"/>
    </xf>
    <xf numFmtId="0" fontId="39" fillId="0" borderId="0">
      <alignment vertical="center"/>
    </xf>
    <xf numFmtId="0" fontId="39" fillId="0" borderId="0">
      <alignment vertical="center"/>
    </xf>
    <xf numFmtId="189" fontId="47" fillId="0" borderId="0" applyFont="0" applyFill="0" applyBorder="0" applyAlignment="0" applyProtection="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190" fontId="47" fillId="0" borderId="0" applyFont="0" applyFill="0" applyBorder="0" applyAlignment="0" applyProtection="0">
      <alignment vertical="center"/>
    </xf>
    <xf numFmtId="0" fontId="7" fillId="0" borderId="5" applyNumberFormat="0" applyFill="0" applyProtection="0">
      <alignment horizontal="right" vertical="center"/>
    </xf>
    <xf numFmtId="0" fontId="87" fillId="0" borderId="5" applyNumberFormat="0" applyFill="0" applyProtection="0">
      <alignment horizontal="center" vertical="center"/>
    </xf>
    <xf numFmtId="0" fontId="85" fillId="0" borderId="9" applyNumberFormat="0" applyFill="0" applyProtection="0">
      <alignment horizontal="center"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92" fillId="46"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7"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0" fillId="9"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40" fillId="9"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1" fontId="7" fillId="0" borderId="9" applyFill="0" applyProtection="0">
      <alignment horizontal="center"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49" fillId="12" borderId="0" applyNumberFormat="0" applyBorder="0" applyAlignment="0" applyProtection="0">
      <alignment vertical="center"/>
    </xf>
    <xf numFmtId="0" fontId="49" fillId="12"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6"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1"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43" fontId="0" fillId="0" borderId="0" applyFont="0" applyFill="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47"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1"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0" fillId="9"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7"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0" fillId="9"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0" fillId="9"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4" fillId="0" borderId="0">
      <alignment vertical="center"/>
    </xf>
    <xf numFmtId="0" fontId="44"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7" fillId="0" borderId="0">
      <alignment vertical="center"/>
    </xf>
    <xf numFmtId="0" fontId="41" fillId="0" borderId="0">
      <alignment vertical="center"/>
    </xf>
    <xf numFmtId="0" fontId="47" fillId="0" borderId="0">
      <alignment vertical="center"/>
    </xf>
    <xf numFmtId="0" fontId="41" fillId="0" borderId="0">
      <alignment vertical="center"/>
    </xf>
    <xf numFmtId="0" fontId="39" fillId="0" borderId="0">
      <alignment vertical="center"/>
    </xf>
    <xf numFmtId="0" fontId="47"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4" fillId="0" borderId="0">
      <alignment vertical="center"/>
    </xf>
    <xf numFmtId="0" fontId="7" fillId="0" borderId="0"/>
    <xf numFmtId="0" fontId="47" fillId="0" borderId="0"/>
    <xf numFmtId="0" fontId="0" fillId="0" borderId="0">
      <alignment vertical="center"/>
    </xf>
    <xf numFmtId="0" fontId="47" fillId="0" borderId="0"/>
    <xf numFmtId="0" fontId="47" fillId="0" borderId="0"/>
    <xf numFmtId="0" fontId="39" fillId="0" borderId="0">
      <alignment vertical="center"/>
    </xf>
    <xf numFmtId="0" fontId="47" fillId="0" borderId="0"/>
    <xf numFmtId="0" fontId="39" fillId="0" borderId="0">
      <alignment vertical="center"/>
    </xf>
    <xf numFmtId="0" fontId="39" fillId="0" borderId="0" applyProtection="0">
      <alignment vertical="center"/>
    </xf>
    <xf numFmtId="0" fontId="39" fillId="0" borderId="0">
      <alignment vertical="center"/>
    </xf>
    <xf numFmtId="0" fontId="39" fillId="0" borderId="0">
      <alignment vertical="center"/>
    </xf>
    <xf numFmtId="0" fontId="47" fillId="0" borderId="0">
      <alignment vertical="center"/>
    </xf>
    <xf numFmtId="0" fontId="39" fillId="0" borderId="0">
      <alignment vertical="center"/>
    </xf>
    <xf numFmtId="0" fontId="39" fillId="0" borderId="0">
      <alignment vertical="center"/>
    </xf>
    <xf numFmtId="0" fontId="39" fillId="0" borderId="0" applyNumberFormat="0" applyBorder="0" applyAlignment="0" applyProtection="0">
      <alignment vertical="center"/>
    </xf>
    <xf numFmtId="0" fontId="47" fillId="0" borderId="0">
      <alignment vertical="center"/>
    </xf>
    <xf numFmtId="0" fontId="47" fillId="0" borderId="0">
      <alignment vertical="center"/>
    </xf>
    <xf numFmtId="0" fontId="47"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181"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208" fontId="0" fillId="0" borderId="0" applyFont="0" applyFill="0" applyBorder="0" applyAlignment="0" applyProtection="0">
      <alignment vertical="center"/>
    </xf>
    <xf numFmtId="0" fontId="39" fillId="0" borderId="0">
      <alignment vertical="center"/>
    </xf>
    <xf numFmtId="208" fontId="47" fillId="0" borderId="0" applyFont="0" applyFill="0" applyBorder="0" applyAlignment="0" applyProtection="0">
      <alignment vertical="center"/>
    </xf>
    <xf numFmtId="0" fontId="39" fillId="0" borderId="0">
      <alignment vertical="center"/>
    </xf>
    <xf numFmtId="208" fontId="0" fillId="0" borderId="0" applyFont="0" applyFill="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208" fontId="47" fillId="0" borderId="0" applyFont="0" applyFill="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185" fontId="47" fillId="0" borderId="0" applyFont="0" applyFill="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0" fillId="9"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4" fillId="0" borderId="0">
      <alignment vertical="center"/>
    </xf>
    <xf numFmtId="0" fontId="44" fillId="0" borderId="0">
      <alignment vertical="center"/>
    </xf>
    <xf numFmtId="0" fontId="47" fillId="0" borderId="0">
      <alignment vertical="center"/>
    </xf>
    <xf numFmtId="0" fontId="41"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lignment vertical="center"/>
    </xf>
    <xf numFmtId="0" fontId="40" fillId="9" borderId="0" applyNumberFormat="0" applyBorder="0" applyAlignment="0" applyProtection="0">
      <alignment vertical="center"/>
    </xf>
    <xf numFmtId="0" fontId="39" fillId="0" borderId="0">
      <alignment vertical="center"/>
    </xf>
    <xf numFmtId="0" fontId="47" fillId="0" borderId="0">
      <alignment vertical="center"/>
    </xf>
    <xf numFmtId="0" fontId="47" fillId="0" borderId="0">
      <alignment vertical="center"/>
    </xf>
    <xf numFmtId="0" fontId="47" fillId="0" borderId="0">
      <alignment vertical="center"/>
    </xf>
    <xf numFmtId="0" fontId="47"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47" fillId="0" borderId="0" applyFont="0" applyBorder="0">
      <alignment vertical="center"/>
    </xf>
    <xf numFmtId="0" fontId="99" fillId="0" borderId="0" applyNumberFormat="0" applyFill="0" applyBorder="0" applyAlignment="0" applyProtection="0">
      <alignment vertical="center"/>
    </xf>
    <xf numFmtId="0" fontId="100" fillId="0" borderId="0" applyNumberFormat="0" applyFill="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0" fontId="40" fillId="9" borderId="0" applyNumberFormat="0" applyBorder="0" applyAlignment="0" applyProtection="0">
      <alignment vertical="center"/>
    </xf>
    <xf numFmtId="44" fontId="41" fillId="0" borderId="0" applyFont="0" applyFill="0" applyBorder="0" applyAlignment="0" applyProtection="0">
      <alignment vertical="center"/>
    </xf>
    <xf numFmtId="44" fontId="41" fillId="0" borderId="0" applyFont="0" applyFill="0" applyBorder="0" applyAlignment="0" applyProtection="0">
      <alignment vertical="center"/>
    </xf>
    <xf numFmtId="0" fontId="85" fillId="0" borderId="9" applyNumberFormat="0" applyFill="0" applyProtection="0">
      <alignment horizontal="left" vertical="center"/>
    </xf>
    <xf numFmtId="185" fontId="47" fillId="0" borderId="0" applyFont="0" applyFill="0" applyBorder="0" applyAlignment="0" applyProtection="0">
      <alignment vertical="center"/>
    </xf>
    <xf numFmtId="185" fontId="47" fillId="0" borderId="0" applyFont="0" applyFill="0" applyBorder="0" applyAlignment="0" applyProtection="0">
      <alignment vertical="center"/>
    </xf>
    <xf numFmtId="208" fontId="47" fillId="0" borderId="0" applyFont="0" applyFill="0" applyBorder="0" applyAlignment="0" applyProtection="0">
      <alignment vertical="center"/>
    </xf>
    <xf numFmtId="44" fontId="39" fillId="0" borderId="0">
      <alignment vertical="center"/>
    </xf>
    <xf numFmtId="181" fontId="39" fillId="0" borderId="0">
      <alignment vertical="center"/>
    </xf>
    <xf numFmtId="202" fontId="39" fillId="0" borderId="0">
      <alignment vertical="center"/>
    </xf>
    <xf numFmtId="181" fontId="39" fillId="0" borderId="0">
      <alignment vertical="center"/>
    </xf>
    <xf numFmtId="181" fontId="39" fillId="0" borderId="0">
      <alignment vertical="center"/>
    </xf>
    <xf numFmtId="181" fontId="39" fillId="0" borderId="0">
      <alignment vertical="center"/>
    </xf>
    <xf numFmtId="181" fontId="39" fillId="0" borderId="0">
      <alignment vertical="center"/>
    </xf>
    <xf numFmtId="177" fontId="39" fillId="0" borderId="0">
      <alignment vertical="center"/>
    </xf>
    <xf numFmtId="177" fontId="39" fillId="0" borderId="0">
      <alignment vertical="center"/>
    </xf>
    <xf numFmtId="181" fontId="39" fillId="0" borderId="0">
      <alignment vertical="center"/>
    </xf>
    <xf numFmtId="208" fontId="41" fillId="0" borderId="0" applyFont="0" applyFill="0" applyBorder="0" applyAlignment="0" applyProtection="0">
      <alignment vertical="center"/>
    </xf>
    <xf numFmtId="208" fontId="41" fillId="0" borderId="0" applyFont="0" applyFill="0" applyBorder="0" applyAlignment="0" applyProtection="0">
      <alignment vertical="center"/>
    </xf>
    <xf numFmtId="208" fontId="0" fillId="0" borderId="0" applyFont="0" applyFill="0" applyBorder="0" applyAlignment="0" applyProtection="0">
      <alignment vertical="center"/>
    </xf>
    <xf numFmtId="208" fontId="0" fillId="0" borderId="0" applyFont="0" applyFill="0" applyBorder="0" applyAlignment="0" applyProtection="0">
      <alignment vertical="center"/>
    </xf>
    <xf numFmtId="185" fontId="47" fillId="0" borderId="0" applyFont="0" applyFill="0" applyBorder="0" applyAlignment="0" applyProtection="0">
      <alignment vertical="center"/>
    </xf>
    <xf numFmtId="195" fontId="7" fillId="0" borderId="9" applyFill="0" applyProtection="0">
      <alignment horizontal="right" vertical="center"/>
    </xf>
    <xf numFmtId="0" fontId="7" fillId="0" borderId="5" applyNumberFormat="0" applyFill="0" applyProtection="0">
      <alignment horizontal="left" vertical="center"/>
    </xf>
    <xf numFmtId="0" fontId="46" fillId="0" borderId="0">
      <alignment vertical="center"/>
    </xf>
    <xf numFmtId="0" fontId="94" fillId="0" borderId="0">
      <alignment vertical="center"/>
    </xf>
    <xf numFmtId="0" fontId="65" fillId="0" borderId="0">
      <alignment vertical="center"/>
    </xf>
    <xf numFmtId="208" fontId="47" fillId="0" borderId="0" applyFont="0" applyFill="0" applyBorder="0" applyAlignment="0" applyProtection="0">
      <alignment vertical="center"/>
    </xf>
    <xf numFmtId="185" fontId="47" fillId="0" borderId="0" applyFont="0" applyFill="0" applyBorder="0" applyAlignment="0" applyProtection="0">
      <alignment vertical="center"/>
    </xf>
  </cellStyleXfs>
  <cellXfs count="338">
    <xf numFmtId="0" fontId="0" fillId="0" borderId="0" xfId="0">
      <alignment vertical="center"/>
    </xf>
    <xf numFmtId="0" fontId="1" fillId="0" borderId="0" xfId="1891" applyFont="1" applyFill="1" applyBorder="1" applyAlignment="1" applyProtection="1"/>
    <xf numFmtId="0" fontId="2" fillId="0" borderId="0" xfId="1891" applyFont="1" applyFill="1" applyBorder="1" applyAlignment="1" applyProtection="1"/>
    <xf numFmtId="0" fontId="3" fillId="0" borderId="0" xfId="1891" applyFont="1" applyFill="1" applyBorder="1" applyAlignment="1" applyProtection="1"/>
    <xf numFmtId="0" fontId="1" fillId="0" borderId="0" xfId="1891" applyFont="1" applyFill="1" applyBorder="1" applyAlignment="1" applyProtection="1">
      <alignment horizontal="center" vertical="center" wrapText="1"/>
    </xf>
    <xf numFmtId="0" fontId="3" fillId="0" borderId="0" xfId="1891" applyFont="1" applyFill="1" applyBorder="1" applyAlignment="1" applyProtection="1">
      <alignment horizontal="left" vertical="center" wrapText="1"/>
    </xf>
    <xf numFmtId="0" fontId="4" fillId="0" borderId="1" xfId="1813" applyFont="1" applyFill="1" applyBorder="1" applyAlignment="1" applyProtection="1">
      <alignment horizontal="center" vertical="center" wrapText="1"/>
    </xf>
    <xf numFmtId="0" fontId="4" fillId="0" borderId="2" xfId="1813" applyFont="1" applyFill="1" applyBorder="1" applyAlignment="1" applyProtection="1">
      <alignment horizontal="center" vertical="center" wrapText="1"/>
    </xf>
    <xf numFmtId="0" fontId="4" fillId="0" borderId="3" xfId="1813" applyFont="1" applyFill="1" applyBorder="1" applyAlignment="1" applyProtection="1">
      <alignment horizontal="center" vertical="center" wrapText="1"/>
    </xf>
    <xf numFmtId="0" fontId="4" fillId="0" borderId="4" xfId="1813" applyFont="1" applyFill="1" applyBorder="1" applyAlignment="1" applyProtection="1">
      <alignment horizontal="center" vertical="center" wrapText="1"/>
    </xf>
    <xf numFmtId="0" fontId="4" fillId="0" borderId="5" xfId="1813" applyFont="1" applyFill="1" applyBorder="1" applyAlignment="1" applyProtection="1">
      <alignment horizontal="center" vertical="center" wrapText="1"/>
    </xf>
    <xf numFmtId="0" fontId="5" fillId="0" borderId="1" xfId="1813" applyFont="1" applyFill="1" applyBorder="1" applyAlignment="1" applyProtection="1">
      <alignment horizontal="center" vertical="center" wrapText="1"/>
    </xf>
    <xf numFmtId="0" fontId="5" fillId="0" borderId="1" xfId="1813" applyFont="1" applyFill="1" applyBorder="1" applyAlignment="1" applyProtection="1">
      <alignment horizontal="left" vertical="center" wrapText="1"/>
    </xf>
    <xf numFmtId="0" fontId="6" fillId="0" borderId="0" xfId="1813" applyFont="1" applyFill="1" applyBorder="1" applyAlignment="1" applyProtection="1">
      <alignment horizontal="left" vertical="top" wrapText="1"/>
    </xf>
    <xf numFmtId="0" fontId="6" fillId="0" borderId="0" xfId="1813" applyFont="1" applyFill="1" applyBorder="1" applyAlignment="1" applyProtection="1">
      <alignment vertical="top" wrapText="1"/>
    </xf>
    <xf numFmtId="0" fontId="4" fillId="0" borderId="6" xfId="1813" applyFont="1" applyFill="1" applyBorder="1" applyAlignment="1" applyProtection="1">
      <alignment horizontal="center" vertical="center" wrapText="1"/>
    </xf>
    <xf numFmtId="0" fontId="4" fillId="0" borderId="7" xfId="1813" applyFont="1" applyFill="1" applyBorder="1" applyAlignment="1" applyProtection="1">
      <alignment horizontal="center" vertical="center" wrapText="1"/>
    </xf>
    <xf numFmtId="0" fontId="4" fillId="0" borderId="8" xfId="1813" applyFont="1" applyFill="1" applyBorder="1" applyAlignment="1" applyProtection="1">
      <alignment horizontal="center" vertical="center" wrapText="1"/>
    </xf>
    <xf numFmtId="0" fontId="4" fillId="0" borderId="9" xfId="1813" applyFont="1" applyFill="1" applyBorder="1" applyAlignment="1" applyProtection="1">
      <alignment horizontal="center" vertical="center" wrapText="1"/>
    </xf>
    <xf numFmtId="0" fontId="5" fillId="0" borderId="1" xfId="1813" applyFont="1" applyFill="1" applyBorder="1" applyAlignment="1" applyProtection="1">
      <alignment vertical="center" wrapText="1"/>
    </xf>
    <xf numFmtId="0" fontId="5" fillId="0" borderId="4" xfId="1813" applyFont="1" applyFill="1" applyBorder="1" applyAlignment="1" applyProtection="1">
      <alignment horizontal="center" vertical="center" wrapText="1"/>
    </xf>
    <xf numFmtId="0" fontId="5" fillId="0" borderId="10" xfId="1813" applyFont="1" applyFill="1" applyBorder="1" applyAlignment="1" applyProtection="1">
      <alignment horizontal="center" vertical="center" wrapText="1"/>
    </xf>
    <xf numFmtId="0" fontId="5" fillId="0" borderId="5" xfId="1813" applyFont="1" applyFill="1" applyBorder="1" applyAlignment="1" applyProtection="1">
      <alignment horizontal="center" vertical="center" wrapText="1"/>
    </xf>
    <xf numFmtId="0" fontId="7" fillId="0" borderId="0" xfId="1113" applyFont="1" applyFill="1" applyBorder="1" applyAlignment="1" applyProtection="1">
      <alignment vertical="center"/>
    </xf>
    <xf numFmtId="0" fontId="8" fillId="2" borderId="0" xfId="1113" applyFont="1" applyFill="1" applyBorder="1" applyAlignment="1" applyProtection="1">
      <alignment vertical="center"/>
    </xf>
    <xf numFmtId="0" fontId="8" fillId="0" borderId="0" xfId="1113" applyFont="1" applyFill="1" applyBorder="1" applyAlignment="1" applyProtection="1">
      <alignment vertical="center"/>
    </xf>
    <xf numFmtId="208" fontId="7" fillId="0" borderId="0" xfId="2007" applyFont="1" applyFill="1" applyBorder="1" applyAlignment="1" applyProtection="1">
      <alignment vertical="center"/>
    </xf>
    <xf numFmtId="0" fontId="7" fillId="0" borderId="0" xfId="1113" applyFont="1" applyFill="1" applyBorder="1" applyAlignment="1" applyProtection="1">
      <alignment horizontal="left" vertical="center"/>
    </xf>
    <xf numFmtId="0" fontId="9" fillId="0" borderId="0" xfId="0" applyFont="1" applyBorder="1" applyAlignment="1" applyProtection="1">
      <alignment horizontal="center" vertical="center" wrapText="1"/>
    </xf>
    <xf numFmtId="0" fontId="10" fillId="0" borderId="0" xfId="1113" applyFont="1" applyFill="1" applyBorder="1" applyAlignment="1" applyProtection="1">
      <alignment horizontal="center" vertical="center" wrapText="1"/>
    </xf>
    <xf numFmtId="0" fontId="11" fillId="0" borderId="0" xfId="1113" applyFont="1" applyFill="1" applyBorder="1" applyAlignment="1" applyProtection="1">
      <alignment horizontal="center" vertical="center" wrapText="1"/>
    </xf>
    <xf numFmtId="0" fontId="7" fillId="0" borderId="0" xfId="1113" applyFont="1" applyFill="1" applyBorder="1" applyAlignment="1" applyProtection="1">
      <alignment horizontal="left" vertical="center" wrapText="1"/>
    </xf>
    <xf numFmtId="0" fontId="12" fillId="0" borderId="0" xfId="1113" applyFont="1" applyFill="1" applyBorder="1" applyAlignment="1" applyProtection="1"/>
    <xf numFmtId="0" fontId="4" fillId="2" borderId="1" xfId="1113" applyFont="1" applyFill="1" applyBorder="1" applyAlignment="1" applyProtection="1">
      <alignment horizontal="center" vertical="center" wrapText="1"/>
    </xf>
    <xf numFmtId="208" fontId="4" fillId="2" borderId="1" xfId="2007" applyFont="1" applyFill="1" applyBorder="1" applyAlignment="1" applyProtection="1">
      <alignment horizontal="center" vertical="center" wrapText="1"/>
    </xf>
    <xf numFmtId="0" fontId="5" fillId="0" borderId="1" xfId="1113" applyFont="1" applyFill="1" applyBorder="1" applyAlignment="1" applyProtection="1">
      <alignment horizontal="center" vertical="center" wrapText="1"/>
    </xf>
    <xf numFmtId="0" fontId="13" fillId="0" borderId="1" xfId="1113" applyFont="1" applyFill="1" applyBorder="1" applyAlignment="1" applyProtection="1">
      <alignment horizontal="left" vertical="center" wrapText="1"/>
    </xf>
    <xf numFmtId="202" fontId="5" fillId="0" borderId="1" xfId="2007" applyNumberFormat="1" applyFont="1" applyFill="1" applyBorder="1" applyAlignment="1" applyProtection="1">
      <alignment horizontal="center" vertical="center" wrapText="1"/>
    </xf>
    <xf numFmtId="9" fontId="5" fillId="3" borderId="1" xfId="24" applyFont="1" applyFill="1" applyBorder="1" applyAlignment="1" applyProtection="1">
      <alignment horizontal="center" vertical="center" wrapText="1"/>
      <protection locked="0"/>
    </xf>
    <xf numFmtId="0" fontId="5" fillId="0" borderId="1" xfId="1113" applyFont="1" applyFill="1" applyBorder="1" applyAlignment="1" applyProtection="1">
      <alignment horizontal="left" vertical="center" wrapText="1"/>
    </xf>
    <xf numFmtId="0" fontId="14" fillId="0" borderId="1" xfId="1113" applyFont="1" applyFill="1" applyBorder="1" applyAlignment="1" applyProtection="1">
      <alignment horizontal="left" vertical="center" wrapText="1"/>
    </xf>
    <xf numFmtId="0" fontId="5" fillId="0" borderId="11" xfId="1113" applyFont="1" applyFill="1" applyBorder="1" applyAlignment="1" applyProtection="1">
      <alignment horizontal="left" vertical="center" wrapText="1"/>
    </xf>
    <xf numFmtId="0" fontId="15" fillId="0" borderId="0" xfId="1113" applyFont="1" applyFill="1" applyBorder="1" applyAlignment="1" applyProtection="1">
      <alignment vertical="center" wrapText="1"/>
    </xf>
    <xf numFmtId="0" fontId="16" fillId="0" borderId="0" xfId="1797" applyFont="1" applyFill="1" applyBorder="1" applyAlignment="1" applyProtection="1">
      <alignment vertical="center"/>
    </xf>
    <xf numFmtId="0" fontId="13" fillId="0" borderId="0" xfId="1797" applyFont="1" applyFill="1" applyBorder="1" applyAlignment="1" applyProtection="1">
      <alignment vertical="center"/>
    </xf>
    <xf numFmtId="0" fontId="9" fillId="0" borderId="0" xfId="2661" applyFont="1" applyFill="1" applyBorder="1" applyAlignment="1" applyProtection="1">
      <alignment horizontal="center" vertical="center" wrapText="1"/>
    </xf>
    <xf numFmtId="0" fontId="5" fillId="0" borderId="0" xfId="2661" applyFont="1" applyFill="1" applyBorder="1" applyAlignment="1" applyProtection="1">
      <alignment horizontal="left" vertical="center" wrapText="1"/>
    </xf>
    <xf numFmtId="0" fontId="4" fillId="0" borderId="1" xfId="2661" applyFont="1" applyFill="1" applyBorder="1" applyAlignment="1" applyProtection="1">
      <alignment horizontal="center" vertical="center" wrapText="1"/>
    </xf>
    <xf numFmtId="0" fontId="5" fillId="0" borderId="1" xfId="2661" applyFont="1" applyFill="1" applyBorder="1" applyAlignment="1" applyProtection="1">
      <alignment horizontal="center" vertical="center" wrapText="1"/>
    </xf>
    <xf numFmtId="0" fontId="8" fillId="0" borderId="1" xfId="2661" applyFont="1" applyFill="1" applyBorder="1" applyAlignment="1" applyProtection="1">
      <alignment horizontal="left" vertical="center" wrapText="1"/>
    </xf>
    <xf numFmtId="0" fontId="8" fillId="0" borderId="1" xfId="2661" applyFont="1" applyFill="1" applyBorder="1" applyAlignment="1" applyProtection="1">
      <alignment horizontal="center" vertical="center" wrapText="1"/>
    </xf>
    <xf numFmtId="183" fontId="5" fillId="0" borderId="1" xfId="13" applyNumberFormat="1" applyFont="1" applyFill="1" applyBorder="1" applyAlignment="1" applyProtection="1">
      <alignment horizontal="center" vertical="center" wrapText="1"/>
    </xf>
    <xf numFmtId="202" fontId="8" fillId="3" borderId="1" xfId="1102" applyNumberFormat="1" applyFont="1" applyFill="1" applyBorder="1" applyAlignment="1" applyProtection="1">
      <alignment horizontal="center" vertical="center" wrapText="1"/>
      <protection locked="0"/>
    </xf>
    <xf numFmtId="183" fontId="5" fillId="3" borderId="1" xfId="13" applyNumberFormat="1"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xf>
    <xf numFmtId="0" fontId="8" fillId="0" borderId="1" xfId="0" applyFont="1" applyBorder="1" applyAlignment="1" applyProtection="1">
      <alignment horizontal="center" vertical="center" wrapText="1"/>
    </xf>
    <xf numFmtId="0" fontId="5" fillId="0" borderId="1" xfId="2661" applyFont="1" applyFill="1" applyBorder="1" applyAlignment="1" applyProtection="1">
      <alignment horizontal="left" vertical="center" wrapText="1"/>
    </xf>
    <xf numFmtId="0" fontId="5" fillId="0" borderId="0" xfId="1892" applyFont="1" applyProtection="1"/>
    <xf numFmtId="9" fontId="5" fillId="0" borderId="0" xfId="41" applyFont="1" applyAlignment="1" applyProtection="1"/>
    <xf numFmtId="0" fontId="0" fillId="0" borderId="0" xfId="1888" applyProtection="1">
      <alignment vertical="center"/>
    </xf>
    <xf numFmtId="0" fontId="9" fillId="0" borderId="0" xfId="1892" applyFont="1" applyAlignment="1" applyProtection="1">
      <alignment horizontal="center" vertical="center" wrapText="1"/>
    </xf>
    <xf numFmtId="0" fontId="4" fillId="0" borderId="1" xfId="1813" applyFont="1" applyBorder="1" applyAlignment="1" applyProtection="1">
      <alignment horizontal="center" vertical="center" wrapText="1"/>
    </xf>
    <xf numFmtId="9" fontId="4" fillId="0" borderId="1" xfId="41" applyFont="1" applyBorder="1" applyAlignment="1" applyProtection="1">
      <alignment horizontal="center" vertical="center" wrapText="1"/>
    </xf>
    <xf numFmtId="0" fontId="5" fillId="0" borderId="1" xfId="1813" applyFont="1" applyBorder="1" applyAlignment="1" applyProtection="1">
      <alignment horizontal="center" vertical="center" wrapText="1"/>
    </xf>
    <xf numFmtId="0" fontId="17" fillId="0" borderId="1" xfId="1813" applyFont="1" applyBorder="1" applyAlignment="1" applyProtection="1">
      <alignment horizontal="center" vertical="center" wrapText="1"/>
    </xf>
    <xf numFmtId="0" fontId="17" fillId="0" borderId="1" xfId="1813" applyFont="1" applyBorder="1" applyAlignment="1" applyProtection="1">
      <alignment vertical="center" wrapText="1"/>
    </xf>
    <xf numFmtId="10" fontId="5" fillId="3" borderId="1" xfId="41" applyNumberFormat="1" applyFont="1" applyFill="1" applyBorder="1" applyAlignment="1" applyProtection="1">
      <alignment horizontal="center" vertical="center" wrapText="1"/>
      <protection locked="0"/>
    </xf>
    <xf numFmtId="0" fontId="5" fillId="0" borderId="1" xfId="2009" applyNumberFormat="1" applyFont="1" applyBorder="1" applyAlignment="1" applyProtection="1">
      <alignment vertical="center" wrapText="1"/>
    </xf>
    <xf numFmtId="0" fontId="5" fillId="0" borderId="0" xfId="1892" applyFont="1" applyAlignment="1" applyProtection="1">
      <alignment horizontal="left" vertical="top" wrapText="1"/>
    </xf>
    <xf numFmtId="0" fontId="5" fillId="0" borderId="0" xfId="1892" applyFont="1" applyAlignment="1" applyProtection="1">
      <alignment horizontal="left" vertical="top"/>
    </xf>
    <xf numFmtId="0" fontId="10" fillId="0" borderId="0" xfId="1891" applyFont="1" applyFill="1" applyBorder="1" applyAlignment="1" applyProtection="1"/>
    <xf numFmtId="0" fontId="18" fillId="0" borderId="0" xfId="1891" applyFont="1" applyFill="1" applyBorder="1" applyAlignment="1" applyProtection="1"/>
    <xf numFmtId="0" fontId="18" fillId="0" borderId="0" xfId="1891" applyFont="1" applyFill="1" applyBorder="1" applyAlignment="1" applyProtection="1">
      <alignment horizontal="center"/>
    </xf>
    <xf numFmtId="208" fontId="18" fillId="0" borderId="0" xfId="21" applyFont="1" applyFill="1" applyBorder="1" applyAlignment="1" applyProtection="1">
      <alignment horizontal="center"/>
    </xf>
    <xf numFmtId="0" fontId="10" fillId="0" borderId="0" xfId="1891" applyFont="1" applyFill="1" applyBorder="1" applyAlignment="1" applyProtection="1">
      <alignment horizontal="center" vertical="center" wrapText="1"/>
    </xf>
    <xf numFmtId="0" fontId="10" fillId="0" borderId="12" xfId="1891" applyFont="1" applyFill="1" applyBorder="1" applyAlignment="1" applyProtection="1">
      <alignment horizontal="center" vertical="center" wrapText="1"/>
    </xf>
    <xf numFmtId="0" fontId="18" fillId="0" borderId="1" xfId="1891" applyFont="1" applyFill="1" applyBorder="1" applyAlignment="1" applyProtection="1">
      <alignment horizontal="center" vertical="center" wrapText="1"/>
    </xf>
    <xf numFmtId="0" fontId="18" fillId="0" borderId="4" xfId="1891" applyFont="1" applyFill="1" applyBorder="1" applyAlignment="1" applyProtection="1">
      <alignment horizontal="center" vertical="center" wrapText="1"/>
    </xf>
    <xf numFmtId="208" fontId="18" fillId="0" borderId="2" xfId="21" applyFont="1" applyFill="1" applyBorder="1" applyAlignment="1" applyProtection="1">
      <alignment vertical="center" wrapText="1"/>
    </xf>
    <xf numFmtId="0" fontId="18" fillId="0" borderId="5" xfId="1891" applyFont="1" applyFill="1" applyBorder="1" applyAlignment="1" applyProtection="1">
      <alignment horizontal="center" vertical="center" wrapText="1"/>
    </xf>
    <xf numFmtId="208" fontId="18" fillId="0" borderId="1" xfId="21" applyFont="1" applyFill="1" applyBorder="1" applyAlignment="1" applyProtection="1">
      <alignment horizontal="center" vertical="center" wrapText="1"/>
    </xf>
    <xf numFmtId="0" fontId="18" fillId="0" borderId="1" xfId="1891" applyFont="1" applyFill="1" applyBorder="1" applyAlignment="1" applyProtection="1">
      <alignment vertical="center" wrapText="1"/>
    </xf>
    <xf numFmtId="208" fontId="18" fillId="3" borderId="1" xfId="21" applyFont="1" applyFill="1" applyBorder="1" applyAlignment="1" applyProtection="1">
      <alignment horizontal="center" vertical="center" wrapText="1"/>
      <protection locked="0"/>
    </xf>
    <xf numFmtId="0" fontId="18" fillId="0" borderId="1" xfId="1891" applyFont="1" applyFill="1" applyBorder="1" applyAlignment="1" applyProtection="1">
      <alignment horizontal="left" vertical="top" wrapText="1"/>
    </xf>
    <xf numFmtId="0" fontId="18" fillId="0" borderId="1" xfId="599" applyFont="1" applyFill="1" applyBorder="1" applyAlignment="1" applyProtection="1">
      <alignment vertical="center" wrapText="1"/>
    </xf>
    <xf numFmtId="0" fontId="19" fillId="0" borderId="1" xfId="1891" applyFont="1" applyFill="1" applyBorder="1" applyAlignment="1" applyProtection="1">
      <alignment horizontal="center" vertical="center" wrapText="1"/>
    </xf>
    <xf numFmtId="208" fontId="19" fillId="0" borderId="1" xfId="21" applyFont="1" applyFill="1" applyBorder="1" applyAlignment="1" applyProtection="1">
      <alignment horizontal="center" vertical="center" wrapText="1"/>
    </xf>
    <xf numFmtId="9" fontId="18" fillId="0" borderId="0" xfId="24" applyFont="1" applyFill="1" applyBorder="1" applyAlignment="1" applyProtection="1">
      <alignment horizontal="center"/>
    </xf>
    <xf numFmtId="0" fontId="20" fillId="0" borderId="0" xfId="0" applyFont="1" applyFill="1" applyBorder="1" applyProtection="1">
      <alignment vertical="center"/>
    </xf>
    <xf numFmtId="0" fontId="5" fillId="0" borderId="0" xfId="0" applyFont="1" applyFill="1" applyBorder="1" applyAlignment="1" applyProtection="1">
      <alignment horizontal="center" vertical="center"/>
    </xf>
    <xf numFmtId="0" fontId="5" fillId="4" borderId="0" xfId="0" applyFont="1" applyFill="1" applyBorder="1" applyProtection="1">
      <alignment vertical="center"/>
    </xf>
    <xf numFmtId="0" fontId="5" fillId="0" borderId="0" xfId="0" applyFont="1" applyFill="1" applyBorder="1" applyProtection="1">
      <alignment vertical="center"/>
    </xf>
    <xf numFmtId="0" fontId="17" fillId="0" borderId="0" xfId="0" applyFont="1" applyFill="1" applyBorder="1" applyProtection="1">
      <alignment vertical="center"/>
    </xf>
    <xf numFmtId="49" fontId="17" fillId="0" borderId="0" xfId="0" applyNumberFormat="1" applyFont="1" applyFill="1" applyBorder="1" applyProtection="1">
      <alignment vertical="center"/>
    </xf>
    <xf numFmtId="182" fontId="17" fillId="0" borderId="0" xfId="0" applyNumberFormat="1" applyFont="1" applyFill="1" applyBorder="1" applyProtection="1">
      <alignment vertical="center"/>
    </xf>
    <xf numFmtId="205" fontId="17" fillId="0" borderId="0" xfId="24" applyNumberFormat="1" applyFont="1" applyFill="1" applyBorder="1" applyProtection="1">
      <alignment vertical="center"/>
    </xf>
    <xf numFmtId="205" fontId="17" fillId="0" borderId="0" xfId="0" applyNumberFormat="1" applyFont="1" applyFill="1" applyBorder="1" applyProtection="1">
      <alignment vertical="center"/>
    </xf>
    <xf numFmtId="182" fontId="17" fillId="0" borderId="0" xfId="0" applyNumberFormat="1" applyFont="1" applyFill="1" applyBorder="1" applyAlignment="1" applyProtection="1">
      <alignment horizontal="left" vertical="center"/>
    </xf>
    <xf numFmtId="0" fontId="9" fillId="0" borderId="0"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182" fontId="4" fillId="0" borderId="4" xfId="0" applyNumberFormat="1" applyFont="1" applyFill="1" applyBorder="1" applyAlignment="1" applyProtection="1">
      <alignment horizontal="center" vertical="center" wrapText="1"/>
    </xf>
    <xf numFmtId="182" fontId="4" fillId="0" borderId="1" xfId="0" applyNumberFormat="1" applyFont="1" applyFill="1" applyBorder="1" applyAlignment="1" applyProtection="1">
      <alignment vertical="center" wrapText="1"/>
    </xf>
    <xf numFmtId="0" fontId="4" fillId="0" borderId="10" xfId="0" applyFont="1" applyFill="1" applyBorder="1" applyAlignment="1" applyProtection="1">
      <alignment horizontal="center" vertical="center" wrapText="1"/>
    </xf>
    <xf numFmtId="182" fontId="4" fillId="0" borderId="10" xfId="0" applyNumberFormat="1" applyFont="1" applyFill="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182" fontId="4" fillId="0" borderId="5" xfId="0" applyNumberFormat="1"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49" fontId="4" fillId="0" borderId="1" xfId="0" applyNumberFormat="1" applyFont="1" applyFill="1" applyBorder="1" applyAlignment="1" applyProtection="1">
      <alignment vertical="center" wrapText="1"/>
    </xf>
    <xf numFmtId="182" fontId="5" fillId="0" borderId="1" xfId="0" applyNumberFormat="1" applyFont="1" applyFill="1" applyBorder="1" applyAlignment="1" applyProtection="1">
      <alignment horizontal="center" vertical="center" wrapText="1"/>
    </xf>
    <xf numFmtId="0" fontId="4" fillId="0" borderId="13" xfId="0" applyFont="1" applyFill="1" applyBorder="1" applyAlignment="1" applyProtection="1">
      <alignment horizontal="center" vertical="center" wrapText="1"/>
    </xf>
    <xf numFmtId="49" fontId="4" fillId="0" borderId="13" xfId="0" applyNumberFormat="1" applyFont="1" applyFill="1" applyBorder="1" applyAlignment="1" applyProtection="1">
      <alignment horizontal="center" vertical="center" wrapText="1"/>
    </xf>
    <xf numFmtId="0" fontId="4" fillId="0" borderId="13" xfId="0" applyFont="1" applyFill="1" applyBorder="1" applyAlignment="1" applyProtection="1">
      <alignment horizontal="left" vertical="center" wrapText="1"/>
    </xf>
    <xf numFmtId="182" fontId="4" fillId="0" borderId="13" xfId="0" applyNumberFormat="1" applyFont="1" applyFill="1" applyBorder="1" applyAlignment="1" applyProtection="1">
      <alignment horizontal="right" vertical="center" wrapText="1"/>
    </xf>
    <xf numFmtId="0" fontId="5" fillId="4" borderId="13" xfId="0" applyFont="1" applyFill="1" applyBorder="1" applyAlignment="1" applyProtection="1">
      <alignment horizontal="center" vertical="center" wrapText="1"/>
    </xf>
    <xf numFmtId="177" fontId="5" fillId="4" borderId="13" xfId="0" applyNumberFormat="1" applyFont="1" applyFill="1" applyBorder="1" applyAlignment="1" applyProtection="1">
      <alignment horizontal="center" vertical="center" wrapText="1"/>
    </xf>
    <xf numFmtId="0" fontId="5" fillId="4" borderId="13" xfId="0" applyFont="1" applyFill="1" applyBorder="1" applyAlignment="1" applyProtection="1">
      <alignment horizontal="left" vertical="center" wrapText="1"/>
    </xf>
    <xf numFmtId="0" fontId="5" fillId="4" borderId="13" xfId="1891" applyFont="1" applyFill="1" applyBorder="1" applyAlignment="1" applyProtection="1">
      <alignment horizontal="left" vertical="center" wrapText="1"/>
    </xf>
    <xf numFmtId="182" fontId="5" fillId="4" borderId="13" xfId="0" applyNumberFormat="1" applyFont="1" applyFill="1" applyBorder="1" applyAlignment="1" applyProtection="1">
      <alignment horizontal="right" vertical="center" wrapText="1"/>
    </xf>
    <xf numFmtId="0" fontId="5" fillId="4" borderId="13" xfId="0" applyFont="1" applyFill="1" applyBorder="1" applyAlignment="1">
      <alignment horizontal="center" vertical="center" wrapText="1"/>
    </xf>
    <xf numFmtId="49" fontId="5" fillId="4" borderId="13" xfId="0" applyNumberFormat="1" applyFont="1" applyFill="1" applyBorder="1" applyAlignment="1" applyProtection="1">
      <alignment horizontal="left" vertical="center" wrapText="1"/>
    </xf>
    <xf numFmtId="0" fontId="5" fillId="0" borderId="13" xfId="0" applyFont="1" applyFill="1" applyBorder="1" applyAlignment="1" applyProtection="1">
      <alignment horizontal="center" vertical="center" wrapText="1"/>
    </xf>
    <xf numFmtId="49" fontId="5" fillId="0" borderId="13" xfId="0" applyNumberFormat="1" applyFont="1" applyFill="1" applyBorder="1" applyAlignment="1" applyProtection="1">
      <alignment horizontal="center" vertical="center" wrapText="1"/>
    </xf>
    <xf numFmtId="0" fontId="5" fillId="0" borderId="13" xfId="0" applyFont="1" applyFill="1" applyBorder="1" applyAlignment="1" applyProtection="1">
      <alignment horizontal="left" vertical="center" wrapText="1"/>
    </xf>
    <xf numFmtId="0" fontId="5" fillId="0" borderId="13" xfId="1891" applyFont="1" applyFill="1" applyBorder="1" applyAlignment="1" applyProtection="1">
      <alignment horizontal="left" vertical="center" wrapText="1"/>
    </xf>
    <xf numFmtId="0" fontId="5" fillId="0" borderId="13" xfId="1891" applyFont="1" applyFill="1" applyBorder="1" applyAlignment="1" applyProtection="1">
      <alignment horizontal="center" vertical="center"/>
    </xf>
    <xf numFmtId="182" fontId="5" fillId="0" borderId="13" xfId="0" applyNumberFormat="1" applyFont="1" applyFill="1" applyBorder="1" applyAlignment="1" applyProtection="1">
      <alignment horizontal="right" vertical="center" wrapText="1"/>
    </xf>
    <xf numFmtId="0" fontId="4" fillId="0" borderId="13" xfId="0" applyFont="1" applyFill="1" applyBorder="1" applyAlignment="1" applyProtection="1">
      <alignment horizontal="left" vertical="center"/>
    </xf>
    <xf numFmtId="213" fontId="5" fillId="0" borderId="13" xfId="0" applyNumberFormat="1" applyFont="1" applyFill="1" applyBorder="1" applyAlignment="1" applyProtection="1">
      <alignment horizontal="right" vertical="center" wrapText="1"/>
    </xf>
    <xf numFmtId="0" fontId="5" fillId="0" borderId="13" xfId="1891" applyFont="1" applyFill="1" applyBorder="1" applyAlignment="1">
      <alignment horizontal="left" vertical="center" wrapText="1"/>
    </xf>
    <xf numFmtId="49" fontId="5" fillId="4" borderId="1" xfId="0" applyNumberFormat="1" applyFont="1" applyFill="1" applyBorder="1" applyAlignment="1" applyProtection="1">
      <alignment horizontal="center" vertical="center" wrapText="1"/>
    </xf>
    <xf numFmtId="0" fontId="5" fillId="4" borderId="1" xfId="0" applyFont="1" applyFill="1" applyBorder="1" applyAlignment="1" applyProtection="1">
      <alignment horizontal="left" vertical="center" wrapText="1"/>
    </xf>
    <xf numFmtId="0" fontId="5" fillId="4" borderId="1" xfId="1891" applyFont="1" applyFill="1" applyBorder="1" applyAlignment="1" applyProtection="1">
      <alignment horizontal="center" vertical="center"/>
    </xf>
    <xf numFmtId="0" fontId="5" fillId="4" borderId="1" xfId="1891" applyFont="1" applyFill="1" applyBorder="1" applyAlignment="1" applyProtection="1">
      <alignment horizontal="left" vertical="center" wrapText="1"/>
    </xf>
    <xf numFmtId="182" fontId="5" fillId="4" borderId="1" xfId="0" applyNumberFormat="1" applyFont="1" applyFill="1" applyBorder="1" applyAlignment="1" applyProtection="1">
      <alignment horizontal="right" vertical="center" wrapText="1"/>
    </xf>
    <xf numFmtId="182" fontId="5" fillId="4" borderId="14" xfId="0" applyNumberFormat="1" applyFont="1" applyFill="1" applyBorder="1" applyAlignment="1" applyProtection="1">
      <alignment horizontal="right" vertical="center" wrapText="1"/>
    </xf>
    <xf numFmtId="0" fontId="5" fillId="4" borderId="1" xfId="0" applyFont="1" applyFill="1" applyBorder="1" applyAlignment="1" applyProtection="1">
      <alignment horizontal="center" vertical="center" wrapText="1"/>
    </xf>
    <xf numFmtId="0" fontId="3" fillId="4" borderId="1" xfId="0" applyFont="1" applyFill="1" applyBorder="1" applyAlignment="1">
      <alignment horizontal="left" vertical="center" wrapText="1"/>
    </xf>
    <xf numFmtId="0" fontId="21" fillId="4" borderId="5" xfId="0" applyFont="1" applyFill="1" applyBorder="1" applyAlignment="1">
      <alignment horizontal="center" vertical="center" wrapText="1"/>
    </xf>
    <xf numFmtId="0" fontId="5" fillId="4" borderId="10" xfId="0" applyFont="1" applyFill="1" applyBorder="1" applyAlignment="1" applyProtection="1">
      <alignment horizontal="left" vertical="center" wrapText="1"/>
    </xf>
    <xf numFmtId="202" fontId="8" fillId="4" borderId="1" xfId="0" applyNumberFormat="1" applyFont="1" applyFill="1" applyBorder="1" applyAlignment="1">
      <alignment horizontal="center" vertical="center" wrapText="1"/>
    </xf>
    <xf numFmtId="9" fontId="5" fillId="0" borderId="13" xfId="24" applyFont="1" applyFill="1" applyBorder="1" applyAlignment="1" applyProtection="1">
      <alignment horizontal="right" vertical="center" wrapText="1"/>
    </xf>
    <xf numFmtId="0" fontId="4" fillId="0" borderId="2" xfId="0" applyFont="1" applyFill="1" applyBorder="1" applyAlignment="1" applyProtection="1">
      <alignment vertical="center" wrapText="1"/>
    </xf>
    <xf numFmtId="0" fontId="4" fillId="0" borderId="3" xfId="0" applyFont="1" applyFill="1" applyBorder="1" applyAlignment="1" applyProtection="1">
      <alignment vertical="center"/>
    </xf>
    <xf numFmtId="0" fontId="4" fillId="0" borderId="3" xfId="0" applyFont="1" applyFill="1" applyBorder="1" applyAlignment="1" applyProtection="1">
      <alignment vertical="center" wrapText="1"/>
    </xf>
    <xf numFmtId="0" fontId="4" fillId="0" borderId="15" xfId="0" applyFont="1" applyFill="1" applyBorder="1" applyAlignment="1" applyProtection="1">
      <alignment vertical="center" wrapText="1"/>
    </xf>
    <xf numFmtId="0" fontId="4" fillId="0" borderId="0" xfId="0" applyFont="1" applyFill="1" applyBorder="1" applyAlignment="1" applyProtection="1">
      <alignment horizontal="right" vertical="center" wrapText="1"/>
    </xf>
    <xf numFmtId="49" fontId="4" fillId="0" borderId="0" xfId="0" applyNumberFormat="1" applyFont="1" applyFill="1" applyBorder="1" applyAlignment="1" applyProtection="1">
      <alignment horizontal="right" vertical="center" wrapText="1"/>
    </xf>
    <xf numFmtId="0" fontId="5" fillId="0" borderId="0" xfId="0" applyFont="1" applyFill="1" applyBorder="1" applyAlignment="1" applyProtection="1">
      <alignment horizontal="left" vertical="top" wrapText="1"/>
    </xf>
    <xf numFmtId="182" fontId="4" fillId="0" borderId="1" xfId="0" applyNumberFormat="1" applyFont="1" applyFill="1" applyBorder="1" applyAlignment="1" applyProtection="1">
      <alignment horizontal="center" vertical="center" wrapText="1"/>
    </xf>
    <xf numFmtId="205" fontId="4" fillId="0" borderId="1" xfId="24" applyNumberFormat="1" applyFont="1" applyFill="1" applyBorder="1" applyAlignment="1" applyProtection="1">
      <alignment vertical="center" wrapText="1"/>
    </xf>
    <xf numFmtId="205" fontId="4" fillId="0" borderId="1" xfId="0" applyNumberFormat="1" applyFont="1" applyFill="1" applyBorder="1" applyAlignment="1" applyProtection="1">
      <alignment vertical="center" wrapText="1"/>
    </xf>
    <xf numFmtId="182" fontId="5" fillId="0" borderId="1" xfId="1891" applyNumberFormat="1" applyFont="1" applyFill="1" applyBorder="1" applyAlignment="1" applyProtection="1">
      <alignment horizontal="center" vertical="center" wrapText="1"/>
    </xf>
    <xf numFmtId="205" fontId="5" fillId="0" borderId="1" xfId="24" applyNumberFormat="1" applyFont="1" applyFill="1" applyBorder="1" applyAlignment="1" applyProtection="1">
      <alignment horizontal="center" vertical="center" wrapText="1"/>
    </xf>
    <xf numFmtId="205" fontId="5" fillId="0" borderId="1" xfId="1891" applyNumberFormat="1" applyFont="1" applyFill="1" applyBorder="1" applyAlignment="1" applyProtection="1">
      <alignment horizontal="center" vertical="center" wrapText="1"/>
    </xf>
    <xf numFmtId="182" fontId="4" fillId="0" borderId="13" xfId="1891" applyNumberFormat="1" applyFont="1" applyFill="1" applyBorder="1" applyAlignment="1" applyProtection="1">
      <alignment horizontal="right" vertical="center" wrapText="1"/>
    </xf>
    <xf numFmtId="205" fontId="4" fillId="0" borderId="13" xfId="24" applyNumberFormat="1" applyFont="1" applyFill="1" applyBorder="1" applyAlignment="1" applyProtection="1">
      <alignment horizontal="right" vertical="center" wrapText="1"/>
    </xf>
    <xf numFmtId="205" fontId="4" fillId="0" borderId="13" xfId="1891" applyNumberFormat="1" applyFont="1" applyFill="1" applyBorder="1" applyAlignment="1" applyProtection="1">
      <alignment horizontal="right" vertical="center" wrapText="1"/>
    </xf>
    <xf numFmtId="182" fontId="5" fillId="4" borderId="13" xfId="2634" applyNumberFormat="1" applyFont="1" applyFill="1" applyBorder="1" applyAlignment="1" applyProtection="1">
      <alignment horizontal="right" vertical="center" wrapText="1"/>
    </xf>
    <xf numFmtId="182" fontId="5" fillId="4" borderId="13" xfId="2748" applyNumberFormat="1" applyFont="1" applyFill="1" applyBorder="1" applyAlignment="1" applyProtection="1">
      <alignment horizontal="right" vertical="center" wrapText="1"/>
      <protection locked="0"/>
    </xf>
    <xf numFmtId="205" fontId="5" fillId="4" borderId="13" xfId="24" applyNumberFormat="1" applyFont="1" applyFill="1" applyBorder="1" applyAlignment="1" applyProtection="1">
      <alignment horizontal="right" vertical="center"/>
      <protection locked="0"/>
    </xf>
    <xf numFmtId="182" fontId="5" fillId="4" borderId="13" xfId="1891" applyNumberFormat="1" applyFont="1" applyFill="1" applyBorder="1" applyAlignment="1" applyProtection="1">
      <alignment horizontal="right" vertical="center"/>
      <protection locked="0"/>
    </xf>
    <xf numFmtId="182" fontId="5" fillId="0" borderId="13" xfId="2634" applyNumberFormat="1" applyFont="1" applyFill="1" applyBorder="1" applyAlignment="1" applyProtection="1">
      <alignment horizontal="right" vertical="center" wrapText="1"/>
    </xf>
    <xf numFmtId="182" fontId="5" fillId="0" borderId="13" xfId="249" applyNumberFormat="1" applyFont="1" applyFill="1" applyBorder="1" applyAlignment="1" applyProtection="1">
      <alignment horizontal="right" vertical="center"/>
    </xf>
    <xf numFmtId="182" fontId="5" fillId="0" borderId="13" xfId="2748" applyNumberFormat="1" applyFont="1" applyFill="1" applyBorder="1" applyAlignment="1" applyProtection="1">
      <alignment horizontal="right" vertical="center" wrapText="1"/>
    </xf>
    <xf numFmtId="205" fontId="5" fillId="0" borderId="13" xfId="24" applyNumberFormat="1" applyFont="1" applyFill="1" applyBorder="1" applyAlignment="1" applyProtection="1">
      <alignment horizontal="right" vertical="center"/>
    </xf>
    <xf numFmtId="182" fontId="5" fillId="0" borderId="13" xfId="1891" applyNumberFormat="1" applyFont="1" applyFill="1" applyBorder="1" applyAlignment="1" applyProtection="1">
      <alignment horizontal="right" vertical="center"/>
    </xf>
    <xf numFmtId="182" fontId="5" fillId="0" borderId="13" xfId="2748" applyNumberFormat="1" applyFont="1" applyFill="1" applyBorder="1" applyAlignment="1" applyProtection="1">
      <alignment horizontal="right" vertical="center" wrapText="1"/>
      <protection locked="0"/>
    </xf>
    <xf numFmtId="205" fontId="5" fillId="0" borderId="13" xfId="24" applyNumberFormat="1" applyFont="1" applyFill="1" applyBorder="1" applyAlignment="1" applyProtection="1">
      <alignment horizontal="right" vertical="center"/>
      <protection locked="0"/>
    </xf>
    <xf numFmtId="182" fontId="5" fillId="0" borderId="13" xfId="1891" applyNumberFormat="1" applyFont="1" applyFill="1" applyBorder="1" applyAlignment="1" applyProtection="1">
      <alignment horizontal="right" vertical="center"/>
      <protection locked="0"/>
    </xf>
    <xf numFmtId="208" fontId="22" fillId="0" borderId="13" xfId="21" applyFont="1" applyFill="1" applyBorder="1" applyAlignment="1" applyProtection="1">
      <alignment horizontal="left" vertical="center" wrapText="1"/>
      <protection locked="0"/>
    </xf>
    <xf numFmtId="208" fontId="22" fillId="0" borderId="13" xfId="21" applyFont="1" applyFill="1" applyBorder="1" applyAlignment="1" applyProtection="1">
      <alignment horizontal="left" vertical="center"/>
      <protection locked="0"/>
    </xf>
    <xf numFmtId="182" fontId="4" fillId="0" borderId="13" xfId="2634" applyNumberFormat="1" applyFont="1" applyFill="1" applyBorder="1" applyAlignment="1" applyProtection="1">
      <alignment horizontal="right" vertical="center" wrapText="1"/>
    </xf>
    <xf numFmtId="182" fontId="5" fillId="4" borderId="14" xfId="2634" applyNumberFormat="1" applyFont="1" applyFill="1" applyBorder="1" applyAlignment="1" applyProtection="1">
      <alignment horizontal="right" vertical="center" wrapText="1"/>
    </xf>
    <xf numFmtId="182" fontId="5" fillId="4" borderId="1" xfId="2748" applyNumberFormat="1" applyFont="1" applyFill="1" applyBorder="1" applyAlignment="1" applyProtection="1">
      <alignment horizontal="right" vertical="center" wrapText="1"/>
      <protection locked="0"/>
    </xf>
    <xf numFmtId="205" fontId="5" fillId="4" borderId="1" xfId="24" applyNumberFormat="1" applyFont="1" applyFill="1" applyBorder="1" applyAlignment="1" applyProtection="1">
      <alignment horizontal="right" vertical="center"/>
    </xf>
    <xf numFmtId="205" fontId="5" fillId="4" borderId="1" xfId="24" applyNumberFormat="1" applyFont="1" applyFill="1" applyBorder="1" applyAlignment="1" applyProtection="1">
      <alignment horizontal="right" vertical="center"/>
      <protection locked="0"/>
    </xf>
    <xf numFmtId="182" fontId="5" fillId="4" borderId="1" xfId="1891" applyNumberFormat="1" applyFont="1" applyFill="1" applyBorder="1" applyAlignment="1" applyProtection="1">
      <alignment horizontal="right" vertical="center"/>
      <protection locked="0"/>
    </xf>
    <xf numFmtId="9" fontId="5" fillId="0" borderId="16" xfId="24" applyFont="1" applyFill="1" applyBorder="1" applyAlignment="1" applyProtection="1">
      <alignment horizontal="center" vertical="center" wrapText="1"/>
      <protection locked="0"/>
    </xf>
    <xf numFmtId="9" fontId="5" fillId="0" borderId="17" xfId="24" applyFont="1" applyFill="1" applyBorder="1" applyAlignment="1" applyProtection="1">
      <alignment horizontal="center" vertical="center" wrapText="1"/>
      <protection locked="0"/>
    </xf>
    <xf numFmtId="182" fontId="4" fillId="0" borderId="1" xfId="0" applyNumberFormat="1" applyFont="1" applyFill="1" applyBorder="1" applyAlignment="1" applyProtection="1">
      <alignment horizontal="left" vertical="center" wrapText="1"/>
    </xf>
    <xf numFmtId="182" fontId="4" fillId="0" borderId="0" xfId="0" applyNumberFormat="1" applyFont="1" applyFill="1" applyBorder="1" applyAlignment="1" applyProtection="1">
      <alignment vertical="center" wrapText="1"/>
    </xf>
    <xf numFmtId="182" fontId="4" fillId="0" borderId="0" xfId="0" applyNumberFormat="1" applyFont="1" applyFill="1" applyBorder="1" applyAlignment="1" applyProtection="1">
      <alignment horizontal="left" vertical="center" wrapText="1"/>
    </xf>
    <xf numFmtId="205" fontId="4" fillId="0" borderId="0" xfId="24" applyNumberFormat="1" applyFont="1" applyFill="1" applyBorder="1" applyAlignment="1" applyProtection="1">
      <alignment horizontal="left" vertical="center" wrapText="1"/>
    </xf>
    <xf numFmtId="205" fontId="4" fillId="0" borderId="0" xfId="0" applyNumberFormat="1" applyFont="1" applyFill="1" applyBorder="1" applyAlignment="1" applyProtection="1">
      <alignment horizontal="left" vertical="center" wrapText="1"/>
    </xf>
    <xf numFmtId="0" fontId="9" fillId="0" borderId="0" xfId="0" applyFont="1" applyFill="1" applyBorder="1" applyAlignment="1" applyProtection="1">
      <alignment horizontal="left" vertical="center" wrapText="1"/>
    </xf>
    <xf numFmtId="182" fontId="4" fillId="0" borderId="0" xfId="0" applyNumberFormat="1" applyFont="1" applyFill="1" applyBorder="1" applyAlignment="1" applyProtection="1">
      <alignment horizontal="center" vertical="center" wrapText="1"/>
    </xf>
    <xf numFmtId="182" fontId="4" fillId="0" borderId="1" xfId="1891" applyNumberFormat="1" applyFont="1" applyFill="1" applyBorder="1" applyAlignment="1" applyProtection="1">
      <alignment vertical="center" wrapText="1"/>
    </xf>
    <xf numFmtId="10" fontId="4" fillId="0" borderId="1" xfId="24" applyNumberFormat="1" applyFont="1" applyFill="1" applyBorder="1" applyAlignment="1" applyProtection="1">
      <alignment horizontal="center" vertical="center" wrapText="1"/>
    </xf>
    <xf numFmtId="9" fontId="4" fillId="0" borderId="1" xfId="24" applyFont="1" applyFill="1" applyBorder="1" applyAlignment="1" applyProtection="1">
      <alignment vertical="center" wrapText="1"/>
      <protection locked="0"/>
    </xf>
    <xf numFmtId="182" fontId="5" fillId="0" borderId="0" xfId="1891" applyNumberFormat="1" applyFont="1" applyFill="1" applyBorder="1" applyAlignment="1" applyProtection="1">
      <alignment horizontal="center" vertical="center" wrapText="1"/>
    </xf>
    <xf numFmtId="10" fontId="5" fillId="0" borderId="0" xfId="0" applyNumberFormat="1" applyFont="1" applyFill="1" applyBorder="1" applyAlignment="1" applyProtection="1">
      <alignment horizontal="center" vertical="center"/>
    </xf>
    <xf numFmtId="182" fontId="4" fillId="0" borderId="13" xfId="1891" applyNumberFormat="1" applyFont="1" applyFill="1" applyBorder="1" applyAlignment="1" applyProtection="1">
      <alignment horizontal="left" vertical="center" wrapText="1"/>
    </xf>
    <xf numFmtId="182" fontId="4" fillId="0" borderId="0" xfId="1891" applyNumberFormat="1" applyFont="1" applyFill="1" applyBorder="1" applyAlignment="1" applyProtection="1">
      <alignment horizontal="left" vertical="center" wrapText="1"/>
    </xf>
    <xf numFmtId="182" fontId="5" fillId="4" borderId="13" xfId="2748" applyNumberFormat="1" applyFont="1" applyFill="1" applyBorder="1" applyAlignment="1" applyProtection="1">
      <alignment horizontal="right" vertical="center" wrapText="1"/>
    </xf>
    <xf numFmtId="182" fontId="5" fillId="4" borderId="13" xfId="2748" applyNumberFormat="1" applyFont="1" applyFill="1" applyBorder="1" applyAlignment="1" applyProtection="1">
      <alignment horizontal="left" vertical="center" wrapText="1"/>
    </xf>
    <xf numFmtId="182" fontId="5" fillId="4" borderId="13" xfId="0" applyNumberFormat="1" applyFont="1" applyFill="1" applyBorder="1" applyAlignment="1" applyProtection="1">
      <alignment horizontal="right" vertical="center"/>
    </xf>
    <xf numFmtId="182" fontId="5" fillId="4" borderId="0" xfId="0" applyNumberFormat="1" applyFont="1" applyFill="1" applyBorder="1" applyAlignment="1" applyProtection="1">
      <alignment horizontal="left" vertical="center"/>
    </xf>
    <xf numFmtId="182" fontId="5" fillId="0" borderId="13" xfId="2748" applyNumberFormat="1" applyFont="1" applyFill="1" applyBorder="1" applyAlignment="1" applyProtection="1">
      <alignment horizontal="left" vertical="center" wrapText="1"/>
    </xf>
    <xf numFmtId="182" fontId="5" fillId="0" borderId="13" xfId="0" applyNumberFormat="1" applyFont="1" applyFill="1" applyBorder="1" applyAlignment="1" applyProtection="1">
      <alignment horizontal="right" vertical="center"/>
    </xf>
    <xf numFmtId="0" fontId="18" fillId="0" borderId="1" xfId="599" applyFont="1" applyFill="1" applyBorder="1" applyAlignment="1" applyProtection="1">
      <alignment horizontal="left" vertical="center" wrapText="1"/>
    </xf>
    <xf numFmtId="208" fontId="22" fillId="0" borderId="16" xfId="21" applyFont="1" applyFill="1" applyBorder="1" applyAlignment="1" applyProtection="1">
      <alignment horizontal="left" vertical="center" wrapText="1"/>
    </xf>
    <xf numFmtId="182" fontId="5" fillId="0" borderId="0" xfId="0" applyNumberFormat="1" applyFont="1" applyFill="1" applyBorder="1" applyAlignment="1" applyProtection="1">
      <alignment horizontal="left" vertical="center"/>
    </xf>
    <xf numFmtId="182" fontId="5" fillId="4" borderId="14" xfId="2748" applyNumberFormat="1" applyFont="1" applyFill="1" applyBorder="1" applyAlignment="1" applyProtection="1">
      <alignment horizontal="right" vertical="center" wrapText="1"/>
    </xf>
    <xf numFmtId="182" fontId="5" fillId="4" borderId="1" xfId="2748" applyNumberFormat="1" applyFont="1" applyFill="1" applyBorder="1" applyAlignment="1" applyProtection="1">
      <alignment horizontal="left" vertical="center" wrapText="1"/>
    </xf>
    <xf numFmtId="182" fontId="5" fillId="4" borderId="1" xfId="0" applyNumberFormat="1" applyFont="1" applyFill="1" applyBorder="1" applyAlignment="1" applyProtection="1">
      <alignment horizontal="right" vertical="center"/>
    </xf>
    <xf numFmtId="182" fontId="5" fillId="4" borderId="10" xfId="2748" applyNumberFormat="1" applyFont="1" applyFill="1" applyBorder="1" applyAlignment="1" applyProtection="1">
      <alignment horizontal="left" vertical="center" wrapText="1"/>
    </xf>
    <xf numFmtId="182" fontId="5" fillId="4" borderId="10" xfId="0" applyNumberFormat="1" applyFont="1" applyFill="1" applyBorder="1" applyAlignment="1" applyProtection="1">
      <alignment horizontal="right" vertical="center"/>
    </xf>
    <xf numFmtId="9" fontId="5" fillId="0" borderId="18" xfId="24" applyFont="1" applyFill="1" applyBorder="1" applyAlignment="1" applyProtection="1">
      <alignment horizontal="center" vertical="center" wrapText="1"/>
      <protection locked="0"/>
    </xf>
    <xf numFmtId="200" fontId="5" fillId="0" borderId="0" xfId="0" applyNumberFormat="1" applyFont="1" applyFill="1" applyBorder="1" applyProtection="1">
      <alignment vertical="center"/>
    </xf>
    <xf numFmtId="0" fontId="5" fillId="0" borderId="0" xfId="0" applyFont="1" applyFill="1" applyBorder="1" applyAlignment="1" applyProtection="1">
      <alignment horizontal="left" vertical="center" wrapText="1"/>
    </xf>
    <xf numFmtId="0" fontId="23" fillId="0" borderId="0" xfId="0" applyFont="1" applyFill="1" applyProtection="1">
      <alignment vertical="center"/>
    </xf>
    <xf numFmtId="0" fontId="3" fillId="0" borderId="0" xfId="0" applyFont="1" applyFill="1" applyAlignment="1" applyProtection="1">
      <alignment horizontal="center" vertical="center"/>
    </xf>
    <xf numFmtId="0" fontId="13" fillId="0" borderId="0" xfId="0" applyFont="1" applyFill="1" applyBorder="1" applyProtection="1">
      <alignment vertical="center"/>
    </xf>
    <xf numFmtId="0" fontId="3" fillId="0" borderId="0" xfId="0" applyFont="1" applyFill="1" applyProtection="1">
      <alignment vertical="center"/>
    </xf>
    <xf numFmtId="182" fontId="3" fillId="5" borderId="0" xfId="0" applyNumberFormat="1" applyFont="1" applyFill="1" applyProtection="1">
      <alignment vertical="center"/>
    </xf>
    <xf numFmtId="182" fontId="3" fillId="6" borderId="0" xfId="0" applyNumberFormat="1" applyFont="1" applyFill="1" applyProtection="1">
      <alignment vertical="center"/>
    </xf>
    <xf numFmtId="182" fontId="3" fillId="0" borderId="0" xfId="0" applyNumberFormat="1" applyFont="1" applyFill="1" applyProtection="1">
      <alignment vertical="center"/>
    </xf>
    <xf numFmtId="182" fontId="3" fillId="0" borderId="0" xfId="0" applyNumberFormat="1" applyFont="1" applyFill="1" applyAlignment="1" applyProtection="1">
      <alignment horizontal="left" vertical="center"/>
    </xf>
    <xf numFmtId="0" fontId="15" fillId="0" borderId="0" xfId="0" applyNumberFormat="1" applyFont="1" applyFill="1" applyAlignment="1" applyProtection="1">
      <alignment horizontal="center" vertical="center"/>
    </xf>
    <xf numFmtId="0" fontId="4" fillId="0" borderId="0" xfId="0" applyFont="1" applyFill="1" applyBorder="1" applyAlignment="1" applyProtection="1">
      <alignment horizontal="center" vertical="center" wrapText="1"/>
    </xf>
    <xf numFmtId="0" fontId="4" fillId="5" borderId="0" xfId="0" applyFont="1" applyFill="1" applyBorder="1" applyAlignment="1" applyProtection="1">
      <alignment horizontal="center" vertical="center" wrapText="1"/>
    </xf>
    <xf numFmtId="0" fontId="4" fillId="6" borderId="0"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182" fontId="4" fillId="5" borderId="2" xfId="0" applyNumberFormat="1" applyFont="1" applyFill="1" applyBorder="1" applyAlignment="1" applyProtection="1">
      <alignment horizontal="center" vertical="center" wrapText="1"/>
    </xf>
    <xf numFmtId="182" fontId="4" fillId="5" borderId="3" xfId="0" applyNumberFormat="1" applyFont="1" applyFill="1" applyBorder="1" applyAlignment="1" applyProtection="1">
      <alignment horizontal="center" vertical="center" wrapText="1"/>
    </xf>
    <xf numFmtId="182" fontId="4" fillId="5" borderId="15" xfId="0" applyNumberFormat="1" applyFont="1" applyFill="1" applyBorder="1" applyAlignment="1" applyProtection="1">
      <alignment horizontal="center" vertical="center" wrapText="1"/>
    </xf>
    <xf numFmtId="182" fontId="4" fillId="6" borderId="2" xfId="0" applyNumberFormat="1" applyFont="1" applyFill="1" applyBorder="1" applyAlignment="1" applyProtection="1">
      <alignment horizontal="center" vertical="center" wrapText="1"/>
    </xf>
    <xf numFmtId="182" fontId="4" fillId="5" borderId="1" xfId="0" applyNumberFormat="1" applyFont="1" applyFill="1" applyBorder="1" applyAlignment="1" applyProtection="1">
      <alignment horizontal="center" vertical="center" wrapText="1"/>
    </xf>
    <xf numFmtId="182" fontId="4" fillId="6" borderId="1" xfId="0" applyNumberFormat="1" applyFont="1" applyFill="1" applyBorder="1" applyAlignment="1" applyProtection="1">
      <alignment horizontal="center" vertical="center" wrapText="1"/>
    </xf>
    <xf numFmtId="0" fontId="4" fillId="0" borderId="19" xfId="0" applyFont="1" applyFill="1" applyBorder="1" applyAlignment="1" applyProtection="1">
      <alignment horizontal="center" vertical="center" wrapText="1"/>
    </xf>
    <xf numFmtId="0" fontId="4" fillId="0" borderId="20" xfId="0" applyFont="1" applyFill="1" applyBorder="1" applyAlignment="1" applyProtection="1">
      <alignment horizontal="center" vertical="center" wrapText="1"/>
    </xf>
    <xf numFmtId="182" fontId="4" fillId="5" borderId="20" xfId="0" applyNumberFormat="1" applyFont="1" applyFill="1" applyBorder="1" applyAlignment="1" applyProtection="1">
      <alignment horizontal="right" vertical="center" wrapText="1"/>
    </xf>
    <xf numFmtId="182" fontId="4" fillId="6" borderId="20" xfId="0" applyNumberFormat="1" applyFont="1" applyFill="1" applyBorder="1" applyAlignment="1" applyProtection="1">
      <alignment horizontal="right" vertical="center" wrapText="1"/>
    </xf>
    <xf numFmtId="0" fontId="4" fillId="0" borderId="16" xfId="0" applyFont="1" applyFill="1" applyBorder="1" applyAlignment="1" applyProtection="1">
      <alignment horizontal="center" vertical="center" wrapText="1"/>
    </xf>
    <xf numFmtId="182" fontId="4" fillId="5" borderId="13" xfId="0" applyNumberFormat="1" applyFont="1" applyFill="1" applyBorder="1" applyAlignment="1" applyProtection="1">
      <alignment horizontal="right" vertical="center" wrapText="1"/>
    </xf>
    <xf numFmtId="182" fontId="4" fillId="6" borderId="13" xfId="0" applyNumberFormat="1" applyFont="1" applyFill="1" applyBorder="1" applyAlignment="1" applyProtection="1">
      <alignment horizontal="right" vertical="center" wrapText="1"/>
    </xf>
    <xf numFmtId="0" fontId="24" fillId="0" borderId="16" xfId="0" applyFont="1" applyFill="1" applyBorder="1" applyAlignment="1" applyProtection="1">
      <alignment horizontal="center" vertical="center" wrapText="1"/>
    </xf>
    <xf numFmtId="0" fontId="13" fillId="0" borderId="13" xfId="0" applyFont="1" applyFill="1" applyBorder="1" applyAlignment="1" applyProtection="1">
      <alignment horizontal="left" vertical="center" wrapText="1"/>
    </xf>
    <xf numFmtId="182" fontId="13" fillId="5" borderId="13" xfId="249" applyNumberFormat="1" applyFont="1" applyFill="1" applyBorder="1" applyAlignment="1" applyProtection="1">
      <alignment horizontal="right" vertical="center"/>
    </xf>
    <xf numFmtId="182" fontId="13" fillId="6" borderId="13" xfId="249" applyNumberFormat="1" applyFont="1" applyFill="1" applyBorder="1" applyAlignment="1" applyProtection="1">
      <alignment horizontal="right" vertical="center"/>
    </xf>
    <xf numFmtId="0" fontId="13" fillId="0" borderId="13" xfId="69" applyFont="1" applyFill="1" applyBorder="1" applyAlignment="1" applyProtection="1">
      <alignment horizontal="left" vertical="center" wrapText="1"/>
    </xf>
    <xf numFmtId="0" fontId="24" fillId="0" borderId="1" xfId="0" applyFont="1" applyFill="1" applyBorder="1" applyAlignment="1" applyProtection="1">
      <alignment vertical="center" wrapText="1"/>
    </xf>
    <xf numFmtId="182" fontId="24" fillId="5" borderId="1" xfId="0" applyNumberFormat="1" applyFont="1" applyFill="1" applyBorder="1" applyAlignment="1" applyProtection="1">
      <alignment vertical="center" wrapText="1"/>
    </xf>
    <xf numFmtId="182" fontId="24" fillId="6" borderId="1" xfId="0" applyNumberFormat="1" applyFont="1" applyFill="1" applyBorder="1" applyAlignment="1" applyProtection="1">
      <alignment vertical="center" wrapText="1"/>
    </xf>
    <xf numFmtId="0" fontId="24" fillId="0" borderId="20" xfId="0" applyFont="1" applyFill="1" applyBorder="1" applyAlignment="1" applyProtection="1">
      <alignment horizontal="right" vertical="center" wrapText="1"/>
    </xf>
    <xf numFmtId="182" fontId="24" fillId="5" borderId="20" xfId="0" applyNumberFormat="1" applyFont="1" applyFill="1" applyBorder="1" applyAlignment="1" applyProtection="1">
      <alignment vertical="center" wrapText="1"/>
    </xf>
    <xf numFmtId="182" fontId="24" fillId="6" borderId="20" xfId="0" applyNumberFormat="1" applyFont="1" applyFill="1" applyBorder="1" applyAlignment="1" applyProtection="1">
      <alignment vertical="center" wrapText="1"/>
    </xf>
    <xf numFmtId="0" fontId="24" fillId="0" borderId="13" xfId="0" applyFont="1" applyFill="1" applyBorder="1" applyAlignment="1" applyProtection="1">
      <alignment vertical="center" wrapText="1"/>
    </xf>
    <xf numFmtId="182" fontId="24" fillId="5" borderId="13" xfId="0" applyNumberFormat="1" applyFont="1" applyFill="1" applyBorder="1" applyAlignment="1" applyProtection="1">
      <alignment vertical="center" wrapText="1"/>
    </xf>
    <xf numFmtId="182" fontId="24" fillId="6" borderId="13" xfId="0" applyNumberFormat="1" applyFont="1" applyFill="1" applyBorder="1" applyAlignment="1" applyProtection="1">
      <alignment vertical="center" wrapText="1"/>
    </xf>
    <xf numFmtId="0" fontId="24" fillId="0" borderId="21" xfId="0" applyFont="1" applyFill="1" applyBorder="1" applyAlignment="1" applyProtection="1">
      <alignment horizontal="right" vertical="center" wrapText="1"/>
    </xf>
    <xf numFmtId="182" fontId="24" fillId="5" borderId="21" xfId="0" applyNumberFormat="1" applyFont="1" applyFill="1" applyBorder="1" applyAlignment="1" applyProtection="1">
      <alignment vertical="center" wrapText="1"/>
    </xf>
    <xf numFmtId="182" fontId="24" fillId="6" borderId="21" xfId="0" applyNumberFormat="1" applyFont="1" applyFill="1" applyBorder="1" applyAlignment="1" applyProtection="1">
      <alignment vertical="center" wrapText="1"/>
    </xf>
    <xf numFmtId="0" fontId="25" fillId="0" borderId="0" xfId="0" applyNumberFormat="1" applyFont="1" applyFill="1" applyAlignment="1" applyProtection="1">
      <alignment horizontal="center" vertical="center"/>
    </xf>
    <xf numFmtId="0" fontId="4" fillId="0" borderId="0" xfId="0" applyFont="1" applyFill="1" applyBorder="1" applyAlignment="1" applyProtection="1">
      <alignment horizontal="left" vertical="center" wrapText="1"/>
    </xf>
    <xf numFmtId="0" fontId="26" fillId="0" borderId="1" xfId="0" applyNumberFormat="1" applyFont="1" applyFill="1" applyBorder="1" applyAlignment="1" applyProtection="1">
      <alignment horizontal="center" vertical="center" wrapText="1"/>
    </xf>
    <xf numFmtId="182" fontId="4" fillId="6" borderId="3" xfId="0" applyNumberFormat="1" applyFont="1" applyFill="1" applyBorder="1" applyAlignment="1" applyProtection="1">
      <alignment horizontal="center" vertical="center" wrapText="1"/>
    </xf>
    <xf numFmtId="182" fontId="4" fillId="6" borderId="15" xfId="0" applyNumberFormat="1" applyFont="1" applyFill="1" applyBorder="1" applyAlignment="1" applyProtection="1">
      <alignment horizontal="center" vertical="center" wrapText="1"/>
    </xf>
    <xf numFmtId="0" fontId="26" fillId="7" borderId="1" xfId="0" applyNumberFormat="1" applyFont="1" applyFill="1" applyBorder="1" applyAlignment="1" applyProtection="1">
      <alignment horizontal="center" vertical="center" wrapText="1"/>
    </xf>
    <xf numFmtId="182" fontId="4" fillId="0" borderId="0" xfId="1891" applyNumberFormat="1" applyFont="1" applyFill="1" applyBorder="1" applyAlignment="1" applyProtection="1">
      <alignment horizontal="center" vertical="center" wrapText="1"/>
    </xf>
    <xf numFmtId="182" fontId="24" fillId="0" borderId="20" xfId="1891" applyNumberFormat="1" applyFont="1" applyFill="1" applyBorder="1" applyAlignment="1" applyProtection="1">
      <alignment horizontal="right" vertical="center" wrapText="1"/>
    </xf>
    <xf numFmtId="182" fontId="24" fillId="0" borderId="0" xfId="1891" applyNumberFormat="1" applyFont="1" applyFill="1" applyBorder="1" applyAlignment="1" applyProtection="1">
      <alignment horizontal="left" vertical="center" wrapText="1"/>
    </xf>
    <xf numFmtId="0" fontId="26" fillId="0" borderId="1" xfId="1891" applyNumberFormat="1" applyFont="1" applyFill="1" applyBorder="1" applyAlignment="1" applyProtection="1">
      <alignment horizontal="center" vertical="center" wrapText="1"/>
    </xf>
    <xf numFmtId="182" fontId="24" fillId="0" borderId="13" xfId="1891" applyNumberFormat="1" applyFont="1" applyFill="1" applyBorder="1" applyAlignment="1" applyProtection="1">
      <alignment horizontal="right" vertical="center" wrapText="1"/>
    </xf>
    <xf numFmtId="182" fontId="13" fillId="0" borderId="13" xfId="0" applyNumberFormat="1" applyFont="1" applyFill="1" applyBorder="1" applyAlignment="1" applyProtection="1">
      <alignment horizontal="right" vertical="center"/>
    </xf>
    <xf numFmtId="182" fontId="13" fillId="0" borderId="0" xfId="0" applyNumberFormat="1" applyFont="1" applyFill="1" applyBorder="1" applyAlignment="1" applyProtection="1">
      <alignment horizontal="left" vertical="center"/>
    </xf>
    <xf numFmtId="182" fontId="24" fillId="0" borderId="1" xfId="0" applyNumberFormat="1" applyFont="1" applyFill="1" applyBorder="1" applyAlignment="1" applyProtection="1">
      <alignment horizontal="left" vertical="center" wrapText="1"/>
    </xf>
    <xf numFmtId="182" fontId="24" fillId="0" borderId="0" xfId="0" applyNumberFormat="1" applyFont="1" applyFill="1" applyBorder="1" applyAlignment="1" applyProtection="1">
      <alignment horizontal="left" vertical="center" wrapText="1"/>
    </xf>
    <xf numFmtId="182" fontId="24" fillId="0" borderId="20" xfId="0" applyNumberFormat="1" applyFont="1" applyFill="1" applyBorder="1" applyAlignment="1" applyProtection="1">
      <alignment horizontal="left" vertical="center" wrapText="1"/>
    </xf>
    <xf numFmtId="182" fontId="24" fillId="0" borderId="13" xfId="0" applyNumberFormat="1" applyFont="1" applyFill="1" applyBorder="1" applyAlignment="1" applyProtection="1">
      <alignment horizontal="left" vertical="center" wrapText="1"/>
    </xf>
    <xf numFmtId="0" fontId="27" fillId="0" borderId="1" xfId="1891" applyNumberFormat="1" applyFont="1" applyFill="1" applyBorder="1" applyAlignment="1" applyProtection="1">
      <alignment horizontal="center" vertical="center" wrapText="1"/>
    </xf>
    <xf numFmtId="182" fontId="24" fillId="0" borderId="21" xfId="0" applyNumberFormat="1" applyFont="1" applyFill="1" applyBorder="1" applyAlignment="1" applyProtection="1">
      <alignment horizontal="left" vertical="center" wrapText="1"/>
    </xf>
    <xf numFmtId="0" fontId="28" fillId="0" borderId="1" xfId="1891" applyNumberFormat="1" applyFont="1" applyFill="1" applyBorder="1" applyAlignment="1" applyProtection="1">
      <alignment horizontal="center" vertical="center" wrapText="1"/>
    </xf>
    <xf numFmtId="0" fontId="1" fillId="0" borderId="0" xfId="0" applyFont="1" applyBorder="1" applyAlignment="1" applyProtection="1">
      <alignment vertical="center"/>
    </xf>
    <xf numFmtId="0" fontId="2" fillId="0" borderId="0" xfId="0" applyFont="1" applyBorder="1" applyAlignment="1" applyProtection="1">
      <alignment vertical="center"/>
    </xf>
    <xf numFmtId="0" fontId="2" fillId="0" borderId="0" xfId="0" applyFont="1" applyAlignment="1" applyProtection="1">
      <alignment vertical="center"/>
    </xf>
    <xf numFmtId="0" fontId="3" fillId="0" borderId="0" xfId="0" applyFont="1" applyAlignment="1" applyProtection="1">
      <alignment vertical="center" wrapText="1"/>
    </xf>
    <xf numFmtId="0" fontId="18" fillId="0" borderId="0" xfId="1730" applyFont="1" applyFill="1" applyAlignment="1" applyProtection="1">
      <alignment vertical="center" wrapText="1"/>
    </xf>
    <xf numFmtId="0" fontId="3" fillId="0" borderId="0" xfId="0" applyFont="1" applyAlignment="1" applyProtection="1">
      <alignment vertical="center"/>
    </xf>
    <xf numFmtId="0" fontId="29" fillId="0" borderId="0" xfId="0" applyFont="1" applyFill="1" applyBorder="1" applyAlignment="1" applyProtection="1">
      <alignment horizontal="center" vertical="center" wrapText="1"/>
    </xf>
    <xf numFmtId="0" fontId="29" fillId="0" borderId="0" xfId="0" applyFont="1" applyFill="1" applyBorder="1" applyAlignment="1" applyProtection="1">
      <alignment horizontal="center" vertical="center"/>
    </xf>
    <xf numFmtId="0" fontId="24" fillId="0" borderId="0" xfId="0" applyFont="1" applyFill="1" applyBorder="1" applyAlignment="1" applyProtection="1">
      <alignment horizontal="center" vertical="center" wrapText="1"/>
    </xf>
    <xf numFmtId="0" fontId="24" fillId="0" borderId="0" xfId="0" applyFont="1" applyFill="1" applyBorder="1" applyAlignment="1" applyProtection="1">
      <alignment horizontal="center" vertical="center"/>
    </xf>
    <xf numFmtId="0" fontId="2" fillId="0" borderId="19" xfId="0" applyFont="1" applyFill="1" applyBorder="1" applyAlignment="1" applyProtection="1">
      <alignment horizontal="left" vertical="center"/>
    </xf>
    <xf numFmtId="0" fontId="2" fillId="0" borderId="22" xfId="0" applyFont="1" applyFill="1" applyBorder="1" applyAlignment="1" applyProtection="1">
      <alignment horizontal="left" vertical="center"/>
    </xf>
    <xf numFmtId="0" fontId="3" fillId="0" borderId="16" xfId="0" applyFont="1" applyFill="1" applyBorder="1" applyAlignment="1" applyProtection="1">
      <alignment horizontal="center" vertical="center" wrapText="1"/>
    </xf>
    <xf numFmtId="0" fontId="3" fillId="0" borderId="17" xfId="0" applyFont="1" applyFill="1" applyBorder="1" applyAlignment="1" applyProtection="1">
      <alignment horizontal="left" vertical="center" wrapText="1"/>
    </xf>
    <xf numFmtId="0" fontId="5" fillId="0" borderId="17" xfId="0" applyFont="1" applyFill="1" applyBorder="1" applyAlignment="1" applyProtection="1">
      <alignment horizontal="left" vertical="center" wrapText="1"/>
    </xf>
    <xf numFmtId="0" fontId="3" fillId="0" borderId="16" xfId="0" applyFont="1" applyFill="1" applyBorder="1" applyAlignment="1" applyProtection="1">
      <alignment vertical="center" wrapText="1"/>
    </xf>
    <xf numFmtId="0" fontId="24" fillId="0" borderId="16" xfId="0" applyFont="1" applyFill="1" applyBorder="1" applyAlignment="1" applyProtection="1">
      <alignment horizontal="left" vertical="center" wrapText="1"/>
    </xf>
    <xf numFmtId="0" fontId="24" fillId="0" borderId="17" xfId="0" applyFont="1" applyFill="1" applyBorder="1" applyAlignment="1" applyProtection="1">
      <alignment horizontal="left" vertical="center" wrapText="1"/>
    </xf>
    <xf numFmtId="0" fontId="3" fillId="2" borderId="17" xfId="0" applyFont="1" applyFill="1" applyBorder="1" applyAlignment="1" applyProtection="1">
      <alignment horizontal="left" wrapText="1"/>
    </xf>
    <xf numFmtId="0" fontId="3" fillId="2" borderId="17" xfId="0" applyFont="1" applyFill="1" applyBorder="1" applyAlignment="1" applyProtection="1">
      <alignment horizontal="left" vertical="center" wrapText="1"/>
    </xf>
    <xf numFmtId="0" fontId="5" fillId="0" borderId="17" xfId="0" applyFont="1" applyBorder="1" applyAlignment="1">
      <alignment horizontal="left" vertical="center" wrapText="1"/>
    </xf>
    <xf numFmtId="0" fontId="18" fillId="0" borderId="23" xfId="1730" applyFont="1" applyFill="1" applyBorder="1" applyAlignment="1" applyProtection="1">
      <alignment horizontal="left" vertical="center" wrapText="1"/>
    </xf>
    <xf numFmtId="0" fontId="18" fillId="0" borderId="0" xfId="1730" applyFont="1" applyFill="1" applyBorder="1" applyAlignment="1" applyProtection="1">
      <alignment horizontal="center" vertical="center" wrapText="1"/>
    </xf>
    <xf numFmtId="0" fontId="18" fillId="0" borderId="12" xfId="1730" applyFont="1" applyFill="1" applyBorder="1" applyAlignment="1" applyProtection="1">
      <alignment horizontal="center" vertical="center" wrapText="1"/>
    </xf>
    <xf numFmtId="0" fontId="18" fillId="0" borderId="1" xfId="1730" applyFont="1" applyFill="1" applyBorder="1" applyAlignment="1" applyProtection="1">
      <alignment horizontal="center" vertical="center" wrapText="1"/>
    </xf>
    <xf numFmtId="0" fontId="18" fillId="0" borderId="24" xfId="1730" applyFont="1" applyFill="1" applyBorder="1" applyAlignment="1" applyProtection="1">
      <alignment horizontal="left" vertical="top" wrapText="1"/>
    </xf>
    <xf numFmtId="0" fontId="18" fillId="0" borderId="1" xfId="1730" applyFont="1" applyFill="1" applyBorder="1" applyAlignment="1" applyProtection="1">
      <alignment vertical="center" wrapText="1"/>
    </xf>
    <xf numFmtId="0" fontId="18" fillId="0" borderId="0" xfId="1730" applyFont="1" applyFill="1" applyBorder="1" applyAlignment="1" applyProtection="1">
      <alignment horizontal="left" vertical="center" wrapText="1"/>
    </xf>
    <xf numFmtId="49" fontId="24" fillId="0" borderId="16" xfId="0" applyNumberFormat="1" applyFont="1" applyFill="1" applyBorder="1" applyAlignment="1" applyProtection="1">
      <alignment horizontal="left" vertical="center" wrapText="1"/>
    </xf>
    <xf numFmtId="49" fontId="24" fillId="0" borderId="17" xfId="0" applyNumberFormat="1" applyFont="1" applyFill="1" applyBorder="1" applyAlignment="1" applyProtection="1">
      <alignment horizontal="left" vertical="center" wrapText="1"/>
    </xf>
    <xf numFmtId="0" fontId="3" fillId="0" borderId="25" xfId="0" applyFont="1" applyFill="1" applyBorder="1" applyAlignment="1" applyProtection="1">
      <alignment horizontal="center" vertical="center" wrapText="1"/>
    </xf>
    <xf numFmtId="0" fontId="1" fillId="0" borderId="0" xfId="0" applyFont="1" applyBorder="1" applyAlignment="1" applyProtection="1">
      <alignment vertical="center" wrapText="1"/>
    </xf>
    <xf numFmtId="0" fontId="30" fillId="0" borderId="0" xfId="1107" applyFont="1" applyBorder="1" applyProtection="1">
      <alignment vertical="center"/>
    </xf>
    <xf numFmtId="0" fontId="2" fillId="0" borderId="0" xfId="0" applyFont="1" applyBorder="1" applyAlignment="1" applyProtection="1">
      <alignment vertical="center" wrapText="1"/>
    </xf>
    <xf numFmtId="0" fontId="2" fillId="0" borderId="26" xfId="0" applyFont="1" applyFill="1" applyBorder="1" applyAlignment="1" applyProtection="1">
      <alignment horizontal="left" vertical="center"/>
    </xf>
    <xf numFmtId="0" fontId="2" fillId="0" borderId="0" xfId="0" applyFont="1" applyAlignment="1" applyProtection="1">
      <alignment vertical="center" wrapText="1"/>
    </xf>
    <xf numFmtId="0" fontId="3" fillId="0" borderId="18" xfId="0" applyFont="1" applyFill="1" applyBorder="1" applyAlignment="1" applyProtection="1">
      <alignment horizontal="left" vertical="center" wrapText="1"/>
    </xf>
    <xf numFmtId="0" fontId="5" fillId="0" borderId="18" xfId="0" applyFont="1" applyFill="1" applyBorder="1" applyAlignment="1" applyProtection="1">
      <alignment horizontal="left" vertical="center" wrapText="1"/>
    </xf>
    <xf numFmtId="0" fontId="24" fillId="0" borderId="18" xfId="0" applyFont="1" applyFill="1" applyBorder="1" applyAlignment="1" applyProtection="1">
      <alignment horizontal="left" vertical="center" wrapText="1"/>
    </xf>
    <xf numFmtId="0" fontId="3" fillId="2" borderId="18" xfId="0" applyFont="1" applyFill="1" applyBorder="1" applyAlignment="1" applyProtection="1">
      <alignment horizontal="left" wrapText="1"/>
    </xf>
    <xf numFmtId="0" fontId="3" fillId="2" borderId="18" xfId="0" applyFont="1" applyFill="1" applyBorder="1" applyAlignment="1" applyProtection="1">
      <alignment horizontal="left" vertical="center" wrapText="1"/>
    </xf>
    <xf numFmtId="0" fontId="5" fillId="0" borderId="18" xfId="0" applyFont="1" applyBorder="1" applyAlignment="1">
      <alignment horizontal="left" vertical="center" wrapText="1"/>
    </xf>
    <xf numFmtId="49" fontId="24" fillId="0" borderId="18" xfId="0" applyNumberFormat="1" applyFont="1" applyFill="1" applyBorder="1" applyAlignment="1" applyProtection="1">
      <alignment horizontal="left" vertical="center" wrapText="1"/>
    </xf>
    <xf numFmtId="0" fontId="31" fillId="0" borderId="0" xfId="1890" applyFont="1" applyFill="1" applyProtection="1"/>
    <xf numFmtId="0" fontId="32" fillId="0" borderId="0" xfId="1107" applyFont="1" applyBorder="1" applyAlignment="1" applyProtection="1">
      <alignment vertical="center"/>
    </xf>
    <xf numFmtId="0" fontId="33" fillId="8" borderId="0" xfId="1107" applyFont="1" applyFill="1" applyBorder="1" applyProtection="1">
      <alignment vertical="center"/>
    </xf>
    <xf numFmtId="0" fontId="33" fillId="0" borderId="0" xfId="1107" applyFont="1" applyBorder="1" applyProtection="1">
      <alignment vertical="center"/>
    </xf>
    <xf numFmtId="0" fontId="32" fillId="0" borderId="0" xfId="1107" applyFont="1" applyBorder="1" applyProtection="1">
      <alignment vertical="center"/>
    </xf>
    <xf numFmtId="0" fontId="34" fillId="0" borderId="0" xfId="1107" applyFont="1" applyBorder="1" applyProtection="1">
      <alignment vertical="center"/>
    </xf>
    <xf numFmtId="0" fontId="32" fillId="0" borderId="0" xfId="1107" applyFont="1" applyBorder="1" applyAlignment="1" applyProtection="1">
      <alignment horizontal="justify" vertical="center"/>
    </xf>
    <xf numFmtId="0" fontId="34" fillId="0" borderId="0" xfId="1107" applyFont="1" applyBorder="1" applyAlignment="1" applyProtection="1">
      <alignment vertical="center"/>
    </xf>
    <xf numFmtId="0" fontId="32" fillId="0" borderId="0" xfId="1107" applyFont="1" applyBorder="1" applyAlignment="1" applyProtection="1">
      <alignment horizontal="justify"/>
    </xf>
    <xf numFmtId="0" fontId="35" fillId="8" borderId="0" xfId="1107" applyFont="1" applyFill="1" applyBorder="1" applyAlignment="1" applyProtection="1">
      <alignment horizontal="center" vertical="center" wrapText="1"/>
    </xf>
    <xf numFmtId="0" fontId="34" fillId="8" borderId="0" xfId="1107" applyFont="1" applyFill="1" applyBorder="1" applyProtection="1">
      <alignment vertical="center"/>
    </xf>
    <xf numFmtId="0" fontId="34" fillId="8" borderId="0" xfId="1107" applyFont="1" applyFill="1" applyBorder="1" applyAlignment="1" applyProtection="1">
      <alignment vertical="center" wrapText="1"/>
    </xf>
    <xf numFmtId="0" fontId="33" fillId="0" borderId="0" xfId="1107" applyFont="1" applyBorder="1" applyAlignment="1" applyProtection="1">
      <alignment horizontal="center" vertical="center" wrapText="1"/>
    </xf>
    <xf numFmtId="0" fontId="35" fillId="0" borderId="0" xfId="1107" applyFont="1" applyBorder="1" applyAlignment="1" applyProtection="1">
      <alignment horizontal="center"/>
    </xf>
    <xf numFmtId="0" fontId="35" fillId="0" borderId="0" xfId="1107" applyFont="1" applyBorder="1" applyAlignment="1" applyProtection="1">
      <alignment horizontal="center" vertical="center"/>
    </xf>
    <xf numFmtId="0" fontId="36" fillId="0" borderId="0" xfId="1291" applyFont="1" applyAlignment="1" applyProtection="1"/>
    <xf numFmtId="0" fontId="37" fillId="0" borderId="12" xfId="1291" applyFont="1" applyFill="1" applyBorder="1" applyAlignment="1">
      <alignment horizontal="center" wrapText="1"/>
    </xf>
    <xf numFmtId="0" fontId="36" fillId="3" borderId="12" xfId="1291" applyFont="1" applyFill="1" applyBorder="1" applyAlignment="1" applyProtection="1">
      <alignment horizontal="left" wrapText="1"/>
      <protection locked="0"/>
    </xf>
    <xf numFmtId="209" fontId="36" fillId="3" borderId="3" xfId="1291" applyNumberFormat="1" applyFont="1" applyFill="1" applyBorder="1" applyAlignment="1" applyProtection="1">
      <alignment horizontal="center"/>
      <protection locked="0"/>
    </xf>
    <xf numFmtId="0" fontId="36" fillId="0" borderId="0" xfId="1107" applyFont="1" applyBorder="1" applyAlignment="1" applyProtection="1">
      <alignment horizontal="center"/>
    </xf>
    <xf numFmtId="0" fontId="38" fillId="0" borderId="0" xfId="1107" applyFont="1" applyBorder="1" applyAlignment="1" applyProtection="1">
      <alignment horizontal="justify"/>
    </xf>
    <xf numFmtId="0" fontId="36" fillId="0" borderId="0" xfId="1107" applyFont="1" applyBorder="1" applyAlignment="1" applyProtection="1">
      <alignment horizontal="justify"/>
    </xf>
  </cellXfs>
  <cellStyles count="2770">
    <cellStyle name="常规" xfId="0" builtinId="0"/>
    <cellStyle name="货币[0]" xfId="1" builtinId="7"/>
    <cellStyle name="货币" xfId="2" builtinId="4"/>
    <cellStyle name="差_排屋区石材幕墙报价汇总表示例" xfId="3"/>
    <cellStyle name="差_s23-186-枫丹白露细花" xfId="4"/>
    <cellStyle name="常规 2 46 35" xfId="5"/>
    <cellStyle name="常规 2 46 40" xfId="6"/>
    <cellStyle name="常规 2 51 35" xfId="7"/>
    <cellStyle name="常规 2 51 40" xfId="8"/>
    <cellStyle name="20% - 强调文字颜色 3" xfId="9" builtinId="38"/>
    <cellStyle name="输入" xfId="10" builtinId="20"/>
    <cellStyle name="args.style" xfId="11"/>
    <cellStyle name="_Currency" xfId="12"/>
    <cellStyle name="千位分隔[0]" xfId="13" builtinId="6"/>
    <cellStyle name="差_664J 投标2010.09.05（发）_报价2011.10.17" xfId="14"/>
    <cellStyle name="常规 10 27 8" xfId="15"/>
    <cellStyle name="常规 10 32 8" xfId="16"/>
    <cellStyle name="40% - 强调文字颜色 3" xfId="17" builtinId="39"/>
    <cellStyle name="常规 10 14 31" xfId="18"/>
    <cellStyle name="常规 10 14 26" xfId="19"/>
    <cellStyle name="差" xfId="20" builtinId="27"/>
    <cellStyle name="千位分隔" xfId="21" builtinId="3"/>
    <cellStyle name="60% - 强调文字颜色 3" xfId="22" builtinId="40"/>
    <cellStyle name="超链接" xfId="23" builtinId="8"/>
    <cellStyle name="百分比" xfId="24" builtinId="5"/>
    <cellStyle name="常规 10 10 37" xfId="25"/>
    <cellStyle name="常规 2 56 3" xfId="26"/>
    <cellStyle name="已访问的超链接" xfId="27" builtinId="9"/>
    <cellStyle name="注释" xfId="28" builtinId="10"/>
    <cellStyle name="60% - 强调文字颜色 2" xfId="29" builtinId="36"/>
    <cellStyle name="_Currency_sensitivity 2001" xfId="30"/>
    <cellStyle name="标题 4" xfId="31" builtinId="19"/>
    <cellStyle name="警告文本" xfId="32" builtinId="11"/>
    <cellStyle name="标题" xfId="33" builtinId="15"/>
    <cellStyle name="常规 2_【发】投标2013.7.25" xfId="34"/>
    <cellStyle name="常规 10 11 35" xfId="35"/>
    <cellStyle name="常规 10 11 40" xfId="36"/>
    <cellStyle name="解释性文本" xfId="37" builtinId="53"/>
    <cellStyle name="常规 10 8 37" xfId="38"/>
    <cellStyle name="_Currency_summary for consolidation" xfId="39"/>
    <cellStyle name="Blue" xfId="40"/>
    <cellStyle name="百分比 4" xfId="41"/>
    <cellStyle name="标题 1" xfId="42" builtinId="16"/>
    <cellStyle name="0,0_x000d__x000a_NA_x000d__x000a_" xfId="43"/>
    <cellStyle name="标题 2" xfId="44" builtinId="17"/>
    <cellStyle name="60% - 强调文字颜色 1" xfId="45" builtinId="32"/>
    <cellStyle name="标题 3" xfId="46" builtinId="18"/>
    <cellStyle name="60% - 强调文字颜色 4" xfId="47" builtinId="44"/>
    <cellStyle name="输出" xfId="48" builtinId="21"/>
    <cellStyle name="计算" xfId="49" builtinId="22"/>
    <cellStyle name="差_S25-172-枫丹白露中花 " xfId="50"/>
    <cellStyle name="检查单元格" xfId="51" builtinId="23"/>
    <cellStyle name="常规 10 8 22" xfId="52"/>
    <cellStyle name="常规 10 8 17" xfId="53"/>
    <cellStyle name="差_L05外立面石材汇总_S01(159)" xfId="54"/>
    <cellStyle name="常规 10 12 5" xfId="55"/>
    <cellStyle name="20% - 强调文字颜色 6" xfId="56" builtinId="50"/>
    <cellStyle name="好_S17-188-枫丹白露中花" xfId="57"/>
    <cellStyle name="常规 2 51 38" xfId="58"/>
    <cellStyle name="常规 2 46 38" xfId="59"/>
    <cellStyle name="强调文字颜色 2" xfId="60" builtinId="33"/>
    <cellStyle name="常规 10 5 9" xfId="61"/>
    <cellStyle name="_MultipleSpace" xfId="62"/>
    <cellStyle name="链接单元格" xfId="63" builtinId="24"/>
    <cellStyle name="sMECfd101B" xfId="64"/>
    <cellStyle name="常规 10 22 14" xfId="65"/>
    <cellStyle name="常规 10 17 14" xfId="66"/>
    <cellStyle name="常规 10 14 8" xfId="67"/>
    <cellStyle name="汇总" xfId="68" builtinId="25"/>
    <cellStyle name="好" xfId="69" builtinId="26"/>
    <cellStyle name="适中" xfId="70" builtinId="28"/>
    <cellStyle name="常规 11 23" xfId="71"/>
    <cellStyle name="常规 11 18" xfId="72"/>
    <cellStyle name="常规 10 10 18" xfId="73"/>
    <cellStyle name="常规 10 10 23" xfId="74"/>
    <cellStyle name="20% - 强调文字颜色 5" xfId="75" builtinId="46"/>
    <cellStyle name="常规 2 51 37" xfId="76"/>
    <cellStyle name="常规 2 46 37" xfId="77"/>
    <cellStyle name="差_L04a" xfId="78"/>
    <cellStyle name="强调文字颜色 1" xfId="79" builtinId="29"/>
    <cellStyle name="常规 10 5 8" xfId="80"/>
    <cellStyle name="20% - 强调文字颜色 1" xfId="81" builtinId="30"/>
    <cellStyle name="常规 2 51 33" xfId="82"/>
    <cellStyle name="常规 2 51 28" xfId="83"/>
    <cellStyle name="常规 2 46 33" xfId="84"/>
    <cellStyle name="常规 2 46 28" xfId="85"/>
    <cellStyle name="常规 10 14 19" xfId="86"/>
    <cellStyle name="常规 10 14 24" xfId="87"/>
    <cellStyle name="40% - 强调文字颜色 1" xfId="88" builtinId="31"/>
    <cellStyle name="20% - 强调文字颜色 2" xfId="89" builtinId="34"/>
    <cellStyle name="常规 2 51 34" xfId="90"/>
    <cellStyle name="常规 2 51 29" xfId="91"/>
    <cellStyle name="常规 2 46 34" xfId="92"/>
    <cellStyle name="常规 2 46 29" xfId="93"/>
    <cellStyle name="常规 10 14 25" xfId="94"/>
    <cellStyle name="常规 10 14 30" xfId="95"/>
    <cellStyle name="40% - 强调文字颜色 2" xfId="96" builtinId="35"/>
    <cellStyle name="强调文字颜色 3" xfId="97" builtinId="37"/>
    <cellStyle name="PSChar" xfId="98"/>
    <cellStyle name="强调文字颜色 4" xfId="99" builtinId="41"/>
    <cellStyle name="20% - 强调文字颜色 4" xfId="100" builtinId="42"/>
    <cellStyle name="常规 2 51 36" xfId="101"/>
    <cellStyle name="常规 2 46 36" xfId="102"/>
    <cellStyle name="常规 10 10 10" xfId="103"/>
    <cellStyle name="常规 10 14 27" xfId="104"/>
    <cellStyle name="常规 10 14 32" xfId="105"/>
    <cellStyle name="40% - 强调文字颜色 4" xfId="106" builtinId="43"/>
    <cellStyle name="强调文字颜色 5" xfId="107" builtinId="45"/>
    <cellStyle name="常规 10 30 4" xfId="108"/>
    <cellStyle name="常规 10 25 4" xfId="109"/>
    <cellStyle name="差_S02-193-德国米黄  " xfId="110"/>
    <cellStyle name="常规 10 10 11" xfId="111"/>
    <cellStyle name="常规 10 14 28" xfId="112"/>
    <cellStyle name="常规 10 14 33" xfId="113"/>
    <cellStyle name="40% - 强调文字颜色 5" xfId="114" builtinId="47"/>
    <cellStyle name="60% - 强调文字颜色 5" xfId="115" builtinId="48"/>
    <cellStyle name="好_工程量清单_【发】投标2013.7.25" xfId="116"/>
    <cellStyle name="—_report1198tables_anne" xfId="117"/>
    <cellStyle name="强调文字颜色 6" xfId="118" builtinId="49"/>
    <cellStyle name="常规 10 10 12" xfId="119"/>
    <cellStyle name="常规 10 14 29" xfId="120"/>
    <cellStyle name="常规 10 14 34" xfId="121"/>
    <cellStyle name="40% - 强调文字颜色 6" xfId="122" builtinId="51"/>
    <cellStyle name="60% - 强调文字颜色 6" xfId="123" builtinId="52"/>
    <cellStyle name="_Book1_1" xfId="124"/>
    <cellStyle name="常规 10 10 14" xfId="125"/>
    <cellStyle name="常规 10 14 36" xfId="126"/>
    <cellStyle name="—_CMHK_2001" xfId="127"/>
    <cellStyle name="常规 2 40 33" xfId="128"/>
    <cellStyle name="常规 2 40 28" xfId="129"/>
    <cellStyle name="—" xfId="130"/>
    <cellStyle name="好_L04a型外立面石材汇总" xfId="131"/>
    <cellStyle name="—_EM_CMHKconsolidated Debt Ratios 05302001" xfId="132"/>
    <cellStyle name="常规 10 8 36" xfId="133"/>
    <cellStyle name="(1,000)x" xfId="134"/>
    <cellStyle name="差_S09-176-枫丹白露中花" xfId="135"/>
    <cellStyle name="常规 10 30 6" xfId="136"/>
    <cellStyle name="常规 10 25 6" xfId="137"/>
    <cellStyle name="(1,000)" xfId="138"/>
    <cellStyle name="差_L04a_1_S19-177-德国米黄" xfId="139"/>
    <cellStyle name="常规 10 10 13" xfId="140"/>
    <cellStyle name="常规 10 14 35" xfId="141"/>
    <cellStyle name="常规 10 14 40" xfId="142"/>
    <cellStyle name="常规 2 7 2" xfId="143"/>
    <cellStyle name="_Book1" xfId="144"/>
    <cellStyle name="常规 2 56 2" xfId="145"/>
    <cellStyle name="常规 10 10 36" xfId="146"/>
    <cellStyle name="—_Book2" xfId="147"/>
    <cellStyle name="_Book1_2" xfId="148"/>
    <cellStyle name="常规 10 10 15" xfId="149"/>
    <cellStyle name="常规 10 10 20" xfId="150"/>
    <cellStyle name="常规 10 14 37" xfId="151"/>
    <cellStyle name="—_CMHK_2001_backup1" xfId="152"/>
    <cellStyle name="差_s10-183-德国米黄 " xfId="153"/>
    <cellStyle name="—_CMHK_2001_revised" xfId="154"/>
    <cellStyle name="New Times Roman" xfId="155"/>
    <cellStyle name="—_CMHK_2001_revised_overall 052401" xfId="156"/>
    <cellStyle name="—_CMHK_2001_revised_overall 053001" xfId="157"/>
    <cellStyle name="常规 10 10 4" xfId="158"/>
    <cellStyle name="常规 10 12 28" xfId="159"/>
    <cellStyle name="常规 10 12 33" xfId="160"/>
    <cellStyle name="_Comma" xfId="161"/>
    <cellStyle name="常规 10 11 27" xfId="162"/>
    <cellStyle name="常规 10 11 32" xfId="163"/>
    <cellStyle name="好_封面及目录" xfId="164"/>
    <cellStyle name="常规 2 40 24" xfId="165"/>
    <cellStyle name="常规 2 40 19" xfId="166"/>
    <cellStyle name="_Currency_CMHK_2001_backup1" xfId="167"/>
    <cellStyle name="常规 2 57 8" xfId="168"/>
    <cellStyle name="_CurrencySpace" xfId="169"/>
    <cellStyle name="差_大庆工程量清单（酒店报价）06-20" xfId="170"/>
    <cellStyle name="—_EM_CMHK" xfId="171"/>
    <cellStyle name="—_EM_CMHKconsolidated" xfId="172"/>
    <cellStyle name="_ET_STYLE_NoName_00_" xfId="173"/>
    <cellStyle name="常规 10 6 39" xfId="174"/>
    <cellStyle name="常规 10 33 4" xfId="175"/>
    <cellStyle name="常规 10 28 4" xfId="176"/>
    <cellStyle name="差_664J 投标2010.09.05（发）_【发】投标2013.7.25" xfId="177"/>
    <cellStyle name="常规 2 41 21" xfId="178"/>
    <cellStyle name="常规 2 41 16" xfId="179"/>
    <cellStyle name="—_GS Assumptions-F" xfId="180"/>
    <cellStyle name="—_GS_Balance" xfId="181"/>
    <cellStyle name="差_s12-184-皇家米黄" xfId="182"/>
    <cellStyle name="好_130415附本" xfId="183"/>
    <cellStyle name="常规 10 11 25" xfId="184"/>
    <cellStyle name="常规 10 11 30" xfId="185"/>
    <cellStyle name="常规 10 4 2" xfId="186"/>
    <cellStyle name="—_GS_Cash " xfId="187"/>
    <cellStyle name="常规 10 20 22" xfId="188"/>
    <cellStyle name="常规 10 20 17" xfId="189"/>
    <cellStyle name="常规 10 15 17" xfId="190"/>
    <cellStyle name="常规 10 15 22" xfId="191"/>
    <cellStyle name="千位分隔 2 2" xfId="192"/>
    <cellStyle name="—_GS_Cash  (2)" xfId="193"/>
    <cellStyle name="差_S19_276A 上海绿城四栋合计" xfId="194"/>
    <cellStyle name="差_S24_276A 上海绿城四栋合计" xfId="195"/>
    <cellStyle name="—_GS_DCF" xfId="196"/>
    <cellStyle name="常规 2 43" xfId="197"/>
    <cellStyle name="常规 10 6 20" xfId="198"/>
    <cellStyle name="常规 10 6 15" xfId="199"/>
    <cellStyle name="0,0_x005f_x000d__x005f_x000a_NA_x005f_x000d__x005f_x000a_" xfId="200"/>
    <cellStyle name="—_GS_PNL" xfId="201"/>
    <cellStyle name="差_S02-191-德国米黄  " xfId="202"/>
    <cellStyle name="—_I&amp;O Report Tables" xfId="203"/>
    <cellStyle name="常规 10 14 15" xfId="204"/>
    <cellStyle name="常规 10 14 20" xfId="205"/>
    <cellStyle name="常规 10 24 6" xfId="206"/>
    <cellStyle name="常规 10 23 12" xfId="207"/>
    <cellStyle name="常规 10 19 6" xfId="208"/>
    <cellStyle name="常规 10 18 12" xfId="209"/>
    <cellStyle name="—_I&amp;O Report Tables_candicetables" xfId="210"/>
    <cellStyle name="_Multiple" xfId="211"/>
    <cellStyle name="常规 10 22 38" xfId="212"/>
    <cellStyle name="常规 10 17 38" xfId="213"/>
    <cellStyle name="_Percent" xfId="214"/>
    <cellStyle name="常规 10 13 16" xfId="215"/>
    <cellStyle name="常规 10 13 21" xfId="216"/>
    <cellStyle name="_PercentSpace" xfId="217"/>
    <cellStyle name="AFE" xfId="218"/>
    <cellStyle name="—_report1198tables" xfId="219"/>
    <cellStyle name="差_L07a-202-新德米" xfId="220"/>
    <cellStyle name="常规 2 9 32" xfId="221"/>
    <cellStyle name="常规 2 9 27" xfId="222"/>
    <cellStyle name="常规 2 54 10" xfId="223"/>
    <cellStyle name="常规 2 49 10" xfId="224"/>
    <cellStyle name="—_report1198tables_tables_99" xfId="225"/>
    <cellStyle name="—_RSA" xfId="226"/>
    <cellStyle name="差_舟山长峙岛石材工程量清单-新表式-_报价2011.10.17" xfId="227"/>
    <cellStyle name="_附件7：亳州地区G13无线初步方案编制过程参考表格" xfId="228"/>
    <cellStyle name="常规 10 11 2" xfId="229"/>
    <cellStyle name="1,000" xfId="230"/>
    <cellStyle name="1,000x" xfId="231"/>
    <cellStyle name="差_S01(159)_276A 上海绿城四栋合计" xfId="232"/>
    <cellStyle name="6mal" xfId="233"/>
    <cellStyle name="常规 10 11 9" xfId="234"/>
    <cellStyle name="常规 10 31 40" xfId="235"/>
    <cellStyle name="常规 10 31 35" xfId="236"/>
    <cellStyle name="常规 10 26 40" xfId="237"/>
    <cellStyle name="常规 10 26 35" xfId="238"/>
    <cellStyle name="A4 Small 210 x 297 mm" xfId="239"/>
    <cellStyle name="差_Book1" xfId="240"/>
    <cellStyle name="常规 10 22 13" xfId="241"/>
    <cellStyle name="常规 10 17 13" xfId="242"/>
    <cellStyle name="常规 10 14 7" xfId="243"/>
    <cellStyle name="常规 10 31 8" xfId="244"/>
    <cellStyle name="常规 10 26 8" xfId="245"/>
    <cellStyle name="ColLevel_0" xfId="246"/>
    <cellStyle name="常规 10 31 9" xfId="247"/>
    <cellStyle name="常规 10 26 9" xfId="248"/>
    <cellStyle name="ColLevel_1" xfId="249"/>
    <cellStyle name="Lines Fill" xfId="250"/>
    <cellStyle name="差_投标2010.08.05_【发】投标2013.7.25" xfId="251"/>
    <cellStyle name="常规 2 55 32" xfId="252"/>
    <cellStyle name="常规 2 55 27" xfId="253"/>
    <cellStyle name="常规 10 7 5" xfId="254"/>
    <cellStyle name="Column Headings" xfId="255"/>
    <cellStyle name="Column$Headings" xfId="256"/>
    <cellStyle name="常规 2 54 33" xfId="257"/>
    <cellStyle name="常规 2 54 28" xfId="258"/>
    <cellStyle name="常规 2 49 33" xfId="259"/>
    <cellStyle name="常规 2 49 28" xfId="260"/>
    <cellStyle name="常规 10 2 6" xfId="261"/>
    <cellStyle name="Comma_!!!GO" xfId="262"/>
    <cellStyle name="常规 2 50 11" xfId="263"/>
    <cellStyle name="常规 2 45 11" xfId="264"/>
    <cellStyle name="差_S01(159)" xfId="265"/>
    <cellStyle name="常规 10 6 37" xfId="266"/>
    <cellStyle name="常规 10 33 2" xfId="267"/>
    <cellStyle name="常规 10 28 2" xfId="268"/>
    <cellStyle name="差_S18_276A 上海绿城四栋合计" xfId="269"/>
    <cellStyle name="Comma [0]_!!!GO" xfId="270"/>
    <cellStyle name="comma zerodec" xfId="271"/>
    <cellStyle name="Currency [0]_!!!GO" xfId="272"/>
    <cellStyle name="Currency_!!!GO" xfId="273"/>
    <cellStyle name="常规 10 14 10" xfId="274"/>
    <cellStyle name="常规 10 12" xfId="275"/>
    <cellStyle name="Currency1" xfId="276"/>
    <cellStyle name="常规 10 13 29" xfId="277"/>
    <cellStyle name="常规 10 13 34" xfId="278"/>
    <cellStyle name="Date" xfId="279"/>
    <cellStyle name="差_L05外立面石材汇总_L04a" xfId="280"/>
    <cellStyle name="Dollar" xfId="281"/>
    <cellStyle name="常规 10 11 7" xfId="282"/>
    <cellStyle name="Dollar (zero dec)" xfId="283"/>
    <cellStyle name="Euro" xfId="284"/>
    <cellStyle name="常规 10 12 3" xfId="285"/>
    <cellStyle name="General" xfId="286"/>
    <cellStyle name="差_S19" xfId="287"/>
    <cellStyle name="差_S24" xfId="288"/>
    <cellStyle name="Grey" xfId="289"/>
    <cellStyle name="Hardcoded 0" xfId="290"/>
    <cellStyle name="常规 10 10" xfId="291"/>
    <cellStyle name="常规 10 13 27" xfId="292"/>
    <cellStyle name="常规 10 13 32" xfId="293"/>
    <cellStyle name="常规 10 2 30" xfId="294"/>
    <cellStyle name="常规 10 2 25" xfId="295"/>
    <cellStyle name="Header1" xfId="296"/>
    <cellStyle name="常规 10 2 31" xfId="297"/>
    <cellStyle name="常规 10 2 26" xfId="298"/>
    <cellStyle name="Header2" xfId="299"/>
    <cellStyle name="千位分隔 2 4" xfId="300"/>
    <cellStyle name="Input [yellow]" xfId="301"/>
    <cellStyle name="差_S09-170-枫丹白露中花" xfId="302"/>
    <cellStyle name="常规 2 57 5" xfId="303"/>
    <cellStyle name="Input Cells" xfId="304"/>
    <cellStyle name="InputArea" xfId="305"/>
    <cellStyle name="千位分隔 3 2 2" xfId="306"/>
    <cellStyle name="差_S09" xfId="307"/>
    <cellStyle name="差_S09_276A 上海绿城四栋合计" xfId="308"/>
    <cellStyle name="Linked Cells" xfId="309"/>
    <cellStyle name="Millares [0]_96 Risk" xfId="310"/>
    <cellStyle name="差_S17-188-枫丹白露中花" xfId="311"/>
    <cellStyle name="差_清单7.24 2" xfId="312"/>
    <cellStyle name="好_S01_276A 上海绿城四栋合计" xfId="313"/>
    <cellStyle name="常规 2 2 2 2" xfId="314"/>
    <cellStyle name="常规 10 5 6" xfId="315"/>
    <cellStyle name="Millares_96 Risk" xfId="316"/>
    <cellStyle name="Milliers [0]_!!!GO" xfId="317"/>
    <cellStyle name="Milliers_!!!GO" xfId="318"/>
    <cellStyle name="Moneda [0]_96 Risk" xfId="319"/>
    <cellStyle name="常规 2 42 34" xfId="320"/>
    <cellStyle name="常规 2 42 29" xfId="321"/>
    <cellStyle name="Moneda_96 Risk" xfId="322"/>
    <cellStyle name="Mon閠aire [0]_!!!GO" xfId="323"/>
    <cellStyle name="Mon閠aire_!!!GO" xfId="324"/>
    <cellStyle name="no dec" xfId="325"/>
    <cellStyle name="常规 10 13 8" xfId="326"/>
    <cellStyle name="Normal - Style1" xfId="327"/>
    <cellStyle name="差_1-1#楼的价格 2" xfId="328"/>
    <cellStyle name="常规 10 3 5" xfId="329"/>
    <cellStyle name="Normal_!!!GO" xfId="330"/>
    <cellStyle name="Notes" xfId="331"/>
    <cellStyle name="常规 10 2 33" xfId="332"/>
    <cellStyle name="常规 10 2 28" xfId="333"/>
    <cellStyle name="差_工程量15#19#131111--李红岩" xfId="334"/>
    <cellStyle name="Number" xfId="335"/>
    <cellStyle name="常规 2 53" xfId="336"/>
    <cellStyle name="常规 2 48" xfId="337"/>
    <cellStyle name="常规 10 6 30" xfId="338"/>
    <cellStyle name="常规 10 6 25" xfId="339"/>
    <cellStyle name="per.style" xfId="340"/>
    <cellStyle name="PSInt" xfId="341"/>
    <cellStyle name="常规 2 9 38" xfId="342"/>
    <cellStyle name="常规 2 54 21" xfId="343"/>
    <cellStyle name="常规 2 54 16" xfId="344"/>
    <cellStyle name="常规 2 49 21" xfId="345"/>
    <cellStyle name="常规 2 49 16" xfId="346"/>
    <cellStyle name="差_附件1：(一标)" xfId="347"/>
    <cellStyle name="Percent [2]" xfId="348"/>
    <cellStyle name="Percent_!!!GO" xfId="349"/>
    <cellStyle name="常规 10 22 10" xfId="350"/>
    <cellStyle name="常规 10 17 10" xfId="351"/>
    <cellStyle name="PillarData" xfId="352"/>
    <cellStyle name="常规 10 14 4" xfId="353"/>
    <cellStyle name="常规 10 34 22" xfId="354"/>
    <cellStyle name="常规 10 34 17" xfId="355"/>
    <cellStyle name="常规 10 29 22" xfId="356"/>
    <cellStyle name="常规 10 29 17" xfId="357"/>
    <cellStyle name="PillarHeading" xfId="358"/>
    <cellStyle name="差_L04型外立面石材汇总_S19-177-德国米黄" xfId="359"/>
    <cellStyle name="PillarText" xfId="360"/>
    <cellStyle name="PillarTotal" xfId="361"/>
    <cellStyle name="Pourcentage_pldt" xfId="362"/>
    <cellStyle name="PSDate" xfId="363"/>
    <cellStyle name="PSDec" xfId="364"/>
    <cellStyle name="常规 10 13 37" xfId="365"/>
    <cellStyle name="常规 10 20" xfId="366"/>
    <cellStyle name="常规 10 15" xfId="367"/>
    <cellStyle name="PSHeading" xfId="368"/>
    <cellStyle name="常规 10 20 31" xfId="369"/>
    <cellStyle name="常规 10 20 26" xfId="370"/>
    <cellStyle name="常规 10 15 31" xfId="371"/>
    <cellStyle name="常规 10 15 26" xfId="372"/>
    <cellStyle name="PSSpacer" xfId="373"/>
    <cellStyle name="常规 10 12 9" xfId="374"/>
    <cellStyle name="RowLevel_0" xfId="375"/>
    <cellStyle name="常规 10 23 36" xfId="376"/>
    <cellStyle name="常规 10 18 36" xfId="377"/>
    <cellStyle name="Sheet Head" xfId="378"/>
    <cellStyle name="常规 10 14 14" xfId="379"/>
    <cellStyle name="常规 2 8 36" xfId="380"/>
    <cellStyle name="常规 2 53 14" xfId="381"/>
    <cellStyle name="常规 2 48 14" xfId="382"/>
    <cellStyle name="s]_x000d__x000a_load=_x000d__x000a_run=_x000d__x000a_NullPort=None_x000d__x000a_device=HP LaserJet 4 Plus,HPPCL5MS,LPT1:_x000d__x000a__x000d__x000a_[Desktop]_x000d__x000a_Wallpaper=(无)_x000d__x000a_TileWallpaper=0_x000d_" xfId="383"/>
    <cellStyle name="s]_x000d__x000a_load=c:\cstar20\cstar20.exe_x000d__x000a_run=_x000d__x000a_device=HP LaserJet 4 Plus,HPPCL5MS,LPT1:_x000d__x000a__x000d__x000a_[Desktop]_x000d__x000a_Wallpaper=C:\WINDOWS\BLUE" xfId="384"/>
    <cellStyle name="s]_x005f_x000d__x005f_x000a_load=_x005f_x000d__x005f_x000a_run=_x005f_x000d__x005f_x000a_NullPort=None_x005f_x000d__x005f_x000a_device=HP LaserJet 4 Plus,HPPCL5MS,LPT1:_x005f_x000d__x005f_x000a__x005f_x000d__x005f_x000a_[Desktop]_x005f_x000d__x005f_x000a_" xfId="385"/>
    <cellStyle name="常规 4 5" xfId="386"/>
    <cellStyle name="常规 4 2 3" xfId="387"/>
    <cellStyle name="sMECfcE101A" xfId="388"/>
    <cellStyle name="常规 10 20 20" xfId="389"/>
    <cellStyle name="常规 10 20 15" xfId="390"/>
    <cellStyle name="常规 10 15 15" xfId="391"/>
    <cellStyle name="常规 10 15 20" xfId="392"/>
    <cellStyle name="好 2" xfId="393"/>
    <cellStyle name="sMECfN101A" xfId="394"/>
    <cellStyle name="sMECfN102A" xfId="395"/>
    <cellStyle name="sMECftC101A" xfId="396"/>
    <cellStyle name="sMECftE101A" xfId="397"/>
    <cellStyle name="常规 10 14 17" xfId="398"/>
    <cellStyle name="常规 10 14 22" xfId="399"/>
    <cellStyle name="sstot" xfId="400"/>
    <cellStyle name="Standard_AREAS" xfId="401"/>
    <cellStyle name="t" xfId="402"/>
    <cellStyle name="常规 2 6" xfId="403"/>
    <cellStyle name="差_S02-171-德国米黄" xfId="404"/>
    <cellStyle name="常规 2 3 4" xfId="405"/>
    <cellStyle name="t_HVAC Equipment (3)" xfId="406"/>
    <cellStyle name="百分比 2" xfId="407"/>
    <cellStyle name="百分比 3" xfId="408"/>
    <cellStyle name="常规 10 20 30" xfId="409"/>
    <cellStyle name="常规 10 20 25" xfId="410"/>
    <cellStyle name="常规 10 15 30" xfId="411"/>
    <cellStyle name="捠壿 [0.00]_Region Orders (2)" xfId="412"/>
    <cellStyle name="常规 10 15 25" xfId="413"/>
    <cellStyle name="好_S01" xfId="414"/>
    <cellStyle name="常规 2 55 13" xfId="415"/>
    <cellStyle name="捠壿_Region Orders (2)" xfId="416"/>
    <cellStyle name="编号" xfId="417"/>
    <cellStyle name="标题1" xfId="418"/>
    <cellStyle name="部门" xfId="419"/>
    <cellStyle name="常规 2 52 2" xfId="420"/>
    <cellStyle name="常规 2 47 2" xfId="421"/>
    <cellStyle name="差_【发】投标2013.7.25" xfId="422"/>
    <cellStyle name="差_001-10 报价表单价调整" xfId="423"/>
    <cellStyle name="常规 2 8 32" xfId="424"/>
    <cellStyle name="常规 2 8 27" xfId="425"/>
    <cellStyle name="常规 2 53 10" xfId="426"/>
    <cellStyle name="常规 2 48 10" xfId="427"/>
    <cellStyle name="差_001-10 报价表单价调整_276A 上海绿城四栋合计" xfId="428"/>
    <cellStyle name="差_001-10 报价表单价调整_S19-177-德国米黄" xfId="429"/>
    <cellStyle name="常规 10 11" xfId="430"/>
    <cellStyle name="常规 10 13 28" xfId="431"/>
    <cellStyle name="常规 10 13 33" xfId="432"/>
    <cellStyle name="差_09 线条清单" xfId="433"/>
    <cellStyle name="常规 10 20 23" xfId="434"/>
    <cellStyle name="常规 10 20 18" xfId="435"/>
    <cellStyle name="常规 10 15 18" xfId="436"/>
    <cellStyle name="常规 10 15 23" xfId="437"/>
    <cellStyle name="差_1-1#楼的价格" xfId="438"/>
    <cellStyle name="常规 10 4 9" xfId="439"/>
    <cellStyle name="常规 10 11 12" xfId="440"/>
    <cellStyle name="常规 10 20 34" xfId="441"/>
    <cellStyle name="常规 10 20 29" xfId="442"/>
    <cellStyle name="常规 10 15 34" xfId="443"/>
    <cellStyle name="常规 10 15 29" xfId="444"/>
    <cellStyle name="差_130415附本" xfId="445"/>
    <cellStyle name="差_130415附本_清单1~9#石材0625" xfId="446"/>
    <cellStyle name="常规 10 31 23" xfId="447"/>
    <cellStyle name="常规 10 31 18" xfId="448"/>
    <cellStyle name="常规 10 26 23" xfId="449"/>
    <cellStyle name="常规 10 26 18" xfId="450"/>
    <cellStyle name="差_276A 上海绿城四栋合计" xfId="451"/>
    <cellStyle name="差_664J 投标2010.09.05（发）" xfId="452"/>
    <cellStyle name="差_s01-179-枫丹白露细花" xfId="453"/>
    <cellStyle name="常规 10 22 23" xfId="454"/>
    <cellStyle name="常规 10 22 18" xfId="455"/>
    <cellStyle name="常规 10 17 23" xfId="456"/>
    <cellStyle name="常规 10 17 18" xfId="457"/>
    <cellStyle name="差_L04a_1" xfId="458"/>
    <cellStyle name="差_L04a_1_276A 上海绿城四栋合计" xfId="459"/>
    <cellStyle name="差_L04a型外立面石材汇总" xfId="460"/>
    <cellStyle name="差_S18" xfId="461"/>
    <cellStyle name="常规 10 34 4" xfId="462"/>
    <cellStyle name="常规 10 29 4" xfId="463"/>
    <cellStyle name="常规 10 24 10" xfId="464"/>
    <cellStyle name="常规 10 19 10" xfId="465"/>
    <cellStyle name="差_L04型外立面石材汇总" xfId="466"/>
    <cellStyle name="差_L04型外立面石材汇总_276A 上海绿城四栋合计" xfId="467"/>
    <cellStyle name="常规 10 4 7" xfId="468"/>
    <cellStyle name="常规 10 11 10" xfId="469"/>
    <cellStyle name="常规 10 20 32" xfId="470"/>
    <cellStyle name="常规 10 20 27" xfId="471"/>
    <cellStyle name="常规 10 15 32" xfId="472"/>
    <cellStyle name="常规 10 15 27" xfId="473"/>
    <cellStyle name="差_L05外立面石材汇总" xfId="474"/>
    <cellStyle name="差_L05外立面石材汇总_001-10 报价表单价调整" xfId="475"/>
    <cellStyle name="常规 2 3 3 3" xfId="476"/>
    <cellStyle name="常规 10 11 4" xfId="477"/>
    <cellStyle name="常规 2 53 40" xfId="478"/>
    <cellStyle name="常规 2 53 35" xfId="479"/>
    <cellStyle name="常规 2 48 40" xfId="480"/>
    <cellStyle name="常规 2 48 35" xfId="481"/>
    <cellStyle name="差_L05外立面石材汇总_S02" xfId="482"/>
    <cellStyle name="差_L05外立面石材汇总_S18" xfId="483"/>
    <cellStyle name="好_工程量清单（德国米黄报价）调整后" xfId="484"/>
    <cellStyle name="差_L05外立面石材汇总_S19" xfId="485"/>
    <cellStyle name="差_L05外立面石材汇总_S24" xfId="486"/>
    <cellStyle name="差_工程量清单_报价2011.10.17" xfId="487"/>
    <cellStyle name="差_L05外立面石材汇总_汇总" xfId="488"/>
    <cellStyle name="差_汇总_276A 上海绿城四栋合计" xfId="489"/>
    <cellStyle name="常规 10 10 17" xfId="490"/>
    <cellStyle name="常规 10 10 22" xfId="491"/>
    <cellStyle name="差_L07b-200-皇家米黄" xfId="492"/>
    <cellStyle name="常规 10 14 39" xfId="493"/>
    <cellStyle name="好_投标2010.08.05_【发】投标2013.7.25" xfId="494"/>
    <cellStyle name="差_S01" xfId="495"/>
    <cellStyle name="差_S01(159)_S19-177-德国米黄" xfId="496"/>
    <cellStyle name="常规 2 43 40" xfId="497"/>
    <cellStyle name="常规 2 43 35" xfId="498"/>
    <cellStyle name="差_S01_276A 上海绿城四栋合计" xfId="499"/>
    <cellStyle name="差_S01_S19-177-德国米黄" xfId="500"/>
    <cellStyle name="常规 10 10 7" xfId="501"/>
    <cellStyle name="常规 10 12 36" xfId="502"/>
    <cellStyle name="差_s01-175-皇家米黄" xfId="503"/>
    <cellStyle name="常规 10 13 7" xfId="504"/>
    <cellStyle name="差_S02" xfId="505"/>
    <cellStyle name="差_S02_S19-177-德国米黄" xfId="506"/>
    <cellStyle name="常规 2 7 36" xfId="507"/>
    <cellStyle name="常规 2 52 14" xfId="508"/>
    <cellStyle name="常规 2 47 14" xfId="509"/>
    <cellStyle name="差_S02_276A 上海绿城四栋合计" xfId="510"/>
    <cellStyle name="差_S02-187-德国米黄 " xfId="511"/>
    <cellStyle name="差_S02-198-德国米黄 " xfId="512"/>
    <cellStyle name="差_S-06（葡萄牙木化石）" xfId="513"/>
    <cellStyle name="差_S06-189-枫丹白露细花" xfId="514"/>
    <cellStyle name="差_S06-195-皇家米黄" xfId="515"/>
    <cellStyle name="差_S09_S19-177-德国米黄" xfId="516"/>
    <cellStyle name="常规 10 9 12" xfId="517"/>
    <cellStyle name="差_S09-178-皇家米黄" xfId="518"/>
    <cellStyle name="差_S24-192-德国米黄" xfId="519"/>
    <cellStyle name="常规 2 56 37" xfId="520"/>
    <cellStyle name="差_s10-180-德国米黄" xfId="521"/>
    <cellStyle name="常规 10 4 19" xfId="522"/>
    <cellStyle name="常规 10 4 24" xfId="523"/>
    <cellStyle name="差_工程量清单" xfId="524"/>
    <cellStyle name="差_S11(深德国石灰石)" xfId="525"/>
    <cellStyle name="差_S11-173-新德米" xfId="526"/>
    <cellStyle name="差_S11-181-新德米" xfId="527"/>
    <cellStyle name="差_S13-169-新德米" xfId="528"/>
    <cellStyle name="常规 10 13 40" xfId="529"/>
    <cellStyle name="常规 10 13 35" xfId="530"/>
    <cellStyle name="常规 10 13" xfId="531"/>
    <cellStyle name="差_S14-190-皇家米黄" xfId="532"/>
    <cellStyle name="差_S14-197-皇家米黄 " xfId="533"/>
    <cellStyle name="常规 10 10 33" xfId="534"/>
    <cellStyle name="常规 10 10 28" xfId="535"/>
    <cellStyle name="差_S17-167-皇家米黄" xfId="536"/>
    <cellStyle name="常规 10 13 4" xfId="537"/>
    <cellStyle name="常规 10 4 39" xfId="538"/>
    <cellStyle name="差_S17-196-德国米黄" xfId="539"/>
    <cellStyle name="常规 10 14 38" xfId="540"/>
    <cellStyle name="常规 10 10 21" xfId="541"/>
    <cellStyle name="常规 10 10 16" xfId="542"/>
    <cellStyle name="差_S18_S19-177-德国米黄" xfId="543"/>
    <cellStyle name="常规 10 25 9" xfId="544"/>
    <cellStyle name="常规 10 30 9" xfId="545"/>
    <cellStyle name="差_S24_S19-177-德国米黄" xfId="546"/>
    <cellStyle name="差_S19_S19-177-德国米黄" xfId="547"/>
    <cellStyle name="差_S19-177-德国米黄" xfId="548"/>
    <cellStyle name="常规 10 6 16" xfId="549"/>
    <cellStyle name="常规 10 6 21" xfId="550"/>
    <cellStyle name="常规 2 44" xfId="551"/>
    <cellStyle name="差_s23-194-枫丹白露细花 " xfId="552"/>
    <cellStyle name="差_S24-185-德国米黄" xfId="553"/>
    <cellStyle name="差_S25-168-枫丹白露细花" xfId="554"/>
    <cellStyle name="差_封面及目录" xfId="555"/>
    <cellStyle name="差_附件1：(一标) 2" xfId="556"/>
    <cellStyle name="差_工程量清单（德国米黄报价）调整后" xfId="557"/>
    <cellStyle name="数量" xfId="558"/>
    <cellStyle name="差_工程量清单（德国米黄报价）调整后_最新杭州融创排屋工程量清单20" xfId="559"/>
    <cellStyle name="常规 2 49 2" xfId="560"/>
    <cellStyle name="常规 2 54 2" xfId="561"/>
    <cellStyle name="常规 10 13 2" xfId="562"/>
    <cellStyle name="常规 10 4 37" xfId="563"/>
    <cellStyle name="差_工程量清单_【发】投标2013.7.25" xfId="564"/>
    <cellStyle name="差_汇总" xfId="565"/>
    <cellStyle name="常规 10 14 9" xfId="566"/>
    <cellStyle name="差_汇总_S19-177-德国米黄" xfId="567"/>
    <cellStyle name="常规 10 17 15" xfId="568"/>
    <cellStyle name="常规 10 17 20" xfId="569"/>
    <cellStyle name="常规 10 22 15" xfId="570"/>
    <cellStyle name="常规 10 22 20" xfId="571"/>
    <cellStyle name="差_绿城玫瑰园L04外墙石材招标清单(修)" xfId="572"/>
    <cellStyle name="常规 10 18 10" xfId="573"/>
    <cellStyle name="常规 10 19 4" xfId="574"/>
    <cellStyle name="常规 10 23 10" xfId="575"/>
    <cellStyle name="常规 10 24 4" xfId="576"/>
    <cellStyle name="差_绿城玫瑰园L05a外墙石材招标清单(修)" xfId="577"/>
    <cellStyle name="差_绿城玫瑰园L05b外墙石材招标清单(修)" xfId="578"/>
    <cellStyle name="差_绿城玫瑰园L06b外墙石材招标清单(修)" xfId="579"/>
    <cellStyle name="差_绿城玫瑰园L08a外墙石材招标清单(修)" xfId="580"/>
    <cellStyle name="差_绿城玫瑰园L14外墙石材招标清单(修)" xfId="581"/>
    <cellStyle name="差_七期别墅房型、石材选型、栋号" xfId="582"/>
    <cellStyle name="差_清单7.24" xfId="583"/>
    <cellStyle name="差_桃花园报价2011.12.09" xfId="584"/>
    <cellStyle name="差_投标2010.08.05" xfId="585"/>
    <cellStyle name="常规 10 12 23" xfId="586"/>
    <cellStyle name="常规 10 12 18" xfId="587"/>
    <cellStyle name="差_投标2010.08.05_报价2011.10.17" xfId="588"/>
    <cellStyle name="差_一标段" xfId="589"/>
    <cellStyle name="差_舟山长峙岛别墅BC区（SN2户型）石材报价表格9.30" xfId="590"/>
    <cellStyle name="常规 2 57 17" xfId="591"/>
    <cellStyle name="常规 2 57 22" xfId="592"/>
    <cellStyle name="差_舟山长峙岛石材工程量清单-新表式-" xfId="593"/>
    <cellStyle name="差_舟山长峙岛石材工程量清单-新表式-_【发】投标2013.7.25" xfId="594"/>
    <cellStyle name="常规 10 15 2" xfId="595"/>
    <cellStyle name="常规 10 20 2" xfId="596"/>
    <cellStyle name="常规 10 13 31" xfId="597"/>
    <cellStyle name="常规 10 13 26" xfId="598"/>
    <cellStyle name="常规 10" xfId="599"/>
    <cellStyle name="常规 10 10 24" xfId="600"/>
    <cellStyle name="常规 10 10 19" xfId="601"/>
    <cellStyle name="常规 10 12 31" xfId="602"/>
    <cellStyle name="常规 10 12 26" xfId="603"/>
    <cellStyle name="常规 10 10 2" xfId="604"/>
    <cellStyle name="常规 10 10 30" xfId="605"/>
    <cellStyle name="常规 10 10 25" xfId="606"/>
    <cellStyle name="常规 10 10 31" xfId="607"/>
    <cellStyle name="常规 10 10 26" xfId="608"/>
    <cellStyle name="常规 10 10 32" xfId="609"/>
    <cellStyle name="常规 10 10 27" xfId="610"/>
    <cellStyle name="常规 10 10 34" xfId="611"/>
    <cellStyle name="常规 10 10 29" xfId="612"/>
    <cellStyle name="常规 10 12 32" xfId="613"/>
    <cellStyle name="常规 10 12 27" xfId="614"/>
    <cellStyle name="常规 10 10 3" xfId="615"/>
    <cellStyle name="常规 2 3 2 2" xfId="616"/>
    <cellStyle name="常规 10 10 40" xfId="617"/>
    <cellStyle name="常规 10 10 35" xfId="618"/>
    <cellStyle name="常规 10 10 38" xfId="619"/>
    <cellStyle name="常规 2 56 4" xfId="620"/>
    <cellStyle name="常规 10 10 39" xfId="621"/>
    <cellStyle name="常规 2 56 5" xfId="622"/>
    <cellStyle name="常规 10 12 34" xfId="623"/>
    <cellStyle name="常规 10 12 29" xfId="624"/>
    <cellStyle name="常规 10 10 5" xfId="625"/>
    <cellStyle name="常规 10 12 40" xfId="626"/>
    <cellStyle name="常规 10 12 35" xfId="627"/>
    <cellStyle name="常规 10 10 6" xfId="628"/>
    <cellStyle name="常规 10 12 37" xfId="629"/>
    <cellStyle name="常规 10 10 8" xfId="630"/>
    <cellStyle name="常规 10 12 38" xfId="631"/>
    <cellStyle name="常规 10 10 9" xfId="632"/>
    <cellStyle name="普通_GX1" xfId="633"/>
    <cellStyle name="常规 10 15 28" xfId="634"/>
    <cellStyle name="常规 10 15 33" xfId="635"/>
    <cellStyle name="常规 10 20 28" xfId="636"/>
    <cellStyle name="常规 10 20 33" xfId="637"/>
    <cellStyle name="好_S02_276A 上海绿城四栋合计" xfId="638"/>
    <cellStyle name="常规 10 11 11" xfId="639"/>
    <cellStyle name="常规 10 4 8" xfId="640"/>
    <cellStyle name="常规 10 11 13" xfId="641"/>
    <cellStyle name="常规 10 11 14" xfId="642"/>
    <cellStyle name="常规 10 11 20" xfId="643"/>
    <cellStyle name="常规 10 11 15" xfId="644"/>
    <cellStyle name="常规 10 11 21" xfId="645"/>
    <cellStyle name="常规 10 11 16" xfId="646"/>
    <cellStyle name="常规 10 11 22" xfId="647"/>
    <cellStyle name="常规 10 11 17" xfId="648"/>
    <cellStyle name="常规 10 11 23" xfId="649"/>
    <cellStyle name="常规 10 11 18" xfId="650"/>
    <cellStyle name="常规 10 11 24" xfId="651"/>
    <cellStyle name="常规 10 11 19" xfId="652"/>
    <cellStyle name="常规 10 11 31" xfId="653"/>
    <cellStyle name="常规 10 11 26" xfId="654"/>
    <cellStyle name="好_L04型外立面石材汇总_S19-177-德国米黄" xfId="655"/>
    <cellStyle name="常规 10 11 33" xfId="656"/>
    <cellStyle name="常规 10 11 28" xfId="657"/>
    <cellStyle name="常规 10 11 34" xfId="658"/>
    <cellStyle name="常规 10 11 29" xfId="659"/>
    <cellStyle name="常规 10 11 3" xfId="660"/>
    <cellStyle name="常规 2 3 3 2" xfId="661"/>
    <cellStyle name="常规 10 11 36" xfId="662"/>
    <cellStyle name="常规 10 11 37" xfId="663"/>
    <cellStyle name="常规 10 11 38" xfId="664"/>
    <cellStyle name="常规 10 11 39" xfId="665"/>
    <cellStyle name="常规 10 11 5" xfId="666"/>
    <cellStyle name="常规 10 11 6" xfId="667"/>
    <cellStyle name="常规 10 11 8" xfId="668"/>
    <cellStyle name="常规 10 12 10" xfId="669"/>
    <cellStyle name="常规 10 9 7" xfId="670"/>
    <cellStyle name="常规 10 12 11" xfId="671"/>
    <cellStyle name="常规 10 9 8" xfId="672"/>
    <cellStyle name="常规 10 12 12" xfId="673"/>
    <cellStyle name="常规 10 9 9" xfId="674"/>
    <cellStyle name="常规 10 12 13" xfId="675"/>
    <cellStyle name="常规 10 12 14" xfId="676"/>
    <cellStyle name="常规 10 12 20" xfId="677"/>
    <cellStyle name="常规 10 12 15" xfId="678"/>
    <cellStyle name="常规 10 12 21" xfId="679"/>
    <cellStyle name="常规 10 12 16" xfId="680"/>
    <cellStyle name="常规 10 12 22" xfId="681"/>
    <cellStyle name="常规 10 12 17" xfId="682"/>
    <cellStyle name="常规 10 12 24" xfId="683"/>
    <cellStyle name="常规 10 12 19" xfId="684"/>
    <cellStyle name="常规 10 12 2" xfId="685"/>
    <cellStyle name="常规 10 12 30" xfId="686"/>
    <cellStyle name="常规 10 12 25" xfId="687"/>
    <cellStyle name="常规 10 12 39" xfId="688"/>
    <cellStyle name="常规 10 12 4" xfId="689"/>
    <cellStyle name="常规 10 12 6" xfId="690"/>
    <cellStyle name="常规 10 12 7" xfId="691"/>
    <cellStyle name="常规 10 12 8" xfId="692"/>
    <cellStyle name="常规 10 13 10" xfId="693"/>
    <cellStyle name="常规 10 13 11" xfId="694"/>
    <cellStyle name="常规 10 13 12" xfId="695"/>
    <cellStyle name="常规 10 13 13" xfId="696"/>
    <cellStyle name="常规 10 13 14" xfId="697"/>
    <cellStyle name="常规 10 13 20" xfId="698"/>
    <cellStyle name="常规 10 13 15" xfId="699"/>
    <cellStyle name="常规 10 13 22" xfId="700"/>
    <cellStyle name="常规 10 13 17" xfId="701"/>
    <cellStyle name="常规 10 13 23" xfId="702"/>
    <cellStyle name="常规 10 13 18" xfId="703"/>
    <cellStyle name="常规 10 13 24" xfId="704"/>
    <cellStyle name="常规 10 13 19" xfId="705"/>
    <cellStyle name="好_S02-171-德国米黄" xfId="706"/>
    <cellStyle name="常规 10 13 30" xfId="707"/>
    <cellStyle name="常规 10 13 25" xfId="708"/>
    <cellStyle name="常规 10 13 3" xfId="709"/>
    <cellStyle name="常规 10 4 38" xfId="710"/>
    <cellStyle name="常规 10 14" xfId="711"/>
    <cellStyle name="常规 10 13 36" xfId="712"/>
    <cellStyle name="常规 10 13 38" xfId="713"/>
    <cellStyle name="常规 10 13 39" xfId="714"/>
    <cellStyle name="常规 10 13 5" xfId="715"/>
    <cellStyle name="常规 10 13 6" xfId="716"/>
    <cellStyle name="常规 10 13 9" xfId="717"/>
    <cellStyle name="常规 10 14 11" xfId="718"/>
    <cellStyle name="常规 10 14 12" xfId="719"/>
    <cellStyle name="常规 10 14 13" xfId="720"/>
    <cellStyle name="常规 10 14 21" xfId="721"/>
    <cellStyle name="常规 10 14 16" xfId="722"/>
    <cellStyle name="常规 10 14 23" xfId="723"/>
    <cellStyle name="常规 10 14 18" xfId="724"/>
    <cellStyle name="常规 10 14 2" xfId="725"/>
    <cellStyle name="常规 10 14 3" xfId="726"/>
    <cellStyle name="常规 10 14 5" xfId="727"/>
    <cellStyle name="常规 10 17 11" xfId="728"/>
    <cellStyle name="常规 10 22 11" xfId="729"/>
    <cellStyle name="常规 10 14 6" xfId="730"/>
    <cellStyle name="常规 10 17 12" xfId="731"/>
    <cellStyle name="常规 10 22 12" xfId="732"/>
    <cellStyle name="好_S01(159)_S19-177-德国米黄" xfId="733"/>
    <cellStyle name="常规 10 15 10" xfId="734"/>
    <cellStyle name="常规 10 20 10" xfId="735"/>
    <cellStyle name="常规 10 15 11" xfId="736"/>
    <cellStyle name="常规 10 20 11" xfId="737"/>
    <cellStyle name="常规 10 15 12" xfId="738"/>
    <cellStyle name="常规 10 20 12" xfId="739"/>
    <cellStyle name="常规 10 15 13" xfId="740"/>
    <cellStyle name="常规 10 20 13" xfId="741"/>
    <cellStyle name="常规 10 15 14" xfId="742"/>
    <cellStyle name="常规 10 20 14" xfId="743"/>
    <cellStyle name="常规 10 15 21" xfId="744"/>
    <cellStyle name="常规 10 15 16" xfId="745"/>
    <cellStyle name="常规 10 20 16" xfId="746"/>
    <cellStyle name="常规 10 20 21" xfId="747"/>
    <cellStyle name="常规 10 15 24" xfId="748"/>
    <cellStyle name="常规 10 15 19" xfId="749"/>
    <cellStyle name="常规 10 20 19" xfId="750"/>
    <cellStyle name="常规 10 20 24" xfId="751"/>
    <cellStyle name="常规 10 15 3" xfId="752"/>
    <cellStyle name="常规 10 20 3" xfId="753"/>
    <cellStyle name="常规 10 15 35" xfId="754"/>
    <cellStyle name="常规 10 15 40" xfId="755"/>
    <cellStyle name="常规 10 20 35" xfId="756"/>
    <cellStyle name="常规 10 20 40" xfId="757"/>
    <cellStyle name="常规 10 15 36" xfId="758"/>
    <cellStyle name="常规 10 20 36" xfId="759"/>
    <cellStyle name="常规 10 15 37" xfId="760"/>
    <cellStyle name="常规 10 20 37" xfId="761"/>
    <cellStyle name="常规 10 15 38" xfId="762"/>
    <cellStyle name="常规 10 20 38" xfId="763"/>
    <cellStyle name="常规 10 15 39" xfId="764"/>
    <cellStyle name="常规 10 20 39" xfId="765"/>
    <cellStyle name="常规 10 15 4" xfId="766"/>
    <cellStyle name="常规 10 20 4" xfId="767"/>
    <cellStyle name="常规 10 15 5" xfId="768"/>
    <cellStyle name="常规 10 20 5" xfId="769"/>
    <cellStyle name="常规 10 15 6" xfId="770"/>
    <cellStyle name="常规 10 20 6" xfId="771"/>
    <cellStyle name="常规 10 15 7" xfId="772"/>
    <cellStyle name="常规 10 20 7" xfId="773"/>
    <cellStyle name="常规 10 15 8" xfId="774"/>
    <cellStyle name="常规 10 20 8" xfId="775"/>
    <cellStyle name="常规 10 15 9" xfId="776"/>
    <cellStyle name="常规 10 20 9" xfId="777"/>
    <cellStyle name="常规 10 16" xfId="778"/>
    <cellStyle name="常规 10 21" xfId="779"/>
    <cellStyle name="常规 10 16 10" xfId="780"/>
    <cellStyle name="常规 10 21 10" xfId="781"/>
    <cellStyle name="常规 10 16 11" xfId="782"/>
    <cellStyle name="常规 10 21 11" xfId="783"/>
    <cellStyle name="常规 10 16 12" xfId="784"/>
    <cellStyle name="常规 10 21 12" xfId="785"/>
    <cellStyle name="常规 10 16 13" xfId="786"/>
    <cellStyle name="常规 10 21 13" xfId="787"/>
    <cellStyle name="常规 10 16 14" xfId="788"/>
    <cellStyle name="常规 10 21 14" xfId="789"/>
    <cellStyle name="常规 10 16 15" xfId="790"/>
    <cellStyle name="常规 10 16 20" xfId="791"/>
    <cellStyle name="常规 10 21 15" xfId="792"/>
    <cellStyle name="常规 10 21 20" xfId="793"/>
    <cellStyle name="常规 10 16 16" xfId="794"/>
    <cellStyle name="常规 10 16 21" xfId="795"/>
    <cellStyle name="常规 10 21 16" xfId="796"/>
    <cellStyle name="常规 10 21 21" xfId="797"/>
    <cellStyle name="常规 10 16 17" xfId="798"/>
    <cellStyle name="常规 10 16 22" xfId="799"/>
    <cellStyle name="常规 10 21 17" xfId="800"/>
    <cellStyle name="常规 10 21 22" xfId="801"/>
    <cellStyle name="常规 10 16 18" xfId="802"/>
    <cellStyle name="常规 10 16 23" xfId="803"/>
    <cellStyle name="常规 10 21 18" xfId="804"/>
    <cellStyle name="常规 10 21 23" xfId="805"/>
    <cellStyle name="常规 10 16 19" xfId="806"/>
    <cellStyle name="常规 10 16 24" xfId="807"/>
    <cellStyle name="常规 10 21 19" xfId="808"/>
    <cellStyle name="常规 10 21 24" xfId="809"/>
    <cellStyle name="常规 10 16 2" xfId="810"/>
    <cellStyle name="常规 10 21 2" xfId="811"/>
    <cellStyle name="常规 10 16 25" xfId="812"/>
    <cellStyle name="常规 10 16 30" xfId="813"/>
    <cellStyle name="常规 10 21 25" xfId="814"/>
    <cellStyle name="常规 10 21 30" xfId="815"/>
    <cellStyle name="好_S09-170-枫丹白露中花" xfId="816"/>
    <cellStyle name="常规 10 16 26" xfId="817"/>
    <cellStyle name="常规 10 16 31" xfId="818"/>
    <cellStyle name="常规 10 21 26" xfId="819"/>
    <cellStyle name="常规 10 21 31" xfId="820"/>
    <cellStyle name="常规 10 16 27" xfId="821"/>
    <cellStyle name="常规 10 16 32" xfId="822"/>
    <cellStyle name="常规 10 21 27" xfId="823"/>
    <cellStyle name="常规 10 21 32" xfId="824"/>
    <cellStyle name="常规 10 16 28" xfId="825"/>
    <cellStyle name="常规 10 16 33" xfId="826"/>
    <cellStyle name="常规 10 21 28" xfId="827"/>
    <cellStyle name="常规 10 21 33" xfId="828"/>
    <cellStyle name="常规 10 16 29" xfId="829"/>
    <cellStyle name="常规 10 16 34" xfId="830"/>
    <cellStyle name="常规 10 21 29" xfId="831"/>
    <cellStyle name="常规 10 21 34" xfId="832"/>
    <cellStyle name="常规 10 16 3" xfId="833"/>
    <cellStyle name="常规 10 21 3" xfId="834"/>
    <cellStyle name="常规 10 16 35" xfId="835"/>
    <cellStyle name="常规 10 16 40" xfId="836"/>
    <cellStyle name="常规 10 21 35" xfId="837"/>
    <cellStyle name="常规 10 21 40" xfId="838"/>
    <cellStyle name="常规 10 16 36" xfId="839"/>
    <cellStyle name="常规 10 21 36" xfId="840"/>
    <cellStyle name="常规 10 16 37" xfId="841"/>
    <cellStyle name="常规 10 21 37" xfId="842"/>
    <cellStyle name="常规 10 16 38" xfId="843"/>
    <cellStyle name="常规 10 21 38" xfId="844"/>
    <cellStyle name="常规 10 16 39" xfId="845"/>
    <cellStyle name="常规 10 21 39" xfId="846"/>
    <cellStyle name="常规 10 16 4" xfId="847"/>
    <cellStyle name="常规 10 21 4" xfId="848"/>
    <cellStyle name="常规 10 16 5" xfId="849"/>
    <cellStyle name="常规 10 21 5" xfId="850"/>
    <cellStyle name="常规 10 16 6" xfId="851"/>
    <cellStyle name="常规 10 21 6" xfId="852"/>
    <cellStyle name="常规 10 16 7" xfId="853"/>
    <cellStyle name="常规 10 21 7" xfId="854"/>
    <cellStyle name="常规 10 16 8" xfId="855"/>
    <cellStyle name="常规 10 21 8" xfId="856"/>
    <cellStyle name="常规 10 16 9" xfId="857"/>
    <cellStyle name="常规 10 21 9" xfId="858"/>
    <cellStyle name="常规 10 17" xfId="859"/>
    <cellStyle name="常规 10 22" xfId="860"/>
    <cellStyle name="常规 10 17 16" xfId="861"/>
    <cellStyle name="常规 10 17 21" xfId="862"/>
    <cellStyle name="常规 10 22 16" xfId="863"/>
    <cellStyle name="常规 10 22 21" xfId="864"/>
    <cellStyle name="常规 10 17 17" xfId="865"/>
    <cellStyle name="常规 10 17 22" xfId="866"/>
    <cellStyle name="常规 10 22 17" xfId="867"/>
    <cellStyle name="常规 10 22 22" xfId="868"/>
    <cellStyle name="常规 10 17 19" xfId="869"/>
    <cellStyle name="常规 10 17 24" xfId="870"/>
    <cellStyle name="常规 10 22 19" xfId="871"/>
    <cellStyle name="常规 10 22 24" xfId="872"/>
    <cellStyle name="常规 10 17 2" xfId="873"/>
    <cellStyle name="常规 10 22 2" xfId="874"/>
    <cellStyle name="常规 10 17 25" xfId="875"/>
    <cellStyle name="常规 10 17 30" xfId="876"/>
    <cellStyle name="常规 10 22 25" xfId="877"/>
    <cellStyle name="常规 10 22 30" xfId="878"/>
    <cellStyle name="常规 10 17 26" xfId="879"/>
    <cellStyle name="常规 10 17 31" xfId="880"/>
    <cellStyle name="常规 10 22 26" xfId="881"/>
    <cellStyle name="常规 10 22 31" xfId="882"/>
    <cellStyle name="常规 10 17 27" xfId="883"/>
    <cellStyle name="常规 10 17 32" xfId="884"/>
    <cellStyle name="常规 10 22 27" xfId="885"/>
    <cellStyle name="常规 10 22 32" xfId="886"/>
    <cellStyle name="好_L05外立面石材汇总_001-10 报价表单价调整" xfId="887"/>
    <cellStyle name="好_S-06（葡萄牙木化石）" xfId="888"/>
    <cellStyle name="常规 10 17 28" xfId="889"/>
    <cellStyle name="常规 10 17 33" xfId="890"/>
    <cellStyle name="常规 10 22 28" xfId="891"/>
    <cellStyle name="常规 10 22 33" xfId="892"/>
    <cellStyle name="常规 10 17 29" xfId="893"/>
    <cellStyle name="常规 10 17 34" xfId="894"/>
    <cellStyle name="常规 10 22 29" xfId="895"/>
    <cellStyle name="常规 10 22 34" xfId="896"/>
    <cellStyle name="常规 10 17 3" xfId="897"/>
    <cellStyle name="常规 10 22 3" xfId="898"/>
    <cellStyle name="常规 10 17 35" xfId="899"/>
    <cellStyle name="常规 10 17 40" xfId="900"/>
    <cellStyle name="常规 10 22 35" xfId="901"/>
    <cellStyle name="常规 10 22 40" xfId="902"/>
    <cellStyle name="常规 10 17 36" xfId="903"/>
    <cellStyle name="常规 10 22 36" xfId="904"/>
    <cellStyle name="常规 10 17 37" xfId="905"/>
    <cellStyle name="常规 10 22 37" xfId="906"/>
    <cellStyle name="常规 10 17 39" xfId="907"/>
    <cellStyle name="常规 10 22 39" xfId="908"/>
    <cellStyle name="常规 10 17 4" xfId="909"/>
    <cellStyle name="常规 10 22 4" xfId="910"/>
    <cellStyle name="常规 10 17 5" xfId="911"/>
    <cellStyle name="常规 10 22 5" xfId="912"/>
    <cellStyle name="常规 10 17 6" xfId="913"/>
    <cellStyle name="常规 10 22 6" xfId="914"/>
    <cellStyle name="常规 10 17 7" xfId="915"/>
    <cellStyle name="常规 10 22 7" xfId="916"/>
    <cellStyle name="常规 10 17 8" xfId="917"/>
    <cellStyle name="常规 10 22 8" xfId="918"/>
    <cellStyle name="常规 10 17 9" xfId="919"/>
    <cellStyle name="常规 10 22 9" xfId="920"/>
    <cellStyle name="常规 10 18" xfId="921"/>
    <cellStyle name="常规 10 23" xfId="922"/>
    <cellStyle name="常规 10 18 11" xfId="923"/>
    <cellStyle name="常规 10 19 5" xfId="924"/>
    <cellStyle name="常规 10 23 11" xfId="925"/>
    <cellStyle name="常规 10 24 5" xfId="926"/>
    <cellStyle name="常规 10 18 13" xfId="927"/>
    <cellStyle name="常规 10 19 7" xfId="928"/>
    <cellStyle name="常规 10 23 13" xfId="929"/>
    <cellStyle name="常规 10 24 7" xfId="930"/>
    <cellStyle name="常规 10 18 14" xfId="931"/>
    <cellStyle name="常规 10 19 8" xfId="932"/>
    <cellStyle name="常规 10 23 14" xfId="933"/>
    <cellStyle name="常规 10 24 8" xfId="934"/>
    <cellStyle name="常规 10 18 15" xfId="935"/>
    <cellStyle name="常规 10 18 20" xfId="936"/>
    <cellStyle name="常规 10 19 9" xfId="937"/>
    <cellStyle name="常规 10 23 15" xfId="938"/>
    <cellStyle name="常规 10 23 20" xfId="939"/>
    <cellStyle name="常规 10 24 9" xfId="940"/>
    <cellStyle name="常规 10 18 16" xfId="941"/>
    <cellStyle name="常规 10 18 21" xfId="942"/>
    <cellStyle name="常规 10 23 16" xfId="943"/>
    <cellStyle name="常规 10 23 21" xfId="944"/>
    <cellStyle name="好_工程量清单_报价2011.10.17" xfId="945"/>
    <cellStyle name="常规 10 18 17" xfId="946"/>
    <cellStyle name="常规 10 18 22" xfId="947"/>
    <cellStyle name="常规 10 23 17" xfId="948"/>
    <cellStyle name="常规 10 23 22" xfId="949"/>
    <cellStyle name="常规 10 18 18" xfId="950"/>
    <cellStyle name="常规 10 18 23" xfId="951"/>
    <cellStyle name="常规 10 23 18" xfId="952"/>
    <cellStyle name="常规 10 23 23" xfId="953"/>
    <cellStyle name="常规 10 18 19" xfId="954"/>
    <cellStyle name="常规 10 18 24" xfId="955"/>
    <cellStyle name="常规 10 23 19" xfId="956"/>
    <cellStyle name="常规 10 23 24" xfId="957"/>
    <cellStyle name="常规 10 18 2" xfId="958"/>
    <cellStyle name="常规 10 23 2" xfId="959"/>
    <cellStyle name="常规 10 5 37" xfId="960"/>
    <cellStyle name="常规 10 18 25" xfId="961"/>
    <cellStyle name="常规 10 18 30" xfId="962"/>
    <cellStyle name="常规 10 23 25" xfId="963"/>
    <cellStyle name="常规 10 23 30" xfId="964"/>
    <cellStyle name="常规 10 18 26" xfId="965"/>
    <cellStyle name="常规 10 18 31" xfId="966"/>
    <cellStyle name="常规 10 23 26" xfId="967"/>
    <cellStyle name="常规 10 23 31" xfId="968"/>
    <cellStyle name="常规 10 18 27" xfId="969"/>
    <cellStyle name="常规 10 18 32" xfId="970"/>
    <cellStyle name="常规 10 23 27" xfId="971"/>
    <cellStyle name="常规 10 23 32" xfId="972"/>
    <cellStyle name="常规 10 18 28" xfId="973"/>
    <cellStyle name="常规 10 18 33" xfId="974"/>
    <cellStyle name="常规 10 23 28" xfId="975"/>
    <cellStyle name="常规 10 23 33" xfId="976"/>
    <cellStyle name="常规 10 18 29" xfId="977"/>
    <cellStyle name="常规 10 18 34" xfId="978"/>
    <cellStyle name="常规 10 23 29" xfId="979"/>
    <cellStyle name="常规 10 23 34" xfId="980"/>
    <cellStyle name="常规 10 18 3" xfId="981"/>
    <cellStyle name="常规 10 23 3" xfId="982"/>
    <cellStyle name="常规 10 5 38" xfId="983"/>
    <cellStyle name="常规 10 18 35" xfId="984"/>
    <cellStyle name="常规 10 18 40" xfId="985"/>
    <cellStyle name="常规 10 23 35" xfId="986"/>
    <cellStyle name="常规 10 23 40" xfId="987"/>
    <cellStyle name="常规 10 18 37" xfId="988"/>
    <cellStyle name="常规 10 23 37" xfId="989"/>
    <cellStyle name="常规 10 18 38" xfId="990"/>
    <cellStyle name="常规 10 23 38" xfId="991"/>
    <cellStyle name="常规 10 18 39" xfId="992"/>
    <cellStyle name="常规 10 23 39" xfId="993"/>
    <cellStyle name="常规 10 18 4" xfId="994"/>
    <cellStyle name="常规 10 23 4" xfId="995"/>
    <cellStyle name="常规 10 5 39" xfId="996"/>
    <cellStyle name="常规 10 18 5" xfId="997"/>
    <cellStyle name="常规 10 23 5" xfId="998"/>
    <cellStyle name="常规 10 18 6" xfId="999"/>
    <cellStyle name="常规 10 23 6" xfId="1000"/>
    <cellStyle name="常规 10 18 7" xfId="1001"/>
    <cellStyle name="常规 10 23 7" xfId="1002"/>
    <cellStyle name="常规 10 18 8" xfId="1003"/>
    <cellStyle name="常规 10 23 8" xfId="1004"/>
    <cellStyle name="常规 10 18 9" xfId="1005"/>
    <cellStyle name="常规 10 23 9" xfId="1006"/>
    <cellStyle name="常规 10 19" xfId="1007"/>
    <cellStyle name="常规 10 24" xfId="1008"/>
    <cellStyle name="常规 10 19 11" xfId="1009"/>
    <cellStyle name="常规 10 24 11" xfId="1010"/>
    <cellStyle name="常规 10 29 5" xfId="1011"/>
    <cellStyle name="常规 10 34 5" xfId="1012"/>
    <cellStyle name="常规 10 19 12" xfId="1013"/>
    <cellStyle name="常规 10 24 12" xfId="1014"/>
    <cellStyle name="常规 10 29 6" xfId="1015"/>
    <cellStyle name="常规 10 34 6" xfId="1016"/>
    <cellStyle name="常规 10 19 13" xfId="1017"/>
    <cellStyle name="常规 10 24 13" xfId="1018"/>
    <cellStyle name="常规 10 29 7" xfId="1019"/>
    <cellStyle name="常规 10 34 7" xfId="1020"/>
    <cellStyle name="常规 10 19 14" xfId="1021"/>
    <cellStyle name="常规 10 24 14" xfId="1022"/>
    <cellStyle name="常规 10 29 8" xfId="1023"/>
    <cellStyle name="常规 10 34 8" xfId="1024"/>
    <cellStyle name="常规 10 19 15" xfId="1025"/>
    <cellStyle name="常规 10 19 20" xfId="1026"/>
    <cellStyle name="常规 10 24 15" xfId="1027"/>
    <cellStyle name="常规 10 24 20" xfId="1028"/>
    <cellStyle name="常规 10 29 9" xfId="1029"/>
    <cellStyle name="常规 10 34 9" xfId="1030"/>
    <cellStyle name="常规 10 19 16" xfId="1031"/>
    <cellStyle name="常规 10 19 21" xfId="1032"/>
    <cellStyle name="常规 10 24 16" xfId="1033"/>
    <cellStyle name="常规 10 24 21" xfId="1034"/>
    <cellStyle name="常规 10 19 17" xfId="1035"/>
    <cellStyle name="常规 10 19 22" xfId="1036"/>
    <cellStyle name="常规 10 24 17" xfId="1037"/>
    <cellStyle name="常规 10 24 22" xfId="1038"/>
    <cellStyle name="常规 10 19 18" xfId="1039"/>
    <cellStyle name="常规 10 19 23" xfId="1040"/>
    <cellStyle name="常规 10 24 18" xfId="1041"/>
    <cellStyle name="常规 10 24 23" xfId="1042"/>
    <cellStyle name="常规 10 19 19" xfId="1043"/>
    <cellStyle name="常规 10 19 24" xfId="1044"/>
    <cellStyle name="常规 10 24 19" xfId="1045"/>
    <cellStyle name="常规 10 24 24" xfId="1046"/>
    <cellStyle name="常规 10 19 2" xfId="1047"/>
    <cellStyle name="常规 10 24 2" xfId="1048"/>
    <cellStyle name="常规 10 19 25" xfId="1049"/>
    <cellStyle name="常规 10 19 30" xfId="1050"/>
    <cellStyle name="常规 10 24 25" xfId="1051"/>
    <cellStyle name="常规 10 24 30" xfId="1052"/>
    <cellStyle name="好_【发】投标2013.7.25" xfId="1053"/>
    <cellStyle name="常规 10 19 26" xfId="1054"/>
    <cellStyle name="常规 10 19 31" xfId="1055"/>
    <cellStyle name="常规 10 24 26" xfId="1056"/>
    <cellStyle name="常规 10 24 31" xfId="1057"/>
    <cellStyle name="常规 10 19 27" xfId="1058"/>
    <cellStyle name="常规 10 19 32" xfId="1059"/>
    <cellStyle name="常规 10 24 27" xfId="1060"/>
    <cellStyle name="常规 10 24 32" xfId="1061"/>
    <cellStyle name="常规 10 19 28" xfId="1062"/>
    <cellStyle name="常规 10 19 33" xfId="1063"/>
    <cellStyle name="常规 10 24 28" xfId="1064"/>
    <cellStyle name="常规 10 24 33" xfId="1065"/>
    <cellStyle name="常规 10 19 29" xfId="1066"/>
    <cellStyle name="常规 10 19 34" xfId="1067"/>
    <cellStyle name="常规 10 24 29" xfId="1068"/>
    <cellStyle name="常规 10 24 34" xfId="1069"/>
    <cellStyle name="常规 10 19 3" xfId="1070"/>
    <cellStyle name="常规 10 24 3" xfId="1071"/>
    <cellStyle name="常规 10 19 35" xfId="1072"/>
    <cellStyle name="常规 10 19 40" xfId="1073"/>
    <cellStyle name="常规 10 24 35" xfId="1074"/>
    <cellStyle name="常规 10 24 40" xfId="1075"/>
    <cellStyle name="常规 10 19 36" xfId="1076"/>
    <cellStyle name="常规 10 24 36" xfId="1077"/>
    <cellStyle name="好_Book1" xfId="1078"/>
    <cellStyle name="常规 10 19 37" xfId="1079"/>
    <cellStyle name="常规 10 24 37" xfId="1080"/>
    <cellStyle name="常规 10 19 38" xfId="1081"/>
    <cellStyle name="常规 10 24 38" xfId="1082"/>
    <cellStyle name="常规 10 19 39" xfId="1083"/>
    <cellStyle name="常规 10 24 39" xfId="1084"/>
    <cellStyle name="常规 10 2" xfId="1085"/>
    <cellStyle name="常规 10 25 25" xfId="1086"/>
    <cellStyle name="常规 10 25 30" xfId="1087"/>
    <cellStyle name="常规 10 30 25" xfId="1088"/>
    <cellStyle name="常规 10 30 30" xfId="1089"/>
    <cellStyle name="常规 10 2 10" xfId="1090"/>
    <cellStyle name="常规 10 2 11" xfId="1091"/>
    <cellStyle name="常规 10 2 12" xfId="1092"/>
    <cellStyle name="常规 10 2 13" xfId="1093"/>
    <cellStyle name="常规 10 2 14" xfId="1094"/>
    <cellStyle name="常规 10 2 15" xfId="1095"/>
    <cellStyle name="常规 10 2 20" xfId="1096"/>
    <cellStyle name="常规 2 2_001-10 报价表单价调整" xfId="1097"/>
    <cellStyle name="常规 10 2 16" xfId="1098"/>
    <cellStyle name="常规 10 2 21" xfId="1099"/>
    <cellStyle name="常规 10 2 17" xfId="1100"/>
    <cellStyle name="常规 10 2 22" xfId="1101"/>
    <cellStyle name="千位分隔 10" xfId="1102"/>
    <cellStyle name="常规 10 2 18" xfId="1103"/>
    <cellStyle name="常规 10 2 23" xfId="1104"/>
    <cellStyle name="常规 10 2 19" xfId="1105"/>
    <cellStyle name="常规 10 2 24" xfId="1106"/>
    <cellStyle name="常规 10 2 2" xfId="1107"/>
    <cellStyle name="常规 2 49 19" xfId="1108"/>
    <cellStyle name="常规 2 49 24" xfId="1109"/>
    <cellStyle name="常规 2 54 19" xfId="1110"/>
    <cellStyle name="常规 2 54 24" xfId="1111"/>
    <cellStyle name="常规 10 2 2 2" xfId="1112"/>
    <cellStyle name="常规 10 2 2 3" xfId="1113"/>
    <cellStyle name="常规 10 2 27" xfId="1114"/>
    <cellStyle name="常规 10 2 32" xfId="1115"/>
    <cellStyle name="常规 10 2 29" xfId="1116"/>
    <cellStyle name="常规 10 2 34" xfId="1117"/>
    <cellStyle name="常规 10 2 3" xfId="1118"/>
    <cellStyle name="常规 2 49 25" xfId="1119"/>
    <cellStyle name="常规 2 49 30" xfId="1120"/>
    <cellStyle name="常规 2 54 25" xfId="1121"/>
    <cellStyle name="常规 2 54 30" xfId="1122"/>
    <cellStyle name="常规 10 2 35" xfId="1123"/>
    <cellStyle name="常规 10 2 40" xfId="1124"/>
    <cellStyle name="常规 10 2 36" xfId="1125"/>
    <cellStyle name="常规 10 2 41" xfId="1126"/>
    <cellStyle name="常规 10 2 37" xfId="1127"/>
    <cellStyle name="常规 10 2 38" xfId="1128"/>
    <cellStyle name="常规 10 2 39" xfId="1129"/>
    <cellStyle name="常规 10 2 4" xfId="1130"/>
    <cellStyle name="常规 2 49 26" xfId="1131"/>
    <cellStyle name="常规 2 49 31" xfId="1132"/>
    <cellStyle name="常规 2 54 26" xfId="1133"/>
    <cellStyle name="常规 2 54 31" xfId="1134"/>
    <cellStyle name="常规 10 2 5" xfId="1135"/>
    <cellStyle name="常规 2 49 27" xfId="1136"/>
    <cellStyle name="常规 2 49 32" xfId="1137"/>
    <cellStyle name="常规 2 54 27" xfId="1138"/>
    <cellStyle name="常规 2 54 32" xfId="1139"/>
    <cellStyle name="常规 10 2 7" xfId="1140"/>
    <cellStyle name="常规 2 49 29" xfId="1141"/>
    <cellStyle name="常规 2 49 34" xfId="1142"/>
    <cellStyle name="常规 2 54 29" xfId="1143"/>
    <cellStyle name="常规 2 54 34" xfId="1144"/>
    <cellStyle name="常规 10 2 8" xfId="1145"/>
    <cellStyle name="常规 2 49 35" xfId="1146"/>
    <cellStyle name="常规 2 49 40" xfId="1147"/>
    <cellStyle name="常规 2 54 35" xfId="1148"/>
    <cellStyle name="常规 2 54 40" xfId="1149"/>
    <cellStyle name="常规 10 2 9" xfId="1150"/>
    <cellStyle name="常规 2 49 36" xfId="1151"/>
    <cellStyle name="常规 2 54 36" xfId="1152"/>
    <cellStyle name="常规 10 25" xfId="1153"/>
    <cellStyle name="常规 10 30" xfId="1154"/>
    <cellStyle name="常规 10 25 10" xfId="1155"/>
    <cellStyle name="常规 10 30 10" xfId="1156"/>
    <cellStyle name="常规 10 25 11" xfId="1157"/>
    <cellStyle name="常规 10 30 11" xfId="1158"/>
    <cellStyle name="常规 10 25 12" xfId="1159"/>
    <cellStyle name="常规 10 30 12" xfId="1160"/>
    <cellStyle name="常规 10 25 13" xfId="1161"/>
    <cellStyle name="常规 10 30 13" xfId="1162"/>
    <cellStyle name="常规 10 25 14" xfId="1163"/>
    <cellStyle name="常规 10 30 14" xfId="1164"/>
    <cellStyle name="常规 10 25 15" xfId="1165"/>
    <cellStyle name="常规 10 25 20" xfId="1166"/>
    <cellStyle name="常规 10 30 15" xfId="1167"/>
    <cellStyle name="常规 10 30 20" xfId="1168"/>
    <cellStyle name="常规 10 25 16" xfId="1169"/>
    <cellStyle name="常规 10 25 21" xfId="1170"/>
    <cellStyle name="常规 10 30 16" xfId="1171"/>
    <cellStyle name="常规 10 30 21" xfId="1172"/>
    <cellStyle name="常规 10 25 17" xfId="1173"/>
    <cellStyle name="常规 10 25 22" xfId="1174"/>
    <cellStyle name="常规 10 30 17" xfId="1175"/>
    <cellStyle name="常规 10 30 22" xfId="1176"/>
    <cellStyle name="常规 10 25 18" xfId="1177"/>
    <cellStyle name="常规 10 25 23" xfId="1178"/>
    <cellStyle name="常规 10 30 18" xfId="1179"/>
    <cellStyle name="常规 10 30 23" xfId="1180"/>
    <cellStyle name="常规 10 25 19" xfId="1181"/>
    <cellStyle name="常规 10 25 24" xfId="1182"/>
    <cellStyle name="常规 10 30 19" xfId="1183"/>
    <cellStyle name="常规 10 30 24" xfId="1184"/>
    <cellStyle name="常规 10 25 2" xfId="1185"/>
    <cellStyle name="常规 10 30 2" xfId="1186"/>
    <cellStyle name="常规 10 25 26" xfId="1187"/>
    <cellStyle name="常规 10 25 31" xfId="1188"/>
    <cellStyle name="常规 10 3" xfId="1189"/>
    <cellStyle name="常规 10 30 26" xfId="1190"/>
    <cellStyle name="常规 10 30 31" xfId="1191"/>
    <cellStyle name="常规 10 25 27" xfId="1192"/>
    <cellStyle name="常规 10 25 32" xfId="1193"/>
    <cellStyle name="常规 10 30 27" xfId="1194"/>
    <cellStyle name="常规 10 30 32" xfId="1195"/>
    <cellStyle name="常规 10 4" xfId="1196"/>
    <cellStyle name="常规 10 25 28" xfId="1197"/>
    <cellStyle name="常规 10 25 33" xfId="1198"/>
    <cellStyle name="常规 10 30 28" xfId="1199"/>
    <cellStyle name="常规 10 30 33" xfId="1200"/>
    <cellStyle name="常规 10 5" xfId="1201"/>
    <cellStyle name="常规 10 25 29" xfId="1202"/>
    <cellStyle name="常规 10 25 34" xfId="1203"/>
    <cellStyle name="常规 10 30 29" xfId="1204"/>
    <cellStyle name="常规 10 30 34" xfId="1205"/>
    <cellStyle name="常规 10 6" xfId="1206"/>
    <cellStyle name="常规 10 25 3" xfId="1207"/>
    <cellStyle name="常规 10 30 3" xfId="1208"/>
    <cellStyle name="常规 10 25 35" xfId="1209"/>
    <cellStyle name="常规 10 25 40" xfId="1210"/>
    <cellStyle name="常规 10 30 35" xfId="1211"/>
    <cellStyle name="常规 10 30 40" xfId="1212"/>
    <cellStyle name="常规 10 7" xfId="1213"/>
    <cellStyle name="常规 10 25 36" xfId="1214"/>
    <cellStyle name="常规 10 30 36" xfId="1215"/>
    <cellStyle name="常规 10 8" xfId="1216"/>
    <cellStyle name="常规 10 25 37" xfId="1217"/>
    <cellStyle name="常规 10 30 37" xfId="1218"/>
    <cellStyle name="常规 10 9" xfId="1219"/>
    <cellStyle name="常规 10 25 38" xfId="1220"/>
    <cellStyle name="常规 10 30 38" xfId="1221"/>
    <cellStyle name="常规 10 25 39" xfId="1222"/>
    <cellStyle name="常规 10 30 39" xfId="1223"/>
    <cellStyle name="常规 10 25 5" xfId="1224"/>
    <cellStyle name="常规 10 30 5" xfId="1225"/>
    <cellStyle name="常规 10 25 7" xfId="1226"/>
    <cellStyle name="常规 10 30 7" xfId="1227"/>
    <cellStyle name="常规 10 25 8" xfId="1228"/>
    <cellStyle name="常规 10 30 8" xfId="1229"/>
    <cellStyle name="常规 10 26" xfId="1230"/>
    <cellStyle name="常规 10 31" xfId="1231"/>
    <cellStyle name="好_276A 上海绿城四栋合计" xfId="1232"/>
    <cellStyle name="常规 10 26 10" xfId="1233"/>
    <cellStyle name="常规 10 31 10" xfId="1234"/>
    <cellStyle name="常规 10 26 11" xfId="1235"/>
    <cellStyle name="常规 10 31 11" xfId="1236"/>
    <cellStyle name="常规 10 26 12" xfId="1237"/>
    <cellStyle name="常规 10 31 12" xfId="1238"/>
    <cellStyle name="常规 10 26 13" xfId="1239"/>
    <cellStyle name="常规 10 31 13" xfId="1240"/>
    <cellStyle name="常规 10 26 14" xfId="1241"/>
    <cellStyle name="常规 10 31 14" xfId="1242"/>
    <cellStyle name="常规 10 26 15" xfId="1243"/>
    <cellStyle name="常规 10 26 20" xfId="1244"/>
    <cellStyle name="常规 10 31 15" xfId="1245"/>
    <cellStyle name="常规 10 31 20" xfId="1246"/>
    <cellStyle name="常规 10 26 16" xfId="1247"/>
    <cellStyle name="常规 10 26 21" xfId="1248"/>
    <cellStyle name="常规 10 31 16" xfId="1249"/>
    <cellStyle name="常规 10 31 21" xfId="1250"/>
    <cellStyle name="常规 10 26 17" xfId="1251"/>
    <cellStyle name="常规 10 26 22" xfId="1252"/>
    <cellStyle name="常规 10 31 17" xfId="1253"/>
    <cellStyle name="常规 10 31 22" xfId="1254"/>
    <cellStyle name="常规 10 26 19" xfId="1255"/>
    <cellStyle name="常规 10 26 24" xfId="1256"/>
    <cellStyle name="常规 10 31 19" xfId="1257"/>
    <cellStyle name="常规 10 31 24" xfId="1258"/>
    <cellStyle name="常规 10 26 2" xfId="1259"/>
    <cellStyle name="常规 10 31 2" xfId="1260"/>
    <cellStyle name="常规 10 26 25" xfId="1261"/>
    <cellStyle name="常规 10 26 30" xfId="1262"/>
    <cellStyle name="常规 10 31 25" xfId="1263"/>
    <cellStyle name="常规 10 31 30" xfId="1264"/>
    <cellStyle name="常规 10 26 26" xfId="1265"/>
    <cellStyle name="常规 10 26 31" xfId="1266"/>
    <cellStyle name="常规 10 31 26" xfId="1267"/>
    <cellStyle name="常规 10 31 31" xfId="1268"/>
    <cellStyle name="常规 10 26 27" xfId="1269"/>
    <cellStyle name="常规 10 26 32" xfId="1270"/>
    <cellStyle name="常规 10 31 27" xfId="1271"/>
    <cellStyle name="常规 10 31 32" xfId="1272"/>
    <cellStyle name="常规 10 26 28" xfId="1273"/>
    <cellStyle name="常规 10 26 33" xfId="1274"/>
    <cellStyle name="常规 10 31 28" xfId="1275"/>
    <cellStyle name="常规 10 31 33" xfId="1276"/>
    <cellStyle name="常规 10 26 29" xfId="1277"/>
    <cellStyle name="常规 10 26 34" xfId="1278"/>
    <cellStyle name="常规 10 31 29" xfId="1279"/>
    <cellStyle name="常规 10 31 34" xfId="1280"/>
    <cellStyle name="常规 10 26 3" xfId="1281"/>
    <cellStyle name="常规 10 31 3" xfId="1282"/>
    <cellStyle name="常规 10 26 36" xfId="1283"/>
    <cellStyle name="常规 10 31 36" xfId="1284"/>
    <cellStyle name="常规 10 26 37" xfId="1285"/>
    <cellStyle name="常规 10 31 37" xfId="1286"/>
    <cellStyle name="常规 10 26 38" xfId="1287"/>
    <cellStyle name="常规 10 31 38" xfId="1288"/>
    <cellStyle name="常规 10 26 39" xfId="1289"/>
    <cellStyle name="常规 10 31 39" xfId="1290"/>
    <cellStyle name="常规_副本幕墙工程(打印3) 2" xfId="1291"/>
    <cellStyle name="常规 10 26 4" xfId="1292"/>
    <cellStyle name="常规 10 31 4" xfId="1293"/>
    <cellStyle name="常规 10 26 5" xfId="1294"/>
    <cellStyle name="常规 10 31 5" xfId="1295"/>
    <cellStyle name="常规 10 26 6" xfId="1296"/>
    <cellStyle name="常规 10 31 6" xfId="1297"/>
    <cellStyle name="常规 10 26 7" xfId="1298"/>
    <cellStyle name="常规 10 31 7" xfId="1299"/>
    <cellStyle name="常规 10 27" xfId="1300"/>
    <cellStyle name="常规 10 32" xfId="1301"/>
    <cellStyle name="常规 10 27 10" xfId="1302"/>
    <cellStyle name="常规 10 32 10" xfId="1303"/>
    <cellStyle name="常规 10 27 11" xfId="1304"/>
    <cellStyle name="常规 10 32 11" xfId="1305"/>
    <cellStyle name="常规 10 27 12" xfId="1306"/>
    <cellStyle name="常规 10 32 12" xfId="1307"/>
    <cellStyle name="常规 10 27 13" xfId="1308"/>
    <cellStyle name="常规 10 32 13" xfId="1309"/>
    <cellStyle name="常规 10 27 14" xfId="1310"/>
    <cellStyle name="常规 10 32 14" xfId="1311"/>
    <cellStyle name="常规 10 27 15" xfId="1312"/>
    <cellStyle name="常规 10 27 20" xfId="1313"/>
    <cellStyle name="常规 10 32 15" xfId="1314"/>
    <cellStyle name="常规 10 32 20" xfId="1315"/>
    <cellStyle name="常规 10 27 16" xfId="1316"/>
    <cellStyle name="常规 10 27 21" xfId="1317"/>
    <cellStyle name="常规 10 32 16" xfId="1318"/>
    <cellStyle name="常规 10 32 21" xfId="1319"/>
    <cellStyle name="常规 10 27 17" xfId="1320"/>
    <cellStyle name="常规 10 27 22" xfId="1321"/>
    <cellStyle name="常规 10 32 17" xfId="1322"/>
    <cellStyle name="常规 10 32 22" xfId="1323"/>
    <cellStyle name="常规 10 27 18" xfId="1324"/>
    <cellStyle name="常规 10 27 23" xfId="1325"/>
    <cellStyle name="常规 10 32 18" xfId="1326"/>
    <cellStyle name="常规 10 32 23" xfId="1327"/>
    <cellStyle name="常规 10 27 19" xfId="1328"/>
    <cellStyle name="常规 10 27 24" xfId="1329"/>
    <cellStyle name="常规 10 32 19" xfId="1330"/>
    <cellStyle name="常规 10 32 24" xfId="1331"/>
    <cellStyle name="常规 10 27 2" xfId="1332"/>
    <cellStyle name="常规 10 32 2" xfId="1333"/>
    <cellStyle name="常规 10 27 25" xfId="1334"/>
    <cellStyle name="常规 10 27 30" xfId="1335"/>
    <cellStyle name="常规 10 32 25" xfId="1336"/>
    <cellStyle name="常规 10 32 30" xfId="1337"/>
    <cellStyle name="常规 10 27 26" xfId="1338"/>
    <cellStyle name="常规 10 27 31" xfId="1339"/>
    <cellStyle name="常规 10 32 26" xfId="1340"/>
    <cellStyle name="常规 10 32 31" xfId="1341"/>
    <cellStyle name="常规 10 27 27" xfId="1342"/>
    <cellStyle name="常规 10 27 32" xfId="1343"/>
    <cellStyle name="常规 10 32 27" xfId="1344"/>
    <cellStyle name="常规 10 32 32" xfId="1345"/>
    <cellStyle name="常规 10 27 28" xfId="1346"/>
    <cellStyle name="常规 10 27 33" xfId="1347"/>
    <cellStyle name="常规 10 32 28" xfId="1348"/>
    <cellStyle name="常规 10 32 33" xfId="1349"/>
    <cellStyle name="常规 10 27 29" xfId="1350"/>
    <cellStyle name="常规 10 27 34" xfId="1351"/>
    <cellStyle name="常规 10 32 29" xfId="1352"/>
    <cellStyle name="常规 10 32 34" xfId="1353"/>
    <cellStyle name="常规 10 27 3" xfId="1354"/>
    <cellStyle name="常规 10 32 3" xfId="1355"/>
    <cellStyle name="常规 10 27 35" xfId="1356"/>
    <cellStyle name="常规 10 27 40" xfId="1357"/>
    <cellStyle name="常规 10 32 35" xfId="1358"/>
    <cellStyle name="常规 10 32 40" xfId="1359"/>
    <cellStyle name="常规 10 27 36" xfId="1360"/>
    <cellStyle name="常规 10 32 36" xfId="1361"/>
    <cellStyle name="常规 10 27 37" xfId="1362"/>
    <cellStyle name="常规 10 32 37" xfId="1363"/>
    <cellStyle name="常规 10 27 38" xfId="1364"/>
    <cellStyle name="常规 10 32 38" xfId="1365"/>
    <cellStyle name="常规 10 27 39" xfId="1366"/>
    <cellStyle name="常规 10 32 39" xfId="1367"/>
    <cellStyle name="常规 10 27 4" xfId="1368"/>
    <cellStyle name="常规 10 32 4" xfId="1369"/>
    <cellStyle name="常规 10 27 5" xfId="1370"/>
    <cellStyle name="常规 10 32 5" xfId="1371"/>
    <cellStyle name="常规 10 27 6" xfId="1372"/>
    <cellStyle name="常规 10 32 6" xfId="1373"/>
    <cellStyle name="常规 10 27 7" xfId="1374"/>
    <cellStyle name="常规 10 32 7" xfId="1375"/>
    <cellStyle name="常规 10 27 9" xfId="1376"/>
    <cellStyle name="常规 10 32 9" xfId="1377"/>
    <cellStyle name="常规 10 28" xfId="1378"/>
    <cellStyle name="常规 10 33" xfId="1379"/>
    <cellStyle name="常规 10 28 10" xfId="1380"/>
    <cellStyle name="常规 10 33 10" xfId="1381"/>
    <cellStyle name="常规 10 28 11" xfId="1382"/>
    <cellStyle name="常规 10 33 11" xfId="1383"/>
    <cellStyle name="常规 10 28 12" xfId="1384"/>
    <cellStyle name="常规 10 33 12" xfId="1385"/>
    <cellStyle name="常规 10 28 13" xfId="1386"/>
    <cellStyle name="常规 10 33 13" xfId="1387"/>
    <cellStyle name="常规 10 28 14" xfId="1388"/>
    <cellStyle name="常规 10 33 14" xfId="1389"/>
    <cellStyle name="常规 10 28 15" xfId="1390"/>
    <cellStyle name="常规 10 28 20" xfId="1391"/>
    <cellStyle name="常规 10 33 15" xfId="1392"/>
    <cellStyle name="常规 10 33 20" xfId="1393"/>
    <cellStyle name="常规 10 28 16" xfId="1394"/>
    <cellStyle name="常规 10 28 21" xfId="1395"/>
    <cellStyle name="常规 10 33 16" xfId="1396"/>
    <cellStyle name="常规 10 33 21" xfId="1397"/>
    <cellStyle name="常规 10 28 17" xfId="1398"/>
    <cellStyle name="常规 10 28 22" xfId="1399"/>
    <cellStyle name="常规 10 33 17" xfId="1400"/>
    <cellStyle name="常规 10 33 22" xfId="1401"/>
    <cellStyle name="常规 10 28 18" xfId="1402"/>
    <cellStyle name="常规 10 28 23" xfId="1403"/>
    <cellStyle name="常规 10 33 18" xfId="1404"/>
    <cellStyle name="常规 10 33 23" xfId="1405"/>
    <cellStyle name="常规 10 28 19" xfId="1406"/>
    <cellStyle name="常规 10 28 24" xfId="1407"/>
    <cellStyle name="常规 10 33 19" xfId="1408"/>
    <cellStyle name="常规 10 33 24" xfId="1409"/>
    <cellStyle name="好_L04a_1_S19-177-德国米黄" xfId="1410"/>
    <cellStyle name="常规 10 28 25" xfId="1411"/>
    <cellStyle name="常规 10 28 30" xfId="1412"/>
    <cellStyle name="常规 10 33 25" xfId="1413"/>
    <cellStyle name="常规 10 33 30" xfId="1414"/>
    <cellStyle name="常规 10 28 26" xfId="1415"/>
    <cellStyle name="常规 10 28 31" xfId="1416"/>
    <cellStyle name="常规 10 33 26" xfId="1417"/>
    <cellStyle name="常规 10 33 31" xfId="1418"/>
    <cellStyle name="常规 10 28 27" xfId="1419"/>
    <cellStyle name="常规 10 28 32" xfId="1420"/>
    <cellStyle name="常规 10 33 27" xfId="1421"/>
    <cellStyle name="常规 10 33 32" xfId="1422"/>
    <cellStyle name="常规 10 28 28" xfId="1423"/>
    <cellStyle name="常规 10 28 33" xfId="1424"/>
    <cellStyle name="常规 10 33 28" xfId="1425"/>
    <cellStyle name="常规 10 33 33" xfId="1426"/>
    <cellStyle name="常规 10 28 29" xfId="1427"/>
    <cellStyle name="常规 10 28 34" xfId="1428"/>
    <cellStyle name="常规 10 33 29" xfId="1429"/>
    <cellStyle name="常规 10 33 34" xfId="1430"/>
    <cellStyle name="常规 10 28 3" xfId="1431"/>
    <cellStyle name="常规 10 33 3" xfId="1432"/>
    <cellStyle name="常规 10 6 38" xfId="1433"/>
    <cellStyle name="常规 10 28 35" xfId="1434"/>
    <cellStyle name="常规 10 28 40" xfId="1435"/>
    <cellStyle name="常规 10 33 35" xfId="1436"/>
    <cellStyle name="常规 10 33 40" xfId="1437"/>
    <cellStyle name="常规 10 28 36" xfId="1438"/>
    <cellStyle name="常规 10 33 36" xfId="1439"/>
    <cellStyle name="常规 10 28 37" xfId="1440"/>
    <cellStyle name="常规 10 33 37" xfId="1441"/>
    <cellStyle name="好_S02-191-德国米黄  " xfId="1442"/>
    <cellStyle name="常规 10 28 38" xfId="1443"/>
    <cellStyle name="常规 10 33 38" xfId="1444"/>
    <cellStyle name="常规 10 28 39" xfId="1445"/>
    <cellStyle name="常规 10 33 39" xfId="1446"/>
    <cellStyle name="常规 10 28 5" xfId="1447"/>
    <cellStyle name="常规 10 33 5" xfId="1448"/>
    <cellStyle name="常规 10 28 6" xfId="1449"/>
    <cellStyle name="常规 10 33 6" xfId="1450"/>
    <cellStyle name="常规 10 28 7" xfId="1451"/>
    <cellStyle name="常规 10 33 7" xfId="1452"/>
    <cellStyle name="常规 10 28 8" xfId="1453"/>
    <cellStyle name="常规 10 33 8" xfId="1454"/>
    <cellStyle name="常规 10 28 9" xfId="1455"/>
    <cellStyle name="常规 10 33 9" xfId="1456"/>
    <cellStyle name="常规 10 29" xfId="1457"/>
    <cellStyle name="常规 10 34" xfId="1458"/>
    <cellStyle name="常规 10 29 10" xfId="1459"/>
    <cellStyle name="常规 10 34 10" xfId="1460"/>
    <cellStyle name="常规 10 29 11" xfId="1461"/>
    <cellStyle name="常规 10 34 11" xfId="1462"/>
    <cellStyle name="常规 10 29 12" xfId="1463"/>
    <cellStyle name="常规 10 34 12" xfId="1464"/>
    <cellStyle name="常规 10 29 13" xfId="1465"/>
    <cellStyle name="常规 10 34 13" xfId="1466"/>
    <cellStyle name="常规 10 29 14" xfId="1467"/>
    <cellStyle name="常规 10 34 14" xfId="1468"/>
    <cellStyle name="常规 10 29 15" xfId="1469"/>
    <cellStyle name="常规 10 29 20" xfId="1470"/>
    <cellStyle name="常规 10 34 15" xfId="1471"/>
    <cellStyle name="常规 10 34 20" xfId="1472"/>
    <cellStyle name="常规 10 29 16" xfId="1473"/>
    <cellStyle name="常规 10 29 21" xfId="1474"/>
    <cellStyle name="常规 10 34 16" xfId="1475"/>
    <cellStyle name="常规 10 34 21" xfId="1476"/>
    <cellStyle name="常规 10 29 18" xfId="1477"/>
    <cellStyle name="常规 10 29 23" xfId="1478"/>
    <cellStyle name="常规 10 34 18" xfId="1479"/>
    <cellStyle name="常规 10 34 23" xfId="1480"/>
    <cellStyle name="常规 10 29 19" xfId="1481"/>
    <cellStyle name="常规 10 29 24" xfId="1482"/>
    <cellStyle name="常规 10 34 19" xfId="1483"/>
    <cellStyle name="常规 10 34 24" xfId="1484"/>
    <cellStyle name="常规 10 29 2" xfId="1485"/>
    <cellStyle name="常规 10 34 2" xfId="1486"/>
    <cellStyle name="常规 10 29 25" xfId="1487"/>
    <cellStyle name="常规 10 29 30" xfId="1488"/>
    <cellStyle name="常规 10 34 25" xfId="1489"/>
    <cellStyle name="常规 10 34 30" xfId="1490"/>
    <cellStyle name="常规 10 29 26" xfId="1491"/>
    <cellStyle name="常规 10 29 31" xfId="1492"/>
    <cellStyle name="常规 10 34 26" xfId="1493"/>
    <cellStyle name="常规 10 34 31" xfId="1494"/>
    <cellStyle name="常规 10 29 27" xfId="1495"/>
    <cellStyle name="常规 10 29 32" xfId="1496"/>
    <cellStyle name="常规 10 34 27" xfId="1497"/>
    <cellStyle name="常规 10 34 32" xfId="1498"/>
    <cellStyle name="常规 10 29 28" xfId="1499"/>
    <cellStyle name="常规 10 29 33" xfId="1500"/>
    <cellStyle name="常规 10 34 28" xfId="1501"/>
    <cellStyle name="常规 10 34 33" xfId="1502"/>
    <cellStyle name="常规 10 29 29" xfId="1503"/>
    <cellStyle name="常规 10 29 34" xfId="1504"/>
    <cellStyle name="常规 10 34 29" xfId="1505"/>
    <cellStyle name="常规 10 34 34" xfId="1506"/>
    <cellStyle name="常规 10 29 3" xfId="1507"/>
    <cellStyle name="常规 10 34 3" xfId="1508"/>
    <cellStyle name="常规 10 29 35" xfId="1509"/>
    <cellStyle name="常规 10 29 40" xfId="1510"/>
    <cellStyle name="常规 10 34 35" xfId="1511"/>
    <cellStyle name="常规 10 34 40" xfId="1512"/>
    <cellStyle name="常规 10 29 36" xfId="1513"/>
    <cellStyle name="常规 10 34 36" xfId="1514"/>
    <cellStyle name="常规 10 29 37" xfId="1515"/>
    <cellStyle name="常规 10 34 37" xfId="1516"/>
    <cellStyle name="常规 10 29 38" xfId="1517"/>
    <cellStyle name="常规 10 34 38" xfId="1518"/>
    <cellStyle name="常规 10 29 39" xfId="1519"/>
    <cellStyle name="常规 10 34 39" xfId="1520"/>
    <cellStyle name="常规 10 3 10" xfId="1521"/>
    <cellStyle name="常规 10 3 11" xfId="1522"/>
    <cellStyle name="常规 10 3 12" xfId="1523"/>
    <cellStyle name="常规 10 3 13" xfId="1524"/>
    <cellStyle name="常规 10 3 14" xfId="1525"/>
    <cellStyle name="常规 10 3 15" xfId="1526"/>
    <cellStyle name="常规 10 3 20" xfId="1527"/>
    <cellStyle name="常规 10 3 16" xfId="1528"/>
    <cellStyle name="常规 10 3 21" xfId="1529"/>
    <cellStyle name="常规 10 3 17" xfId="1530"/>
    <cellStyle name="常规 10 3 22" xfId="1531"/>
    <cellStyle name="常规 10 3 18" xfId="1532"/>
    <cellStyle name="常规 10 3 23" xfId="1533"/>
    <cellStyle name="常规 10 3 19" xfId="1534"/>
    <cellStyle name="常规 10 3 24" xfId="1535"/>
    <cellStyle name="常规 10 3 2" xfId="1536"/>
    <cellStyle name="常规 10 3 25" xfId="1537"/>
    <cellStyle name="常规 10 3 30" xfId="1538"/>
    <cellStyle name="常规 10 3 26" xfId="1539"/>
    <cellStyle name="常规 10 3 31" xfId="1540"/>
    <cellStyle name="常规 10 3 27" xfId="1541"/>
    <cellStyle name="常规 10 3 32" xfId="1542"/>
    <cellStyle name="常规 10 3 28" xfId="1543"/>
    <cellStyle name="常规 10 3 33" xfId="1544"/>
    <cellStyle name="常规 10 3 29" xfId="1545"/>
    <cellStyle name="常规 10 3 34" xfId="1546"/>
    <cellStyle name="常规 10 3 3" xfId="1547"/>
    <cellStyle name="常规 10 3 35" xfId="1548"/>
    <cellStyle name="常规 10 3 40" xfId="1549"/>
    <cellStyle name="常规 10 3 36" xfId="1550"/>
    <cellStyle name="常规 10 3 37" xfId="1551"/>
    <cellStyle name="常规 10 3 38" xfId="1552"/>
    <cellStyle name="好_L04型外立面石材汇总_276A 上海绿城四栋合计" xfId="1553"/>
    <cellStyle name="常规 10 3 39" xfId="1554"/>
    <cellStyle name="常规 10 3 4" xfId="1555"/>
    <cellStyle name="常规 10 3 6" xfId="1556"/>
    <cellStyle name="常规 10 3 7" xfId="1557"/>
    <cellStyle name="常规 10 3 8" xfId="1558"/>
    <cellStyle name="常规 10 3 9" xfId="1559"/>
    <cellStyle name="常规 10 4 10" xfId="1560"/>
    <cellStyle name="常规 10 4 11" xfId="1561"/>
    <cellStyle name="常规 10 4 12" xfId="1562"/>
    <cellStyle name="常规 10 4 13" xfId="1563"/>
    <cellStyle name="常规 10 4 14" xfId="1564"/>
    <cellStyle name="常规 10 4 15" xfId="1565"/>
    <cellStyle name="常规 10 4 20" xfId="1566"/>
    <cellStyle name="常规 10 4 16" xfId="1567"/>
    <cellStyle name="常规 10 4 21" xfId="1568"/>
    <cellStyle name="常规 10 4 17" xfId="1569"/>
    <cellStyle name="常规 10 4 22" xfId="1570"/>
    <cellStyle name="常规 10 4 18" xfId="1571"/>
    <cellStyle name="常规 10 4 23" xfId="1572"/>
    <cellStyle name="常规 10 4 25" xfId="1573"/>
    <cellStyle name="常规 10 4 30" xfId="1574"/>
    <cellStyle name="常规 10 4 26" xfId="1575"/>
    <cellStyle name="常规 10 4 31" xfId="1576"/>
    <cellStyle name="常规 10 4 27" xfId="1577"/>
    <cellStyle name="常规 10 4 32" xfId="1578"/>
    <cellStyle name="常规 10 4 28" xfId="1579"/>
    <cellStyle name="常规 10 4 33" xfId="1580"/>
    <cellStyle name="常规 10 4 29" xfId="1581"/>
    <cellStyle name="常规 10 4 34" xfId="1582"/>
    <cellStyle name="常规 10 4 3" xfId="1583"/>
    <cellStyle name="常规 10 4 35" xfId="1584"/>
    <cellStyle name="常规 10 4 40" xfId="1585"/>
    <cellStyle name="常规 10 4 36" xfId="1586"/>
    <cellStyle name="常规 10 4 4" xfId="1587"/>
    <cellStyle name="常规 10 4 5" xfId="1588"/>
    <cellStyle name="常规 10 4 6" xfId="1589"/>
    <cellStyle name="常规 10 5 10" xfId="1590"/>
    <cellStyle name="常规 10 5 11" xfId="1591"/>
    <cellStyle name="常规 10 5 12" xfId="1592"/>
    <cellStyle name="常规 10 5 13" xfId="1593"/>
    <cellStyle name="常规 10 5 14" xfId="1594"/>
    <cellStyle name="常规 10 5 15" xfId="1595"/>
    <cellStyle name="常规 10 5 20" xfId="1596"/>
    <cellStyle name="常规 10 5 16" xfId="1597"/>
    <cellStyle name="常规 10 5 21" xfId="1598"/>
    <cellStyle name="常规 10 5 17" xfId="1599"/>
    <cellStyle name="常规 10 5 22" xfId="1600"/>
    <cellStyle name="常规 10 5 18" xfId="1601"/>
    <cellStyle name="常规 10 5 23" xfId="1602"/>
    <cellStyle name="常规 10 5 19" xfId="1603"/>
    <cellStyle name="常规 10 5 24" xfId="1604"/>
    <cellStyle name="常规 10 5 2" xfId="1605"/>
    <cellStyle name="常规 10 5 25" xfId="1606"/>
    <cellStyle name="常规 10 5 30" xfId="1607"/>
    <cellStyle name="常规 10 5 26" xfId="1608"/>
    <cellStyle name="常规 10 5 31" xfId="1609"/>
    <cellStyle name="常规 10 5 27" xfId="1610"/>
    <cellStyle name="常规 10 5 32" xfId="1611"/>
    <cellStyle name="常规 10 5 28" xfId="1612"/>
    <cellStyle name="常规 10 5 33" xfId="1613"/>
    <cellStyle name="常规 10 5 29" xfId="1614"/>
    <cellStyle name="常规 10 5 34" xfId="1615"/>
    <cellStyle name="常规 10 5 3" xfId="1616"/>
    <cellStyle name="常规 10 5 35" xfId="1617"/>
    <cellStyle name="常规 10 5 40" xfId="1618"/>
    <cellStyle name="常规 10 5 36" xfId="1619"/>
    <cellStyle name="常规 10 5 4" xfId="1620"/>
    <cellStyle name="常规 10 5 5" xfId="1621"/>
    <cellStyle name="常规 10 5 7" xfId="1622"/>
    <cellStyle name="常规 2 2 2 3" xfId="1623"/>
    <cellStyle name="常规 10 6 10" xfId="1624"/>
    <cellStyle name="常规 10 6 11" xfId="1625"/>
    <cellStyle name="常规 10 6 12" xfId="1626"/>
    <cellStyle name="常规 2 40" xfId="1627"/>
    <cellStyle name="常规 10 6 13" xfId="1628"/>
    <cellStyle name="常规 2 41" xfId="1629"/>
    <cellStyle name="常规 10 6 14" xfId="1630"/>
    <cellStyle name="常规 2 42" xfId="1631"/>
    <cellStyle name="常规 10 6 17" xfId="1632"/>
    <cellStyle name="常规 10 6 22" xfId="1633"/>
    <cellStyle name="常规 2 45" xfId="1634"/>
    <cellStyle name="常规 2 50" xfId="1635"/>
    <cellStyle name="常规 10 6 18" xfId="1636"/>
    <cellStyle name="常规 10 6 23" xfId="1637"/>
    <cellStyle name="常规 2 46" xfId="1638"/>
    <cellStyle name="常规 2 51" xfId="1639"/>
    <cellStyle name="常规 10 6 19" xfId="1640"/>
    <cellStyle name="常规 10 6 24" xfId="1641"/>
    <cellStyle name="常规 2 47" xfId="1642"/>
    <cellStyle name="常规 2 52" xfId="1643"/>
    <cellStyle name="常规 10 6 2" xfId="1644"/>
    <cellStyle name="常规 10 6 26" xfId="1645"/>
    <cellStyle name="常规 10 6 31" xfId="1646"/>
    <cellStyle name="常规 2 49" xfId="1647"/>
    <cellStyle name="常规 2 54" xfId="1648"/>
    <cellStyle name="常规 10 6 27" xfId="1649"/>
    <cellStyle name="常规 10 6 32" xfId="1650"/>
    <cellStyle name="常规 2 55" xfId="1651"/>
    <cellStyle name="常规 10 6 28" xfId="1652"/>
    <cellStyle name="常规 10 6 33" xfId="1653"/>
    <cellStyle name="常规 2 56" xfId="1654"/>
    <cellStyle name="常规 10 6 29" xfId="1655"/>
    <cellStyle name="常规 10 6 34" xfId="1656"/>
    <cellStyle name="常规 2 57" xfId="1657"/>
    <cellStyle name="好_绿城玫瑰园L04外墙石材招标清单(修)" xfId="1658"/>
    <cellStyle name="常规 10 6 3" xfId="1659"/>
    <cellStyle name="常规 10 6 35" xfId="1660"/>
    <cellStyle name="常规 10 6 40" xfId="1661"/>
    <cellStyle name="常规 10 6 36" xfId="1662"/>
    <cellStyle name="常规 10 6 4" xfId="1663"/>
    <cellStyle name="常规 10 6 5" xfId="1664"/>
    <cellStyle name="常规 10 6 6" xfId="1665"/>
    <cellStyle name="常规 10 6 7" xfId="1666"/>
    <cellStyle name="常规 10 6 8" xfId="1667"/>
    <cellStyle name="常规 10 6 9" xfId="1668"/>
    <cellStyle name="常规 10 7 10" xfId="1669"/>
    <cellStyle name="常规 10 7 11" xfId="1670"/>
    <cellStyle name="常规 10 7 12" xfId="1671"/>
    <cellStyle name="常规 10 7 13" xfId="1672"/>
    <cellStyle name="常规 10 7 14" xfId="1673"/>
    <cellStyle name="常规 10 7 15" xfId="1674"/>
    <cellStyle name="常规 10 7 20" xfId="1675"/>
    <cellStyle name="常规 10 7 16" xfId="1676"/>
    <cellStyle name="常规 10 7 21" xfId="1677"/>
    <cellStyle name="常规 10 7 17" xfId="1678"/>
    <cellStyle name="常规 10 7 22" xfId="1679"/>
    <cellStyle name="常规 10 7 18" xfId="1680"/>
    <cellStyle name="常规 10 7 23" xfId="1681"/>
    <cellStyle name="常规 10 7 19" xfId="1682"/>
    <cellStyle name="常规 10 7 24" xfId="1683"/>
    <cellStyle name="好_汇总" xfId="1684"/>
    <cellStyle name="常规 10 7 2" xfId="1685"/>
    <cellStyle name="常规 2 55 19" xfId="1686"/>
    <cellStyle name="常规 2 55 24" xfId="1687"/>
    <cellStyle name="常规 10 7 25" xfId="1688"/>
    <cellStyle name="常规 10 7 30" xfId="1689"/>
    <cellStyle name="常规 10 7 26" xfId="1690"/>
    <cellStyle name="常规 10 7 31" xfId="1691"/>
    <cellStyle name="常规 10 7 27" xfId="1692"/>
    <cellStyle name="常规 10 7 32" xfId="1693"/>
    <cellStyle name="常规 10 7 28" xfId="1694"/>
    <cellStyle name="常规 10 7 33" xfId="1695"/>
    <cellStyle name="常规 10 7 29" xfId="1696"/>
    <cellStyle name="常规 10 7 34" xfId="1697"/>
    <cellStyle name="常规 10 7 3" xfId="1698"/>
    <cellStyle name="常规 2 55 25" xfId="1699"/>
    <cellStyle name="常规 2 55 30" xfId="1700"/>
    <cellStyle name="常规 10 7 35" xfId="1701"/>
    <cellStyle name="常规 10 7 40" xfId="1702"/>
    <cellStyle name="常规 10 7 36" xfId="1703"/>
    <cellStyle name="常规 10 7 37" xfId="1704"/>
    <cellStyle name="常规 10 7 38" xfId="1705"/>
    <cellStyle name="常规 10 7 39" xfId="1706"/>
    <cellStyle name="常规 10 7 4" xfId="1707"/>
    <cellStyle name="常规 2 55 26" xfId="1708"/>
    <cellStyle name="常规 2 55 31" xfId="1709"/>
    <cellStyle name="好_S09" xfId="1710"/>
    <cellStyle name="常规 10 7 6" xfId="1711"/>
    <cellStyle name="常规 2 55 28" xfId="1712"/>
    <cellStyle name="常规 2 55 33" xfId="1713"/>
    <cellStyle name="常规 10 7 7" xfId="1714"/>
    <cellStyle name="常规 2 55 29" xfId="1715"/>
    <cellStyle name="常规 2 55 34" xfId="1716"/>
    <cellStyle name="常规 10 7 8" xfId="1717"/>
    <cellStyle name="常规 2 55 35" xfId="1718"/>
    <cellStyle name="常规 2 55 40" xfId="1719"/>
    <cellStyle name="好_S18" xfId="1720"/>
    <cellStyle name="常规 10 7 9" xfId="1721"/>
    <cellStyle name="常规 2 55 36" xfId="1722"/>
    <cellStyle name="好_S19" xfId="1723"/>
    <cellStyle name="好_S24" xfId="1724"/>
    <cellStyle name="常规 10 8 10" xfId="1725"/>
    <cellStyle name="常规 10 8 11" xfId="1726"/>
    <cellStyle name="常规 10 8 12" xfId="1727"/>
    <cellStyle name="常规 10 8 13" xfId="1728"/>
    <cellStyle name="常规 10 8 14" xfId="1729"/>
    <cellStyle name="常规 13 2" xfId="1730"/>
    <cellStyle name="常规 10 8 15" xfId="1731"/>
    <cellStyle name="常规 10 8 20" xfId="1732"/>
    <cellStyle name="常规 10 8 16" xfId="1733"/>
    <cellStyle name="常规 10 8 21" xfId="1734"/>
    <cellStyle name="常规 10 8 18" xfId="1735"/>
    <cellStyle name="常规 10 8 23" xfId="1736"/>
    <cellStyle name="常规 10 8 19" xfId="1737"/>
    <cellStyle name="常规 10 8 24" xfId="1738"/>
    <cellStyle name="常规 10 8 2" xfId="1739"/>
    <cellStyle name="常规 10 8 25" xfId="1740"/>
    <cellStyle name="常规 10 8 30" xfId="1741"/>
    <cellStyle name="常规 10 8 26" xfId="1742"/>
    <cellStyle name="常规 10 8 31" xfId="1743"/>
    <cellStyle name="常规 10 8 27" xfId="1744"/>
    <cellStyle name="常规 10 8 32" xfId="1745"/>
    <cellStyle name="常规 10 8 28" xfId="1746"/>
    <cellStyle name="常规 10 8 33" xfId="1747"/>
    <cellStyle name="常规 10 8 29" xfId="1748"/>
    <cellStyle name="常规 10 8 34" xfId="1749"/>
    <cellStyle name="常规 10 8 3" xfId="1750"/>
    <cellStyle name="常规 10 8 35" xfId="1751"/>
    <cellStyle name="常规 10 8 40" xfId="1752"/>
    <cellStyle name="常规 10 8 38" xfId="1753"/>
    <cellStyle name="常规 10 8 39" xfId="1754"/>
    <cellStyle name="常规 10 8 4" xfId="1755"/>
    <cellStyle name="常规 10 8 5" xfId="1756"/>
    <cellStyle name="常规 10 8 6" xfId="1757"/>
    <cellStyle name="常规 10 8 7" xfId="1758"/>
    <cellStyle name="常规 10 8 8" xfId="1759"/>
    <cellStyle name="常规 10 8 9" xfId="1760"/>
    <cellStyle name="常规 10 9 10" xfId="1761"/>
    <cellStyle name="常规 10 9 11" xfId="1762"/>
    <cellStyle name="常规 10 9 13" xfId="1763"/>
    <cellStyle name="常规 10 9 14" xfId="1764"/>
    <cellStyle name="常规 10 9 15" xfId="1765"/>
    <cellStyle name="常规 10 9 20" xfId="1766"/>
    <cellStyle name="常规 10 9 16" xfId="1767"/>
    <cellStyle name="常规 10 9 21" xfId="1768"/>
    <cellStyle name="常规 10 9 17" xfId="1769"/>
    <cellStyle name="常规 10 9 22" xfId="1770"/>
    <cellStyle name="常规 10 9 18" xfId="1771"/>
    <cellStyle name="常规 10 9 23" xfId="1772"/>
    <cellStyle name="常规 10 9 19" xfId="1773"/>
    <cellStyle name="常规 10 9 24" xfId="1774"/>
    <cellStyle name="常规 10 9 2" xfId="1775"/>
    <cellStyle name="常规 10 9 25" xfId="1776"/>
    <cellStyle name="常规 10 9 30" xfId="1777"/>
    <cellStyle name="常规 10 9 26" xfId="1778"/>
    <cellStyle name="常规 10 9 31" xfId="1779"/>
    <cellStyle name="常规 10 9 27" xfId="1780"/>
    <cellStyle name="常规 10 9 32" xfId="1781"/>
    <cellStyle name="常规 10 9 28" xfId="1782"/>
    <cellStyle name="常规 10 9 33" xfId="1783"/>
    <cellStyle name="常规 10 9 29" xfId="1784"/>
    <cellStyle name="常规 10 9 34" xfId="1785"/>
    <cellStyle name="常规 10 9 3" xfId="1786"/>
    <cellStyle name="常规 10 9 35" xfId="1787"/>
    <cellStyle name="常规 10 9 40" xfId="1788"/>
    <cellStyle name="常规 10 9 36" xfId="1789"/>
    <cellStyle name="常规 10 9 37" xfId="1790"/>
    <cellStyle name="常规 10 9 38" xfId="1791"/>
    <cellStyle name="常规 10 9 39" xfId="1792"/>
    <cellStyle name="常规 10 9 4" xfId="1793"/>
    <cellStyle name="常规 10 9 5" xfId="1794"/>
    <cellStyle name="常规 10 9 6" xfId="1795"/>
    <cellStyle name="常规 10_发中天-4.27-2.22-按审定调整战略总包合同清单(中天)（调价）" xfId="1796"/>
    <cellStyle name="常规 11" xfId="1797"/>
    <cellStyle name="常规 11 10" xfId="1798"/>
    <cellStyle name="常规 11 11" xfId="1799"/>
    <cellStyle name="常规 11 12" xfId="1800"/>
    <cellStyle name="常规 11 13" xfId="1801"/>
    <cellStyle name="常规 11 14" xfId="1802"/>
    <cellStyle name="常规 11 15" xfId="1803"/>
    <cellStyle name="常规 11 20" xfId="1804"/>
    <cellStyle name="常规 11 16" xfId="1805"/>
    <cellStyle name="常规 11 21" xfId="1806"/>
    <cellStyle name="好_S09-176-枫丹白露中花" xfId="1807"/>
    <cellStyle name="常规 11 17" xfId="1808"/>
    <cellStyle name="常规 11 22" xfId="1809"/>
    <cellStyle name="常规 11 19" xfId="1810"/>
    <cellStyle name="常规 11 24" xfId="1811"/>
    <cellStyle name="常规 11 2" xfId="1812"/>
    <cellStyle name="常规 11 2_(xin)总包清单2013.01.12" xfId="1813"/>
    <cellStyle name="常规 11 25" xfId="1814"/>
    <cellStyle name="常规 11 30" xfId="1815"/>
    <cellStyle name="常规 11 26" xfId="1816"/>
    <cellStyle name="常规 11 31" xfId="1817"/>
    <cellStyle name="常规 11 27" xfId="1818"/>
    <cellStyle name="常规 11 32" xfId="1819"/>
    <cellStyle name="常规 11 28" xfId="1820"/>
    <cellStyle name="常规 11 33" xfId="1821"/>
    <cellStyle name="常规 11 29" xfId="1822"/>
    <cellStyle name="常规 11 34" xfId="1823"/>
    <cellStyle name="常规 11 3" xfId="1824"/>
    <cellStyle name="常规 11 35" xfId="1825"/>
    <cellStyle name="常规 11 40" xfId="1826"/>
    <cellStyle name="常规 11 36" xfId="1827"/>
    <cellStyle name="常规 11 37" xfId="1828"/>
    <cellStyle name="常规 11 38" xfId="1829"/>
    <cellStyle name="常规 11 39" xfId="1830"/>
    <cellStyle name="常规 11 4" xfId="1831"/>
    <cellStyle name="常规 11 5" xfId="1832"/>
    <cellStyle name="常规 11 6" xfId="1833"/>
    <cellStyle name="常规 11 7" xfId="1834"/>
    <cellStyle name="常规 11 8" xfId="1835"/>
    <cellStyle name="常规 11 9" xfId="1836"/>
    <cellStyle name="常规 12" xfId="1837"/>
    <cellStyle name="常规 12 10" xfId="1838"/>
    <cellStyle name="常规 12 11" xfId="1839"/>
    <cellStyle name="常规 12 12" xfId="1840"/>
    <cellStyle name="常规 12 13" xfId="1841"/>
    <cellStyle name="好_清单7.24 2" xfId="1842"/>
    <cellStyle name="常规 12 14" xfId="1843"/>
    <cellStyle name="常规 12 15" xfId="1844"/>
    <cellStyle name="常规 12 20" xfId="1845"/>
    <cellStyle name="常规 12 16" xfId="1846"/>
    <cellStyle name="常规 12 21" xfId="1847"/>
    <cellStyle name="好_s10-180-德国米黄" xfId="1848"/>
    <cellStyle name="常规 12 17" xfId="1849"/>
    <cellStyle name="常规 12 22" xfId="1850"/>
    <cellStyle name="常规 12 18" xfId="1851"/>
    <cellStyle name="常规 12 23" xfId="1852"/>
    <cellStyle name="常规 12 19" xfId="1853"/>
    <cellStyle name="常规 12 24" xfId="1854"/>
    <cellStyle name="常规 12 2" xfId="1855"/>
    <cellStyle name="常规 12 2 3" xfId="1856"/>
    <cellStyle name="常规 12 2 3 2" xfId="1857"/>
    <cellStyle name="常规 12 25" xfId="1858"/>
    <cellStyle name="常规 12 30" xfId="1859"/>
    <cellStyle name="常规 12 26" xfId="1860"/>
    <cellStyle name="常规 12 31" xfId="1861"/>
    <cellStyle name="常规 12 27" xfId="1862"/>
    <cellStyle name="常规 12 32" xfId="1863"/>
    <cellStyle name="常规 12 28" xfId="1864"/>
    <cellStyle name="常规 12 33" xfId="1865"/>
    <cellStyle name="常规 12 29" xfId="1866"/>
    <cellStyle name="常规 12 34" xfId="1867"/>
    <cellStyle name="常规 12 3" xfId="1868"/>
    <cellStyle name="常规 12 35" xfId="1869"/>
    <cellStyle name="常规 12 40" xfId="1870"/>
    <cellStyle name="常规 5 2" xfId="1871"/>
    <cellStyle name="常规 12 36" xfId="1872"/>
    <cellStyle name="常规 5 3" xfId="1873"/>
    <cellStyle name="常规 12 37" xfId="1874"/>
    <cellStyle name="常规 4 3 2" xfId="1875"/>
    <cellStyle name="常规 5 4" xfId="1876"/>
    <cellStyle name="常规 12 38" xfId="1877"/>
    <cellStyle name="常规 12 39" xfId="1878"/>
    <cellStyle name="常规 12 4" xfId="1879"/>
    <cellStyle name="常规 12 5" xfId="1880"/>
    <cellStyle name="常规 12 6" xfId="1881"/>
    <cellStyle name="常规 12 7" xfId="1882"/>
    <cellStyle name="常规 12 8" xfId="1883"/>
    <cellStyle name="常规 12 9" xfId="1884"/>
    <cellStyle name="常规 12_A0段（地下室及7-10#楼）工程招标清单-表二" xfId="1885"/>
    <cellStyle name="常规 13" xfId="1886"/>
    <cellStyle name="常规 14" xfId="1887"/>
    <cellStyle name="常规 14 2" xfId="1888"/>
    <cellStyle name="常规 14 3" xfId="1889"/>
    <cellStyle name="常规 14 3 3" xfId="1890"/>
    <cellStyle name="常规 2" xfId="1891"/>
    <cellStyle name="常规 2 10" xfId="1892"/>
    <cellStyle name="常规 2 2" xfId="1893"/>
    <cellStyle name="常规 2 2 2" xfId="1894"/>
    <cellStyle name="常规 2 2 3" xfId="1895"/>
    <cellStyle name="常规 2 2 4" xfId="1896"/>
    <cellStyle name="常规 2 3" xfId="1897"/>
    <cellStyle name="常规 2 3 14" xfId="1898"/>
    <cellStyle name="常规 2 3 14 2" xfId="1899"/>
    <cellStyle name="常规 2 3 2" xfId="1900"/>
    <cellStyle name="常规 2 3 3" xfId="1901"/>
    <cellStyle name="常规 2 4" xfId="1902"/>
    <cellStyle name="常规 2 4 2" xfId="1903"/>
    <cellStyle name="常规 2 40 10" xfId="1904"/>
    <cellStyle name="常规 2 40 11" xfId="1905"/>
    <cellStyle name="常规 2 40 12" xfId="1906"/>
    <cellStyle name="常规 2 40 13" xfId="1907"/>
    <cellStyle name="常规 2 40 14" xfId="1908"/>
    <cellStyle name="常规 2 40 15" xfId="1909"/>
    <cellStyle name="常规 2 40 20" xfId="1910"/>
    <cellStyle name="常规 2 40 16" xfId="1911"/>
    <cellStyle name="常规 2 40 21" xfId="1912"/>
    <cellStyle name="常规 2 40 17" xfId="1913"/>
    <cellStyle name="常规 2 40 22" xfId="1914"/>
    <cellStyle name="常规 2 40 18" xfId="1915"/>
    <cellStyle name="常规 2 40 23" xfId="1916"/>
    <cellStyle name="常规 2 40 2" xfId="1917"/>
    <cellStyle name="常规 2 40 25" xfId="1918"/>
    <cellStyle name="常规 2 40 30" xfId="1919"/>
    <cellStyle name="常规 2 40 26" xfId="1920"/>
    <cellStyle name="常规 2 40 31" xfId="1921"/>
    <cellStyle name="常规 2 40 27" xfId="1922"/>
    <cellStyle name="常规 2 40 32" xfId="1923"/>
    <cellStyle name="常规 2 40 29" xfId="1924"/>
    <cellStyle name="常规 2 40 34" xfId="1925"/>
    <cellStyle name="常规 2 40 3" xfId="1926"/>
    <cellStyle name="常规 2 40 35" xfId="1927"/>
    <cellStyle name="常规 2 40 40" xfId="1928"/>
    <cellStyle name="常规 2 40 36" xfId="1929"/>
    <cellStyle name="常规 2 40 37" xfId="1930"/>
    <cellStyle name="常规 2 40 38" xfId="1931"/>
    <cellStyle name="常规 2 40 39" xfId="1932"/>
    <cellStyle name="常规 2 40 4" xfId="1933"/>
    <cellStyle name="常规 2 40 5" xfId="1934"/>
    <cellStyle name="常规 2 40 6" xfId="1935"/>
    <cellStyle name="常规 2 40 7" xfId="1936"/>
    <cellStyle name="常规 2 40 8" xfId="1937"/>
    <cellStyle name="常规 2 40 9" xfId="1938"/>
    <cellStyle name="常规 2 41 10" xfId="1939"/>
    <cellStyle name="常规 2 41 11" xfId="1940"/>
    <cellStyle name="常规 2 41 12" xfId="1941"/>
    <cellStyle name="常规 2 41 13" xfId="1942"/>
    <cellStyle name="常规 2 41 14" xfId="1943"/>
    <cellStyle name="常规 2 41 15" xfId="1944"/>
    <cellStyle name="常规 2 41 20" xfId="1945"/>
    <cellStyle name="常规 2 41 17" xfId="1946"/>
    <cellStyle name="常规 2 41 22" xfId="1947"/>
    <cellStyle name="常规 2 41 18" xfId="1948"/>
    <cellStyle name="常规 2 41 23" xfId="1949"/>
    <cellStyle name="常规 2 41 19" xfId="1950"/>
    <cellStyle name="常规 2 41 24" xfId="1951"/>
    <cellStyle name="常规 2 41 2" xfId="1952"/>
    <cellStyle name="常规 2 41 25" xfId="1953"/>
    <cellStyle name="常规 2 41 30" xfId="1954"/>
    <cellStyle name="常规 2 41 26" xfId="1955"/>
    <cellStyle name="常规 2 41 31" xfId="1956"/>
    <cellStyle name="常规 2 41 27" xfId="1957"/>
    <cellStyle name="常规 2 41 32" xfId="1958"/>
    <cellStyle name="常规 2 41 28" xfId="1959"/>
    <cellStyle name="常规 2 41 33" xfId="1960"/>
    <cellStyle name="常规 2 41 29" xfId="1961"/>
    <cellStyle name="常规 2 41 34" xfId="1962"/>
    <cellStyle name="常规 2 41 3" xfId="1963"/>
    <cellStyle name="常规 2 41 35" xfId="1964"/>
    <cellStyle name="常规 2 41 40" xfId="1965"/>
    <cellStyle name="常规 2 41 36" xfId="1966"/>
    <cellStyle name="千位分隔 4 2" xfId="1967"/>
    <cellStyle name="常规 2 41 37" xfId="1968"/>
    <cellStyle name="常规 2 41 38" xfId="1969"/>
    <cellStyle name="常规 2 41 39" xfId="1970"/>
    <cellStyle name="常规 2 41 4" xfId="1971"/>
    <cellStyle name="常规 2 41 5" xfId="1972"/>
    <cellStyle name="常规 2 41 6" xfId="1973"/>
    <cellStyle name="常规 2 41 7" xfId="1974"/>
    <cellStyle name="常规 2 41 8" xfId="1975"/>
    <cellStyle name="常规 2 41 9" xfId="1976"/>
    <cellStyle name="常规 2 42 10" xfId="1977"/>
    <cellStyle name="常规 2 42 11" xfId="1978"/>
    <cellStyle name="常规 2 42 12" xfId="1979"/>
    <cellStyle name="常规 2 42 13" xfId="1980"/>
    <cellStyle name="常规 2 42 14" xfId="1981"/>
    <cellStyle name="常规 2 42 15" xfId="1982"/>
    <cellStyle name="常规 2 42 20" xfId="1983"/>
    <cellStyle name="常规 2 42 16" xfId="1984"/>
    <cellStyle name="常规 2 42 21" xfId="1985"/>
    <cellStyle name="常规 2 42 17" xfId="1986"/>
    <cellStyle name="常规 2 42 22" xfId="1987"/>
    <cellStyle name="常规 2 42 18" xfId="1988"/>
    <cellStyle name="常规 2 42 23" xfId="1989"/>
    <cellStyle name="常规 2 42 19" xfId="1990"/>
    <cellStyle name="常规 2 42 24" xfId="1991"/>
    <cellStyle name="常规 2 42 2" xfId="1992"/>
    <cellStyle name="常规 2 42 25" xfId="1993"/>
    <cellStyle name="常规 2 42 30" xfId="1994"/>
    <cellStyle name="常规 2 42 26" xfId="1995"/>
    <cellStyle name="常规 2 42 31" xfId="1996"/>
    <cellStyle name="常规 2 42 27" xfId="1997"/>
    <cellStyle name="常规 2 42 32" xfId="1998"/>
    <cellStyle name="常规 2 42 28" xfId="1999"/>
    <cellStyle name="常规 2 42 33" xfId="2000"/>
    <cellStyle name="常规 2 42 3" xfId="2001"/>
    <cellStyle name="常规 2 42 35" xfId="2002"/>
    <cellStyle name="常规 2 42 40" xfId="2003"/>
    <cellStyle name="常规 2 42 36" xfId="2004"/>
    <cellStyle name="千位分隔 9 2" xfId="2005"/>
    <cellStyle name="常规 2 42 37" xfId="2006"/>
    <cellStyle name="千位分隔 9 3" xfId="2007"/>
    <cellStyle name="常规 2 42 38" xfId="2008"/>
    <cellStyle name="千位分隔 9 4" xfId="2009"/>
    <cellStyle name="常规 2 42 39" xfId="2010"/>
    <cellStyle name="常规 2 42 4" xfId="2011"/>
    <cellStyle name="常规 2 42 5" xfId="2012"/>
    <cellStyle name="常规 2 42 6" xfId="2013"/>
    <cellStyle name="常规 2 42 7" xfId="2014"/>
    <cellStyle name="常规 2 42 8" xfId="2015"/>
    <cellStyle name="常规 2 42 9" xfId="2016"/>
    <cellStyle name="常规 2 43 10" xfId="2017"/>
    <cellStyle name="常规 2 43 11" xfId="2018"/>
    <cellStyle name="常规 2 43 12" xfId="2019"/>
    <cellStyle name="常规 2 43 13" xfId="2020"/>
    <cellStyle name="常规 2 43 14" xfId="2021"/>
    <cellStyle name="常规 2 43 15" xfId="2022"/>
    <cellStyle name="常规 2 43 20" xfId="2023"/>
    <cellStyle name="常规 2 43 16" xfId="2024"/>
    <cellStyle name="常规 2 43 21" xfId="2025"/>
    <cellStyle name="常规 2 43 17" xfId="2026"/>
    <cellStyle name="常规 2 43 22" xfId="2027"/>
    <cellStyle name="常规 2 43 18" xfId="2028"/>
    <cellStyle name="常规 2 43 23" xfId="2029"/>
    <cellStyle name="常规 2 43 19" xfId="2030"/>
    <cellStyle name="常规 2 43 24" xfId="2031"/>
    <cellStyle name="常规 2 43 2" xfId="2032"/>
    <cellStyle name="常规 2 47 15" xfId="2033"/>
    <cellStyle name="常规 2 47 20" xfId="2034"/>
    <cellStyle name="常规 2 52 15" xfId="2035"/>
    <cellStyle name="常规 2 52 20" xfId="2036"/>
    <cellStyle name="常规 2 7 37" xfId="2037"/>
    <cellStyle name="常规 2 43 25" xfId="2038"/>
    <cellStyle name="常规 2 43 30" xfId="2039"/>
    <cellStyle name="好_投标2010.08.05_报价2011.10.17" xfId="2040"/>
    <cellStyle name="常规 2 43 26" xfId="2041"/>
    <cellStyle name="常规 2 43 31" xfId="2042"/>
    <cellStyle name="常规 2 43 27" xfId="2043"/>
    <cellStyle name="常规 2 43 32" xfId="2044"/>
    <cellStyle name="常规 2 43 28" xfId="2045"/>
    <cellStyle name="常规 2 43 33" xfId="2046"/>
    <cellStyle name="常规 2 43 29" xfId="2047"/>
    <cellStyle name="常规 2 43 34" xfId="2048"/>
    <cellStyle name="常规 2 43 3" xfId="2049"/>
    <cellStyle name="常规 2 47 16" xfId="2050"/>
    <cellStyle name="常规 2 47 21" xfId="2051"/>
    <cellStyle name="常规 2 52 16" xfId="2052"/>
    <cellStyle name="常规 2 52 21" xfId="2053"/>
    <cellStyle name="常规 2 7 38" xfId="2054"/>
    <cellStyle name="常规 2 43 36" xfId="2055"/>
    <cellStyle name="常规 2 43 37" xfId="2056"/>
    <cellStyle name="常规 2 43 38" xfId="2057"/>
    <cellStyle name="常规 2 43 39" xfId="2058"/>
    <cellStyle name="常规 2 43 4" xfId="2059"/>
    <cellStyle name="常规 2 47 17" xfId="2060"/>
    <cellStyle name="常规 2 47 22" xfId="2061"/>
    <cellStyle name="常规 2 52 17" xfId="2062"/>
    <cellStyle name="常规 2 52 22" xfId="2063"/>
    <cellStyle name="常规 2 7 39" xfId="2064"/>
    <cellStyle name="常规 2 43 5" xfId="2065"/>
    <cellStyle name="常规 2 47 18" xfId="2066"/>
    <cellStyle name="常规 2 47 23" xfId="2067"/>
    <cellStyle name="常规 2 52 18" xfId="2068"/>
    <cellStyle name="常规 2 52 23" xfId="2069"/>
    <cellStyle name="常规 2 43 6" xfId="2070"/>
    <cellStyle name="常规 2 47 19" xfId="2071"/>
    <cellStyle name="常规 2 47 24" xfId="2072"/>
    <cellStyle name="常规 2 52 19" xfId="2073"/>
    <cellStyle name="常规 2 52 24" xfId="2074"/>
    <cellStyle name="常规 2 43 7" xfId="2075"/>
    <cellStyle name="常规 2 47 25" xfId="2076"/>
    <cellStyle name="常规 2 47 30" xfId="2077"/>
    <cellStyle name="常规 2 52 25" xfId="2078"/>
    <cellStyle name="常规 2 52 30" xfId="2079"/>
    <cellStyle name="常规 2 43 8" xfId="2080"/>
    <cellStyle name="常规 2 47 26" xfId="2081"/>
    <cellStyle name="常规 2 47 31" xfId="2082"/>
    <cellStyle name="常规 2 52 26" xfId="2083"/>
    <cellStyle name="常规 2 52 31" xfId="2084"/>
    <cellStyle name="常规 2 43 9" xfId="2085"/>
    <cellStyle name="常规 2 47 27" xfId="2086"/>
    <cellStyle name="常规 2 47 32" xfId="2087"/>
    <cellStyle name="常规 2 52 27" xfId="2088"/>
    <cellStyle name="常规 2 52 32" xfId="2089"/>
    <cellStyle name="常规 2 44 10" xfId="2090"/>
    <cellStyle name="常规 2 44 11" xfId="2091"/>
    <cellStyle name="常规 2 44 12" xfId="2092"/>
    <cellStyle name="常规 2 44 13" xfId="2093"/>
    <cellStyle name="常规 2 44 14" xfId="2094"/>
    <cellStyle name="常规 2 44 15" xfId="2095"/>
    <cellStyle name="常规 2 44 20" xfId="2096"/>
    <cellStyle name="常规 2 44 16" xfId="2097"/>
    <cellStyle name="常规 2 44 21" xfId="2098"/>
    <cellStyle name="常规 2 44 17" xfId="2099"/>
    <cellStyle name="常规 2 44 22" xfId="2100"/>
    <cellStyle name="常规 2 44 18" xfId="2101"/>
    <cellStyle name="常规 2 44 23" xfId="2102"/>
    <cellStyle name="常规 2 44 19" xfId="2103"/>
    <cellStyle name="常规 2 44 24" xfId="2104"/>
    <cellStyle name="千分位_laroux" xfId="2105"/>
    <cellStyle name="常规 2 44 2" xfId="2106"/>
    <cellStyle name="常规 2 44 25" xfId="2107"/>
    <cellStyle name="常规 2 44 30" xfId="2108"/>
    <cellStyle name="常规 2 44 26" xfId="2109"/>
    <cellStyle name="常规 2 44 31" xfId="2110"/>
    <cellStyle name="常规 2 44 27" xfId="2111"/>
    <cellStyle name="常规 2 44 32" xfId="2112"/>
    <cellStyle name="常规 2 44 28" xfId="2113"/>
    <cellStyle name="常规 2 44 33" xfId="2114"/>
    <cellStyle name="常规 2 44 29" xfId="2115"/>
    <cellStyle name="常规 2 44 34" xfId="2116"/>
    <cellStyle name="常规 2 44 3" xfId="2117"/>
    <cellStyle name="常规 2 44 35" xfId="2118"/>
    <cellStyle name="常规 2 44 40" xfId="2119"/>
    <cellStyle name="常规 2 44 36" xfId="2120"/>
    <cellStyle name="常规 2 44 37" xfId="2121"/>
    <cellStyle name="常规 2 44 38" xfId="2122"/>
    <cellStyle name="常规 2 44 39" xfId="2123"/>
    <cellStyle name="常规 2 44 4" xfId="2124"/>
    <cellStyle name="常规 2 44 5" xfId="2125"/>
    <cellStyle name="常规 2 44 6" xfId="2126"/>
    <cellStyle name="常规 2 44 7" xfId="2127"/>
    <cellStyle name="常规 2 44 8" xfId="2128"/>
    <cellStyle name="常规 2 44 9" xfId="2129"/>
    <cellStyle name="常规 2 45 10" xfId="2130"/>
    <cellStyle name="常规 2 50 10" xfId="2131"/>
    <cellStyle name="好_绿城玫瑰园L05a外墙石材招标清单(修)" xfId="2132"/>
    <cellStyle name="常规 2 45 12" xfId="2133"/>
    <cellStyle name="常规 2 50 12" xfId="2134"/>
    <cellStyle name="常规 2 45 13" xfId="2135"/>
    <cellStyle name="常规 2 50 13" xfId="2136"/>
    <cellStyle name="常规 2 45 14" xfId="2137"/>
    <cellStyle name="常规 2 50 14" xfId="2138"/>
    <cellStyle name="常规 2 45 15" xfId="2139"/>
    <cellStyle name="常规 2 45 20" xfId="2140"/>
    <cellStyle name="常规 2 50 15" xfId="2141"/>
    <cellStyle name="常规 2 50 20" xfId="2142"/>
    <cellStyle name="常规 2 45 16" xfId="2143"/>
    <cellStyle name="常规 2 45 21" xfId="2144"/>
    <cellStyle name="常规 2 50 16" xfId="2145"/>
    <cellStyle name="常规 2 50 21" xfId="2146"/>
    <cellStyle name="常规 2 45 17" xfId="2147"/>
    <cellStyle name="常规 2 45 22" xfId="2148"/>
    <cellStyle name="常规 2 50 17" xfId="2149"/>
    <cellStyle name="常规 2 50 22" xfId="2150"/>
    <cellStyle name="常规 2 45 18" xfId="2151"/>
    <cellStyle name="常规 2 45 23" xfId="2152"/>
    <cellStyle name="常规 2 50 18" xfId="2153"/>
    <cellStyle name="常规 2 50 23" xfId="2154"/>
    <cellStyle name="常规 2 45 19" xfId="2155"/>
    <cellStyle name="常规 2 45 24" xfId="2156"/>
    <cellStyle name="常规 2 50 19" xfId="2157"/>
    <cellStyle name="常规 2 50 24" xfId="2158"/>
    <cellStyle name="常规 2 45 2" xfId="2159"/>
    <cellStyle name="常规 2 50 2" xfId="2160"/>
    <cellStyle name="常规 2 45 25" xfId="2161"/>
    <cellStyle name="常规 2 45 30" xfId="2162"/>
    <cellStyle name="常规 2 50 25" xfId="2163"/>
    <cellStyle name="常规 2 50 30" xfId="2164"/>
    <cellStyle name="常规 2 45 26" xfId="2165"/>
    <cellStyle name="常规 2 45 31" xfId="2166"/>
    <cellStyle name="常规 2 50 26" xfId="2167"/>
    <cellStyle name="常规 2 50 31" xfId="2168"/>
    <cellStyle name="常规 2 45 27" xfId="2169"/>
    <cellStyle name="常规 2 45 32" xfId="2170"/>
    <cellStyle name="常规 2 50 27" xfId="2171"/>
    <cellStyle name="常规 2 50 32" xfId="2172"/>
    <cellStyle name="常规 2 45 28" xfId="2173"/>
    <cellStyle name="常规 2 45 33" xfId="2174"/>
    <cellStyle name="常规 2 50 28" xfId="2175"/>
    <cellStyle name="常规 2 50 33" xfId="2176"/>
    <cellStyle name="常规 2 45 29" xfId="2177"/>
    <cellStyle name="常规 2 45 34" xfId="2178"/>
    <cellStyle name="常规 2 50 29" xfId="2179"/>
    <cellStyle name="常规 2 50 34" xfId="2180"/>
    <cellStyle name="好_S09-178-皇家米黄" xfId="2181"/>
    <cellStyle name="常规 2 45 3" xfId="2182"/>
    <cellStyle name="常规 2 50 3" xfId="2183"/>
    <cellStyle name="常规 2 45 35" xfId="2184"/>
    <cellStyle name="常规 2 45 40" xfId="2185"/>
    <cellStyle name="常规 2 50 35" xfId="2186"/>
    <cellStyle name="常规 2 50 40" xfId="2187"/>
    <cellStyle name="好_s23-186-枫丹白露细花" xfId="2188"/>
    <cellStyle name="好_排屋区石材幕墙报价汇总表示例" xfId="2189"/>
    <cellStyle name="常规 2 45 36" xfId="2190"/>
    <cellStyle name="常规 2 50 36" xfId="2191"/>
    <cellStyle name="常规 2 45 37" xfId="2192"/>
    <cellStyle name="常规 2 50 37" xfId="2193"/>
    <cellStyle name="常规 2 45 38" xfId="2194"/>
    <cellStyle name="常规 2 50 38" xfId="2195"/>
    <cellStyle name="常规 2 45 39" xfId="2196"/>
    <cellStyle name="常规 2 50 39" xfId="2197"/>
    <cellStyle name="常规 2 45 4" xfId="2198"/>
    <cellStyle name="常规 2 50 4" xfId="2199"/>
    <cellStyle name="常规 2 45 5" xfId="2200"/>
    <cellStyle name="常规 2 50 5" xfId="2201"/>
    <cellStyle name="常规 2 45 6" xfId="2202"/>
    <cellStyle name="常规 2 50 6" xfId="2203"/>
    <cellStyle name="常规 2 45 7" xfId="2204"/>
    <cellStyle name="常规 2 50 7" xfId="2205"/>
    <cellStyle name="常规 2 45 8" xfId="2206"/>
    <cellStyle name="常规 2 50 8" xfId="2207"/>
    <cellStyle name="常规 2 45 9" xfId="2208"/>
    <cellStyle name="常规 2 50 9" xfId="2209"/>
    <cellStyle name="常规 2 46 10" xfId="2210"/>
    <cellStyle name="常规 2 51 10" xfId="2211"/>
    <cellStyle name="常规 2 46 11" xfId="2212"/>
    <cellStyle name="常规 2 51 11" xfId="2213"/>
    <cellStyle name="常规 2 46 12" xfId="2214"/>
    <cellStyle name="常规 2 51 12" xfId="2215"/>
    <cellStyle name="常规 2 46 13" xfId="2216"/>
    <cellStyle name="常规 2 51 13" xfId="2217"/>
    <cellStyle name="常规 2 46 14" xfId="2218"/>
    <cellStyle name="常规 2 51 14" xfId="2219"/>
    <cellStyle name="常规 2 46 15" xfId="2220"/>
    <cellStyle name="常规 2 46 20" xfId="2221"/>
    <cellStyle name="常规 2 51 15" xfId="2222"/>
    <cellStyle name="常规 2 51 20" xfId="2223"/>
    <cellStyle name="常规 2 46 16" xfId="2224"/>
    <cellStyle name="常规 2 46 21" xfId="2225"/>
    <cellStyle name="常规 2 51 16" xfId="2226"/>
    <cellStyle name="常规 2 51 21" xfId="2227"/>
    <cellStyle name="常规 2 46 17" xfId="2228"/>
    <cellStyle name="常规 2 46 22" xfId="2229"/>
    <cellStyle name="常规 2 51 17" xfId="2230"/>
    <cellStyle name="常规 2 51 22" xfId="2231"/>
    <cellStyle name="常规 2 46 18" xfId="2232"/>
    <cellStyle name="常规 2 46 23" xfId="2233"/>
    <cellStyle name="常规 2 51 18" xfId="2234"/>
    <cellStyle name="常规 2 51 23" xfId="2235"/>
    <cellStyle name="常规 2 46 19" xfId="2236"/>
    <cellStyle name="常规 2 46 24" xfId="2237"/>
    <cellStyle name="常规 2 51 19" xfId="2238"/>
    <cellStyle name="常规 2 51 24" xfId="2239"/>
    <cellStyle name="常规 2 46 2" xfId="2240"/>
    <cellStyle name="常规 2 51 2" xfId="2241"/>
    <cellStyle name="常规 2 46 25" xfId="2242"/>
    <cellStyle name="常规 2 46 30" xfId="2243"/>
    <cellStyle name="常规 2 51 25" xfId="2244"/>
    <cellStyle name="常规 2 51 30" xfId="2245"/>
    <cellStyle name="常规 2 46 26" xfId="2246"/>
    <cellStyle name="常规 2 46 31" xfId="2247"/>
    <cellStyle name="常规 2 51 26" xfId="2248"/>
    <cellStyle name="常规 2 51 31" xfId="2249"/>
    <cellStyle name="常规 2 46 27" xfId="2250"/>
    <cellStyle name="常规 2 46 32" xfId="2251"/>
    <cellStyle name="常规 2 51 27" xfId="2252"/>
    <cellStyle name="常规 2 51 32" xfId="2253"/>
    <cellStyle name="常规 2 46 3" xfId="2254"/>
    <cellStyle name="常规 2 51 3" xfId="2255"/>
    <cellStyle name="常规 2 46 39" xfId="2256"/>
    <cellStyle name="常规 2 51 39" xfId="2257"/>
    <cellStyle name="常规 2 46 4" xfId="2258"/>
    <cellStyle name="常规 2 51 4" xfId="2259"/>
    <cellStyle name="常规 2 46 5" xfId="2260"/>
    <cellStyle name="常规 2 51 5" xfId="2261"/>
    <cellStyle name="常规 2 46 6" xfId="2262"/>
    <cellStyle name="常规 2 51 6" xfId="2263"/>
    <cellStyle name="常规 2 46 7" xfId="2264"/>
    <cellStyle name="常规 2 51 7" xfId="2265"/>
    <cellStyle name="常规 2 46 8" xfId="2266"/>
    <cellStyle name="常规 2 51 8" xfId="2267"/>
    <cellStyle name="常规 2 46 9" xfId="2268"/>
    <cellStyle name="常规 2 51 9" xfId="2269"/>
    <cellStyle name="常规 2 47 10" xfId="2270"/>
    <cellStyle name="常规 2 52 10" xfId="2271"/>
    <cellStyle name="常规 2 7 27" xfId="2272"/>
    <cellStyle name="常规 2 7 32" xfId="2273"/>
    <cellStyle name="常规 2 47 11" xfId="2274"/>
    <cellStyle name="常规 2 52 11" xfId="2275"/>
    <cellStyle name="常规 2 7 28" xfId="2276"/>
    <cellStyle name="常规 2 7 33" xfId="2277"/>
    <cellStyle name="常规 2 47 12" xfId="2278"/>
    <cellStyle name="常规 2 52 12" xfId="2279"/>
    <cellStyle name="常规 2 7 29" xfId="2280"/>
    <cellStyle name="常规 2 7 34" xfId="2281"/>
    <cellStyle name="常规 2 47 13" xfId="2282"/>
    <cellStyle name="常规 2 52 13" xfId="2283"/>
    <cellStyle name="常规 2 7 35" xfId="2284"/>
    <cellStyle name="常规 2 7 40" xfId="2285"/>
    <cellStyle name="常规 2 47 28" xfId="2286"/>
    <cellStyle name="常规 2 47 33" xfId="2287"/>
    <cellStyle name="常规 2 52 28" xfId="2288"/>
    <cellStyle name="常规 2 52 33" xfId="2289"/>
    <cellStyle name="常规 2 47 29" xfId="2290"/>
    <cellStyle name="常规 2 47 34" xfId="2291"/>
    <cellStyle name="常规 2 52 29" xfId="2292"/>
    <cellStyle name="常规 2 52 34" xfId="2293"/>
    <cellStyle name="常规 2 47 3" xfId="2294"/>
    <cellStyle name="常规 2 52 3" xfId="2295"/>
    <cellStyle name="常规 2 47 35" xfId="2296"/>
    <cellStyle name="常规 2 47 40" xfId="2297"/>
    <cellStyle name="常规 2 52 35" xfId="2298"/>
    <cellStyle name="常规 2 52 40" xfId="2299"/>
    <cellStyle name="常规 2 47 36" xfId="2300"/>
    <cellStyle name="常规 2 52 36" xfId="2301"/>
    <cellStyle name="常规 2 47 37" xfId="2302"/>
    <cellStyle name="常规 2 52 37" xfId="2303"/>
    <cellStyle name="常规 2 47 38" xfId="2304"/>
    <cellStyle name="常规 2 52 38" xfId="2305"/>
    <cellStyle name="常规 2 47 39" xfId="2306"/>
    <cellStyle name="常规 2 52 39" xfId="2307"/>
    <cellStyle name="常规 2 47 4" xfId="2308"/>
    <cellStyle name="常规 2 52 4" xfId="2309"/>
    <cellStyle name="常规 2 47 5" xfId="2310"/>
    <cellStyle name="常规 2 52 5" xfId="2311"/>
    <cellStyle name="常规 2 47 6" xfId="2312"/>
    <cellStyle name="常规 2 52 6" xfId="2313"/>
    <cellStyle name="常规 2 47 7" xfId="2314"/>
    <cellStyle name="常规 2 52 7" xfId="2315"/>
    <cellStyle name="常规 2 47 8" xfId="2316"/>
    <cellStyle name="常规 2 52 8" xfId="2317"/>
    <cellStyle name="常规 2 47 9" xfId="2318"/>
    <cellStyle name="常规 2 52 9" xfId="2319"/>
    <cellStyle name="常规 2 48 11" xfId="2320"/>
    <cellStyle name="常规 2 53 11" xfId="2321"/>
    <cellStyle name="常规 2 8 28" xfId="2322"/>
    <cellStyle name="常规 2 8 33" xfId="2323"/>
    <cellStyle name="常规 2 48 12" xfId="2324"/>
    <cellStyle name="常规 2 53 12" xfId="2325"/>
    <cellStyle name="常规 2 8 29" xfId="2326"/>
    <cellStyle name="常规 2 8 34" xfId="2327"/>
    <cellStyle name="好_s12-184-皇家米黄" xfId="2328"/>
    <cellStyle name="常规 2 48 13" xfId="2329"/>
    <cellStyle name="常规 2 53 13" xfId="2330"/>
    <cellStyle name="常规 2 8 35" xfId="2331"/>
    <cellStyle name="常规 2 8 40" xfId="2332"/>
    <cellStyle name="常规 2 48 15" xfId="2333"/>
    <cellStyle name="常规 2 48 2" xfId="2334"/>
    <cellStyle name="常规 2 48 20" xfId="2335"/>
    <cellStyle name="常规 2 53 15" xfId="2336"/>
    <cellStyle name="常规 2 53 2" xfId="2337"/>
    <cellStyle name="常规 2 53 20" xfId="2338"/>
    <cellStyle name="常规 2 8 37" xfId="2339"/>
    <cellStyle name="常规 2 48 16" xfId="2340"/>
    <cellStyle name="常规 2 48 21" xfId="2341"/>
    <cellStyle name="常规 2 48 3" xfId="2342"/>
    <cellStyle name="常规 2 53 16" xfId="2343"/>
    <cellStyle name="常规 2 53 21" xfId="2344"/>
    <cellStyle name="常规 2 53 3" xfId="2345"/>
    <cellStyle name="常规 2 8 38" xfId="2346"/>
    <cellStyle name="常规 2 48 17" xfId="2347"/>
    <cellStyle name="常规 2 48 22" xfId="2348"/>
    <cellStyle name="常规 2 48 4" xfId="2349"/>
    <cellStyle name="常规 2 53 17" xfId="2350"/>
    <cellStyle name="常规 2 53 22" xfId="2351"/>
    <cellStyle name="常规 2 53 4" xfId="2352"/>
    <cellStyle name="常规 2 8 39" xfId="2353"/>
    <cellStyle name="常规 2 48 18" xfId="2354"/>
    <cellStyle name="常规 2 48 23" xfId="2355"/>
    <cellStyle name="常规 2 48 5" xfId="2356"/>
    <cellStyle name="常规 2 53 18" xfId="2357"/>
    <cellStyle name="常规 2 53 23" xfId="2358"/>
    <cellStyle name="常规 2 53 5" xfId="2359"/>
    <cellStyle name="常规 2 48 19" xfId="2360"/>
    <cellStyle name="常规 2 48 24" xfId="2361"/>
    <cellStyle name="常规 2 48 6" xfId="2362"/>
    <cellStyle name="常规 2 53 19" xfId="2363"/>
    <cellStyle name="常规 2 53 24" xfId="2364"/>
    <cellStyle name="常规 2 53 6" xfId="2365"/>
    <cellStyle name="常规 2 48 25" xfId="2366"/>
    <cellStyle name="常规 2 48 30" xfId="2367"/>
    <cellStyle name="常规 2 48 7" xfId="2368"/>
    <cellStyle name="常规 2 53 25" xfId="2369"/>
    <cellStyle name="常规 2 53 30" xfId="2370"/>
    <cellStyle name="常规 2 53 7" xfId="2371"/>
    <cellStyle name="常规 2 48 26" xfId="2372"/>
    <cellStyle name="常规 2 48 31" xfId="2373"/>
    <cellStyle name="常规 2 48 8" xfId="2374"/>
    <cellStyle name="常规 2 53 26" xfId="2375"/>
    <cellStyle name="常规 2 53 31" xfId="2376"/>
    <cellStyle name="常规 2 53 8" xfId="2377"/>
    <cellStyle name="常规 2 48 27" xfId="2378"/>
    <cellStyle name="常规 2 48 32" xfId="2379"/>
    <cellStyle name="常规 2 48 9" xfId="2380"/>
    <cellStyle name="常规 2 53 27" xfId="2381"/>
    <cellStyle name="常规 2 53 32" xfId="2382"/>
    <cellStyle name="常规 2 53 9" xfId="2383"/>
    <cellStyle name="常规 2 48 28" xfId="2384"/>
    <cellStyle name="常规 2 48 33" xfId="2385"/>
    <cellStyle name="常规 2 53 28" xfId="2386"/>
    <cellStyle name="常规 2 53 33" xfId="2387"/>
    <cellStyle name="常规 2 48 29" xfId="2388"/>
    <cellStyle name="常规 2 48 34" xfId="2389"/>
    <cellStyle name="常规 2 53 29" xfId="2390"/>
    <cellStyle name="常规 2 53 34" xfId="2391"/>
    <cellStyle name="常规 2 48 36" xfId="2392"/>
    <cellStyle name="常规 2 53 36" xfId="2393"/>
    <cellStyle name="常规 2 48 37" xfId="2394"/>
    <cellStyle name="常规 2 53 37" xfId="2395"/>
    <cellStyle name="常规 2 48 38" xfId="2396"/>
    <cellStyle name="常规 2 53 38" xfId="2397"/>
    <cellStyle name="常规 2 48 39" xfId="2398"/>
    <cellStyle name="常规 2 53 39" xfId="2399"/>
    <cellStyle name="常规 2 49 11" xfId="2400"/>
    <cellStyle name="常规 2 54 11" xfId="2401"/>
    <cellStyle name="常规 2 9 28" xfId="2402"/>
    <cellStyle name="常规 2 9 33" xfId="2403"/>
    <cellStyle name="常规 2 49 12" xfId="2404"/>
    <cellStyle name="常规 2 54 12" xfId="2405"/>
    <cellStyle name="常规 2 9 29" xfId="2406"/>
    <cellStyle name="常规 2 9 34" xfId="2407"/>
    <cellStyle name="常规 2 49 13" xfId="2408"/>
    <cellStyle name="常规 2 54 13" xfId="2409"/>
    <cellStyle name="常规 2 9 35" xfId="2410"/>
    <cellStyle name="常规 2 9 40" xfId="2411"/>
    <cellStyle name="常规 2 49 14" xfId="2412"/>
    <cellStyle name="常规 2 54 14" xfId="2413"/>
    <cellStyle name="常规 2 9 36" xfId="2414"/>
    <cellStyle name="常规 2 49 15" xfId="2415"/>
    <cellStyle name="常规 2 49 20" xfId="2416"/>
    <cellStyle name="常规 2 54 15" xfId="2417"/>
    <cellStyle name="常规 2 54 20" xfId="2418"/>
    <cellStyle name="常规 2 9 37" xfId="2419"/>
    <cellStyle name="常规 2 49 17" xfId="2420"/>
    <cellStyle name="常规 2 49 22" xfId="2421"/>
    <cellStyle name="常规 2 54 17" xfId="2422"/>
    <cellStyle name="常规 2 54 22" xfId="2423"/>
    <cellStyle name="常规 2 9 39" xfId="2424"/>
    <cellStyle name="常规 2 49 18" xfId="2425"/>
    <cellStyle name="常规 2 49 23" xfId="2426"/>
    <cellStyle name="常规 2 54 18" xfId="2427"/>
    <cellStyle name="常规 2 54 23" xfId="2428"/>
    <cellStyle name="常规 2 49 3" xfId="2429"/>
    <cellStyle name="常规 2 54 3" xfId="2430"/>
    <cellStyle name="常规 2 49 37" xfId="2431"/>
    <cellStyle name="常规 2 54 37" xfId="2432"/>
    <cellStyle name="常规 2 49 38" xfId="2433"/>
    <cellStyle name="常规 2 54 38" xfId="2434"/>
    <cellStyle name="常规 2 49 39" xfId="2435"/>
    <cellStyle name="常规 2 54 39" xfId="2436"/>
    <cellStyle name="常规 2 49 4" xfId="2437"/>
    <cellStyle name="常规 2 54 4" xfId="2438"/>
    <cellStyle name="常规 2 49 5" xfId="2439"/>
    <cellStyle name="常规 2 54 5" xfId="2440"/>
    <cellStyle name="常规 2 49 6" xfId="2441"/>
    <cellStyle name="常规 2 54 6" xfId="2442"/>
    <cellStyle name="常规 2 49 7" xfId="2443"/>
    <cellStyle name="常规 2 54 7" xfId="2444"/>
    <cellStyle name="常规 2 49 8" xfId="2445"/>
    <cellStyle name="常规 2 54 8" xfId="2446"/>
    <cellStyle name="常规 2 49 9" xfId="2447"/>
    <cellStyle name="常规 2 54 9" xfId="2448"/>
    <cellStyle name="常规 2 5" xfId="2449"/>
    <cellStyle name="常规 2 55 10" xfId="2450"/>
    <cellStyle name="常规 2 55 11" xfId="2451"/>
    <cellStyle name="常规 2 55 12" xfId="2452"/>
    <cellStyle name="常规 2 55 14" xfId="2453"/>
    <cellStyle name="好_S02" xfId="2454"/>
    <cellStyle name="常规 2 55 15" xfId="2455"/>
    <cellStyle name="常规 2 55 20" xfId="2456"/>
    <cellStyle name="常规 2 55 16" xfId="2457"/>
    <cellStyle name="常规 2 55 21" xfId="2458"/>
    <cellStyle name="常规 2 55 17" xfId="2459"/>
    <cellStyle name="常规 2 55 22" xfId="2460"/>
    <cellStyle name="常规 2 55 18" xfId="2461"/>
    <cellStyle name="常规 2 55 23" xfId="2462"/>
    <cellStyle name="常规 2 55 2" xfId="2463"/>
    <cellStyle name="常规 2 55 3" xfId="2464"/>
    <cellStyle name="常规 2 55 37" xfId="2465"/>
    <cellStyle name="常规 2 55 38" xfId="2466"/>
    <cellStyle name="常规 2 55 39" xfId="2467"/>
    <cellStyle name="好_舟山长峙岛石材工程量清单-新表式-_报价2011.10.17" xfId="2468"/>
    <cellStyle name="常规 2 55 4" xfId="2469"/>
    <cellStyle name="常规 2 55 5" xfId="2470"/>
    <cellStyle name="常规 2 55 6" xfId="2471"/>
    <cellStyle name="常规 2 55 7" xfId="2472"/>
    <cellStyle name="常规 2 55 8" xfId="2473"/>
    <cellStyle name="常规 2 55 9" xfId="2474"/>
    <cellStyle name="常规 2 56 10" xfId="2475"/>
    <cellStyle name="常规 2 56 11" xfId="2476"/>
    <cellStyle name="常规 2 56 12" xfId="2477"/>
    <cellStyle name="常规 2 56 13" xfId="2478"/>
    <cellStyle name="常规 2 56 14" xfId="2479"/>
    <cellStyle name="常规 2 56 15" xfId="2480"/>
    <cellStyle name="常规 2 56 20" xfId="2481"/>
    <cellStyle name="常规 2 56 16" xfId="2482"/>
    <cellStyle name="常规 2 56 21" xfId="2483"/>
    <cellStyle name="常规 2 56 17" xfId="2484"/>
    <cellStyle name="常规 2 56 22" xfId="2485"/>
    <cellStyle name="常规 2 56 18" xfId="2486"/>
    <cellStyle name="常规 2 56 23" xfId="2487"/>
    <cellStyle name="常规 2 56 19" xfId="2488"/>
    <cellStyle name="常规 2 56 24" xfId="2489"/>
    <cellStyle name="常规 2 56 25" xfId="2490"/>
    <cellStyle name="常规 2 56 30" xfId="2491"/>
    <cellStyle name="常规 2 56 26" xfId="2492"/>
    <cellStyle name="常规 2 56 31" xfId="2493"/>
    <cellStyle name="常规 2 56 27" xfId="2494"/>
    <cellStyle name="常规 2 56 32" xfId="2495"/>
    <cellStyle name="常规 2 56 28" xfId="2496"/>
    <cellStyle name="常规 2 56 33" xfId="2497"/>
    <cellStyle name="常规 2 56 29" xfId="2498"/>
    <cellStyle name="常规 2 56 34" xfId="2499"/>
    <cellStyle name="常规 2 56 35" xfId="2500"/>
    <cellStyle name="常规 2 56 40" xfId="2501"/>
    <cellStyle name="常规 2 56 36" xfId="2502"/>
    <cellStyle name="常规 2 56 38" xfId="2503"/>
    <cellStyle name="常规 2 56 39" xfId="2504"/>
    <cellStyle name="常规 2 56 6" xfId="2505"/>
    <cellStyle name="常规 2 56 7" xfId="2506"/>
    <cellStyle name="好_S01_S19-177-德国米黄" xfId="2507"/>
    <cellStyle name="常规 2 56 8" xfId="2508"/>
    <cellStyle name="好_L04a_1_276A 上海绿城四栋合计" xfId="2509"/>
    <cellStyle name="常规 2 56 9" xfId="2510"/>
    <cellStyle name="常规 2 57 10" xfId="2511"/>
    <cellStyle name="常规 2 57 11" xfId="2512"/>
    <cellStyle name="常规 2 57 12" xfId="2513"/>
    <cellStyle name="常规 2 57 13" xfId="2514"/>
    <cellStyle name="常规 2 57 14" xfId="2515"/>
    <cellStyle name="常规 2 57 15" xfId="2516"/>
    <cellStyle name="常规 2 57 20" xfId="2517"/>
    <cellStyle name="常规 2 57 16" xfId="2518"/>
    <cellStyle name="常规 2 57 21" xfId="2519"/>
    <cellStyle name="常规 2 57 18" xfId="2520"/>
    <cellStyle name="常规 2 57 23" xfId="2521"/>
    <cellStyle name="常规 2 57 19" xfId="2522"/>
    <cellStyle name="常规 2 57 24" xfId="2523"/>
    <cellStyle name="常规 2 57 2" xfId="2524"/>
    <cellStyle name="常规 2 57 25" xfId="2525"/>
    <cellStyle name="常规 2 57 30" xfId="2526"/>
    <cellStyle name="常规 2 57 26" xfId="2527"/>
    <cellStyle name="常规 2 57 31" xfId="2528"/>
    <cellStyle name="常规 2 57 27" xfId="2529"/>
    <cellStyle name="常规 2 57 32" xfId="2530"/>
    <cellStyle name="常规 2 57 28" xfId="2531"/>
    <cellStyle name="常规 2 57 33" xfId="2532"/>
    <cellStyle name="常规 2 57 29" xfId="2533"/>
    <cellStyle name="常规 2 57 34" xfId="2534"/>
    <cellStyle name="常规 2 57 3" xfId="2535"/>
    <cellStyle name="常规 2 57 35" xfId="2536"/>
    <cellStyle name="常规 2 57 40" xfId="2537"/>
    <cellStyle name="常规 2 57 36" xfId="2538"/>
    <cellStyle name="常规 2 57 37" xfId="2539"/>
    <cellStyle name="常规 2 57 38" xfId="2540"/>
    <cellStyle name="常规 2 57 39" xfId="2541"/>
    <cellStyle name="常规 2 57 4" xfId="2542"/>
    <cellStyle name="常规 2 57 6" xfId="2543"/>
    <cellStyle name="常规 2 57 7" xfId="2544"/>
    <cellStyle name="常规 2 57 9" xfId="2545"/>
    <cellStyle name="常规 2 6 2" xfId="2546"/>
    <cellStyle name="常规 2 7" xfId="2547"/>
    <cellStyle name="常规 2 7 10" xfId="2548"/>
    <cellStyle name="常规 2 7 11" xfId="2549"/>
    <cellStyle name="常规 2 7 12" xfId="2550"/>
    <cellStyle name="常规 2 7 13" xfId="2551"/>
    <cellStyle name="常规 2 7 14" xfId="2552"/>
    <cellStyle name="常规 2 7 15" xfId="2553"/>
    <cellStyle name="常规 2 7 20" xfId="2554"/>
    <cellStyle name="常规 2 7 16" xfId="2555"/>
    <cellStyle name="常规 2 7 21" xfId="2556"/>
    <cellStyle name="常规 2 7 17" xfId="2557"/>
    <cellStyle name="常规 2 7 22" xfId="2558"/>
    <cellStyle name="常规 2 7 18" xfId="2559"/>
    <cellStyle name="常规 2 7 23" xfId="2560"/>
    <cellStyle name="常规 2 7 19" xfId="2561"/>
    <cellStyle name="常规 2 7 24" xfId="2562"/>
    <cellStyle name="常规 2 7 25" xfId="2563"/>
    <cellStyle name="常规 2 7 30" xfId="2564"/>
    <cellStyle name="常规 2 7 26" xfId="2565"/>
    <cellStyle name="常规 2 7 31" xfId="2566"/>
    <cellStyle name="常规 2 7 3" xfId="2567"/>
    <cellStyle name="常规 2 7 4" xfId="2568"/>
    <cellStyle name="常规 2 7 5" xfId="2569"/>
    <cellStyle name="常规 2 7 6" xfId="2570"/>
    <cellStyle name="常规 2 7 7" xfId="2571"/>
    <cellStyle name="常规 2 7 8" xfId="2572"/>
    <cellStyle name="常规 2 7 9" xfId="2573"/>
    <cellStyle name="常规 2 8" xfId="2574"/>
    <cellStyle name="常规 2 8 10" xfId="2575"/>
    <cellStyle name="常规 2 8 11" xfId="2576"/>
    <cellStyle name="常规 2 8 12" xfId="2577"/>
    <cellStyle name="常规 2 8 13" xfId="2578"/>
    <cellStyle name="常规 2 8 14" xfId="2579"/>
    <cellStyle name="常规 2 8 15" xfId="2580"/>
    <cellStyle name="常规 2 8 20" xfId="2581"/>
    <cellStyle name="常规 2 8 16" xfId="2582"/>
    <cellStyle name="常规 2 8 21" xfId="2583"/>
    <cellStyle name="常规 2 8 17" xfId="2584"/>
    <cellStyle name="常规 2 8 22" xfId="2585"/>
    <cellStyle name="常规 2 8 18" xfId="2586"/>
    <cellStyle name="常规 2 8 23" xfId="2587"/>
    <cellStyle name="常规 2 8 19" xfId="2588"/>
    <cellStyle name="常规 2 8 24" xfId="2589"/>
    <cellStyle name="常规 2 8 2" xfId="2590"/>
    <cellStyle name="常规 2 8 25" xfId="2591"/>
    <cellStyle name="常规 2 8 30" xfId="2592"/>
    <cellStyle name="常规 2 8 26" xfId="2593"/>
    <cellStyle name="常规 2 8 31" xfId="2594"/>
    <cellStyle name="常规 2 8 3" xfId="2595"/>
    <cellStyle name="常规 2 8 4" xfId="2596"/>
    <cellStyle name="千位分隔[0] 2 2" xfId="2597"/>
    <cellStyle name="常规 2 8 5" xfId="2598"/>
    <cellStyle name="常规 2 8 6" xfId="2599"/>
    <cellStyle name="常规 2 8 7" xfId="2600"/>
    <cellStyle name="好_L07b-200-皇家米黄" xfId="2601"/>
    <cellStyle name="常规 2 8 8" xfId="2602"/>
    <cellStyle name="常规 2 8 9" xfId="2603"/>
    <cellStyle name="常规 2 9" xfId="2604"/>
    <cellStyle name="常规 2 9 10" xfId="2605"/>
    <cellStyle name="常规 2 9 11" xfId="2606"/>
    <cellStyle name="常规 2 9 12" xfId="2607"/>
    <cellStyle name="常规 2 9 13" xfId="2608"/>
    <cellStyle name="常规 2 9 14" xfId="2609"/>
    <cellStyle name="常规 2 9 15" xfId="2610"/>
    <cellStyle name="常规 2 9 20" xfId="2611"/>
    <cellStyle name="好_清单7.24" xfId="2612"/>
    <cellStyle name="常规 2 9 16" xfId="2613"/>
    <cellStyle name="常规 2 9 21" xfId="2614"/>
    <cellStyle name="常规 2 9 17" xfId="2615"/>
    <cellStyle name="常规 2 9 22" xfId="2616"/>
    <cellStyle name="常规 2 9 18" xfId="2617"/>
    <cellStyle name="常规 2 9 23" xfId="2618"/>
    <cellStyle name="常规 2 9 19" xfId="2619"/>
    <cellStyle name="常规 2 9 24" xfId="2620"/>
    <cellStyle name="好_舟山长峙岛别墅BC区（SN2户型）石材报价表格9.30" xfId="2621"/>
    <cellStyle name="常规 2 9 2" xfId="2622"/>
    <cellStyle name="常规 2 9 25" xfId="2623"/>
    <cellStyle name="常规 2 9 30" xfId="2624"/>
    <cellStyle name="常规 2 9 26" xfId="2625"/>
    <cellStyle name="常规 2 9 31" xfId="2626"/>
    <cellStyle name="常规 2 9 3" xfId="2627"/>
    <cellStyle name="常规 2 9 4" xfId="2628"/>
    <cellStyle name="常规 2 9 5" xfId="2629"/>
    <cellStyle name="常规 2 9 6" xfId="2630"/>
    <cellStyle name="常规 2 9 7" xfId="2631"/>
    <cellStyle name="常规 2 9 8" xfId="2632"/>
    <cellStyle name="常规 2 9 9" xfId="2633"/>
    <cellStyle name="常规 3" xfId="2634"/>
    <cellStyle name="常规 3 2" xfId="2635"/>
    <cellStyle name="常规 3 3" xfId="2636"/>
    <cellStyle name="常规 3 4" xfId="2637"/>
    <cellStyle name="常规 3 5" xfId="2638"/>
    <cellStyle name="常规 3 5 2" xfId="2639"/>
    <cellStyle name="常规 3_【发】投标2013.7.25" xfId="2640"/>
    <cellStyle name="常规 4" xfId="2641"/>
    <cellStyle name="常规 4 2" xfId="2642"/>
    <cellStyle name="常规 4 2 2" xfId="2643"/>
    <cellStyle name="常规 4 4" xfId="2644"/>
    <cellStyle name="常规 4 3" xfId="2645"/>
    <cellStyle name="常规 5" xfId="2646"/>
    <cellStyle name="常规 5 2 2" xfId="2647"/>
    <cellStyle name="常规 5 2 2 2" xfId="2648"/>
    <cellStyle name="常规 5 2 3" xfId="2649"/>
    <cellStyle name="常规 5 3 2" xfId="2650"/>
    <cellStyle name="常规 5_【发】投标2013.7.25" xfId="2651"/>
    <cellStyle name="常规 6" xfId="2652"/>
    <cellStyle name="常规 6 2" xfId="2653"/>
    <cellStyle name="常规 6 2 2" xfId="2654"/>
    <cellStyle name="常规 6 2_276A 上海绿城四栋合计" xfId="2655"/>
    <cellStyle name="好_S09_S19-177-德国米黄" xfId="2656"/>
    <cellStyle name="常规 6 3" xfId="2657"/>
    <cellStyle name="常规 6_【发】投标2013.7.25" xfId="2658"/>
    <cellStyle name="常规 7" xfId="2659"/>
    <cellStyle name="常规 7 2" xfId="2660"/>
    <cellStyle name="常规 7 3" xfId="2661"/>
    <cellStyle name="常规 8" xfId="2662"/>
    <cellStyle name="常规 8 2" xfId="2663"/>
    <cellStyle name="常规 8 3" xfId="2664"/>
    <cellStyle name="常规 9" xfId="2665"/>
    <cellStyle name="常规8" xfId="2666"/>
    <cellStyle name="分级显示行_1_Book1" xfId="2667"/>
    <cellStyle name="分级显示列_1_Book1" xfId="2668"/>
    <cellStyle name="好 3" xfId="2669"/>
    <cellStyle name="好_001-10 报价表单价调整" xfId="2670"/>
    <cellStyle name="好_001-10 报价表单价调整_276A 上海绿城四栋合计" xfId="2671"/>
    <cellStyle name="好_001-10 报价表单价调整_S19-177-德国米黄" xfId="2672"/>
    <cellStyle name="好_09 线条清单" xfId="2673"/>
    <cellStyle name="好_1-1#楼的价格" xfId="2674"/>
    <cellStyle name="好_1-1#楼的价格 2" xfId="2675"/>
    <cellStyle name="好_130415附本_清单1~9#石材0625" xfId="2676"/>
    <cellStyle name="好_664J 投标2010.09.05（发）" xfId="2677"/>
    <cellStyle name="好_664J 投标2010.09.05（发）_【发】投标2013.7.25" xfId="2678"/>
    <cellStyle name="好_664J 投标2010.09.05（发）_报价2011.10.17" xfId="2679"/>
    <cellStyle name="好_L04a" xfId="2680"/>
    <cellStyle name="好_L04a_1" xfId="2681"/>
    <cellStyle name="好_L04型外立面石材汇总" xfId="2682"/>
    <cellStyle name="好_L05外立面石材汇总" xfId="2683"/>
    <cellStyle name="好_L05外立面石材汇总_L04a" xfId="2684"/>
    <cellStyle name="好_L05外立面石材汇总_S01(159)" xfId="2685"/>
    <cellStyle name="好_L05外立面石材汇总_S02" xfId="2686"/>
    <cellStyle name="好_L05外立面石材汇总_S18" xfId="2687"/>
    <cellStyle name="好_L05外立面石材汇总_S19" xfId="2688"/>
    <cellStyle name="好_L05外立面石材汇总_S24" xfId="2689"/>
    <cellStyle name="好_L05外立面石材汇总_汇总" xfId="2690"/>
    <cellStyle name="好_L07a-202-新德米" xfId="2691"/>
    <cellStyle name="好_S01(159)" xfId="2692"/>
    <cellStyle name="好_S01(159)_276A 上海绿城四栋合计" xfId="2693"/>
    <cellStyle name="好_s01-175-皇家米黄" xfId="2694"/>
    <cellStyle name="好_s01-179-枫丹白露细花" xfId="2695"/>
    <cellStyle name="好_S02_S19-177-德国米黄" xfId="2696"/>
    <cellStyle name="好_S02-187-德国米黄 " xfId="2697"/>
    <cellStyle name="好_S02-193-德国米黄  " xfId="2698"/>
    <cellStyle name="好_S02-198-德国米黄 " xfId="2699"/>
    <cellStyle name="好_S06-189-枫丹白露细花" xfId="2700"/>
    <cellStyle name="好_S06-195-皇家米黄" xfId="2701"/>
    <cellStyle name="好_S09_276A 上海绿城四栋合计" xfId="2702"/>
    <cellStyle name="好_s10-183-德国米黄 " xfId="2703"/>
    <cellStyle name="好_S11(深德国石灰石)" xfId="2704"/>
    <cellStyle name="好_S11-173-新德米" xfId="2705"/>
    <cellStyle name="好_S11-181-新德米" xfId="2706"/>
    <cellStyle name="好_S13-169-新德米" xfId="2707"/>
    <cellStyle name="好_S14-190-皇家米黄" xfId="2708"/>
    <cellStyle name="好_S14-197-皇家米黄 " xfId="2709"/>
    <cellStyle name="好_S17-167-皇家米黄" xfId="2710"/>
    <cellStyle name="好_S17-196-德国米黄" xfId="2711"/>
    <cellStyle name="好_S18_276A 上海绿城四栋合计" xfId="2712"/>
    <cellStyle name="好_S18_S19-177-德国米黄" xfId="2713"/>
    <cellStyle name="好_S19_276A 上海绿城四栋合计" xfId="2714"/>
    <cellStyle name="好_S24_276A 上海绿城四栋合计" xfId="2715"/>
    <cellStyle name="好_S19_S19-177-德国米黄" xfId="2716"/>
    <cellStyle name="好_S24_S19-177-德国米黄" xfId="2717"/>
    <cellStyle name="好_S19-177-德国米黄" xfId="2718"/>
    <cellStyle name="好_s23-194-枫丹白露细花 " xfId="2719"/>
    <cellStyle name="好_S24-185-德国米黄" xfId="2720"/>
    <cellStyle name="好_S24-192-德国米黄" xfId="2721"/>
    <cellStyle name="好_S25-168-枫丹白露细花" xfId="2722"/>
    <cellStyle name="好_S25-172-枫丹白露中花 " xfId="2723"/>
    <cellStyle name="好_大庆工程量清单（酒店报价）06-20" xfId="2724"/>
    <cellStyle name="好_附件1：(一标)" xfId="2725"/>
    <cellStyle name="好_附件1：(一标) 2" xfId="2726"/>
    <cellStyle name="好_工程量15#19#131111--李红岩" xfId="2727"/>
    <cellStyle name="好_工程量清单" xfId="2728"/>
    <cellStyle name="好_工程量清单（德国米黄报价）调整后_最新杭州融创排屋工程量清单20" xfId="2729"/>
    <cellStyle name="好_汇总_276A 上海绿城四栋合计" xfId="2730"/>
    <cellStyle name="好_汇总_S19-177-德国米黄" xfId="2731"/>
    <cellStyle name="好_绿城玫瑰园L05b外墙石材招标清单(修)" xfId="2732"/>
    <cellStyle name="好_绿城玫瑰园L06b外墙石材招标清单(修)" xfId="2733"/>
    <cellStyle name="好_绿城玫瑰园L08a外墙石材招标清单(修)" xfId="2734"/>
    <cellStyle name="好_绿城玫瑰园L14外墙石材招标清单(修)" xfId="2735"/>
    <cellStyle name="好_七期别墅房型、石材选型、栋号" xfId="2736"/>
    <cellStyle name="好_桃花园报价2011.12.09" xfId="2737"/>
    <cellStyle name="好_投标2010.08.05" xfId="2738"/>
    <cellStyle name="好_一标段" xfId="2739"/>
    <cellStyle name="好_舟山长峙岛石材工程量清单-新表式-" xfId="2740"/>
    <cellStyle name="好_舟山长峙岛石材工程量清单-新表式-_【发】投标2013.7.25" xfId="2741"/>
    <cellStyle name="货币 2" xfId="2742"/>
    <cellStyle name="货币 2 2" xfId="2743"/>
    <cellStyle name="借出原因" xfId="2744"/>
    <cellStyle name="千分位[0]_laroux" xfId="2745"/>
    <cellStyle name="千位[0]_ 方正PC" xfId="2746"/>
    <cellStyle name="千位_ 方正PC" xfId="2747"/>
    <cellStyle name="千位分隔 2" xfId="2748"/>
    <cellStyle name="千位分隔 2 3" xfId="2749"/>
    <cellStyle name="千位分隔 2 5" xfId="2750"/>
    <cellStyle name="千位分隔 3" xfId="2751"/>
    <cellStyle name="千位分隔 3 2" xfId="2752"/>
    <cellStyle name="千位分隔 3 3" xfId="2753"/>
    <cellStyle name="千位分隔 4" xfId="2754"/>
    <cellStyle name="千位分隔 5" xfId="2755"/>
    <cellStyle name="千位分隔 5 2" xfId="2756"/>
    <cellStyle name="千位分隔 6" xfId="2757"/>
    <cellStyle name="千位分隔 7" xfId="2758"/>
    <cellStyle name="千位分隔 7 2" xfId="2759"/>
    <cellStyle name="千位分隔 8" xfId="2760"/>
    <cellStyle name="千位分隔 9" xfId="2761"/>
    <cellStyle name="千位分隔[0] 2" xfId="2762"/>
    <cellStyle name="日期" xfId="2763"/>
    <cellStyle name="商品名称" xfId="2764"/>
    <cellStyle name="样式 1" xfId="2765"/>
    <cellStyle name="一般_AWTD-016" xfId="2766"/>
    <cellStyle name="昗弨_Pacific Region P&amp;L" xfId="2767"/>
    <cellStyle name="寘嬫愗傝 [0.00]_Region Orders (2)" xfId="2768"/>
    <cellStyle name="寘嬫愗傝_Region Orders (2)" xfId="2769"/>
  </cellStyles>
  <tableStyles count="0" defaultTableStyle="TableStyleMedium9" defaultPivotStyle="PivotStyleLight16"/>
  <colors>
    <mruColors>
      <color rgb="00FFC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esktop\&#20061;&#38425;&#24220;&#25377;&#22681;&#25253;&#20215;\2&#12289;&#35745;&#37327;\2019-2021&#24180;&#31649;&#32593;&#12289;&#36947;&#36335;&#12289;&#25377;&#22681;&#24037;&#31243;&#21306;&#37319;&#25307;&#26631;&#65288;&#20165;&#38480;&#37325;&#24198;&#12289;&#22235;&#24029;&#12289;&#36149;&#24030;&#21306;&#22495;&#65289;&#21306;&#37319;&#28165;&#21333;&#65288;&#31532;5&#29256;&#65289;-&#26631;&#24213;&#21450;&#38480;&#20215;B%20-%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20840;&#36807;&#31243;--&#34701;&#21019;-&#20061;&#38425;&#24220;2018\1&#12289;&#22823;&#23567;&#39044;&#31639;\23&#12289;&#32508;&#21512;&#31649;&#32593;&#24037;&#31243;\&#39044;&#31639;-20200218&#20061;&#38425;&#24220;&#31649;&#32593;&#39044;&#31639;\3&#12289;&#21306;&#37319;&#28165;&#21333;\2019-2021&#24180;&#31649;&#32593;&#12289;&#36947;&#36335;&#12289;&#25377;&#22681;&#24037;&#31243;&#21306;&#37319;&#25307;&#26631;&#65288;&#20165;&#38480;&#37325;&#24198;&#12289;&#22235;&#24029;&#12289;&#36149;&#24030;&#21306;&#22495;&#65289;&#21306;&#37319;&#28165;&#21333;&#65288;&#31532;5&#29256;&#65289;-&#26631;&#24213;&#21450;&#38480;&#20215;B%20-%20V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1 招标封面"/>
      <sheetName val="表2 编制说明(招标类)"/>
      <sheetName val="表3 汇总表"/>
      <sheetName val="表4.1  综合单价清单A【新项目】"/>
      <sheetName val="表4.2 生化池措施清单"/>
      <sheetName val="表5 各区域差异性调整表"/>
      <sheetName val="表6.1 钢材可调材料价格表"/>
      <sheetName val="6.2 其他可调材料价格表"/>
      <sheetName val="表7.1 甲指乙供清单"/>
      <sheetName val="表7.2甲控清单"/>
      <sheetName val="表7.3 甲供材清单"/>
    </sheetNames>
    <sheetDataSet>
      <sheetData sheetId="0">
        <row r="3">
          <cell r="A3" t="str">
            <v>融创西南区域集团2019-2021年管网、道路、挡墙工程区采招标（仅限重庆、四川、贵州区域）</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1 招标封面"/>
      <sheetName val="表2 编制说明(招标类)"/>
      <sheetName val="表3 汇总表"/>
      <sheetName val="表4.1  综合单价清单A【新项目】"/>
      <sheetName val="表4.2 生化池措施清单"/>
      <sheetName val="表5 各区域差异性调整表"/>
      <sheetName val="表6.1 钢材可调材料价格表"/>
      <sheetName val="6.2 其他可调材料价格表"/>
      <sheetName val="表7.1 甲指乙供清单"/>
      <sheetName val="表7.2甲控清单"/>
      <sheetName val="表7.3 甲供材清单"/>
    </sheetNames>
    <sheetDataSet>
      <sheetData sheetId="0"/>
      <sheetData sheetId="1"/>
      <sheetData sheetId="2"/>
      <sheetData sheetId="3">
        <row r="8">
          <cell r="C8" t="str">
            <v>平基土石方（适用重庆）</v>
          </cell>
          <cell r="D8" t="str">
            <v>m3</v>
          </cell>
          <cell r="E8" t="str">
            <v>[项目特征]
1.土石类别:综合考虑
2.开挖方式:人工开挖、机械开挖、炮机凿打、机械切割等开挖方式综合考虑
3.开挖深度:达到设计要求
4.回填料要求、密实度要求、粒径要求:满足设计及规范要求
5.回填压实方式:分层夯填并满足设计及规范要求
6.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7.其他:表土清理，小中大型机械进出场、场外运输等
[工程内容]
1.排地表水，表土清理
2.土石开挖、就地取料、铺平、夯实、洒水等
3.挡土板支拆
4.场内运输
5.回填、分层碾压、夯实
6.整平、夯实、修整底、边
7.围护、支撑、安全防护、警卫
8.基底钎探</v>
          </cell>
          <cell r="F8" t="str">
            <v>1、按设计图示尺寸以天然密实体积计算,因工作面、放坡增加的工程量、机械进入施工作业面、上下坡道增加的工程量等包含在综合单价中,不再计算。
2、本标段范围内土石方工程,以下涉及到的挖方量、填方量均不包含基坑基槽挖填方,基坑基槽挖填方另按相关清单进行计算。当:
①当挖方量=填方量时:只计挖方。
②当挖方量＞填方量时:只计挖方。挖填平衡后的余方弃置运输费用另按相关清单项计算；
③挖方量＜填方量时:先计场内挖方量，再加上综合挖填平衡后的场外借方量，挖填平衡后的场外借土运输费用另按相关清单项计算。
④所有平基土石方涉及的填方费用不因施工先后顺序及时间的影响均已含在综合单价中
3、综合挖填平衡的场外借方量计算原则：本标段范围内土石方综合平衡，包含所有部位(含基坑基槽)的挖方（含破碎、拆除）和填方，按挖方清单工程量减回填工程量以天然密实体积计算
4、架空层土石方回填、挡墙墙背土方回填、车库顶板土方回填另详清单
</v>
          </cell>
        </row>
        <row r="8">
          <cell r="H8">
            <v>15.26</v>
          </cell>
          <cell r="I8">
            <v>16.6334</v>
          </cell>
          <cell r="J8">
            <v>0</v>
          </cell>
          <cell r="K8">
            <v>0</v>
          </cell>
          <cell r="L8">
            <v>8.5</v>
          </cell>
          <cell r="M8">
            <v>0</v>
          </cell>
          <cell r="N8">
            <v>1</v>
          </cell>
          <cell r="O8">
            <v>2</v>
          </cell>
          <cell r="P8">
            <v>3.5</v>
          </cell>
          <cell r="Q8">
            <v>1.26</v>
          </cell>
          <cell r="R8">
            <v>1.3734</v>
          </cell>
        </row>
        <row r="9">
          <cell r="C9" t="str">
            <v>挖沟槽、基坑土石方（机械开挖，人工捡底）（适用重庆）</v>
          </cell>
          <cell r="D9" t="str">
            <v>m3</v>
          </cell>
          <cell r="E9"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5.开挖方式:机械开挖，人工捡底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9" t="str">
            <v>1、按设计图示尺寸以垫层底面积（无垫层时按基础底面积）乘以挖土深度加工作面及放坡工程量以天然密实体积计算。但因机械进入施工作业面、上下坡道增加的工程量等包含在综合单价中，不再计算。挖土深度指地面平基标高（以平场土石方工程设计平场标高为准）至垫层底（无垫层时按基础底）的平均高度。
2、工作面计算规则：原槽浇筑时，不予计算工作面；垫层浇筑时，加宽工作面从垫层外缘边起算。工作面宽度详见《工作面宽度计算表》
3、放坡计算规则：放坡计算起点高度为2m（≤2m不予计算，超过2m超过部分才予以计算，且从2m为起点开始算放坡），放坡系数按0.25计算。放坡自工作面外边缘开始计算。
4、当计算管沟的土石方开挖时，长度按照管道和井拉通计算（管井超过管道部分土石方不再增加）。 
5、同系统管道同槽埋设开挖计算原则：按各单管开挖计算土石方合计与同槽埋设开挖工程量（扣除交叉部位的放坡、工作面）相比较取最小值。不同系统管道交叉或平行时，按不同系统分开计算土石方，如雨水系统、污水系统、电缆开挖等。
6、综合单价已包含土石成分、开挖方式、支护方式及支护方案中挡土板无法取出时一次性摊销费用、因塌方垮方引起的二次清槽费用以及由于爆破、井圈维护、混凝土护壁支护等因素影响产生的费用。
7、综合单价已包含本标段范围内余土外运或借土回填等土方平衡，当发生余土外运或借土回填超过本标段范围时另按相关清单项目计算。
8、开挖如遇道路（含钢筋混凝土道路）、公路破除，不再增加费用，包含在综合单价中。如遇钢筋混凝土基础，按相关清单项计算。</v>
          </cell>
        </row>
        <row r="9">
          <cell r="H9">
            <v>23.2279</v>
          </cell>
          <cell r="I9">
            <v>25.318411</v>
          </cell>
          <cell r="J9">
            <v>0</v>
          </cell>
          <cell r="K9">
            <v>0</v>
          </cell>
          <cell r="L9">
            <v>10</v>
          </cell>
          <cell r="M9">
            <v>0</v>
          </cell>
          <cell r="N9">
            <v>1</v>
          </cell>
          <cell r="O9">
            <v>1.31</v>
          </cell>
          <cell r="P9">
            <v>10</v>
          </cell>
          <cell r="Q9">
            <v>1.9179</v>
          </cell>
          <cell r="R9">
            <v>2.090511</v>
          </cell>
        </row>
        <row r="10">
          <cell r="C10" t="str">
            <v>挖沟槽、基坑土石方（风镐及人工开挖）（适用重庆）</v>
          </cell>
          <cell r="D10" t="str">
            <v>m3</v>
          </cell>
          <cell r="E10"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5.开挖方式:风镐及人工开挖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10" t="str">
            <v>1、按设计图示尺寸以基础垫层底面积乘以垂直挖土深度计算。因工作面、放坡增加的工程量、机械进入施工作业面、上下坡道增加的工程量等包含在综合单价中，不再计算。垂直挖土深度按平基土石方平均标高减基础垫层底标高计算。
2、当计算管沟的土石方开挖时，长度按照管道和井拉通计算（管井超过管道部分土石方不再增加）。 
3、同系统管道同槽埋设开挖计算原则：按各单管开挖计算土石方合计与同槽埋设开挖工程量相比较取最小值。不同系统管道交叉或平行时，按不同系统分开计算土石方，如雨水系统、污水系统、电缆开挖等。
4、综合单价已包含土石成分、开挖方式、支护方式及支护方案中挡土板无法取出时一次性摊销费用、因塌方垮方引起的二次清槽费用以及由于爆破、井圈维护、混凝土护壁支护等因素影响产生的费用。
5、综合单价已包含本标段范围内余土外运或借土回填等土方平衡，当发生余土外运或借土回填超过本标段范围时另按相关清单项目计算。
6、开挖如遇道路（含钢筋混凝土道路）、公路破除，不再增加费用，包含在综合单价中。如遇钢筋混凝土基础，按相关清单项计算。</v>
          </cell>
        </row>
        <row r="10">
          <cell r="H10">
            <v>100.4762</v>
          </cell>
          <cell r="I10">
            <v>109.519058</v>
          </cell>
          <cell r="J10">
            <v>0</v>
          </cell>
          <cell r="K10">
            <v>0</v>
          </cell>
          <cell r="L10">
            <v>80</v>
          </cell>
          <cell r="M10">
            <v>0</v>
          </cell>
          <cell r="N10">
            <v>0</v>
          </cell>
          <cell r="O10">
            <v>2.18</v>
          </cell>
          <cell r="P10">
            <v>10</v>
          </cell>
          <cell r="Q10">
            <v>8.2962</v>
          </cell>
          <cell r="R10">
            <v>9.042858</v>
          </cell>
        </row>
        <row r="11">
          <cell r="C11" t="str">
            <v>挖沟槽、基坑土石方（水钻开挖）（适用重庆）</v>
          </cell>
          <cell r="D11" t="str">
            <v>m3</v>
          </cell>
          <cell r="E11"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5.开挖方式:水钻开挖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11" t="str">
            <v>1、按设计图示尺寸以基础垫层底面积乘以垂直挖土深度计算。因工作面、放坡增加的工程量、机械进入施工作业面、上下坡道增加的工程量等包含在综合单价中，不再计算。垂直挖土深度按平基土石方平均标高减基础垫层底标高计算。
2、当计算管沟的土石方开挖时，长度按照管道和井拉通计算（管井超过管道部分土石方不再增加）。 
3、同系统管道同槽埋设开挖计算原则：按各单管开挖计算土石方合计与同槽埋设开挖工程量相比较取最小值。不同系统管道交叉或平行时，按不同系统分开计算土石方，如雨水系统、污水系统、电缆开挖等。
4、综合单价已包含土石成分、开挖方式、支护方式及支护方案中挡土板无法取出时一次性摊销费用、因塌方垮方引起的二次清槽费用以及由于爆破、井圈维护、混凝土护壁支护等因素影响产生的费用。
5、综合单价已包含本标段范围内余土外运或借土回填等土方平衡，当发生余土外运或借土回填超过本标段范围时另按相关清单项目计算。
6、开挖如遇道路（含钢筋混凝土道路）、公路破除，不再增加费用，包含在综合单价中。如遇钢筋混凝土基础，按相关清单项计算。</v>
          </cell>
        </row>
        <row r="11">
          <cell r="H11">
            <v>141.1005</v>
          </cell>
          <cell r="I11">
            <v>153.799545</v>
          </cell>
          <cell r="J11">
            <v>0</v>
          </cell>
          <cell r="K11">
            <v>0</v>
          </cell>
          <cell r="L11">
            <v>100</v>
          </cell>
          <cell r="M11">
            <v>0</v>
          </cell>
          <cell r="N11">
            <v>1</v>
          </cell>
          <cell r="O11">
            <v>2.4</v>
          </cell>
          <cell r="P11">
            <v>27.05</v>
          </cell>
          <cell r="Q11">
            <v>11.6505</v>
          </cell>
          <cell r="R11">
            <v>12.699045</v>
          </cell>
        </row>
        <row r="12">
          <cell r="C12" t="str">
            <v>挖沟槽、基坑土石方
（仅适用于“车库管网工程”，且此挖沟槽、基坑土石方范围内总包基础形式为独基或条基）（适用重庆）</v>
          </cell>
          <cell r="D12" t="str">
            <v>m3</v>
          </cell>
          <cell r="E12"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5.开挖方式:综合考虑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12" t="str">
            <v>1、按设计图示尺寸以垫层底面积（无垫层时按基础底面积）乘以挖土深度加工作面及放坡工程量以天然密实体积计算。但因机械进入施工作业面、上下坡道增加的工程量等包含在综合单价中，不再计算。挖土深度指地面平基标高（以平场土石方工程设计平场标高为准）至垫层底（无垫层时按基础底）的平均高度。
2、工作面计算规则：原槽浇筑时，不予计算工作面；垫层浇筑时，加宽工作面从垫层外缘边起算。工作面宽度详见《工作面宽度计算表》
3、放坡计算规则：放坡计算起点高度为2m（≤2m不予计算，超过2m超过部分才予以计算），放坡系数按0.25计算。放坡自工作面外边缘开始计算。
4、当计算管沟的土石方开挖时，长度按照管道和井拉通计算（管井超过管道部分土石方不再增加）。 
5、同系统管道同槽埋设开挖计算原则：按各单管开挖计算土石方合计与同槽埋设开挖工程量（扣除交叉部位的放坡、工作面）相比较取最小值。不同系统管道交叉或平行时，按不同系统分开计算土石方，如雨水系统、污水系统、电缆开挖等。
6、综合单价已包含土石成分、开挖方式、支护方式及支护方案中挡土板无法取出时一次性摊销费用、因塌方垮方引起的二次清槽费用以及由于爆破、井圈维护、混凝土护壁支护等因素影响产生的费用。
7、综合单价已包含本标段范围内余土外运或借土回填等土方平衡，当发生余土外运或借土回填超过本标段范围时另按相关清单项目计算。
8、开挖如遇道路、公路破除，不再增加费用，包含在综合单价中。如遇钢筋混凝土基础，按相关清单项计算。</v>
          </cell>
        </row>
        <row r="12">
          <cell r="H12">
            <v>141.7327</v>
          </cell>
          <cell r="I12">
            <v>154.488643</v>
          </cell>
          <cell r="J12">
            <v>0</v>
          </cell>
          <cell r="K12">
            <v>0</v>
          </cell>
          <cell r="L12">
            <v>100</v>
          </cell>
          <cell r="M12">
            <v>10</v>
          </cell>
          <cell r="N12">
            <v>1</v>
          </cell>
          <cell r="O12">
            <v>5.03</v>
          </cell>
          <cell r="P12">
            <v>15</v>
          </cell>
          <cell r="Q12">
            <v>11.7027</v>
          </cell>
          <cell r="R12">
            <v>12.755943</v>
          </cell>
        </row>
        <row r="13">
          <cell r="C13" t="str">
            <v>挖生化池土石方
（仅适用于生化池工程）（适用重庆）</v>
          </cell>
          <cell r="D13" t="str">
            <v>m3</v>
          </cell>
          <cell r="E13" t="str">
            <v>[项目特征]
1.土石类别:不区分土石成分，综合考虑
2.基础类型:综合考虑
3.开挖深度:根据原始地形图、平基施工图、地质勘察报告、基础设计施工图等综合考虑
4.开挖方式:综合考虑
5.弃渣运距:本标段范围内综合考虑，超过本标段范围时另按相关清单项计算
8.回填:不包含，另按相关清单项计算
[工程内容]
1.挖生化池土石方
3.处理渗水、积水
4.清理
5.场内运输
6.安全防护、警卫
7.围护、支撑、挡土板支拆
8.平整、夯实；修整底、边</v>
          </cell>
          <cell r="F13" t="str">
            <v>1、按设计图示尺寸以垫层底面积（无垫层时按基础底面积）乘以挖土深度加工作面及放坡工程量以天然密实体积计算。但因机械进入施工作业面、上下坡道增加的工程量等包含在综合单价中，不再计算。挖土深度指地面平基标高（以平场土石方工程设计平场标高为准）至垫层底（无垫层时按基础底）的平均高度。
2、工作面计算规则：原槽浇筑时，不予计算工作面；垫层浇筑时，加宽工作面从垫层外缘边起算。工作面宽度详见《工作面宽度计算表》
3、放坡计算规则：不论图纸是否有显示，机械开挖在生化池底时放坡系数按1:0.25，机械开挖在生化池边时放坡系数按1:0.67计算。
4、综合单价已包含土石成分、开挖方式、支护方式及支护方案中挡土板无法取出时一次性摊销费用、因塌方垮方引起的二次清槽费用以及由于爆破、井圈维护、混凝土护壁支护等因素影响产生的费用。
5、综合单价已包含本标段范围内余土外运或借土回填等土方平衡，当发生余土外运或借土回填超过本标段范围时另按相关清单项目计算。
6、开挖如遇道路、公路破除，不再增加费用，包含在综合单价中。如遇钢筋混凝土基础，按相关清单项计算。</v>
          </cell>
        </row>
        <row r="13">
          <cell r="H13">
            <v>28.34</v>
          </cell>
          <cell r="I13">
            <v>30.8906</v>
          </cell>
          <cell r="J13">
            <v>0</v>
          </cell>
          <cell r="K13">
            <v>0</v>
          </cell>
          <cell r="L13">
            <v>20</v>
          </cell>
          <cell r="M13">
            <v>0</v>
          </cell>
          <cell r="N13">
            <v>1</v>
          </cell>
          <cell r="O13">
            <v>2</v>
          </cell>
          <cell r="P13">
            <v>4</v>
          </cell>
          <cell r="Q13">
            <v>2.34</v>
          </cell>
          <cell r="R13">
            <v>2.5506</v>
          </cell>
        </row>
        <row r="14">
          <cell r="C14" t="str">
            <v>挖、剔打肋柱、肋梁土石方（适用重庆）</v>
          </cell>
          <cell r="D14" t="str">
            <v>m3</v>
          </cell>
          <cell r="E14" t="str">
            <v>[项目特征]
1.土石类别:不区分土石成分，综合考虑
2.基础类型:肋柱、肋梁等竖向构件综合考虑
3.开挖深度:根据原始地形图、平基施工图、地质勘察报告、基础设计施工图等综合考虑
4.开挖方式:综合考虑
5.弃渣运距:本标段范围内综合考虑，超过本标段范围时另按相关清单项计算
[工程内容]
1.挖、剔打肋柱、肋梁土石方
3.处理渗水、积水
4.清理
5.场内外运输
6.安全防护、警卫
7.围护、支撑
8.平整、夯实；修整底、边</v>
          </cell>
          <cell r="F14" t="str">
            <v>按设计肋柱、肋梁基槽底面积乘以设计平均深度以体积计算，因工作面、放坡增加的工程量、机械进入施工作业面、上下坡道增加的工程量等包含在综合单价中，不再计算。</v>
          </cell>
        </row>
        <row r="14">
          <cell r="H14">
            <v>84.6385</v>
          </cell>
          <cell r="I14">
            <v>92.255965</v>
          </cell>
          <cell r="J14">
            <v>0</v>
          </cell>
          <cell r="K14">
            <v>0</v>
          </cell>
          <cell r="L14">
            <v>53.1</v>
          </cell>
          <cell r="M14">
            <v>0</v>
          </cell>
          <cell r="N14">
            <v>1</v>
          </cell>
          <cell r="O14">
            <v>7.61</v>
          </cell>
          <cell r="P14">
            <v>16.94</v>
          </cell>
          <cell r="Q14">
            <v>6.9885</v>
          </cell>
          <cell r="R14">
            <v>7.617465</v>
          </cell>
        </row>
        <row r="15">
          <cell r="C15" t="str">
            <v>边坡修整（修整厚度≤200mm）（适用重庆）</v>
          </cell>
          <cell r="D15" t="str">
            <v>m2</v>
          </cell>
          <cell r="E15" t="str">
            <v>[项目特征]
1.土石类别:不区分土石成分，综合考虑
2.修整深度:修整平均厚度≤200mm
3.修整方式:人工、机械等综合考虑
4.弃渣运距:场内场外综合考虑，计算挖填平衡时不考虑此工程量。
[工程内容]
1.边坡修整
3.处理渗水、积水
4.清理
5.场内外运输
6.安全防护、警卫
7.围护、支撑
8.平整、夯实；修整底、边</v>
          </cell>
          <cell r="F15" t="str">
            <v>1、按设计图示尺寸、场地移交标高以面积计算。
2、边坡修整厚度＞200mm时按平基土石方清单项计算。  
3、同一边坡厚度同时存在200mm以内和以上时，均按平基土石方清单项计算
</v>
          </cell>
        </row>
        <row r="15">
          <cell r="H15">
            <v>17.5054</v>
          </cell>
          <cell r="I15">
            <v>19.080886</v>
          </cell>
          <cell r="J15">
            <v>0</v>
          </cell>
          <cell r="K15">
            <v>0</v>
          </cell>
          <cell r="L15">
            <v>13.06</v>
          </cell>
          <cell r="M15">
            <v>0</v>
          </cell>
          <cell r="N15">
            <v>1</v>
          </cell>
          <cell r="O15">
            <v>2</v>
          </cell>
          <cell r="P15">
            <v>1</v>
          </cell>
          <cell r="Q15">
            <v>1.4454</v>
          </cell>
          <cell r="R15">
            <v>1.575486</v>
          </cell>
        </row>
        <row r="16">
          <cell r="C16" t="str">
            <v>架空层土石方回填（适用重庆）</v>
          </cell>
          <cell r="D16" t="str">
            <v>m3</v>
          </cell>
          <cell r="E16"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4.分层碾压、夯实</v>
          </cell>
          <cell r="F16" t="str">
            <v>1、按设计图示尺寸以天然密实体积计算。</v>
          </cell>
        </row>
        <row r="16">
          <cell r="H16">
            <v>12.3824</v>
          </cell>
          <cell r="I16">
            <v>13.496816</v>
          </cell>
          <cell r="J16">
            <v>0</v>
          </cell>
          <cell r="K16">
            <v>0</v>
          </cell>
          <cell r="L16">
            <v>7.84</v>
          </cell>
          <cell r="M16">
            <v>0</v>
          </cell>
          <cell r="N16">
            <v>1</v>
          </cell>
          <cell r="O16">
            <v>0.1</v>
          </cell>
          <cell r="P16">
            <v>3.42</v>
          </cell>
          <cell r="Q16">
            <v>1.0224</v>
          </cell>
          <cell r="R16">
            <v>1.114416</v>
          </cell>
        </row>
        <row r="17">
          <cell r="C17" t="str">
            <v>挡墙墙背土方回填（适用重庆）</v>
          </cell>
          <cell r="D17" t="str">
            <v>m3</v>
          </cell>
          <cell r="E17"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5.分层碾压、夯实</v>
          </cell>
          <cell r="F17" t="str">
            <v>2、按设计图示尺寸以天然密实体积计算。</v>
          </cell>
        </row>
        <row r="17">
          <cell r="H17">
            <v>12.3824</v>
          </cell>
          <cell r="I17">
            <v>13.496816</v>
          </cell>
          <cell r="J17">
            <v>0</v>
          </cell>
          <cell r="K17">
            <v>0</v>
          </cell>
          <cell r="L17">
            <v>7.84</v>
          </cell>
          <cell r="M17">
            <v>0</v>
          </cell>
          <cell r="N17">
            <v>1</v>
          </cell>
          <cell r="O17">
            <v>0.1</v>
          </cell>
          <cell r="P17">
            <v>3.42</v>
          </cell>
          <cell r="Q17">
            <v>1.0224</v>
          </cell>
          <cell r="R17">
            <v>1.114416</v>
          </cell>
        </row>
        <row r="18">
          <cell r="C18" t="str">
            <v>车库顶板土方回填（适用重庆）</v>
          </cell>
          <cell r="D18" t="str">
            <v>m3</v>
          </cell>
          <cell r="E18"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6.分层碾压、夯实</v>
          </cell>
          <cell r="F18" t="str">
            <v>3、按设计图示尺寸以天然密实体积计算。</v>
          </cell>
        </row>
        <row r="18">
          <cell r="H18">
            <v>12.3715</v>
          </cell>
          <cell r="I18">
            <v>13.484935</v>
          </cell>
          <cell r="J18">
            <v>0</v>
          </cell>
          <cell r="K18">
            <v>0</v>
          </cell>
          <cell r="L18">
            <v>7.83</v>
          </cell>
          <cell r="M18">
            <v>0</v>
          </cell>
          <cell r="N18">
            <v>1</v>
          </cell>
          <cell r="O18">
            <v>0.1</v>
          </cell>
          <cell r="P18">
            <v>3.42</v>
          </cell>
          <cell r="Q18">
            <v>1.0215</v>
          </cell>
          <cell r="R18">
            <v>1.113435</v>
          </cell>
        </row>
        <row r="19">
          <cell r="C19" t="str">
            <v>沟槽、基坑土石方回填（适用重庆）</v>
          </cell>
          <cell r="D19" t="str">
            <v>m3</v>
          </cell>
          <cell r="E19"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8、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9.墙背回填与沟槽、基坑土石方回填的区分:以平基标高为界，平基标高下的基础回填为“沟槽、基坑土石方回填”，以上为“平基土石方”。
[工程内容]
1.就地取土（石渣）、铺平、夯实、洒水等
2.装卸、运输
3.回填
4.分层碾压、夯实</v>
          </cell>
          <cell r="F19" t="str">
            <v>1、按设计图示尺寸以天然密实体积计算。即挖方体积减去平基标高以下埋设的基础体积（包括基础垫层、管道及其他构筑物等）。
2、当计算管沟的土石方回填时，长度按照管道和井拉通计算（管井超过管道部分土石方不再增加）。</v>
          </cell>
        </row>
        <row r="19">
          <cell r="H19">
            <v>12.3715</v>
          </cell>
          <cell r="I19">
            <v>13.484935</v>
          </cell>
          <cell r="J19">
            <v>0</v>
          </cell>
          <cell r="K19">
            <v>0</v>
          </cell>
          <cell r="L19">
            <v>7.83</v>
          </cell>
          <cell r="M19">
            <v>0</v>
          </cell>
          <cell r="N19">
            <v>1</v>
          </cell>
          <cell r="O19">
            <v>0.1</v>
          </cell>
          <cell r="P19">
            <v>3.42</v>
          </cell>
          <cell r="Q19">
            <v>1.0215</v>
          </cell>
          <cell r="R19">
            <v>1.113435</v>
          </cell>
        </row>
        <row r="20">
          <cell r="C20" t="str">
            <v>场外借土、余方弃置（本标段范围外边界至本项目红线范围内）（适用重庆）</v>
          </cell>
          <cell r="D20" t="str">
            <v>m3</v>
          </cell>
          <cell r="E20" t="str">
            <v>[项目特征]
1.土石类别:综合考虑
2.运输范围及运距:①本标段范围外边界至本项目红线范围内；②每1KM单价，不足1KM按1KM计算
3.其他:开挖、上车、运输、转运运输方式及弃渣费综合考虑
[工程内容]
1.余方点装料运输至弃置点
2.取料点装料运输至场内需用点</v>
          </cell>
          <cell r="F20" t="str">
            <v>1、按挖方清单工程量减回填工程量以天然密实体积计算：当计算结果为正数时，则为余方弃置；当计算结果为负数时，则为场外借土。
2、红线范围内适用。</v>
          </cell>
        </row>
        <row r="20">
          <cell r="H20">
            <v>1.9511</v>
          </cell>
          <cell r="I20">
            <v>2.126699</v>
          </cell>
          <cell r="J20">
            <v>0</v>
          </cell>
          <cell r="K20">
            <v>0</v>
          </cell>
          <cell r="L20">
            <v>0.49</v>
          </cell>
          <cell r="M20">
            <v>0</v>
          </cell>
          <cell r="N20">
            <v>1</v>
          </cell>
          <cell r="O20">
            <v>0.1</v>
          </cell>
          <cell r="P20">
            <v>1.2</v>
          </cell>
          <cell r="Q20">
            <v>0.1611</v>
          </cell>
          <cell r="R20">
            <v>0.175599</v>
          </cell>
        </row>
        <row r="21">
          <cell r="C21" t="str">
            <v>场外借土、余方弃置1km以内（本标段范围外边界至本项目红线范围外）（适用重庆）</v>
          </cell>
          <cell r="D21" t="str">
            <v>m3</v>
          </cell>
          <cell r="E21" t="str">
            <v>[项目特征]
1.土石类别:综合考虑
2.运输范围及运距:①本标段范围外边界至本项目红线范围外1km以内单价，不足1KM按1KM计算
3.其他:开挖、上车、运输、转运运输方式、弃渣费及渣场处置费等综合考虑
[工程内容]
1.余方点装料运输至弃置点
2.取料点装料运输至场内需用点</v>
          </cell>
          <cell r="F21" t="str">
            <v>1、按挖方清单工程量减回填工程量以天然密实体积计算：当计算结果为正数时，则为余方弃置；当计算结果为负数时，则为场外借土。
2、场外借土起点和余方弃置终点在红线范围外适用。</v>
          </cell>
        </row>
        <row r="21">
          <cell r="H21">
            <v>2.9103</v>
          </cell>
          <cell r="I21">
            <v>3.172227</v>
          </cell>
          <cell r="J21">
            <v>0</v>
          </cell>
          <cell r="K21">
            <v>0</v>
          </cell>
          <cell r="L21">
            <v>0.46</v>
          </cell>
          <cell r="M21">
            <v>0</v>
          </cell>
          <cell r="N21">
            <v>1</v>
          </cell>
          <cell r="O21">
            <v>0.1</v>
          </cell>
          <cell r="P21">
            <v>2.11</v>
          </cell>
          <cell r="Q21">
            <v>0.2403</v>
          </cell>
          <cell r="R21">
            <v>0.261927</v>
          </cell>
        </row>
        <row r="22">
          <cell r="C22" t="str">
            <v>场外借土、余方弃置每增运1km（本标段范围外边界至本项目红线范围外）（适用重庆）</v>
          </cell>
          <cell r="D22" t="str">
            <v>m3</v>
          </cell>
          <cell r="E22" t="str">
            <v>[项目特征]
1.土石类别:综合考虑
2.运输范围及运距:①本标段范围外边界至本项目红线范围外1km以外每增运1km，不足1km按1km计算
3.其他:运输、转运运输方式综合考虑
[工程内容]
1.余方点装料运输至弃置点
2.取料点装料运输至场内需用点</v>
          </cell>
          <cell r="F22" t="str">
            <v>1、按挖方清单工程量减回填工程量以天然密实体积计算：当计算结果为正数时，则为余方弃置；当计算结果为负数时，则为场外借土。
2、场外借土起点和余方弃置终点在红线范围外且运输距离超过1km时适用。</v>
          </cell>
        </row>
        <row r="22">
          <cell r="H22">
            <v>1.635</v>
          </cell>
          <cell r="I22">
            <v>1.78215</v>
          </cell>
          <cell r="J22">
            <v>0</v>
          </cell>
          <cell r="K22">
            <v>0</v>
          </cell>
          <cell r="L22">
            <v>0.2</v>
          </cell>
          <cell r="M22">
            <v>0</v>
          </cell>
          <cell r="N22">
            <v>1</v>
          </cell>
          <cell r="O22">
            <v>0.1</v>
          </cell>
          <cell r="P22">
            <v>1.2</v>
          </cell>
          <cell r="Q22">
            <v>0.135</v>
          </cell>
          <cell r="R22">
            <v>0.14715</v>
          </cell>
        </row>
        <row r="23">
          <cell r="C23" t="str">
            <v>平基土石方（适用四川）</v>
          </cell>
          <cell r="D23" t="str">
            <v>m3</v>
          </cell>
          <cell r="E23" t="str">
            <v>[项目特征]
1.土石类别:综合考虑
2.开挖方式:人工开挖、机械开挖、炮机凿打、机械切割等开挖方式综合考虑
3.开挖深度:达到设计要求
4.回填料要求、密实度要求、粒径要求:满足设计及规范要求
5.回填压实方式:分层夯填并满足设计及规范要求
6.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7.其他:表土清理，小中大型机械进出场、场外运输等
[工程内容]
1.排地表水，表土清理
2.土石开挖、就地取料、铺平、夯实、洒水等
3.挡土板支拆
4.场内运输
5.回填、分层碾压、夯实
6.整平、夯实、修整底、边
7.围护、支撑、安全防护、警卫
8.基底钎探</v>
          </cell>
          <cell r="F23" t="str">
            <v>1、按设计图示尺寸以天然密实体积计算,因工作面、放坡增加的工程量、机械进入施工作业面、上下坡道增加的工程量等包含在综合单价中,不再计算。
2、本标段范围内土石方工程,以下涉及到的挖方量、填方量均不包含基坑基槽挖填方,基坑基槽挖填方另按相关清单进行计算。当:
①当挖方量=填方量时:只计挖方。
②当挖方量＞填方量时:只计挖方。挖填平衡后的余方弃置运输费用另按相关清单项计算；
③挖方量＜填方量时:先计场内挖方量，再加上综合挖填平衡后的场外借方量，挖填平衡后的场外借土运输费用另按相关清单项计算。
④所有平基土石方涉及的填方费用不因施工先后顺序及时间的影响均已含在综合单价中
3、综合挖填平衡的场外借方量计算原则：本标段范围内土石方综合平衡，包含所有部位(含基坑基槽)的挖方（含破碎、拆除）和填方，按挖方清单工程量减回填工程量以天然密实体积计算
4、架空层土石方回填、挡墙墙背土方回填、车库顶板土方回填另详清单
</v>
          </cell>
        </row>
        <row r="23">
          <cell r="H23">
            <v>10.9</v>
          </cell>
          <cell r="I23">
            <v>11.881</v>
          </cell>
          <cell r="J23">
            <v>0</v>
          </cell>
          <cell r="K23">
            <v>0</v>
          </cell>
          <cell r="L23">
            <v>4</v>
          </cell>
          <cell r="M23">
            <v>0</v>
          </cell>
          <cell r="N23">
            <v>1</v>
          </cell>
          <cell r="O23">
            <v>2</v>
          </cell>
          <cell r="P23">
            <v>4</v>
          </cell>
          <cell r="Q23">
            <v>0.9</v>
          </cell>
          <cell r="R23">
            <v>0.981</v>
          </cell>
        </row>
        <row r="24">
          <cell r="C24" t="str">
            <v>挖沟槽、基坑土石方（适用四川）</v>
          </cell>
          <cell r="D24" t="str">
            <v>m3</v>
          </cell>
          <cell r="E24"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5.开挖方式:综合考虑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24" t="str">
            <v>1、按设计图示尺寸以垫层底面积（无垫层时按基础底面积）乘以挖土深度加工作面及放坡工程量以天然密实体积计算。但因机械进入施工作业面、上下坡道增加的工程量等包含在综合单价中，不再计算。挖土深度指地面平基标高（以平场土石方工程设计平场标高为准）至垫层底（无垫层时按基础底）的平均高度。
2、工作面计算规则：原槽浇筑时，不予计算工作面；垫层浇筑时，加宽工作面从垫层外缘边起算。工作面宽度详见《工作面宽度计算表》
3、放坡计算规则：放坡计算起点高度为2m（≤2m不予计算，超过2m超过部分才予以计算，且从2m为起点开始算放坡），放坡系数按0.25计算。放坡自工作面外边缘开始计算。
4、当计算管沟的土石方开挖时，长度按照管道和井拉通计算（管井超过管道部分土石方不再增加）。 
5、同系统管道同槽埋设开挖计算原则：按各单管开挖计算土石方合计与同槽埋设开挖工程量（扣除交叉部位的放坡、工作面）相比较取最小值。不同系统管道交叉或平行时，按不同系统分开计算土石方，如雨水系统、污水系统、电缆开挖等。
6、综合单价已包含土石成分、开挖方式、支护方式及支护方案中挡土板无法取出时一次性摊销费用、因塌方垮方引起的二次清槽费用以及由于爆破、井圈维护、混凝土护壁支护等因素影响产生的费用。
7、综合单价已包含本标段范围内余土外运或借土回填等土方平衡，当发生余土外运或借土回填超过本标段范围时另按相关清单项目计算。
8、开挖如遇道路（含钢筋混凝土道路）、公路破除，不再增加费用，包含在综合单价中。如遇钢筋混凝土基础，按相关清单项计算。</v>
          </cell>
        </row>
        <row r="24">
          <cell r="H24">
            <v>21.8</v>
          </cell>
          <cell r="I24">
            <v>23.762</v>
          </cell>
          <cell r="J24">
            <v>0</v>
          </cell>
          <cell r="K24">
            <v>0</v>
          </cell>
          <cell r="L24">
            <v>8</v>
          </cell>
          <cell r="M24">
            <v>0</v>
          </cell>
          <cell r="N24">
            <v>1</v>
          </cell>
          <cell r="O24">
            <v>2</v>
          </cell>
          <cell r="P24">
            <v>10</v>
          </cell>
          <cell r="Q24">
            <v>1.8</v>
          </cell>
          <cell r="R24">
            <v>1.962</v>
          </cell>
        </row>
        <row r="25">
          <cell r="C25" t="str">
            <v>挖沟槽、基坑土石方
（仅适用于“车库管网工程”，且此挖沟槽、基坑土石方范围内总包基础形式为独基或条基）（适用四川）</v>
          </cell>
          <cell r="D25" t="str">
            <v>m3</v>
          </cell>
          <cell r="E25"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5.开挖方式:综合考虑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25" t="str">
            <v>1、按设计图示尺寸以垫层底面积（无垫层时按基础底面积）乘以挖土深度加工作面及放坡工程量以天然密实体积计算。但因机械进入施工作业面、上下坡道增加的工程量等包含在综合单价中，不再计算。挖土深度指地面平基标高（以平场土石方工程设计平场标高为准）至垫层底（无垫层时按基础底）的平均高度。
2、工作面计算规则：原槽浇筑时，不予计算工作面；垫层浇筑时，加宽工作面从垫层外缘边起算。工作面宽度详见《工作面宽度计算表》
3、放坡计算规则：放坡计算起点高度为2m（≤2m不予计算，超过2m超过部分才予以计算），放坡系数按0.25计算。放坡自工作面外边缘开始计算。
4、当计算管沟的土石方开挖时，长度按照管道和井拉通计算（管井超过管道部分土石方不再增加）。 
5、同系统管道同槽埋设开挖计算原则：按各单管开挖计算土石方合计与同槽埋设开挖工程量（扣除交叉部位的放坡、工作面）相比较取最小值。不同系统管道交叉或平行时，按不同系统分开计算土石方，如雨水系统、污水系统、电缆开挖等。
6、综合单价已包含土石成分、开挖方式、支护方式及支护方案中挡土板无法取出时一次性摊销费用、因塌方垮方引起的二次清槽费用以及由于爆破、井圈维护、混凝土护壁支护等因素影响产生的费用。
7、综合单价已包含本标段范围内余土外运或借土回填等土方平衡，当发生余土外运或借土回填超过本标段范围时另按相关清单项目计算。
8、开挖如遇道路、公路破除，不再增加费用，包含在综合单价中。如遇钢筋混凝土基础，按相关清单项计算。</v>
          </cell>
        </row>
        <row r="25">
          <cell r="H25">
            <v>141.7327</v>
          </cell>
          <cell r="I25">
            <v>154.488643</v>
          </cell>
          <cell r="J25">
            <v>0</v>
          </cell>
          <cell r="K25">
            <v>0</v>
          </cell>
          <cell r="L25">
            <v>100</v>
          </cell>
          <cell r="M25">
            <v>10</v>
          </cell>
          <cell r="N25">
            <v>1</v>
          </cell>
          <cell r="O25">
            <v>5.03</v>
          </cell>
          <cell r="P25">
            <v>15</v>
          </cell>
          <cell r="Q25">
            <v>11.7027</v>
          </cell>
          <cell r="R25">
            <v>12.755943</v>
          </cell>
        </row>
        <row r="26">
          <cell r="C26" t="str">
            <v>挖生化池土石方
（仅适用于生化池工程）（适用四川）</v>
          </cell>
          <cell r="D26" t="str">
            <v>m3</v>
          </cell>
          <cell r="E26" t="str">
            <v>[项目特征]
1.土石类别:不区分土石成分，综合考虑
2.基础类型:综合考虑
3.开挖深度:根据原始地形图、平基施工图、地质勘察报告、基础设计施工图等综合考虑
4.开挖方式:综合考虑
5.弃渣运距:本标段范围内综合考虑，超过本标段范围时另按相关清单项计算
8.回填:不包含，另按相关清单项计算
[工程内容]
1.挖生化池土石方
3.处理渗水、积水
4.清理
5.场内运输
6.安全防护、警卫
7.围护、支撑、挡土板支拆
8.平整、夯实；修整底、边</v>
          </cell>
          <cell r="F26" t="str">
            <v>1、按设计图示尺寸以垫层底面积（无垫层时按基础底面积）乘以挖土深度加工作面及放坡工程量以天然密实体积计算。但因机械进入施工作业面、上下坡道增加的工程量等包含在综合单价中，不再计算。挖土深度指地面平基标高（以平场土石方工程设计平场标高为准）至垫层底（无垫层时按基础底）的平均高度。
2、工作面计算规则：原槽浇筑时，不予计算工作面；垫层浇筑时，加宽工作面从垫层外缘边起算。工作面宽度详见《工作面宽度计算表》
3、放坡计算规则：不论图纸是否有显示，机械开挖在生化池底时放坡系数按1:0.25，机械开挖在生化池边时放坡系数按1:0.67计算。
4、综合单价已包含土石成分、开挖方式、支护方式及支护方案中挡土板无法取出时一次性摊销费用、因塌方垮方引起的二次清槽费用以及由于爆破、井圈维护、混凝土护壁支护等因素影响产生的费用。
5、综合单价已包含本标段范围内余土外运或借土回填等土方平衡，当发生余土外运或借土回填超过本标段范围时另按相关清单项目计算。
6、开挖如遇道路、公路破除，不再增加费用，包含在综合单价中。如遇钢筋混凝土基础，按相关清单项计算。</v>
          </cell>
        </row>
        <row r="26">
          <cell r="H26">
            <v>28.34</v>
          </cell>
          <cell r="I26">
            <v>30.8906</v>
          </cell>
          <cell r="J26">
            <v>0</v>
          </cell>
          <cell r="K26">
            <v>0</v>
          </cell>
          <cell r="L26">
            <v>20</v>
          </cell>
          <cell r="M26">
            <v>0</v>
          </cell>
          <cell r="N26">
            <v>1</v>
          </cell>
          <cell r="O26">
            <v>2</v>
          </cell>
          <cell r="P26">
            <v>4</v>
          </cell>
          <cell r="Q26">
            <v>2.34</v>
          </cell>
          <cell r="R26">
            <v>2.5506</v>
          </cell>
        </row>
        <row r="27">
          <cell r="C27" t="str">
            <v>挖、剔打肋柱、肋梁土石方（适用四川）</v>
          </cell>
          <cell r="D27" t="str">
            <v>m3</v>
          </cell>
          <cell r="E27" t="str">
            <v>[项目特征]
1.土石类别:不区分土石成分，综合考虑
2.基础类型:肋柱、肋梁等竖向构件综合考虑
3.开挖深度:根据原始地形图、平基施工图、地质勘察报告、基础设计施工图等综合考虑
4.开挖方式:综合考虑
5.弃渣运距:本标段范围内综合考虑，超过本标段范围时另按相关清单项计算
[工程内容]
1.挖、剔打肋柱、肋梁土石方
3.处理渗水、积水
4.清理
5.场内外运输
6.安全防护、警卫
7.围护、支撑
8.平整、夯实；修整底、边</v>
          </cell>
          <cell r="F27" t="str">
            <v>按设计肋柱、肋梁基槽底面积乘以设计平均深度以体积计算，因工作面、放坡增加的工程量、机械进入施工作业面、上下坡道增加的工程量等包含在综合单价中，不再计算。</v>
          </cell>
        </row>
        <row r="27">
          <cell r="H27">
            <v>84.6385</v>
          </cell>
          <cell r="I27">
            <v>92.255965</v>
          </cell>
          <cell r="J27">
            <v>0</v>
          </cell>
          <cell r="K27">
            <v>0</v>
          </cell>
          <cell r="L27">
            <v>53.1</v>
          </cell>
          <cell r="M27">
            <v>0</v>
          </cell>
          <cell r="N27">
            <v>1</v>
          </cell>
          <cell r="O27">
            <v>7.61</v>
          </cell>
          <cell r="P27">
            <v>16.94</v>
          </cell>
          <cell r="Q27">
            <v>6.9885</v>
          </cell>
          <cell r="R27">
            <v>7.617465</v>
          </cell>
        </row>
        <row r="28">
          <cell r="C28" t="str">
            <v>边坡修整（修整厚度≤200mm）（适用四川）</v>
          </cell>
          <cell r="D28" t="str">
            <v>m2</v>
          </cell>
          <cell r="E28" t="str">
            <v>[项目特征]
1.土石类别:不区分土石成分，综合考虑
2.修整深度:修整平均厚度≤200mm
3.修整方式:人工、机械等综合考虑
4.弃渣运距:场内场外综合考虑，计算挖填平衡时不考虑此工程量。
[工程内容]
1.边坡修整
3.处理渗水、积水
4.清理
5.场内外运输
6.安全防护、警卫
7.围护、支撑
8.平整、夯实；修整底、边</v>
          </cell>
          <cell r="F28" t="str">
            <v>1、按设计图示尺寸、场地移交标高以面积计算。
2、边坡修整厚度＞200mm时按平基土石方清单项计算。  
3、同一边坡厚度同时存在200mm以内和以上时，均按平基土石方清单项计算
</v>
          </cell>
        </row>
        <row r="28">
          <cell r="H28">
            <v>17.5054</v>
          </cell>
          <cell r="I28">
            <v>19.080886</v>
          </cell>
          <cell r="J28">
            <v>0</v>
          </cell>
          <cell r="K28">
            <v>0</v>
          </cell>
          <cell r="L28">
            <v>13.06</v>
          </cell>
          <cell r="M28">
            <v>0</v>
          </cell>
          <cell r="N28">
            <v>1</v>
          </cell>
          <cell r="O28">
            <v>2</v>
          </cell>
          <cell r="P28">
            <v>1</v>
          </cell>
          <cell r="Q28">
            <v>1.4454</v>
          </cell>
          <cell r="R28">
            <v>1.575486</v>
          </cell>
        </row>
        <row r="29">
          <cell r="C29" t="str">
            <v>架空层土石方回填（适用四川）</v>
          </cell>
          <cell r="D29" t="str">
            <v>m3</v>
          </cell>
          <cell r="E29"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4.分层碾压、夯实</v>
          </cell>
          <cell r="F29" t="str">
            <v>1、按设计图示尺寸以天然密实体积计算。</v>
          </cell>
        </row>
        <row r="29">
          <cell r="H29">
            <v>15.7287</v>
          </cell>
          <cell r="I29">
            <v>17.144283</v>
          </cell>
          <cell r="J29">
            <v>0</v>
          </cell>
          <cell r="K29">
            <v>0</v>
          </cell>
          <cell r="L29">
            <v>7.83</v>
          </cell>
          <cell r="M29">
            <v>0</v>
          </cell>
          <cell r="N29">
            <v>1</v>
          </cell>
          <cell r="O29">
            <v>0.1</v>
          </cell>
          <cell r="P29">
            <v>6.5</v>
          </cell>
          <cell r="Q29">
            <v>1.2987</v>
          </cell>
          <cell r="R29">
            <v>1.415583</v>
          </cell>
        </row>
        <row r="30">
          <cell r="C30" t="str">
            <v>挡墙墙背土方回填（适用四川）</v>
          </cell>
          <cell r="D30" t="str">
            <v>m3</v>
          </cell>
          <cell r="E30"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5.分层碾压、夯实</v>
          </cell>
          <cell r="F30" t="str">
            <v>2、按设计图示尺寸以天然密实体积计算。</v>
          </cell>
        </row>
        <row r="30">
          <cell r="H30">
            <v>15.7287</v>
          </cell>
          <cell r="I30">
            <v>17.144283</v>
          </cell>
          <cell r="J30">
            <v>0</v>
          </cell>
          <cell r="K30">
            <v>0</v>
          </cell>
          <cell r="L30">
            <v>7.83</v>
          </cell>
          <cell r="M30">
            <v>0</v>
          </cell>
          <cell r="N30">
            <v>1</v>
          </cell>
          <cell r="O30">
            <v>0.1</v>
          </cell>
          <cell r="P30">
            <v>6.5</v>
          </cell>
          <cell r="Q30">
            <v>1.2987</v>
          </cell>
          <cell r="R30">
            <v>1.415583</v>
          </cell>
        </row>
        <row r="31">
          <cell r="C31" t="str">
            <v>车库顶板土方回填（适用四川）</v>
          </cell>
          <cell r="D31" t="str">
            <v>m3</v>
          </cell>
          <cell r="E31"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6.分层碾压、夯实</v>
          </cell>
          <cell r="F31" t="str">
            <v>3、按设计图示尺寸以天然密实体积计算。</v>
          </cell>
        </row>
        <row r="31">
          <cell r="H31">
            <v>14.824</v>
          </cell>
          <cell r="I31">
            <v>16.15816</v>
          </cell>
          <cell r="J31">
            <v>0</v>
          </cell>
          <cell r="K31">
            <v>0</v>
          </cell>
          <cell r="L31">
            <v>7</v>
          </cell>
          <cell r="M31">
            <v>0</v>
          </cell>
          <cell r="N31">
            <v>1</v>
          </cell>
          <cell r="O31">
            <v>0.1</v>
          </cell>
          <cell r="P31">
            <v>6.5</v>
          </cell>
          <cell r="Q31">
            <v>1.224</v>
          </cell>
          <cell r="R31">
            <v>1.33416</v>
          </cell>
        </row>
        <row r="32">
          <cell r="C32" t="str">
            <v>沟槽、基坑土石方回填（适用四川）</v>
          </cell>
          <cell r="D32" t="str">
            <v>m3</v>
          </cell>
          <cell r="E32"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8、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9.墙背回填与沟槽、基坑土石方回填的区分:以平基标高为界，平基标高下的基础回填为“沟槽、基坑土石方回填”，以上为“平基土石方”。
[工程内容]
1.就地取土（石渣）、铺平、夯实、洒水等
2.装卸、运输
3.回填
4.分层碾压、夯实</v>
          </cell>
          <cell r="F32" t="str">
            <v>1、按设计图示尺寸以天然密实体积计算。即挖方体积减去平基标高以下埋设的基础体积（包括基础垫层、管道及其他构筑物等）。
2、当计算管沟的土石方回填时，长度按照管道和井拉通计算（管井超过管道部分土石方不再增加）。</v>
          </cell>
        </row>
        <row r="32">
          <cell r="H32">
            <v>9.919</v>
          </cell>
          <cell r="I32">
            <v>10.81171</v>
          </cell>
          <cell r="J32">
            <v>0</v>
          </cell>
          <cell r="K32">
            <v>0</v>
          </cell>
          <cell r="L32">
            <v>2.5</v>
          </cell>
          <cell r="M32">
            <v>0</v>
          </cell>
          <cell r="N32">
            <v>1</v>
          </cell>
          <cell r="O32">
            <v>0.1</v>
          </cell>
          <cell r="P32">
            <v>6.5</v>
          </cell>
          <cell r="Q32">
            <v>0.819</v>
          </cell>
          <cell r="R32">
            <v>0.89271</v>
          </cell>
        </row>
        <row r="33">
          <cell r="C33" t="str">
            <v>场外借土、余方弃置（本标段范围外边界至本项目红线范围内）（适用四川）</v>
          </cell>
          <cell r="D33" t="str">
            <v>m3</v>
          </cell>
          <cell r="E33" t="str">
            <v>[项目特征]
1.土石类别:综合考虑
2.运输范围及运距:①本标段范围外边界至本项目红线范围内；②每1KM单价，不足1KM按1KM计算
3.其他:开挖、上车、运输、转运运输方式及弃渣费综合考虑
[工程内容]
1.余方点装料运输至弃置点
2.取料点装料运输至场内需用点</v>
          </cell>
          <cell r="F33" t="str">
            <v>1、按挖方清单工程量减回填工程量以天然密实体积计算：当计算结果为正数时，则为余方弃置；当计算结果为负数时，则为场外借土。
2、红线范围内适用。</v>
          </cell>
        </row>
        <row r="33">
          <cell r="H33">
            <v>1.9511</v>
          </cell>
          <cell r="I33">
            <v>2.126699</v>
          </cell>
          <cell r="J33">
            <v>0</v>
          </cell>
          <cell r="K33">
            <v>0</v>
          </cell>
          <cell r="L33">
            <v>0.49</v>
          </cell>
          <cell r="M33">
            <v>0</v>
          </cell>
          <cell r="N33">
            <v>1</v>
          </cell>
          <cell r="O33">
            <v>0.1</v>
          </cell>
          <cell r="P33">
            <v>1.2</v>
          </cell>
          <cell r="Q33">
            <v>0.1611</v>
          </cell>
          <cell r="R33">
            <v>0.175599</v>
          </cell>
        </row>
        <row r="34">
          <cell r="C34" t="str">
            <v>场外借土、余方弃置1km以内（本标段范围外边界至本项目红线范围外）（适用四川）</v>
          </cell>
          <cell r="D34" t="str">
            <v>m3</v>
          </cell>
          <cell r="E34" t="str">
            <v>[项目特征]
1.土石类别:综合考虑
2.运输范围及运距:①本标段范围外边界至本项目红线范围外1km以内单价，不足1KM按1KM计算
3.其他:开挖、上车、运输、转运运输方式、弃渣费及渣场处置费等综合考虑
[工程内容]
1.余方点装料运输至弃置点
2.取料点装料运输至场内需用点</v>
          </cell>
          <cell r="F34" t="str">
            <v>1、按挖方清单工程量减回填工程量以天然密实体积计算：当计算结果为正数时，则为余方弃置；当计算结果为负数时，则为场外借土。
2、场外借土起点和余方弃置终点在红线范围外适用。</v>
          </cell>
        </row>
        <row r="34">
          <cell r="H34">
            <v>2.9103</v>
          </cell>
          <cell r="I34">
            <v>3.172227</v>
          </cell>
          <cell r="J34">
            <v>0</v>
          </cell>
          <cell r="K34">
            <v>0</v>
          </cell>
          <cell r="L34">
            <v>0.46</v>
          </cell>
          <cell r="M34">
            <v>0</v>
          </cell>
          <cell r="N34">
            <v>1</v>
          </cell>
          <cell r="O34">
            <v>0.1</v>
          </cell>
          <cell r="P34">
            <v>2.11</v>
          </cell>
          <cell r="Q34">
            <v>0.2403</v>
          </cell>
          <cell r="R34">
            <v>0.261927</v>
          </cell>
        </row>
        <row r="35">
          <cell r="C35" t="str">
            <v>场外借土、余方弃置每增运1km（本标段范围外边界至本项目红线范围外）（适用四川）</v>
          </cell>
          <cell r="D35" t="str">
            <v>m3</v>
          </cell>
          <cell r="E35" t="str">
            <v>[项目特征]
1.土石类别:综合考虑
2.运输范围及运距:①本标段范围外边界至本项目红线范围外1km以外每增运1km，不足1km按1km计算
3.其他:运输、转运运输方式综合考虑
[工程内容]
1.余方点装料运输至弃置点
2.取料点装料运输至场内需用点</v>
          </cell>
          <cell r="F35" t="str">
            <v>1、按挖方清单工程量减回填工程量以天然密实体积计算：当计算结果为正数时，则为余方弃置；当计算结果为负数时，则为场外借土。
2、场外借土起点和余方弃置终点在红线范围外且运输距离超过1km时适用。</v>
          </cell>
        </row>
        <row r="35">
          <cell r="H35">
            <v>1.635</v>
          </cell>
          <cell r="I35">
            <v>1.78215</v>
          </cell>
          <cell r="J35">
            <v>0</v>
          </cell>
          <cell r="K35">
            <v>0</v>
          </cell>
          <cell r="L35">
            <v>0.2</v>
          </cell>
          <cell r="M35">
            <v>0</v>
          </cell>
          <cell r="N35">
            <v>1</v>
          </cell>
          <cell r="O35">
            <v>0.1</v>
          </cell>
          <cell r="P35">
            <v>1.2</v>
          </cell>
          <cell r="Q35">
            <v>0.135</v>
          </cell>
          <cell r="R35">
            <v>0.14715</v>
          </cell>
        </row>
        <row r="36">
          <cell r="C36" t="str">
            <v>平基土石方（适用贵州）</v>
          </cell>
          <cell r="D36" t="str">
            <v>m3</v>
          </cell>
          <cell r="E36" t="str">
            <v>[项目特征]
1.土石类别:综合考虑
2.开挖方式:人工开挖、机械开挖、炮机凿打、机械切割等开挖方式综合考虑
3.开挖深度:达到设计要求
4.回填料要求、密实度要求、粒径要求:满足设计及规范要求
5.回填压实方式:分层夯填并满足设计及规范要求
6.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7.其他:表土清理，小中大型机械进出场、场外运输等
[工程内容]
1.排地表水，表土清理
2.土石开挖、就地取料、铺平、夯实、洒水等
3.挡土板支拆
4.场内运输
5.回填、分层碾压、夯实
6.整平、夯实、修整底、边
7.围护、支撑、安全防护、警卫
8.基底钎探</v>
          </cell>
          <cell r="F36" t="str">
            <v>1、按设计图示尺寸以天然密实体积计算,因工作面、放坡增加的工程量、机械进入施工作业面、上下坡道增加的工程量等包含在综合单价中,不再计算。
2、本标段范围内土石方工程,以下涉及到的挖方量、填方量均不包含基坑基槽挖填方,基坑基槽挖填方另按相关清单进行计算。当:
①当挖方量=填方量时:只计挖方。
②当挖方量＞填方量时:只计挖方。挖填平衡后的余方弃置运输费用另按相关清单项计算；
③挖方量＜填方量时:先计场内挖方量，再加上综合挖填平衡后的场外借方量，挖填平衡后的场外借土运输费用另按相关清单项计算。
④所有平基土石方涉及的填方费用不因施工先后顺序及时间的影响均已含在综合单价中
3、综合挖填平衡的场外借方量计算原则：本标段范围内土石方综合平衡，包含所有部位(含基坑基槽)的挖方（含破碎、拆除）和填方，按挖方清单工程量减回填工程量以天然密实体积计算
4、架空层土石方回填、挡墙墙背土方回填、车库顶板土方回填另详清单
</v>
          </cell>
        </row>
        <row r="36">
          <cell r="H36">
            <v>17.44</v>
          </cell>
          <cell r="I36">
            <v>19.0096</v>
          </cell>
          <cell r="J36">
            <v>0</v>
          </cell>
          <cell r="K36">
            <v>0</v>
          </cell>
          <cell r="L36">
            <v>10.5</v>
          </cell>
          <cell r="M36">
            <v>0</v>
          </cell>
          <cell r="N36">
            <v>1</v>
          </cell>
          <cell r="O36">
            <v>2</v>
          </cell>
          <cell r="P36">
            <v>3.5</v>
          </cell>
          <cell r="Q36">
            <v>1.44</v>
          </cell>
          <cell r="R36">
            <v>1.5696</v>
          </cell>
        </row>
        <row r="37">
          <cell r="C37" t="str">
            <v>挖沟槽、基坑土石方（机械开挖，人工捡底）（适用贵州）</v>
          </cell>
          <cell r="D37" t="str">
            <v>m3</v>
          </cell>
          <cell r="E37"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5.开挖方式:机械开挖，人工捡底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37" t="str">
            <v>1、按设计图示尺寸以垫层底面积（无垫层时按基础底面积）乘以挖土深度加工作面及放坡工程量以天然密实体积计算。但因机械进入施工作业面、上下坡道增加的工程量等包含在综合单价中，不再计算。挖土深度指地面平基标高（以平场土石方工程设计平场标高为准）至垫层底（无垫层时按基础底）的平均高度。
2、工作面计算规则：原槽浇筑时，不予计算工作面；垫层浇筑时，加宽工作面从垫层外缘边起算。工作面宽度详见《工作面宽度计算表》
3、放坡计算规则：放坡计算起点高度为2m（≤2m不予计算，超过2m超过部分才予以计算，且从2m为起点开始算放坡），放坡系数按0.25计算。放坡自工作面外边缘开始计算。
4、当计算管沟的土石方开挖时，长度按照管道和井拉通计算（管井超过管道部分土石方不再增加）。 
5、同系统管道同槽埋设开挖计算原则：按各单管开挖计算土石方合计与同槽埋设开挖工程量（扣除交叉部位的放坡、工作面）相比较取最小值。不同系统管道交叉或平行时，按不同系统分开计算土石方，如雨水系统、污水系统、电缆开挖等。
6、综合单价已包含土石成分、开挖方式、支护方式及支护方案中挡土板无法取出时一次性摊销费用、因塌方垮方引起的二次清槽费用以及由于爆破、井圈维护、混凝土护壁支护等因素影响产生的费用。
7、综合单价已包含本标段范围内余土外运或借土回填等土方平衡，当发生余土外运或借土回填超过本标段范围时另按相关清单项目计算。
8、开挖如遇道路（含钢筋混凝土道路）、公路破除，不再增加费用，包含在综合单价中。如遇钢筋混凝土基础，按相关清单项计算。</v>
          </cell>
        </row>
        <row r="37">
          <cell r="H37">
            <v>23.2279</v>
          </cell>
          <cell r="I37">
            <v>25.318411</v>
          </cell>
          <cell r="J37">
            <v>0</v>
          </cell>
          <cell r="K37">
            <v>0</v>
          </cell>
          <cell r="L37">
            <v>10</v>
          </cell>
          <cell r="M37">
            <v>0</v>
          </cell>
          <cell r="N37">
            <v>1</v>
          </cell>
          <cell r="O37">
            <v>1.31</v>
          </cell>
          <cell r="P37">
            <v>10</v>
          </cell>
          <cell r="Q37">
            <v>1.9179</v>
          </cell>
          <cell r="R37">
            <v>2.090511</v>
          </cell>
        </row>
        <row r="38">
          <cell r="C38" t="str">
            <v>挖沟槽、基坑土石方（风镐及人工开挖）（适用贵州）</v>
          </cell>
          <cell r="D38" t="str">
            <v>m3</v>
          </cell>
          <cell r="E38"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5.开挖方式:风镐及人工开挖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38" t="str">
            <v>1、按设计图示尺寸以基础垫层底面积乘以垂直挖土深度计算。因工作面、放坡增加的工程量、机械进入施工作业面、上下坡道增加的工程量等包含在综合单价中，不再计算。垂直挖土深度按平基土石方平均标高减基础垫层底标高计算。
2、当计算管沟的土石方开挖时，长度按照管道和井拉通计算（管井超过管道部分土石方不再增加）。 
3、同系统管道同槽埋设开挖计算原则：按各单管开挖计算土石方合计与同槽埋设开挖工程量相比较取最小值。不同系统管道交叉或平行时，按不同系统分开计算土石方，如雨水系统、污水系统、电缆开挖等。
4、综合单价已包含土石成分、开挖方式、支护方式及支护方案中挡土板无法取出时一次性摊销费用、因塌方垮方引起的二次清槽费用以及由于爆破、井圈维护、混凝土护壁支护等因素影响产生的费用。
5、综合单价已包含本标段范围内余土外运或借土回填等土方平衡，当发生余土外运或借土回填超过本标段范围时另按相关清单项目计算。
6、开挖如遇道路（含钢筋混凝土道路）、公路破除，不再增加费用，包含在综合单价中。如遇钢筋混凝土基础，按相关清单项计算。</v>
          </cell>
        </row>
        <row r="38">
          <cell r="H38">
            <v>100.4762</v>
          </cell>
          <cell r="I38">
            <v>109.519058</v>
          </cell>
          <cell r="J38">
            <v>0</v>
          </cell>
          <cell r="K38">
            <v>0</v>
          </cell>
          <cell r="L38">
            <v>80</v>
          </cell>
          <cell r="M38">
            <v>0</v>
          </cell>
          <cell r="N38">
            <v>0</v>
          </cell>
          <cell r="O38">
            <v>2.18</v>
          </cell>
          <cell r="P38">
            <v>10</v>
          </cell>
          <cell r="Q38">
            <v>8.2962</v>
          </cell>
          <cell r="R38">
            <v>9.042858</v>
          </cell>
        </row>
        <row r="39">
          <cell r="C39" t="str">
            <v>挖沟槽、基坑土石方（水钻开挖）（适用贵州）</v>
          </cell>
          <cell r="D39" t="str">
            <v>m3</v>
          </cell>
          <cell r="E39"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5.开挖方式:水钻开挖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39" t="str">
            <v>1、按设计图示尺寸以基础垫层底面积乘以垂直挖土深度计算。因工作面、放坡增加的工程量、机械进入施工作业面、上下坡道增加的工程量等包含在综合单价中，不再计算。垂直挖土深度按平基土石方平均标高减基础垫层底标高计算。
2、当计算管沟的土石方开挖时，长度按照管道和井拉通计算（管井超过管道部分土石方不再增加）。 
3、同系统管道同槽埋设开挖计算原则：按各单管开挖计算土石方合计与同槽埋设开挖工程量相比较取最小值。不同系统管道交叉或平行时，按不同系统分开计算土石方，如雨水系统、污水系统、电缆开挖等。
4、综合单价已包含土石成分、开挖方式、支护方式及支护方案中挡土板无法取出时一次性摊销费用、因塌方垮方引起的二次清槽费用以及由于爆破、井圈维护、混凝土护壁支护等因素影响产生的费用。
5、综合单价已包含本标段范围内余土外运或借土回填等土方平衡，当发生余土外运或借土回填超过本标段范围时另按相关清单项目计算。
6、开挖如遇道路（含钢筋混凝土道路）、公路破除，不再增加费用，包含在综合单价中。如遇钢筋混凝土基础，按相关清单项计算。</v>
          </cell>
        </row>
        <row r="39">
          <cell r="H39">
            <v>141.1005</v>
          </cell>
          <cell r="I39">
            <v>153.799545</v>
          </cell>
          <cell r="J39">
            <v>0</v>
          </cell>
          <cell r="K39">
            <v>0</v>
          </cell>
          <cell r="L39">
            <v>100</v>
          </cell>
          <cell r="M39">
            <v>0</v>
          </cell>
          <cell r="N39">
            <v>1</v>
          </cell>
          <cell r="O39">
            <v>2.4</v>
          </cell>
          <cell r="P39">
            <v>27.05</v>
          </cell>
          <cell r="Q39">
            <v>11.6505</v>
          </cell>
          <cell r="R39">
            <v>12.699045</v>
          </cell>
        </row>
        <row r="40">
          <cell r="C40" t="str">
            <v>挖沟槽、基坑土石方
（仅适用于“车库管网工程”，且此挖沟槽、基坑土石方范围内总包基础形式为独基或条基）（适用贵州）</v>
          </cell>
          <cell r="D40" t="str">
            <v>m3</v>
          </cell>
          <cell r="E40" t="str">
            <v>[项目特征]
1.土石类别:不区分土石成分，综合考虑
2.基础类型:管沟、挡墙、检查井基础等综合考虑
3.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4.开挖深度:根据原始地形图、平基施工图、地质勘察报告、基础设计施工图等综合考虑
5.开挖方式:综合考虑
6.弃渣运距:本标段范围内综合考虑，超过本标段范围时另按相关清单项计算
7.回填:不包含，另按相关清单项计算
[工程内容]
1.挖沟槽、基坑土石方
3.处理渗水、积水
4.清理
5.场内运输
6.安全防护、警卫
7.围护、支撑、挡土板支拆
8.平整、夯实；修整底、边</v>
          </cell>
          <cell r="F40" t="str">
            <v>1、按设计图示尺寸以垫层底面积（无垫层时按基础底面积）乘以挖土深度加工作面及放坡工程量以天然密实体积计算。但因机械进入施工作业面、上下坡道增加的工程量等包含在综合单价中，不再计算。挖土深度指地面平基标高（以平场土石方工程设计平场标高为准）至垫层底（无垫层时按基础底）的平均高度。
2、工作面计算规则：原槽浇筑时，不予计算工作面；垫层浇筑时，加宽工作面从垫层外缘边起算。工作面宽度详见《工作面宽度计算表》
3、放坡计算规则：放坡计算起点高度为2m（≤2m不予计算，超过2m超过部分才予以计算），放坡系数按0.25计算。放坡自工作面外边缘开始计算。
4、当计算管沟的土石方开挖时，长度按照管道和井拉通计算（管井超过管道部分土石方不再增加）。 
5、同系统管道同槽埋设开挖计算原则：按各单管开挖计算土石方合计与同槽埋设开挖工程量（扣除交叉部位的放坡、工作面）相比较取最小值。不同系统管道交叉或平行时，按不同系统分开计算土石方，如雨水系统、污水系统、电缆开挖等。
6、综合单价已包含土石成分、开挖方式、支护方式及支护方案中挡土板无法取出时一次性摊销费用、因塌方垮方引起的二次清槽费用以及由于爆破、井圈维护、混凝土护壁支护等因素影响产生的费用。
7、综合单价已包含本标段范围内余土外运或借土回填等土方平衡，当发生余土外运或借土回填超过本标段范围时另按相关清单项目计算。
8、开挖如遇道路、公路破除，不再增加费用，包含在综合单价中。如遇钢筋混凝土基础，按相关清单项计算。</v>
          </cell>
        </row>
        <row r="40">
          <cell r="H40">
            <v>141.7327</v>
          </cell>
          <cell r="I40">
            <v>154.488643</v>
          </cell>
          <cell r="J40">
            <v>0</v>
          </cell>
          <cell r="K40">
            <v>0</v>
          </cell>
          <cell r="L40">
            <v>100</v>
          </cell>
          <cell r="M40">
            <v>10</v>
          </cell>
          <cell r="N40">
            <v>1</v>
          </cell>
          <cell r="O40">
            <v>5.03</v>
          </cell>
          <cell r="P40">
            <v>15</v>
          </cell>
          <cell r="Q40">
            <v>11.7027</v>
          </cell>
          <cell r="R40">
            <v>12.755943</v>
          </cell>
        </row>
        <row r="41">
          <cell r="C41" t="str">
            <v>挖生化池土石方
（仅适用于生化池工程）（适用贵州）</v>
          </cell>
          <cell r="D41" t="str">
            <v>m3</v>
          </cell>
          <cell r="E41" t="str">
            <v>[项目特征]
1.土石类别:不区分土石成分，综合考虑
2.基础类型:综合考虑
3.开挖深度:根据原始地形图、平基施工图、地质勘察报告、基础设计施工图等综合考虑
4.开挖方式:综合考虑
5.弃渣运距:本标段范围内综合考虑，超过本标段范围时另按相关清单项计算
8.回填:不包含，另按相关清单项计算
[工程内容]
1.挖生化池土石方
3.处理渗水、积水
4.清理
5.场内运输
6.安全防护、警卫
7.围护、支撑、挡土板支拆
8.平整、夯实；修整底、边</v>
          </cell>
          <cell r="F41" t="str">
            <v>1、按设计图示尺寸以垫层底面积（无垫层时按基础底面积）乘以挖土深度加工作面及放坡工程量以天然密实体积计算。但因机械进入施工作业面、上下坡道增加的工程量等包含在综合单价中，不再计算。挖土深度指地面平基标高（以平场土石方工程设计平场标高为准）至垫层底（无垫层时按基础底）的平均高度。
2、工作面计算规则：原槽浇筑时，不予计算工作面；垫层浇筑时，加宽工作面从垫层外缘边起算。工作面宽度详见《工作面宽度计算表》
3、放坡计算规则：不论图纸是否有显示，机械开挖在生化池底时放坡系数按1:0.25，机械开挖在生化池边时放坡系数按1:0.67计算。
4、综合单价已包含土石成分、开挖方式、支护方式及支护方案中挡土板无法取出时一次性摊销费用、因塌方垮方引起的二次清槽费用以及由于爆破、井圈维护、混凝土护壁支护等因素影响产生的费用。
5、综合单价已包含本标段范围内余土外运或借土回填等土方平衡，当发生余土外运或借土回填超过本标段范围时另按相关清单项目计算。
6、开挖如遇道路、公路破除，不再增加费用，包含在综合单价中。如遇钢筋混凝土基础，按相关清单项计算。</v>
          </cell>
        </row>
        <row r="41">
          <cell r="H41">
            <v>28.34</v>
          </cell>
          <cell r="I41">
            <v>30.8906</v>
          </cell>
          <cell r="J41">
            <v>0</v>
          </cell>
          <cell r="K41">
            <v>0</v>
          </cell>
          <cell r="L41">
            <v>20</v>
          </cell>
          <cell r="M41">
            <v>0</v>
          </cell>
          <cell r="N41">
            <v>1</v>
          </cell>
          <cell r="O41">
            <v>2</v>
          </cell>
          <cell r="P41">
            <v>4</v>
          </cell>
          <cell r="Q41">
            <v>2.34</v>
          </cell>
          <cell r="R41">
            <v>2.5506</v>
          </cell>
        </row>
        <row r="42">
          <cell r="C42" t="str">
            <v>挖、剔打肋柱、肋梁土石方（适用贵州）</v>
          </cell>
          <cell r="D42" t="str">
            <v>m3</v>
          </cell>
          <cell r="E42" t="str">
            <v>[项目特征]
1.土石类别:不区分土石成分，综合考虑
2.基础类型:肋柱、肋梁等竖向构件综合考虑
3.开挖深度:根据原始地形图、平基施工图、地质勘察报告、基础设计施工图等综合考虑
4.开挖方式:综合考虑
5.弃渣运距:本标段范围内综合考虑，超过本标段范围时另按相关清单项计算
[工程内容]
1.挖、剔打肋柱、肋梁土石方
3.处理渗水、积水
4.清理
5.场内外运输
6.安全防护、警卫
7.围护、支撑
8.平整、夯实；修整底、边</v>
          </cell>
          <cell r="F42" t="str">
            <v>按设计肋柱、肋梁基槽底面积乘以设计平均深度以体积计算，因工作面、放坡增加的工程量、机械进入施工作业面、上下坡道增加的工程量等包含在综合单价中，不再计算。</v>
          </cell>
        </row>
        <row r="42">
          <cell r="H42">
            <v>84.6385</v>
          </cell>
          <cell r="I42">
            <v>92.255965</v>
          </cell>
          <cell r="J42">
            <v>0</v>
          </cell>
          <cell r="K42">
            <v>0</v>
          </cell>
          <cell r="L42">
            <v>53.1</v>
          </cell>
          <cell r="M42">
            <v>0</v>
          </cell>
          <cell r="N42">
            <v>1</v>
          </cell>
          <cell r="O42">
            <v>7.61</v>
          </cell>
          <cell r="P42">
            <v>16.94</v>
          </cell>
          <cell r="Q42">
            <v>6.9885</v>
          </cell>
          <cell r="R42">
            <v>7.617465</v>
          </cell>
        </row>
        <row r="43">
          <cell r="C43" t="str">
            <v>边坡修整（修整厚度≤200mm）（适用贵州）</v>
          </cell>
          <cell r="D43" t="str">
            <v>m2</v>
          </cell>
          <cell r="E43" t="str">
            <v>[项目特征]
1.土石类别:不区分土石成分，综合考虑
2.修整深度:修整平均厚度≤200mm
3.修整方式:人工、机械等综合考虑
4.弃渣运距:场内场外综合考虑，计算挖填平衡时不考虑此工程量。
[工程内容]
1.边坡修整
3.处理渗水、积水
4.清理
5.场内外运输
6.安全防护、警卫
7.围护、支撑
8.平整、夯实；修整底、边</v>
          </cell>
          <cell r="F43" t="str">
            <v>1、按设计图示尺寸、场地移交标高以面积计算。
2、边坡修整厚度＞200mm时按平基土石方清单项计算。  
3、同一边坡厚度同时存在200mm以内和以上时，均按平基土石方清单项计算
</v>
          </cell>
        </row>
        <row r="43">
          <cell r="H43">
            <v>17.5054</v>
          </cell>
          <cell r="I43">
            <v>19.080886</v>
          </cell>
          <cell r="J43">
            <v>0</v>
          </cell>
          <cell r="K43">
            <v>0</v>
          </cell>
          <cell r="L43">
            <v>13.06</v>
          </cell>
          <cell r="M43">
            <v>0</v>
          </cell>
          <cell r="N43">
            <v>1</v>
          </cell>
          <cell r="O43">
            <v>2</v>
          </cell>
          <cell r="P43">
            <v>1</v>
          </cell>
          <cell r="Q43">
            <v>1.4454</v>
          </cell>
          <cell r="R43">
            <v>1.575486</v>
          </cell>
        </row>
        <row r="44">
          <cell r="C44" t="str">
            <v>架空层土石方回填（适用贵州）</v>
          </cell>
          <cell r="D44" t="str">
            <v>m3</v>
          </cell>
          <cell r="E44"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4.分层碾压、夯实</v>
          </cell>
          <cell r="F44" t="str">
            <v>1、按设计图示尺寸以天然密实体积计算。</v>
          </cell>
        </row>
        <row r="44">
          <cell r="H44">
            <v>12.3715</v>
          </cell>
          <cell r="I44">
            <v>13.484935</v>
          </cell>
          <cell r="J44">
            <v>0</v>
          </cell>
          <cell r="K44">
            <v>0</v>
          </cell>
          <cell r="L44">
            <v>7.83</v>
          </cell>
          <cell r="M44">
            <v>0</v>
          </cell>
          <cell r="N44">
            <v>1</v>
          </cell>
          <cell r="O44">
            <v>0.1</v>
          </cell>
          <cell r="P44">
            <v>3.42</v>
          </cell>
          <cell r="Q44">
            <v>1.0215</v>
          </cell>
          <cell r="R44">
            <v>1.113435</v>
          </cell>
        </row>
        <row r="45">
          <cell r="C45" t="str">
            <v>挡墙墙背土方回填（适用贵州）</v>
          </cell>
          <cell r="D45" t="str">
            <v>m3</v>
          </cell>
          <cell r="E45"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5.分层碾压、夯实</v>
          </cell>
          <cell r="F45" t="str">
            <v>2、按设计图示尺寸以天然密实体积计算。</v>
          </cell>
        </row>
        <row r="45">
          <cell r="H45">
            <v>12.3715</v>
          </cell>
          <cell r="I45">
            <v>13.484935</v>
          </cell>
          <cell r="J45">
            <v>0</v>
          </cell>
          <cell r="K45">
            <v>0</v>
          </cell>
          <cell r="L45">
            <v>7.83</v>
          </cell>
          <cell r="M45">
            <v>0</v>
          </cell>
          <cell r="N45">
            <v>1</v>
          </cell>
          <cell r="O45">
            <v>0.1</v>
          </cell>
          <cell r="P45">
            <v>3.42</v>
          </cell>
          <cell r="Q45">
            <v>1.0215</v>
          </cell>
          <cell r="R45">
            <v>1.113435</v>
          </cell>
        </row>
        <row r="46">
          <cell r="C46" t="str">
            <v>车库顶板土方回填（适用贵州）</v>
          </cell>
          <cell r="D46" t="str">
            <v>m3</v>
          </cell>
          <cell r="E46"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[工程内容]
1.就地取土（石渣）、铺平、夯实、洒水等
2.装卸、运输
3.回填
6.分层碾压、夯实</v>
          </cell>
          <cell r="F46" t="str">
            <v>3、按设计图示尺寸以天然密实体积计算。</v>
          </cell>
        </row>
        <row r="46">
          <cell r="H46">
            <v>12.3715</v>
          </cell>
          <cell r="I46">
            <v>13.484935</v>
          </cell>
          <cell r="J46">
            <v>0</v>
          </cell>
          <cell r="K46">
            <v>0</v>
          </cell>
          <cell r="L46">
            <v>7.83</v>
          </cell>
          <cell r="M46">
            <v>0</v>
          </cell>
          <cell r="N46">
            <v>1</v>
          </cell>
          <cell r="O46">
            <v>0.1</v>
          </cell>
          <cell r="P46">
            <v>3.42</v>
          </cell>
          <cell r="Q46">
            <v>1.0215</v>
          </cell>
          <cell r="R46">
            <v>1.113435</v>
          </cell>
        </row>
        <row r="47">
          <cell r="C47" t="str">
            <v>沟槽、基坑土石方回填（适用贵州）</v>
          </cell>
          <cell r="D47" t="str">
            <v>m3</v>
          </cell>
          <cell r="E47" t="str">
            <v>[项目特征]
1.土质要求:密实状态
2.密实度要求:满足设计及规范要求
3.粒径要求:满足设计及规范要求
4.夯填(碾压):满足设计及规范要求
5.压实方式:夯填
6.运输距离:本标段范围内综合考虑
7.开挖:不包含，另按相关清单项计算
8、沟槽、基坑、平基土石方判断标准:①凡图示槽底宽（不含加宽工作面）在7m以内,且槽底长大于底宽三倍以上者为沟槽,按相关清单项执行；②图示坑底面积（不含加宽工作面）在150m2以内,且长边小于短边三倍者为基坑,按相关清单项执行。除①②外的土石方开挖按“平基土石方”执行。
9.墙背回填与沟槽、基坑土石方回填的区分:以平基标高为界，平基标高下的基础回填为“沟槽、基坑土石方回填”，以上为“平基土石方”。
[工程内容]
1.就地取土（石渣）、铺平、夯实、洒水等
2.装卸、运输
3.回填
4.分层碾压、夯实</v>
          </cell>
          <cell r="F47" t="str">
            <v>1、按设计图示尺寸以天然密实体积计算。即挖方体积减去平基标高以下埋设的基础体积（包括基础垫层、管道及其他构筑物等）。
2、当计算管沟的土石方回填时，长度按照管道和井拉通计算（管井超过管道部分土石方不再增加）。</v>
          </cell>
        </row>
        <row r="47">
          <cell r="H47">
            <v>12.3715</v>
          </cell>
          <cell r="I47">
            <v>13.484935</v>
          </cell>
          <cell r="J47">
            <v>0</v>
          </cell>
          <cell r="K47">
            <v>0</v>
          </cell>
          <cell r="L47">
            <v>7.83</v>
          </cell>
          <cell r="M47">
            <v>0</v>
          </cell>
          <cell r="N47">
            <v>1</v>
          </cell>
          <cell r="O47">
            <v>0.1</v>
          </cell>
          <cell r="P47">
            <v>3.42</v>
          </cell>
          <cell r="Q47">
            <v>1.0215</v>
          </cell>
          <cell r="R47">
            <v>1.113435</v>
          </cell>
        </row>
        <row r="48">
          <cell r="C48" t="str">
            <v>场外借土、余方弃置（本标段范围外边界至本项目红线范围内）（适用贵州）</v>
          </cell>
          <cell r="D48" t="str">
            <v>m3</v>
          </cell>
          <cell r="E48" t="str">
            <v>[项目特征]
1.土石类别:综合考虑
2.运输范围及运距:①本标段范围外边界至本项目红线范围内；②每1KM单价，不足1KM按1KM计算
3.其他:开挖、上车、运输、转运运输方式及弃渣费综合考虑
[工程内容]
1.余方点装料运输至弃置点
2.取料点装料运输至场内需用点</v>
          </cell>
          <cell r="F48" t="str">
            <v>1、按挖方清单工程量减回填工程量以天然密实体积计算：当计算结果为正数时，则为余方弃置；当计算结果为负数时，则为场外借土。
2、红线范围内适用。</v>
          </cell>
        </row>
        <row r="48">
          <cell r="H48">
            <v>1.9511</v>
          </cell>
          <cell r="I48">
            <v>2.126699</v>
          </cell>
          <cell r="J48">
            <v>0</v>
          </cell>
          <cell r="K48">
            <v>0</v>
          </cell>
          <cell r="L48">
            <v>0.49</v>
          </cell>
          <cell r="M48">
            <v>0</v>
          </cell>
          <cell r="N48">
            <v>1</v>
          </cell>
          <cell r="O48">
            <v>0.1</v>
          </cell>
          <cell r="P48">
            <v>1.2</v>
          </cell>
          <cell r="Q48">
            <v>0.1611</v>
          </cell>
          <cell r="R48">
            <v>0.175599</v>
          </cell>
        </row>
        <row r="49">
          <cell r="C49" t="str">
            <v>场外借土、余方弃置1km以内（本标段范围外边界至本项目红线范围外）（适用贵州）</v>
          </cell>
          <cell r="D49" t="str">
            <v>m3</v>
          </cell>
          <cell r="E49" t="str">
            <v>[项目特征]
1.土石类别:综合考虑
2.运输范围及运距:①本标段范围外边界至本项目红线范围外1km以内单价，不足1KM按1KM计算
3.其他:开挖、上车、运输、转运运输方式、弃渣费及渣场处置费等综合考虑
[工程内容]
1.余方点装料运输至弃置点
2.取料点装料运输至场内需用点</v>
          </cell>
          <cell r="F49" t="str">
            <v>1、按挖方清单工程量减回填工程量以天然密实体积计算：当计算结果为正数时，则为余方弃置；当计算结果为负数时，则为场外借土。
2、场外借土起点和余方弃置终点在红线范围外适用。</v>
          </cell>
        </row>
        <row r="49">
          <cell r="H49">
            <v>2.9103</v>
          </cell>
          <cell r="I49">
            <v>3.172227</v>
          </cell>
          <cell r="J49">
            <v>0</v>
          </cell>
          <cell r="K49">
            <v>0</v>
          </cell>
          <cell r="L49">
            <v>0.46</v>
          </cell>
          <cell r="M49">
            <v>0</v>
          </cell>
          <cell r="N49">
            <v>1</v>
          </cell>
          <cell r="O49">
            <v>0.1</v>
          </cell>
          <cell r="P49">
            <v>2.11</v>
          </cell>
          <cell r="Q49">
            <v>0.2403</v>
          </cell>
          <cell r="R49">
            <v>0.261927</v>
          </cell>
        </row>
        <row r="50">
          <cell r="C50" t="str">
            <v>场外借土、余方弃置每增运1km（本标段范围外边界至本项目红线范围外）（适用贵州）</v>
          </cell>
          <cell r="D50" t="str">
            <v>m3</v>
          </cell>
          <cell r="E50" t="str">
            <v>[项目特征]
1.土石类别:综合考虑
2.运输范围及运距:①本标段范围外边界至本项目红线范围外1km以外每增运1km，不足1km按1km计算
3.其他:运输、转运运输方式综合考虑
[工程内容]
1.余方点装料运输至弃置点
2.取料点装料运输至场内需用点</v>
          </cell>
          <cell r="F50" t="str">
            <v>1、按挖方清单工程量减回填工程量以天然密实体积计算：当计算结果为正数时，则为余方弃置；当计算结果为负数时，则为场外借土。
2、场外借土起点和余方弃置终点在红线范围外且运输距离超过1km时适用。</v>
          </cell>
        </row>
        <row r="50">
          <cell r="H50">
            <v>1.635</v>
          </cell>
          <cell r="I50">
            <v>1.78215</v>
          </cell>
          <cell r="J50">
            <v>0</v>
          </cell>
          <cell r="K50">
            <v>0</v>
          </cell>
          <cell r="L50">
            <v>0.2</v>
          </cell>
        </row>
        <row r="50">
          <cell r="N50">
            <v>1</v>
          </cell>
          <cell r="O50">
            <v>0.1</v>
          </cell>
          <cell r="P50">
            <v>1.2</v>
          </cell>
          <cell r="Q50">
            <v>0.135</v>
          </cell>
          <cell r="R50">
            <v>0.14715</v>
          </cell>
        </row>
        <row r="51">
          <cell r="Q51">
            <v>0</v>
          </cell>
          <cell r="R51">
            <v>0</v>
          </cell>
        </row>
        <row r="52">
          <cell r="C52" t="str">
            <v>地基、基础处理工程</v>
          </cell>
        </row>
        <row r="52">
          <cell r="J52">
            <v>0</v>
          </cell>
          <cell r="K52">
            <v>0</v>
          </cell>
        </row>
        <row r="53">
          <cell r="C53" t="str">
            <v>人工挖孔桩 深度10m内（含10m）</v>
          </cell>
          <cell r="D53" t="str">
            <v>m3</v>
          </cell>
          <cell r="E53" t="str">
            <v>[项目特征]
1.土石成分:不区分土石成分，综合考虑
2.成孔方法:人工成孔
3.桩型及孔径：综合
4.混凝土:桩芯使用商品砼、护壁使用自拌砼
5.其他说明:详见工程量计算规则
6.钢筋接头形式：综合
[工程内容]
1.排地表水
2.土方开挖、凿打、钻挖孔桩石方
3.挡土板支拆
4.脚手架搭拆
5.混凝土制作、运输、灌注、振捣、养护
6.钢筋制作、运输、安装
7.截桩头
8.基底钎探
9.场内运输、二次转运
10.泥浆池及沟槽砌筑、拆除
11.固壁、泥浆制作、运输、护壁制作
12.清理、运输、清理井壁
13.处理渗水、积水
14.安全防护、警卫
15.声测管材料、埋设、检测费用等一切与挖孔桩相关的全部工作</v>
          </cell>
          <cell r="F53" t="str">
            <v>1、按桩身长度乘以设计桩径面积，施工措施需要的扩大部分和桩底扩大头部分不另行计入扩大头部分不另行计入（扩大头形式详DBJ50-047-2006），但桩尖部分也不扣除；人工土石方、护壁费用已考虑在综合单价中，其工程量不另行计入。
2、综合单价只按照桩身长度分类（即不考虑桩径）执行相应综合单价，综合单价中钢筋含量（不含护壁钢筋）按桩芯砼每立方米38公斤，如：钢筋按3654元/吨、桩芯混凝土按294元/m3进行测算所得，如实际施工图出来后桩芯混凝土每立方米钢筋含量发生变化，就按实际桩芯混凝土每立方米钢筋含量和钢筋结算价格进行换算人工挖孔桩桩芯综合单价，商品砼按结算价格换算、护壁砼、人工等不再调整。调整后综合单价＝区采清单综合单价+（实际钢筋含量-0.038）*钢筋结算价+（混凝土结算价-294）+0.038*（钢筋结算价-3654）。</v>
          </cell>
        </row>
        <row r="53">
          <cell r="H53">
            <v>1102.9383</v>
          </cell>
          <cell r="I53">
            <v>1202.202747</v>
          </cell>
          <cell r="J53">
            <v>0</v>
          </cell>
          <cell r="K53">
            <v>0</v>
          </cell>
          <cell r="L53">
            <v>395</v>
          </cell>
          <cell r="M53">
            <v>404.7</v>
          </cell>
          <cell r="N53">
            <v>1</v>
          </cell>
          <cell r="O53">
            <v>15.8</v>
          </cell>
          <cell r="P53">
            <v>196.37</v>
          </cell>
          <cell r="Q53">
            <v>91.0683</v>
          </cell>
          <cell r="R53">
            <v>99.264447</v>
          </cell>
        </row>
        <row r="54">
          <cell r="C54" t="str">
            <v>人工挖孔桩 深度10m-20m（含20m）</v>
          </cell>
          <cell r="D54" t="str">
            <v>m3</v>
          </cell>
          <cell r="E54" t="str">
            <v>[项目特征]
1.土石成分:不区分土石成分，综合考虑
2.成孔方法:人工成孔
3.桩型及孔径：综合
4.混凝土:桩芯使用商品砼、护壁使用自拌砼
5.其他说明:详见工程量计算规则
6.钢筋接头形式：综合
[工程内容]
1.排地表水
2.土方开挖、凿打、钻挖孔桩石方
3.挡土板支拆
4.脚手架搭拆
5.混凝土制作、运输、灌注、振捣、养护
6.钢筋制作、运输、安装
7.截桩头
8.基底钎探
9.场内运输、二次转运
10.泥浆池及沟槽砌筑、拆除
11.固壁、泥浆制作、运输、护壁制作
12.清理、运输、清理井壁
13.处理渗水、积水
14.安全防护、警卫
15.声测管材料、埋设、检测费用等一切与挖孔桩相关的全部工作</v>
          </cell>
          <cell r="F54" t="str">
            <v>1、按桩身长度乘以设计桩径面积，施工措施需要的扩大部分和桩底扩大头部分不另行计入扩大头部分不另行计入（扩大头形式详DBJ50-047-2006），但桩尖部分也不扣除；人工土石方、护壁费用已考虑在综合单价中，其工程量不另行计入。
2、综合单价只按照桩身长度分类（即不考虑桩径）执行相应综合单价，综合单价中钢筋含量（不含护壁钢筋）按桩芯砼每立方米38公斤，如：钢筋按3654元/吨、桩芯混凝土按294元/m3进行测算所得，如实际施工图出来后桩芯混凝土每立方米钢筋含量发生变化，就按实际桩芯混凝土每立方米钢筋含量和钢筋结算价格进行换算人工挖孔桩桩芯综合单价，商品砼按结算价格换算、护壁砼、人工等不再调整。调整后综合单价＝区采清单综合单价+（实际钢筋含量-0.038）*钢筋结算价+（混凝土结算价-294）+0.038*（钢筋结算价-3654）。</v>
          </cell>
        </row>
        <row r="54">
          <cell r="H54">
            <v>1121.2939</v>
          </cell>
          <cell r="I54">
            <v>1222.210351</v>
          </cell>
          <cell r="J54">
            <v>0</v>
          </cell>
          <cell r="K54">
            <v>0</v>
          </cell>
          <cell r="L54">
            <v>415</v>
          </cell>
          <cell r="M54">
            <v>404.7</v>
          </cell>
          <cell r="N54">
            <v>1</v>
          </cell>
          <cell r="O54">
            <v>15.8</v>
          </cell>
          <cell r="P54">
            <v>193.21</v>
          </cell>
          <cell r="Q54">
            <v>92.5839</v>
          </cell>
          <cell r="R54">
            <v>100.916451</v>
          </cell>
        </row>
        <row r="55">
          <cell r="C55" t="str">
            <v>人工挖孔桩 深度20m以上</v>
          </cell>
          <cell r="D55" t="str">
            <v>m3</v>
          </cell>
          <cell r="E55" t="str">
            <v>1.土石成分:不区分土石成分，综合考虑
2.成孔方法:人工成孔
3.桩型及孔径：综合
4.混凝土:桩芯使用商品砼、护壁使用自拌砼
5.其他说明:详见工程量计算规则
6.钢筋接头形式：综合
[工程内容]
1.排地表水
2.土方开挖、凿打、钻挖孔桩石方
3.挡土板支拆
4.脚手架搭拆
5.混凝土制作、运输、灌注、振捣、养护
6.钢筋制作、运输、安装
7.截桩头
8.基底钎探
9.场内运输、二次转运
10.泥浆池及沟槽砌筑、拆除
11.固壁、泥浆制作、运输、护壁制作
12.清理、运输、清理井壁
13.处理渗水、积水
14.安全防护、警卫
15.声测管材料、埋设、检测费用等一切与挖孔桩相关的全部工作</v>
          </cell>
          <cell r="F55" t="str">
            <v>1、按桩身长度乘以设计桩径面积，施工措施需要的扩大部分和桩底扩大头部分不另行计入扩大头部分不另行计入（扩大头形式详DBJ50-047-2006），但桩尖部分也不扣除；人工土石方、护壁费用已考虑在综合单价中，其工程量不另行计入。
2、综合单价只按照桩身长度分类（即不考虑桩径）执行相应综合单价，综合单价中钢筋含量（不含护壁钢筋）按桩芯砼每立方米38公斤，如：钢筋按3654元/吨、桩芯混凝土按294元/m3进行测算所得，如实际施工图出来后桩芯混凝土每立方米钢筋含量发生变化，就按实际桩芯混凝土每立方米钢筋含量和钢筋结算价格进行换算人工挖孔桩桩芯综合单价，商品砼按结算价格换算、护壁砼、人工等不再调整。调整后综合单价＝区采清单综合单价+（实际钢筋含量-0.038）*钢筋结算价+（混凝土结算价-294）+0.038*（钢筋结算价-3654）。</v>
          </cell>
        </row>
        <row r="55">
          <cell r="H55">
            <v>1139.65495</v>
          </cell>
          <cell r="I55">
            <v>1242.2238955</v>
          </cell>
          <cell r="J55">
            <v>0</v>
          </cell>
          <cell r="K55">
            <v>0</v>
          </cell>
          <cell r="L55">
            <v>435</v>
          </cell>
          <cell r="M55">
            <v>404.7</v>
          </cell>
          <cell r="N55">
            <v>1</v>
          </cell>
          <cell r="O55">
            <v>15.8</v>
          </cell>
          <cell r="P55">
            <v>190.055</v>
          </cell>
          <cell r="Q55">
            <v>94.09995</v>
          </cell>
          <cell r="R55">
            <v>102.5689455</v>
          </cell>
        </row>
        <row r="56">
          <cell r="C56" t="str">
            <v>路床碾压、整形</v>
          </cell>
          <cell r="D56" t="str">
            <v>m2</v>
          </cell>
          <cell r="E56" t="str">
            <v>[项目特征]
1.部位:综合考虑
2.范围:道路整形碾压
[工程内容]
1.清表、放样
2.整修路拱
3.碾压成型</v>
          </cell>
          <cell r="F56" t="str">
            <v>1、按设计道路底基层图示尺寸以面积计算，扣除各类井所占面积。
2、在道路已有基层（包括但不限于垫层、水稳层、临时砼层、片石碎石层等）上施工时，不再计算路床碾压、整形。</v>
          </cell>
        </row>
        <row r="56">
          <cell r="H56">
            <v>2.1473</v>
          </cell>
          <cell r="I56">
            <v>2.340557</v>
          </cell>
          <cell r="J56">
            <v>0</v>
          </cell>
          <cell r="K56">
            <v>0</v>
          </cell>
          <cell r="L56">
            <v>1</v>
          </cell>
          <cell r="M56">
            <v>0</v>
          </cell>
          <cell r="N56">
            <v>1</v>
          </cell>
          <cell r="O56">
            <v>0.2</v>
          </cell>
          <cell r="P56">
            <v>0.77</v>
          </cell>
          <cell r="Q56">
            <v>0.1773</v>
          </cell>
          <cell r="R56">
            <v>0.193257</v>
          </cell>
        </row>
        <row r="57">
          <cell r="C57" t="str">
            <v>手摆片石垫层/片石垫层</v>
          </cell>
          <cell r="D57" t="str">
            <v>m3</v>
          </cell>
          <cell r="E57" t="str">
            <v>[项目特征]
1.石料规格:满足设计及规范要求
2.厚度:综合考虑
3.片石摆放：综合考虑
[工程内容]
1.放样、清理路床、取料、运料、上料、拌和、摊铺、灌缝、找平、碾压、养护</v>
          </cell>
          <cell r="F57" t="str">
            <v>设计图示尺寸以面积乘以厚度以体积计算，扣除各种井所占面积。</v>
          </cell>
        </row>
        <row r="57">
          <cell r="H57">
            <v>124.28398</v>
          </cell>
          <cell r="I57">
            <v>135.4695382</v>
          </cell>
          <cell r="J57">
            <v>0</v>
          </cell>
          <cell r="K57">
            <v>0</v>
          </cell>
          <cell r="L57">
            <v>13.04</v>
          </cell>
          <cell r="M57">
            <v>72</v>
          </cell>
          <cell r="N57">
            <v>1.326</v>
          </cell>
          <cell r="O57">
            <v>0</v>
          </cell>
          <cell r="P57">
            <v>5.51</v>
          </cell>
          <cell r="Q57">
            <v>10.26198</v>
          </cell>
          <cell r="R57">
            <v>11.1855582</v>
          </cell>
        </row>
        <row r="58">
          <cell r="C58" t="str">
            <v>砂垫层</v>
          </cell>
          <cell r="D58" t="str">
            <v>m3</v>
          </cell>
          <cell r="E58" t="str">
            <v>[项目特征]
1.材料种类及配比:粗砂、中砂、特细砂等综合考虑
2.压实系数:满足设计及规范要求
3.适用范围：管道、道路等使用该材质的所有部位
[工程内容]
1.分层铺填
2.振密或夯实
3.材料运输</v>
          </cell>
          <cell r="F58" t="str">
            <v>按设计尺寸以体积计算</v>
          </cell>
        </row>
        <row r="58">
          <cell r="H58">
            <v>420.8163</v>
          </cell>
          <cell r="I58">
            <v>458.689767</v>
          </cell>
          <cell r="J58">
            <v>0</v>
          </cell>
          <cell r="K58">
            <v>0</v>
          </cell>
          <cell r="L58">
            <v>0.390000000000001</v>
          </cell>
          <cell r="M58">
            <v>385.5</v>
          </cell>
          <cell r="N58">
            <v>1</v>
          </cell>
          <cell r="O58">
            <v>0.18</v>
          </cell>
          <cell r="P58">
            <v>0</v>
          </cell>
          <cell r="Q58">
            <v>34.7463</v>
          </cell>
          <cell r="R58">
            <v>37.873467</v>
          </cell>
        </row>
        <row r="59">
          <cell r="C59" t="str">
            <v>碎石垫层</v>
          </cell>
          <cell r="D59" t="str">
            <v>m3</v>
          </cell>
          <cell r="E59" t="str">
            <v>[项目特征]
1.石料规格:满足设计及规范要求
2.厚度:综合考虑
[工程内容]
1.放样、清理路床、取料、运料、上料、拌和、摊铺、灌缝、找平、碾压、养护</v>
          </cell>
          <cell r="F59" t="str">
            <v>按设计图示尺寸以面积乘以厚度以体积计算，扣除各种井所占面积。</v>
          </cell>
        </row>
        <row r="59">
          <cell r="H59">
            <v>203.0125</v>
          </cell>
          <cell r="I59">
            <v>221.283625</v>
          </cell>
          <cell r="J59">
            <v>0</v>
          </cell>
          <cell r="K59">
            <v>0</v>
          </cell>
          <cell r="L59">
            <v>3.14</v>
          </cell>
          <cell r="M59">
            <v>181.5</v>
          </cell>
          <cell r="N59">
            <v>1</v>
          </cell>
          <cell r="O59">
            <v>0.11</v>
          </cell>
          <cell r="P59">
            <v>1.5</v>
          </cell>
          <cell r="Q59">
            <v>16.7625</v>
          </cell>
          <cell r="R59">
            <v>18.271125</v>
          </cell>
        </row>
        <row r="60">
          <cell r="C60" t="str">
            <v>混凝土垫层C10～C20</v>
          </cell>
          <cell r="D60" t="str">
            <v>m3</v>
          </cell>
          <cell r="E60" t="str">
            <v>[项目特征]
1.构件截面尺寸:综合考虑
2.混凝土强度等级:C10～C20
3.适用范围:挡墙基础、检查井、管道基础、道路基层等使用该材质的所有部位
4.混凝土拌和料要求:满足设计及规范要求
5.混凝土种类:自拌或商品混凝土综合考虑
[工程内容]
1.混凝土制作、运输、浇筑、振捣、养护、打磨平整</v>
          </cell>
          <cell r="F60" t="str">
            <v>按设计图示尺寸以体积计算。</v>
          </cell>
        </row>
        <row r="60">
          <cell r="H60">
            <v>553.066</v>
          </cell>
          <cell r="I60">
            <v>602.84194</v>
          </cell>
          <cell r="J60">
            <v>0</v>
          </cell>
          <cell r="K60">
            <v>0</v>
          </cell>
          <cell r="L60">
            <v>25</v>
          </cell>
          <cell r="M60">
            <v>471</v>
          </cell>
          <cell r="N60">
            <v>1.02</v>
          </cell>
          <cell r="O60">
            <v>1.98</v>
          </cell>
          <cell r="P60">
            <v>0</v>
          </cell>
          <cell r="Q60">
            <v>45.666</v>
          </cell>
          <cell r="R60">
            <v>49.77594</v>
          </cell>
          <cell r="S60" t="str">
            <v>混凝土1.02m3/m3</v>
          </cell>
        </row>
        <row r="61">
          <cell r="C61" t="str">
            <v>混凝土垫层C25</v>
          </cell>
          <cell r="D61" t="str">
            <v>m3</v>
          </cell>
          <cell r="E61" t="str">
            <v>[项目特征]
1.构件截面尺寸:综合考虑
2.混凝土强度等级:C25
3.适用范围:挡墙基础、检查井、管道基础、道路基层等使用该材质的所有部位
4.混凝土拌和料要求:满足设计及规范要求
5.混凝土种类:自拌或商品混凝土综合考虑
[工程内容]
1.混凝土制作、运输、浇筑、振捣、养护、打磨平整</v>
          </cell>
          <cell r="F61" t="str">
            <v>按设计图示尺寸以体积计算。</v>
          </cell>
        </row>
        <row r="61">
          <cell r="H61">
            <v>563.3883</v>
          </cell>
          <cell r="I61">
            <v>614.093247</v>
          </cell>
          <cell r="J61">
            <v>0</v>
          </cell>
          <cell r="K61">
            <v>0</v>
          </cell>
          <cell r="L61">
            <v>25</v>
          </cell>
          <cell r="M61">
            <v>481</v>
          </cell>
          <cell r="N61">
            <v>1.02</v>
          </cell>
          <cell r="O61">
            <v>1.25</v>
          </cell>
          <cell r="P61">
            <v>0</v>
          </cell>
          <cell r="Q61">
            <v>46.5183</v>
          </cell>
          <cell r="R61">
            <v>50.704947</v>
          </cell>
          <cell r="S61" t="str">
            <v>混凝土1.02m3/m3</v>
          </cell>
        </row>
        <row r="62">
          <cell r="C62" t="str">
            <v>弹、软土处理（砂）</v>
          </cell>
          <cell r="D62" t="str">
            <v>m3</v>
          </cell>
          <cell r="E62" t="str">
            <v>[项目特征]
1.材料种类及配比:粗砂、中砂、特细砂等综合考虑
2.压实系数:满足设计及规范要求
3.掺加剂品种:满足设计及规范要求
4.处理方式:改填、换填等综合考虑
5.其他:处理部位综合考虑，当设计要求地基需要先进行土石方开挖时，相关的挖运另按相关清单项计算
[工程内容]
1.分层铺填
2.碾压、振密或夯实
3.材料运输，运输距离综合考虑
4.工作面清理、成品保护
5.施工脚手架、排水、临时道路、排污、道路清洗、安全文明施工等施工措施</v>
          </cell>
          <cell r="F62" t="str">
            <v>1、按设计图示尺寸以体积计算，扣除基础所占体积（包括基础垫层、管道及其他构筑物等）。
2、当利用开挖的的土、石（石渣）、砂、碎石、砂砾石、片石、块石、连槽石等进行弹、软土处理时，主材费按20%计算。</v>
          </cell>
        </row>
        <row r="62">
          <cell r="H62">
            <v>471.97</v>
          </cell>
          <cell r="I62">
            <v>514.4473</v>
          </cell>
          <cell r="J62">
            <v>0</v>
          </cell>
          <cell r="K62">
            <v>0</v>
          </cell>
          <cell r="L62">
            <v>7.84</v>
          </cell>
          <cell r="M62">
            <v>385.5</v>
          </cell>
          <cell r="N62">
            <v>1.1</v>
          </cell>
          <cell r="O62">
            <v>1.11</v>
          </cell>
          <cell r="P62">
            <v>0</v>
          </cell>
          <cell r="Q62">
            <v>38.97</v>
          </cell>
          <cell r="R62">
            <v>42.4773</v>
          </cell>
        </row>
        <row r="63">
          <cell r="C63" t="str">
            <v>弹、软土处理（碎石、砾石、砂砾石、砂石）</v>
          </cell>
          <cell r="D63" t="str">
            <v>m3</v>
          </cell>
          <cell r="E63" t="str">
            <v>[项目特征]
1.材料种类及配比:碎石、砾石、砂砾石、砂石等（含粒径、级配）综合考虑
2.压实系数:满足设计及规范要求
3.掺加剂品种:满足设计及规范要求
4.处理方式:改填、换填等综合考虑
5.其他:处理部位综合考虑，当设计要求地基需要先进行土石方开挖时，相关的挖运另按相关清单项计算
[工程内容]
1.分层铺填
2.碾压、振密或夯实
3.材料运输，运输距离综合考虑
4.工作面清理、成品保护
5.施工脚手架、排水、临时道路、排污、道路清洗、安全文明施工等施工措施</v>
          </cell>
          <cell r="F63" t="str">
            <v>1、按设计图示尺寸以体积计算，扣除基础所占体积（包括基础垫层、管道及其他构筑物等）。
2、当利用开挖的的土、石（石渣）、砂、碎石、砂砾石、片石、块石、连槽石等进行弹、软土处理时，主材费按20%计算。</v>
          </cell>
        </row>
        <row r="63">
          <cell r="H63">
            <v>295.3682</v>
          </cell>
          <cell r="I63">
            <v>321.951338</v>
          </cell>
          <cell r="J63">
            <v>0</v>
          </cell>
          <cell r="K63">
            <v>0</v>
          </cell>
          <cell r="L63">
            <v>14.6</v>
          </cell>
          <cell r="M63">
            <v>181.5</v>
          </cell>
          <cell r="N63">
            <v>1.4</v>
          </cell>
          <cell r="O63">
            <v>0.1</v>
          </cell>
          <cell r="P63">
            <v>2.18</v>
          </cell>
          <cell r="Q63">
            <v>24.3882</v>
          </cell>
          <cell r="R63">
            <v>26.583138</v>
          </cell>
        </row>
        <row r="64">
          <cell r="C64" t="str">
            <v>弹、软土处理（块(片)石）</v>
          </cell>
          <cell r="D64" t="str">
            <v>m3</v>
          </cell>
          <cell r="E64" t="str">
            <v>[项目特征]
1.材料种类及配比:块(片)石等综合考虑
2.压实系数:满足设计及规范要求
3.掺加剂品种:满足设计及规范要求
4.处理方式:改填、换填等综合考虑
5.其他:处理部位综合考虑，当设计要求地基需要先进行土石方开挖时，相关的挖运另按相关清单项计算
[工程内容]
1.分层铺填
2.碾压、振密或夯实
3.材料运输，运输距离综合考虑
4.工作面清理、成品保护
5.施工脚手架、排水、临时道路、排污、道路清洗、安全文明施工等施工措施</v>
          </cell>
          <cell r="F64" t="str">
            <v>1、按设计图示尺寸以体积计算，扣除基础所占体积（包括基础垫层、管道及其他构筑物等）。
2、当利用开挖的的土、石（石渣）、砂、碎石、砂砾石、片石、块石、连槽石等进行弹、软土处理时，主材费按20%计算。</v>
          </cell>
        </row>
        <row r="64">
          <cell r="H64">
            <v>152.491</v>
          </cell>
          <cell r="I64">
            <v>166.21519</v>
          </cell>
          <cell r="J64">
            <v>0</v>
          </cell>
          <cell r="K64">
            <v>0</v>
          </cell>
          <cell r="L64">
            <v>11.29</v>
          </cell>
          <cell r="M64">
            <v>107</v>
          </cell>
          <cell r="N64">
            <v>1.19</v>
          </cell>
          <cell r="O64">
            <v>0.1</v>
          </cell>
          <cell r="P64">
            <v>1.18</v>
          </cell>
          <cell r="Q64">
            <v>12.591</v>
          </cell>
          <cell r="R64">
            <v>13.72419</v>
          </cell>
        </row>
        <row r="65">
          <cell r="C65" t="str">
            <v>弹、软土处理（C10～C20）</v>
          </cell>
          <cell r="D65" t="str">
            <v>m3</v>
          </cell>
          <cell r="E65" t="str">
            <v>[项目特征]
1.材料种类及配比:C10～C20砼等（含自拌或商品砼）综合考虑
2.压实系数:满足设计及规范要求
3.掺加剂品种:满足设计及规范要求
4.处理方式:改填、换填等综合考虑
5.其他:处理部位综合考虑，当设计要求地基需要先进行土石方开挖时，相关的挖运另按相关清单项计算
[工程内容]
1.分层铺填
2.碾压、振密或夯实
3.材料运输，运输距离综合考虑
4.工作面清理、成品保护
5.施工脚手架、排水、临时道路、排污、道路清洗、安全文明施工等施工措施</v>
          </cell>
          <cell r="F65" t="str">
            <v>1、按设计图示尺寸以体积计算，扣除基础所占体积（包括基础垫层、管道及其他构筑物等）。
2、当利用开挖的的土、石（石渣）、砂、碎石、砂砾石、片石、块石、连槽石等进行弹、软土处理时，主材费按20%计算。</v>
          </cell>
        </row>
        <row r="65">
          <cell r="H65">
            <v>553.1314</v>
          </cell>
          <cell r="I65">
            <v>602.913226</v>
          </cell>
          <cell r="J65">
            <v>0</v>
          </cell>
          <cell r="K65">
            <v>0</v>
          </cell>
          <cell r="L65">
            <v>25</v>
          </cell>
          <cell r="M65">
            <v>471</v>
          </cell>
          <cell r="N65">
            <v>1.02</v>
          </cell>
          <cell r="O65">
            <v>1.94</v>
          </cell>
          <cell r="P65">
            <v>0.1</v>
          </cell>
          <cell r="Q65">
            <v>45.6714</v>
          </cell>
          <cell r="R65">
            <v>49.781826</v>
          </cell>
          <cell r="S65" t="str">
            <v>混凝土1.02m3/m3</v>
          </cell>
        </row>
        <row r="66">
          <cell r="C66" t="str">
            <v>弹、软土处理（C25）</v>
          </cell>
          <cell r="D66" t="str">
            <v>m3</v>
          </cell>
          <cell r="E66" t="str">
            <v>[项目特征]
1.材料种类及配比:C25砼等（含自拌或商品砼）综合考虑
2.压实系数:满足设计及规范要求
3.掺加剂品种:满足设计及规范要求
4.处理方式:改填、换填等综合考虑
5.其他:处理部位综合考虑，当设计要求地基需要先进行土石方开挖时，相关的挖运另按相关清单项计算
[工程内容]
1.分层铺填
2.碾压、振密或夯实
3.材料运输，运输距离综合考虑
4.工作面清理、成品保护
5.施工脚手架、排水、临时道路、排污、道路清洗、安全文明施工等施工措施</v>
          </cell>
          <cell r="F66" t="str">
            <v>1、按设计图示尺寸以体积计算，扣除基础所占体积（包括基础垫层、管道及其他构筑物等）。
2、当利用开挖的的土、石（石渣）、砂、碎石、砂砾石、片石、块石、连槽石等进行弹、软土处理时，主材费按20%计算。</v>
          </cell>
        </row>
        <row r="66">
          <cell r="H66">
            <v>563.4537</v>
          </cell>
          <cell r="I66">
            <v>614.164533</v>
          </cell>
          <cell r="J66">
            <v>0</v>
          </cell>
          <cell r="K66">
            <v>0</v>
          </cell>
          <cell r="L66">
            <v>25</v>
          </cell>
          <cell r="M66">
            <v>481</v>
          </cell>
          <cell r="N66">
            <v>1.02</v>
          </cell>
          <cell r="O66">
            <v>1.2</v>
          </cell>
          <cell r="P66">
            <v>0.11</v>
          </cell>
          <cell r="Q66">
            <v>46.5237</v>
          </cell>
          <cell r="R66">
            <v>50.710833</v>
          </cell>
          <cell r="S66" t="str">
            <v>混凝土1.02m3/m3</v>
          </cell>
        </row>
        <row r="67">
          <cell r="C67" t="str">
            <v>弹、软土处理（C30）</v>
          </cell>
          <cell r="D67" t="str">
            <v>m3</v>
          </cell>
          <cell r="E67" t="str">
            <v>[项目特征]
1.材料种类及配比:C30砼等（含自拌或商品砼）综合考虑
2.压实系数:满足设计及规范要求
3.掺加剂品种:满足设计及规范要求
4.处理方式:改填、换填等综合考虑
5.其他:处理部位综合考虑，当设计要求地基需要先进行土石方开挖时，相关的挖运另按相关清单项计算
[工程内容]
1.分层铺填
2.碾压、振密或夯实
3.材料运输，运输距离综合考虑
4.工作面清理、成品保护
5.施工脚手架、排水、临时道路、排污、道路清洗、安全文明施工等施工措施</v>
          </cell>
          <cell r="F67" t="str">
            <v>1、按设计图示尺寸以体积计算，扣除基础所占体积（包括基础垫层、管道及其他构筑物等）。
2、当利用开挖的的土、石（石渣）、砂、碎石、砂砾石、片石、块石、连槽石等进行弹、软土处理时，主材费按20%计算。</v>
          </cell>
        </row>
        <row r="67">
          <cell r="H67">
            <v>572.6533</v>
          </cell>
          <cell r="I67">
            <v>624.192097</v>
          </cell>
          <cell r="J67">
            <v>0</v>
          </cell>
          <cell r="K67">
            <v>0</v>
          </cell>
          <cell r="L67">
            <v>25</v>
          </cell>
          <cell r="M67">
            <v>490</v>
          </cell>
          <cell r="N67">
            <v>1.02</v>
          </cell>
          <cell r="O67">
            <v>0.46</v>
          </cell>
          <cell r="P67">
            <v>0.11</v>
          </cell>
          <cell r="Q67">
            <v>47.2833</v>
          </cell>
          <cell r="R67">
            <v>51.538797</v>
          </cell>
          <cell r="S67" t="str">
            <v>混凝土1.02m3/m3</v>
          </cell>
        </row>
        <row r="68">
          <cell r="C68" t="str">
            <v>弹、软土处理（毛石、块（片）石混凝土C10～C20）</v>
          </cell>
          <cell r="D68" t="str">
            <v>m3</v>
          </cell>
          <cell r="E68" t="str">
            <v>[项目特征]
1.材料种类及配比:毛石、块（片）石混凝土C10～C20砼等（含自拌或商品砼）综合考虑
2.压实系数:满足设计及规范要求
3.掺加剂品种:满足设计及规范要求
4.处理方式:改填、换填等综合考虑
5.其他:处理部位综合考虑，当设计要求地基需要先进行土石方开挖时，相关的挖运另按相关清单项计算
[工程内容]
1.分层铺填
2.碾压、振密或夯实
3.材料运输，运输距离综合考虑
4.工作面清理、成品保护
5.施工脚手架、排水、临时道路、排污、道路清洗、安全文明施工等施工措施</v>
          </cell>
          <cell r="F68" t="str">
            <v>1、按设计图示尺寸以体积计算，扣除基础所占体积（包括基础垫层、管道及其他构筑物等）。
2、当利用开挖的的土、石（石渣）、砂、碎石、砂砾石、片石、块石、连槽石等进行弹、软土处理时，主材费按20%计算。
3、本清单项毛石、块（片）石的掺量按20%，砼按80%编制，当设计掺量不一致时，调整原则为：①只调整主材费，其他费用及费率不作调整。②1m3毛石或块（片）石+砼的总耗量为1.06，按相应设计的掺量的百分比进行换算。例如，现设计毛石掺量为15%,则1m3毛石混凝土的主材费调整为：1.06*15%*毛石单价+1.06*85%*砼单价。</v>
          </cell>
        </row>
        <row r="68">
          <cell r="H68">
            <v>577.5256</v>
          </cell>
          <cell r="I68">
            <v>629.502904</v>
          </cell>
          <cell r="J68">
            <v>0</v>
          </cell>
          <cell r="K68">
            <v>0</v>
          </cell>
          <cell r="L68">
            <v>28</v>
          </cell>
          <cell r="M68">
            <v>471</v>
          </cell>
          <cell r="N68">
            <v>1.06</v>
          </cell>
          <cell r="O68">
            <v>2.58</v>
          </cell>
          <cell r="P68">
            <v>0</v>
          </cell>
          <cell r="Q68">
            <v>47.6856</v>
          </cell>
          <cell r="R68">
            <v>51.977304</v>
          </cell>
        </row>
        <row r="69">
          <cell r="C69" t="str">
            <v>弹、软土处理（毛石、块（片）石混凝土C25）</v>
          </cell>
          <cell r="D69" t="str">
            <v>m3</v>
          </cell>
          <cell r="E69" t="str">
            <v>[项目特征]
1.材料种类及配比:毛石、块（片）石混凝土C25砼等（含自拌或商品砼）综合考虑
2.压实系数:满足设计及规范要求
3.掺加剂品种:满足设计及规范要求
4.处理方式:改填、换填等综合考虑
5.其他:处理部位综合考虑，当设计要求地基需要先进行土石方开挖时，相关的挖运另按相关清单项计算
[工程内容]
1.分层铺填
2.碾压、振密或夯实
3.材料运输，运输距离综合考虑
4.工作面清理、成品保护
5.施工脚手架、排水、临时道路、排污、道路清洗、安全文明施工等施工措施</v>
          </cell>
          <cell r="F69" t="str">
            <v>1、按设计图示尺寸以体积计算，扣除基础所占体积（包括基础垫层、管道及其他构筑物等）。
2、当利用开挖的的土、石（石渣）、砂、碎石、砂砾石、片石、块石、连槽石等进行弹、软土处理时，主材费按20%计算。
3、本清单项毛石、块（片）石的掺量按20%，砼按80%编制，当设计掺量不一致时，调整原则为：①只调整主材费，其他费用及费率不作调整。②1m3毛石或块（片）石+砼的总耗量为1.06，按相应设计的掺量的百分比进行换算。例如，现设计毛石掺量为15%,则1m3毛石混凝土的主材费调整为：1.06*15%*毛石单价+1.06*85%*砼单价。</v>
          </cell>
        </row>
        <row r="69">
          <cell r="H69">
            <v>588.5564</v>
          </cell>
          <cell r="I69">
            <v>641.526476</v>
          </cell>
          <cell r="J69">
            <v>0</v>
          </cell>
          <cell r="K69">
            <v>0</v>
          </cell>
          <cell r="L69">
            <v>28</v>
          </cell>
          <cell r="M69">
            <v>481</v>
          </cell>
          <cell r="N69">
            <v>1.06</v>
          </cell>
          <cell r="O69">
            <v>2.1</v>
          </cell>
          <cell r="P69">
            <v>0</v>
          </cell>
          <cell r="Q69">
            <v>48.5964</v>
          </cell>
          <cell r="R69">
            <v>52.970076</v>
          </cell>
        </row>
        <row r="70">
          <cell r="C70" t="str">
            <v>弹、软土处理（毛石、块（片）石混凝土C30）</v>
          </cell>
          <cell r="D70" t="str">
            <v>m3</v>
          </cell>
          <cell r="E70" t="str">
            <v>[项目特征]
1.材料种类及配比:毛石、块（片）石混凝土C30砼等（含自拌或商品砼）综合考虑
2.压实系数:满足设计及规范要求
3.掺加剂品种:满足设计及规范要求
4.处理方式:改填、换填等综合考虑
5.其他:处理部位综合考虑，当设计要求地基需要先进行土石方开挖时，相关的挖运另按相关清单项计算
[工程内容]
1.分层铺填
2.碾压、振密或夯实
3.材料运输，运输距离综合考虑
4.工作面清理、成品保护
5.施工脚手架、排水、临时道路、排污、道路清洗、安全文明施工等施工措施</v>
          </cell>
          <cell r="F70" t="str">
            <v>1、按设计图示尺寸以体积计算，扣除基础所占体积（包括基础垫层、管道及其他构筑物等）。
2、当利用开挖的的土、石（石渣）、砂、碎石、砂砾石、片石、块石、连槽石等进行弹、软土处理时，主材费按20%计算。
3、本清单项毛石、块（片）石的掺量按20%，砼按80%编制，当设计掺量不一致时，调整原则为：①只调整主材费，其他费用及费率不作调整。②1m3毛石或块（片）石+砼的总耗量为1.06，按相应设计的掺量的百分比进行换算。例如，现设计毛石掺量为15%,则1m3毛石混凝土的主材费调整为：1.06*15%*毛石单价+1.06*85%*砼单价。</v>
          </cell>
        </row>
        <row r="70">
          <cell r="H70">
            <v>598.4427</v>
          </cell>
          <cell r="I70">
            <v>652.302543</v>
          </cell>
          <cell r="J70">
            <v>0</v>
          </cell>
          <cell r="K70">
            <v>0</v>
          </cell>
          <cell r="L70">
            <v>28</v>
          </cell>
          <cell r="M70">
            <v>490</v>
          </cell>
          <cell r="N70">
            <v>1.06</v>
          </cell>
          <cell r="O70">
            <v>1.63</v>
          </cell>
          <cell r="P70">
            <v>0</v>
          </cell>
          <cell r="Q70">
            <v>49.4127</v>
          </cell>
          <cell r="R70">
            <v>53.859843</v>
          </cell>
        </row>
        <row r="71">
          <cell r="C71" t="str">
            <v>路缘石破碎、拆除</v>
          </cell>
          <cell r="D71" t="str">
            <v>m3</v>
          </cell>
          <cell r="E71" t="str">
            <v>[项目特征]
1.破碎方式:人工、挖机、炮机等开挖破碎路面综合考虑
2.破碎部位:非环境平场所遇道路
3.材质:综合考虑
[工程内容]
1.拆除、清理、渣石上车，转运，弃渣
2.场内运输、场地清洁，安全防护，成品保护
3.余方点装料运输至弃置点</v>
          </cell>
          <cell r="F71" t="str">
            <v>按拆除部位以中心线长度乘以截面面积以体积计算，截面积为剖面矩形外接最大面积</v>
          </cell>
        </row>
        <row r="71">
          <cell r="H71">
            <v>118.4721</v>
          </cell>
          <cell r="I71">
            <v>129.134589</v>
          </cell>
          <cell r="J71">
            <v>0</v>
          </cell>
          <cell r="K71">
            <v>0</v>
          </cell>
          <cell r="L71">
            <v>106.74</v>
          </cell>
          <cell r="M71">
            <v>0</v>
          </cell>
          <cell r="N71">
            <v>1</v>
          </cell>
          <cell r="O71">
            <v>1.95</v>
          </cell>
          <cell r="P71">
            <v>0</v>
          </cell>
          <cell r="Q71">
            <v>9.7821</v>
          </cell>
          <cell r="R71">
            <v>10.662489</v>
          </cell>
        </row>
        <row r="72">
          <cell r="C72" t="str">
            <v>混凝土路面破碎、沥青混凝土路面破碎</v>
          </cell>
          <cell r="D72" t="str">
            <v>m3</v>
          </cell>
          <cell r="E72" t="str">
            <v>[项目特征]
1.破碎方式:人工、挖机、炮机等开挖破碎路面综合考虑
2.适用范围:破碎混凝土路面及沥青混凝土路面；不适用于挖沟槽、基坑遇公路及道路破碎。
3.材质:混凝土路面、沥青混凝土路面
4.厚度:详设计施工图，综合考虑
5.弃渣运距:本标段范围内综合考虑，超过本标段范围时另按相关清单项计算
[工程内容]
1.拆除、清理、渣石上车，转运，弃渣
2.场内运输、场地清洁，安全防护，成品保护
3.余方点装料运输至弃置点</v>
          </cell>
          <cell r="F72" t="str">
            <v>路面按拆除部位以面积乘以厚度以体积计算，扣除各种井所占面积；混凝土基础以体积计算。</v>
          </cell>
        </row>
        <row r="72">
          <cell r="H72">
            <v>85.0854</v>
          </cell>
          <cell r="I72">
            <v>92.743086</v>
          </cell>
          <cell r="J72">
            <v>0</v>
          </cell>
          <cell r="K72">
            <v>0</v>
          </cell>
          <cell r="L72">
            <v>10.66</v>
          </cell>
          <cell r="M72">
            <v>0</v>
          </cell>
          <cell r="N72">
            <v>1</v>
          </cell>
          <cell r="O72">
            <v>2.4</v>
          </cell>
          <cell r="P72">
            <v>65</v>
          </cell>
          <cell r="Q72">
            <v>7.0254</v>
          </cell>
          <cell r="R72">
            <v>7.657686</v>
          </cell>
        </row>
        <row r="73">
          <cell r="C73" t="str">
            <v>破碎塔吊基础及其他钢筋混凝土基础</v>
          </cell>
          <cell r="D73" t="str">
            <v>m3</v>
          </cell>
          <cell r="E73" t="str">
            <v>[项目特征]
1.破碎方式:人工、挖机、炮机等开挖破碎综合考虑
2.适用范围:仅适用于破碎钢筋混凝土塔吊基础及其他钢筋混凝土基础。
3.材质:综合考虑
4.厚度:详设计施工图，综合考虑
5.弃渣运距:本标段范围内综合考虑，超过本标段范围时另按相关清单项计算
[工程内容]
1.拆除、清理、渣石上车，转运，弃渣
2.场内运输、场地清洁，安全防护，成品保护
3.余方点装料运输至弃置点</v>
          </cell>
          <cell r="F73" t="str">
            <v>拆除塔吊基础以体积计算</v>
          </cell>
        </row>
        <row r="73">
          <cell r="H73">
            <v>500.9095</v>
          </cell>
          <cell r="I73">
            <v>545.991355</v>
          </cell>
          <cell r="J73">
            <v>0</v>
          </cell>
          <cell r="K73">
            <v>0</v>
          </cell>
          <cell r="L73">
            <v>420</v>
          </cell>
          <cell r="M73">
            <v>15</v>
          </cell>
          <cell r="N73">
            <v>1</v>
          </cell>
          <cell r="O73">
            <v>8.7</v>
          </cell>
          <cell r="P73">
            <v>15.85</v>
          </cell>
          <cell r="Q73">
            <v>41.3595</v>
          </cell>
          <cell r="R73">
            <v>45.081855</v>
          </cell>
        </row>
        <row r="74">
          <cell r="Q74">
            <v>0</v>
          </cell>
          <cell r="R74">
            <v>0</v>
          </cell>
        </row>
        <row r="75">
          <cell r="C75" t="str">
            <v>边坡支护及挡墙工程</v>
          </cell>
        </row>
        <row r="75">
          <cell r="J75">
            <v>0</v>
          </cell>
          <cell r="K75">
            <v>0</v>
          </cell>
        </row>
        <row r="76">
          <cell r="C76" t="str">
            <v>钻孔、灌浆 孔径≤100mm</v>
          </cell>
          <cell r="D76" t="str">
            <v>m</v>
          </cell>
          <cell r="E76" t="str">
            <v>[项目特征]
1.钻孔直径:孔径≤100mm
2.钻孔深度:综合考虑
3.地层情况:不区分土石成分，综合考虑
4.浆液种类、强度等级:满足设计及规范要求，综合考虑
5.孔径每增10mm，综合单价增加4.74元/m
[工程内容]
1.钻孔、浆液制作、运输、压浆</v>
          </cell>
          <cell r="F76" t="str">
            <v>按设计图示尺寸以钻孔深度以米计算</v>
          </cell>
        </row>
        <row r="76">
          <cell r="H76">
            <v>73.6513</v>
          </cell>
          <cell r="I76">
            <v>80.279917</v>
          </cell>
          <cell r="J76">
            <v>0</v>
          </cell>
          <cell r="K76">
            <v>0</v>
          </cell>
          <cell r="L76">
            <v>9.37</v>
          </cell>
          <cell r="M76">
            <v>14.88</v>
          </cell>
          <cell r="N76">
            <v>1</v>
          </cell>
          <cell r="O76">
            <v>1.32</v>
          </cell>
          <cell r="P76">
            <v>42</v>
          </cell>
          <cell r="Q76">
            <v>6.0813</v>
          </cell>
          <cell r="R76">
            <v>6.628617</v>
          </cell>
        </row>
        <row r="77">
          <cell r="C77" t="str">
            <v>锚杆制作、安装</v>
          </cell>
          <cell r="D77" t="str">
            <v>t</v>
          </cell>
          <cell r="E77" t="str">
            <v>[项目特征]
1.锚杆类型、部位:满足设计及规范要求，综合考虑
2.杆体材料品种、规格、数量:满足设计及规范要求，综合考虑
3.锚具:包含在综合单价中
[工程内容]
1.锚杆制作、安装
2.张拉锚固
3.锚杆施工平台搭设、拆除
4.调直、下料、组合、安装等
5.调直、切断、连接、安装、张拉、封锚等</v>
          </cell>
          <cell r="F77" t="str">
            <v>按设计图示尺寸以质量计算，但不含锚具的质量。</v>
          </cell>
        </row>
        <row r="77">
          <cell r="H77">
            <v>5190.13389188034</v>
          </cell>
          <cell r="I77">
            <v>5657.24594214957</v>
          </cell>
          <cell r="J77">
            <v>0</v>
          </cell>
          <cell r="K77">
            <v>0</v>
          </cell>
          <cell r="L77">
            <v>781.89</v>
          </cell>
          <cell r="M77">
            <v>3489.31623931624</v>
          </cell>
          <cell r="N77">
            <v>1.03</v>
          </cell>
          <cell r="O77">
            <v>274.5</v>
          </cell>
          <cell r="P77">
            <v>111.205</v>
          </cell>
          <cell r="Q77">
            <v>428.543165384615</v>
          </cell>
          <cell r="R77">
            <v>467.112050269231</v>
          </cell>
        </row>
        <row r="78">
          <cell r="C78" t="str">
            <v>喷射混凝土C20</v>
          </cell>
          <cell r="D78" t="str">
            <v>m2</v>
          </cell>
          <cell r="E78" t="str">
            <v>[项目特征]
1.部位:不区分，使用该做法的所有部位
2.厚度:基本厚度50mm，厚度每增减10mm，综合单价增减8.5元/m2
3.材料种类:喷射混凝土及混凝土等级C20，满足设计及规范要求
4.混凝土类别、强度等级:综合考虑，满足设计及规范要求
5.有无钢筋(素喷/网喷):素喷、网喷综合考虑，钢筋网片另按相关清单项计算
6.脚手架搭拆:综合考虑，满足设计及规范要求（修坡等边坡支护类脚手架已在喷射混凝土脚手架中综合考虑，不另行计算。
[工程内容]
1.混凝土制作、运输、喷射、养护
2.钻排水孔、安装排水管</v>
          </cell>
          <cell r="F78" t="str">
            <v>按设计图示尺寸以面积计算。</v>
          </cell>
        </row>
        <row r="78">
          <cell r="H78">
            <v>47.23079</v>
          </cell>
          <cell r="I78">
            <v>51.4815611</v>
          </cell>
          <cell r="J78">
            <v>0</v>
          </cell>
          <cell r="K78">
            <v>0</v>
          </cell>
          <cell r="L78">
            <v>15.82</v>
          </cell>
          <cell r="M78">
            <v>23.55</v>
          </cell>
          <cell r="N78">
            <v>1.02</v>
          </cell>
          <cell r="O78">
            <v>0.99</v>
          </cell>
          <cell r="P78">
            <v>2.5</v>
          </cell>
          <cell r="Q78">
            <v>3.89979</v>
          </cell>
          <cell r="R78">
            <v>4.2507711</v>
          </cell>
          <cell r="S78" t="str">
            <v>混凝土1.02m3/m3</v>
          </cell>
        </row>
        <row r="79">
          <cell r="C79" t="str">
            <v>页岩实心砖砌体</v>
          </cell>
          <cell r="D79" t="str">
            <v>m3</v>
          </cell>
          <cell r="E79" t="str">
            <v>[项目特征]
1.砌体品种、规格及强度等级:页岩实心砖，规格、强度等级、容重综合考虑
2.适用范围: 使用该材质的所有部位
3.厚度:综合
4.勾缝要求:按设计
5.砂浆强度等级、配合比:综合考虑
6.砌体加筋:包含在综合单价中，综合考虑
[工程内容]
1.砂浆制作、运输
2.砌筑、泄水孔、滤水层、排水措施、变形缝及处理
3.勾缝
4.砖压顶砌筑
5.砌体加筋
6.材料运输</v>
          </cell>
          <cell r="F79"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79">
          <cell r="H79">
            <v>466.151035</v>
          </cell>
          <cell r="I79">
            <v>508.10462815</v>
          </cell>
          <cell r="J79">
            <v>0</v>
          </cell>
          <cell r="K79">
            <v>0</v>
          </cell>
          <cell r="L79">
            <v>150</v>
          </cell>
          <cell r="M79">
            <v>264.1815</v>
          </cell>
          <cell r="N79">
            <v>1</v>
          </cell>
          <cell r="O79">
            <v>10.82</v>
          </cell>
          <cell r="P79">
            <v>2.66</v>
          </cell>
          <cell r="Q79">
            <v>38.489535</v>
          </cell>
          <cell r="R79">
            <v>41.95359315</v>
          </cell>
          <cell r="S79" t="str">
            <v>实心砖240*115*53：0.5337千匹/m3</v>
          </cell>
        </row>
        <row r="80">
          <cell r="C80" t="str">
            <v>页岩空心砖砌体</v>
          </cell>
          <cell r="D80" t="str">
            <v>m3</v>
          </cell>
          <cell r="E80" t="str">
            <v>[项目特征]
1.砌体品种、规格、强度等级:页岩空心砖，规格、强度等级、容重综合考虑
2.适用范围: 使用该材质的所有部位
3.厚度:综合
4.勾缝要求:按设计
5.砂浆强度等级、配合比:综合考虑
6.砌体加筋:包含在综合单价中，综合考虑
[工程内容]
1.砂浆制作、运输
2.砌筑、泄水孔、滤水层、排水措施、变形缝及处理
3.勾缝
4.砖压顶砌筑
5.砌体加筋
6.材料运输</v>
          </cell>
          <cell r="F80"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80">
          <cell r="H80">
            <v>408.53745</v>
          </cell>
          <cell r="I80">
            <v>445.3058205</v>
          </cell>
          <cell r="J80">
            <v>0</v>
          </cell>
          <cell r="K80">
            <v>0</v>
          </cell>
          <cell r="L80">
            <v>150</v>
          </cell>
          <cell r="M80">
            <v>214</v>
          </cell>
          <cell r="N80">
            <v>1</v>
          </cell>
          <cell r="O80">
            <v>8.145</v>
          </cell>
          <cell r="P80">
            <v>2.66</v>
          </cell>
          <cell r="Q80">
            <v>33.73245</v>
          </cell>
          <cell r="R80">
            <v>36.7683705</v>
          </cell>
        </row>
        <row r="81">
          <cell r="C81" t="str">
            <v>页岩多孔砖砌体</v>
          </cell>
          <cell r="D81" t="str">
            <v>m3</v>
          </cell>
          <cell r="E81" t="str">
            <v>[项目特征]
1.砌体品种、规格、强度等级:页岩多孔砖，规格、强度等级、容重综合考虑
2.适用范围: 使用该材质的所有部位
3.厚度:综合
4.勾缝要求:按设计
5.砂浆强度等级、配合比:综合考虑
6.砌体加筋:包含在综合单价中，综合考虑
[工程内容]
1.砂浆制作、运输
2.砌筑、泄水孔、滤水层、排水措施、变形缝及处理
3.勾缝
4.砖压顶砌筑
5.砌体加筋
6.材料运输</v>
          </cell>
          <cell r="F81"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81">
          <cell r="H81">
            <v>531.8437</v>
          </cell>
          <cell r="I81">
            <v>579.709633</v>
          </cell>
          <cell r="J81">
            <v>0</v>
          </cell>
          <cell r="K81">
            <v>0</v>
          </cell>
          <cell r="L81">
            <v>150</v>
          </cell>
          <cell r="M81">
            <v>325.24</v>
          </cell>
          <cell r="N81">
            <v>1</v>
          </cell>
          <cell r="O81">
            <v>10.03</v>
          </cell>
          <cell r="P81">
            <v>2.66</v>
          </cell>
          <cell r="Q81">
            <v>43.9137</v>
          </cell>
          <cell r="R81">
            <v>47.865933</v>
          </cell>
        </row>
        <row r="82">
          <cell r="C82" t="str">
            <v>加气砼砌块砌体</v>
          </cell>
          <cell r="D82" t="str">
            <v>m3</v>
          </cell>
          <cell r="E82" t="str">
            <v>[项目特征]
1.砌体品种、规格、强度等级:加气砼砌块，容重、混凝土等级综合考虑
2.适用范围: 使用该材质的所有部位
3.厚度:综合
4.勾缝要求:按设计
5.砂浆强度等级、配合比:综合考虑
6.砌体加筋:包含在综合单价中，综合考虑
[工程内容]
1.砂浆制作、运输
2.砌筑、泄水孔、滤水层、排水措施、变形缝及处理
3.勾缝
4.砖压顶砌筑
5.砌体加筋
6.材料运输</v>
          </cell>
          <cell r="F82"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82">
          <cell r="H82">
            <v>455.8489</v>
          </cell>
          <cell r="I82">
            <v>496.875301</v>
          </cell>
          <cell r="J82">
            <v>0</v>
          </cell>
          <cell r="K82">
            <v>0</v>
          </cell>
          <cell r="L82">
            <v>150</v>
          </cell>
          <cell r="M82">
            <v>256.64</v>
          </cell>
          <cell r="N82">
            <v>1</v>
          </cell>
          <cell r="O82">
            <v>8.91</v>
          </cell>
          <cell r="P82">
            <v>2.66</v>
          </cell>
          <cell r="Q82">
            <v>37.6389</v>
          </cell>
          <cell r="R82">
            <v>41.026401</v>
          </cell>
        </row>
        <row r="83">
          <cell r="C83" t="str">
            <v>预制砼块砌体</v>
          </cell>
          <cell r="D83" t="str">
            <v>m3</v>
          </cell>
          <cell r="E83" t="str">
            <v>[项目特征]
1.砌体品种、规格、强度等级:预制混凝土块，容重、混凝土等级综合考虑
2.适用范围: 使用该材质的所有部位
3.厚度:综合
4.勾缝要求:按设计
5.砂浆强度等级、配合比:综合考虑
6.砌体加筋:包含在综合单价中，综合考虑
[工程内容]
1.砂浆制作、运输
2.砌筑、泄水孔、滤水层、排水措施、变形缝及处理
3.勾缝
4.砖压顶砌筑
5.砌体加筋
6.材料运输</v>
          </cell>
          <cell r="F83"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83">
          <cell r="H83">
            <v>515.5918</v>
          </cell>
          <cell r="I83">
            <v>561.995062</v>
          </cell>
          <cell r="J83">
            <v>0</v>
          </cell>
          <cell r="K83">
            <v>0</v>
          </cell>
          <cell r="L83">
            <v>150</v>
          </cell>
          <cell r="M83">
            <v>300</v>
          </cell>
          <cell r="N83">
            <v>1</v>
          </cell>
          <cell r="O83">
            <v>21.17</v>
          </cell>
          <cell r="P83">
            <v>1.85</v>
          </cell>
          <cell r="Q83">
            <v>42.5718</v>
          </cell>
          <cell r="R83">
            <v>46.403262</v>
          </cell>
        </row>
        <row r="84">
          <cell r="C84" t="str">
            <v>条石砌筑挡土墙等</v>
          </cell>
          <cell r="D84" t="str">
            <v>m3</v>
          </cell>
          <cell r="E84" t="str">
            <v>[项目特征]
1.砌体品种、规格、强度等级:条石，规格、强度等级、容重综合考虑
2.适用范围: 使用该材质的所有部位，不适用于条石检查井；
3.厚度:综合
4.勾缝要求:按设计
5.砂浆强度等级、配合比:综合考虑
[工程内容]
1.砂浆制作、运输
2.砌筑、泄水孔、滤水层、排水措施、变形缝及处理
3.勾缝
4.砖压顶砌筑
5.材料运输</v>
          </cell>
          <cell r="F84"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3.使用固定片或预制混凝土块、预埋件位置使用的预制混凝土块、预留孔洞用细石砼填实、外立面孔洞采用的预制件（含套管）包含在综合单价中，不再单独计算。</v>
          </cell>
        </row>
        <row r="84">
          <cell r="H84">
            <v>344.02035</v>
          </cell>
          <cell r="I84">
            <v>374.9821815</v>
          </cell>
          <cell r="J84">
            <v>0</v>
          </cell>
          <cell r="K84">
            <v>0</v>
          </cell>
          <cell r="L84">
            <v>120</v>
          </cell>
          <cell r="M84">
            <v>184</v>
          </cell>
          <cell r="N84">
            <v>1.04</v>
          </cell>
          <cell r="O84">
            <v>3.755</v>
          </cell>
          <cell r="P84">
            <v>0.5</v>
          </cell>
          <cell r="Q84">
            <v>28.40535</v>
          </cell>
          <cell r="R84">
            <v>30.9618315</v>
          </cell>
        </row>
        <row r="85">
          <cell r="C85" t="str">
            <v>块(片)石砌体</v>
          </cell>
          <cell r="D85" t="str">
            <v>m3</v>
          </cell>
          <cell r="E85" t="str">
            <v>[项目特征]
1.砌体品种、规格、强度等级:块(片)石，规格、强度等级综合考虑
2.适用范围: 使用该材质的所有部位
3.厚度:综合
4.勾缝要求:按设计
5.砂浆强度等级、配合比:综合考虑
[工程内容]
1.砂浆制作、运输
2.砌筑、泄水孔、滤水层、排水措施、变形缝及处理
3.勾缝
4.压顶砌筑
5.材料运输</v>
          </cell>
          <cell r="F85"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3.使用固定片或预制混凝土块、预埋件位置使用的预制混凝土块、预留孔洞用细石砼填实、外立面孔洞采用的预制件（含套管）包含在综合单价中，不再单独计算。</v>
          </cell>
        </row>
        <row r="85">
          <cell r="H85">
            <v>282.67188</v>
          </cell>
          <cell r="I85">
            <v>308.1123492</v>
          </cell>
          <cell r="J85">
            <v>0</v>
          </cell>
          <cell r="K85">
            <v>0</v>
          </cell>
          <cell r="L85">
            <v>130</v>
          </cell>
          <cell r="M85">
            <v>107</v>
          </cell>
          <cell r="N85">
            <v>1.166</v>
          </cell>
          <cell r="O85">
            <v>1.37</v>
          </cell>
          <cell r="P85">
            <v>3.2</v>
          </cell>
          <cell r="Q85">
            <v>23.33988</v>
          </cell>
          <cell r="R85">
            <v>25.4404692</v>
          </cell>
        </row>
        <row r="86">
          <cell r="C86" t="str">
            <v>现浇（预制）混凝土C10～C20</v>
          </cell>
          <cell r="D86" t="str">
            <v>m3</v>
          </cell>
          <cell r="E86" t="str">
            <v>[项目特征]
1.构件截面尺寸:综合考虑
2.混凝土强度等级:C10～C20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86"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86">
          <cell r="H86">
            <v>578.1578</v>
          </cell>
          <cell r="I86">
            <v>630.192002</v>
          </cell>
          <cell r="J86">
            <v>0</v>
          </cell>
          <cell r="K86">
            <v>0</v>
          </cell>
          <cell r="L86">
            <v>30</v>
          </cell>
          <cell r="M86">
            <v>471</v>
          </cell>
          <cell r="N86">
            <v>1.02</v>
          </cell>
          <cell r="O86">
            <v>20</v>
          </cell>
          <cell r="P86">
            <v>0</v>
          </cell>
          <cell r="Q86">
            <v>47.7378</v>
          </cell>
          <cell r="R86">
            <v>52.034202</v>
          </cell>
          <cell r="S86" t="str">
            <v>混凝土1.02m3/m3</v>
          </cell>
        </row>
        <row r="87">
          <cell r="C87" t="str">
            <v>现浇（预制）混凝土C25</v>
          </cell>
          <cell r="D87" t="str">
            <v>m3</v>
          </cell>
          <cell r="E87" t="str">
            <v>[项目特征]
1.构件截面尺寸:综合考虑
2.混凝土强度等级:C25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87"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87">
          <cell r="H87">
            <v>589.2758</v>
          </cell>
          <cell r="I87">
            <v>642.310622</v>
          </cell>
          <cell r="J87">
            <v>0</v>
          </cell>
          <cell r="K87">
            <v>0</v>
          </cell>
          <cell r="L87">
            <v>30</v>
          </cell>
          <cell r="M87">
            <v>481</v>
          </cell>
          <cell r="N87">
            <v>1.02</v>
          </cell>
          <cell r="O87">
            <v>20</v>
          </cell>
          <cell r="P87">
            <v>0</v>
          </cell>
          <cell r="Q87">
            <v>48.6558</v>
          </cell>
          <cell r="R87">
            <v>53.034822</v>
          </cell>
          <cell r="S87" t="str">
            <v>混凝土1.02m3/m3</v>
          </cell>
        </row>
        <row r="88">
          <cell r="C88" t="str">
            <v>现浇（预制）混凝土C30</v>
          </cell>
          <cell r="D88" t="str">
            <v>m3</v>
          </cell>
          <cell r="E88" t="str">
            <v>[项目特征]
1.构件截面尺寸:综合考虑
2.混凝土强度等级:C30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88"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88">
          <cell r="H88">
            <v>599.282</v>
          </cell>
          <cell r="I88">
            <v>653.21738</v>
          </cell>
          <cell r="J88">
            <v>0</v>
          </cell>
          <cell r="K88">
            <v>0</v>
          </cell>
          <cell r="L88">
            <v>30</v>
          </cell>
          <cell r="M88">
            <v>490</v>
          </cell>
          <cell r="N88">
            <v>1.02</v>
          </cell>
          <cell r="O88">
            <v>20</v>
          </cell>
          <cell r="P88">
            <v>0</v>
          </cell>
          <cell r="Q88">
            <v>49.482</v>
          </cell>
          <cell r="R88">
            <v>53.93538</v>
          </cell>
          <cell r="S88" t="str">
            <v>混凝土1.02m3/m3</v>
          </cell>
        </row>
        <row r="89">
          <cell r="C89" t="str">
            <v>现浇（预制）混凝土C35</v>
          </cell>
          <cell r="D89" t="str">
            <v>m3</v>
          </cell>
          <cell r="E89" t="str">
            <v>[项目特征]
1.构件截面尺寸:综合考虑
2.混凝土强度等级:C35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89"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89">
          <cell r="H89">
            <v>615.959</v>
          </cell>
          <cell r="I89">
            <v>671.39531</v>
          </cell>
          <cell r="J89">
            <v>0</v>
          </cell>
          <cell r="K89">
            <v>0</v>
          </cell>
          <cell r="L89">
            <v>30</v>
          </cell>
          <cell r="M89">
            <v>505</v>
          </cell>
          <cell r="N89">
            <v>1.02</v>
          </cell>
          <cell r="O89">
            <v>20</v>
          </cell>
          <cell r="P89">
            <v>0</v>
          </cell>
          <cell r="Q89">
            <v>50.859</v>
          </cell>
          <cell r="R89">
            <v>55.43631</v>
          </cell>
          <cell r="S89" t="str">
            <v>混凝土1.02m3/m3</v>
          </cell>
        </row>
        <row r="90">
          <cell r="C90" t="str">
            <v>现浇（预制）混凝土C40</v>
          </cell>
          <cell r="D90" t="str">
            <v>m3</v>
          </cell>
          <cell r="E90" t="str">
            <v>[项目特征]
1.构件截面尺寸:综合考虑
2.混凝土强度等级:C40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90"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90">
          <cell r="H90">
            <v>637.0832</v>
          </cell>
          <cell r="I90">
            <v>694.420688</v>
          </cell>
          <cell r="J90">
            <v>0</v>
          </cell>
          <cell r="K90">
            <v>0</v>
          </cell>
          <cell r="L90">
            <v>30</v>
          </cell>
          <cell r="M90">
            <v>524</v>
          </cell>
          <cell r="N90">
            <v>1.02</v>
          </cell>
          <cell r="O90">
            <v>20</v>
          </cell>
          <cell r="P90">
            <v>0</v>
          </cell>
          <cell r="Q90">
            <v>52.6032</v>
          </cell>
          <cell r="R90">
            <v>57.337488</v>
          </cell>
          <cell r="S90" t="str">
            <v>混凝土1.02m3/m3</v>
          </cell>
        </row>
        <row r="91">
          <cell r="C91" t="str">
            <v>现浇（预制）钢筋(HPB235)</v>
          </cell>
          <cell r="D91" t="str">
            <v>t</v>
          </cell>
          <cell r="E91" t="str">
            <v>[项目特征]
1.钢筋种类、规格:型号、规格、材质综合考虑
2.连接方式:不区分绑扎、电渣压力焊连接、机械连接综合考虑
[工程内容]
1.钢筋(网、笼)制作、运输
2.钢筋(网、笼)安装</v>
          </cell>
          <cell r="F91"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91">
          <cell r="H91">
            <v>5227.284987</v>
          </cell>
          <cell r="I91">
            <v>5697.74063583</v>
          </cell>
          <cell r="J91">
            <v>0</v>
          </cell>
          <cell r="K91">
            <v>0</v>
          </cell>
          <cell r="L91">
            <v>680</v>
          </cell>
          <cell r="M91">
            <v>3866.81</v>
          </cell>
          <cell r="N91">
            <v>1.03</v>
          </cell>
          <cell r="O91">
            <v>67.2</v>
          </cell>
          <cell r="P91">
            <v>65.66</v>
          </cell>
          <cell r="Q91">
            <v>431.610687</v>
          </cell>
          <cell r="R91">
            <v>470.45564883</v>
          </cell>
          <cell r="S91" t="str">
            <v>钢筋1.03t/t</v>
          </cell>
        </row>
        <row r="92">
          <cell r="C92" t="str">
            <v>现浇（预制）钢筋(HPB300)</v>
          </cell>
          <cell r="D92" t="str">
            <v>t</v>
          </cell>
          <cell r="E92" t="str">
            <v>[项目特征]
1.钢筋种类、规格:型号、规格、材质综合考虑
2.连接方式:不区分绑扎、电渣压力焊连接、机械连接综合考虑
[工程内容]
1.钢筋(网、笼)制作、运输
2.钢筋(网、笼)安装</v>
          </cell>
          <cell r="F92"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92">
          <cell r="H92">
            <v>5227.284987</v>
          </cell>
          <cell r="I92">
            <v>5697.74063583</v>
          </cell>
          <cell r="J92">
            <v>0</v>
          </cell>
          <cell r="K92">
            <v>0</v>
          </cell>
          <cell r="L92">
            <v>680</v>
          </cell>
          <cell r="M92">
            <v>3866.81</v>
          </cell>
          <cell r="N92">
            <v>1.03</v>
          </cell>
          <cell r="O92">
            <v>67.2</v>
          </cell>
          <cell r="P92">
            <v>65.66</v>
          </cell>
          <cell r="Q92">
            <v>431.610687</v>
          </cell>
          <cell r="R92">
            <v>470.45564883</v>
          </cell>
          <cell r="S92" t="str">
            <v>钢筋1.03t/t</v>
          </cell>
        </row>
        <row r="93">
          <cell r="C93" t="str">
            <v>现浇（预制）钢筋(HRB335)</v>
          </cell>
          <cell r="D93" t="str">
            <v>t</v>
          </cell>
          <cell r="E93" t="str">
            <v>[项目特征]
1.钢筋种类、规格:型号、规格、材质综合考虑
2.连接方式:不区分绑扎、电渣压力焊连接、机械连接综合考虑
[工程内容]
1.钢筋(网、笼)制作、运输
2.钢筋(网、笼)安装</v>
          </cell>
          <cell r="F93"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93">
          <cell r="H93">
            <v>5227.284987</v>
          </cell>
          <cell r="I93">
            <v>5697.74063583</v>
          </cell>
          <cell r="J93">
            <v>0</v>
          </cell>
          <cell r="K93">
            <v>0</v>
          </cell>
          <cell r="L93">
            <v>680</v>
          </cell>
          <cell r="M93">
            <v>3866.81</v>
          </cell>
          <cell r="N93">
            <v>1.03</v>
          </cell>
          <cell r="O93">
            <v>67.2</v>
          </cell>
          <cell r="P93">
            <v>65.66</v>
          </cell>
          <cell r="Q93">
            <v>431.610687</v>
          </cell>
          <cell r="R93">
            <v>470.45564883</v>
          </cell>
          <cell r="S93" t="str">
            <v>钢筋1.03t/t</v>
          </cell>
        </row>
        <row r="94">
          <cell r="C94" t="str">
            <v>现浇（预制）钢筋(HRB400)</v>
          </cell>
          <cell r="D94" t="str">
            <v>t</v>
          </cell>
          <cell r="E94" t="str">
            <v>[项目特征]
1.钢筋种类、规格:型号、规格、材质综合考虑
2.连接方式:不区分绑扎、电渣压力焊连接、机械连接综合考虑
[工程内容]
1.钢筋(网、笼)制作、运输
2.钢筋(网、笼)安装</v>
          </cell>
          <cell r="F94"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94">
          <cell r="H94">
            <v>5222.322653</v>
          </cell>
          <cell r="I94">
            <v>5692.33169177</v>
          </cell>
          <cell r="J94">
            <v>0</v>
          </cell>
          <cell r="K94">
            <v>0</v>
          </cell>
          <cell r="L94">
            <v>680</v>
          </cell>
          <cell r="M94">
            <v>3862.39</v>
          </cell>
          <cell r="N94">
            <v>1.03</v>
          </cell>
          <cell r="O94">
            <v>67.2</v>
          </cell>
          <cell r="P94">
            <v>65.66</v>
          </cell>
          <cell r="Q94">
            <v>431.200953</v>
          </cell>
          <cell r="R94">
            <v>470.00903877</v>
          </cell>
          <cell r="S94" t="str">
            <v>钢筋1.03t/t</v>
          </cell>
        </row>
        <row r="95">
          <cell r="C95" t="str">
            <v>现浇（预制）钢筋(HRB500)</v>
          </cell>
          <cell r="D95" t="str">
            <v>t</v>
          </cell>
          <cell r="E95" t="str">
            <v>[项目特征]
1.钢筋种类、规格:型号、规格、材质综合考虑
2.连接方式:不区分绑扎、电渣压力焊连接、机械连接综合考虑
[工程内容]
1.钢筋(网、笼)制作、运输
2.钢筋(网、笼)安装</v>
          </cell>
          <cell r="F95"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95">
          <cell r="H95">
            <v>5575.030085</v>
          </cell>
          <cell r="I95">
            <v>6076.78279265</v>
          </cell>
          <cell r="J95">
            <v>0</v>
          </cell>
          <cell r="K95">
            <v>0</v>
          </cell>
          <cell r="L95">
            <v>680</v>
          </cell>
          <cell r="M95">
            <v>4176.55</v>
          </cell>
          <cell r="N95">
            <v>1.03</v>
          </cell>
          <cell r="O95">
            <v>67.2</v>
          </cell>
          <cell r="P95">
            <v>65.66</v>
          </cell>
          <cell r="Q95">
            <v>460.323585</v>
          </cell>
          <cell r="R95">
            <v>501.75270765</v>
          </cell>
          <cell r="S95" t="str">
            <v>钢筋1.03t/t</v>
          </cell>
        </row>
        <row r="96">
          <cell r="C96" t="str">
            <v>现浇（预制）钢筋(CRB500～CRB1170)</v>
          </cell>
          <cell r="D96" t="str">
            <v>t</v>
          </cell>
          <cell r="E96" t="str">
            <v>[项目特征]
1.钢筋种类、规格:型号、规格、材质综合考虑
2.连接方式:不区分绑扎、电渣压力焊连接、机械连接综合考虑
[工程内容]
1.钢筋(网、笼)制作、运输
2.钢筋(网、笼)安装</v>
          </cell>
          <cell r="F96"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96">
          <cell r="H96">
            <v>5709.754085</v>
          </cell>
          <cell r="I96">
            <v>6223.63195265</v>
          </cell>
          <cell r="J96">
            <v>0</v>
          </cell>
          <cell r="K96">
            <v>0</v>
          </cell>
          <cell r="L96">
            <v>680</v>
          </cell>
          <cell r="M96">
            <v>4296.55</v>
          </cell>
          <cell r="N96">
            <v>1.03</v>
          </cell>
          <cell r="O96">
            <v>67.2</v>
          </cell>
          <cell r="P96">
            <v>65.66</v>
          </cell>
          <cell r="Q96">
            <v>471.447585</v>
          </cell>
          <cell r="R96">
            <v>513.87786765</v>
          </cell>
          <cell r="S96" t="str">
            <v>钢筋1.03t/t</v>
          </cell>
        </row>
        <row r="97">
          <cell r="C97" t="str">
            <v>预埋铁件</v>
          </cell>
          <cell r="D97" t="str">
            <v>t</v>
          </cell>
          <cell r="E97" t="str">
            <v>[项目特征]
1.钢件种类、规格:型号、规格、材质综合考虑
2.连接方式:综合考虑
3.预埋件计算范围：仅计算措施钢筋以外的预埋铁件，且图纸中明确要求需预埋铁件。
[工程内容]
1.预埋铁件制作、运输、安装、刷防锈漆</v>
          </cell>
          <cell r="F97" t="str">
            <v>1、按设计图示铁件面积乘以单位理论质量计算
</v>
          </cell>
        </row>
        <row r="97">
          <cell r="H97">
            <v>5058.879987</v>
          </cell>
          <cell r="I97">
            <v>5514.17918583</v>
          </cell>
          <cell r="J97">
            <v>0</v>
          </cell>
          <cell r="K97">
            <v>0</v>
          </cell>
          <cell r="L97">
            <v>680</v>
          </cell>
          <cell r="M97">
            <v>3716.81</v>
          </cell>
          <cell r="N97">
            <v>1.03</v>
          </cell>
          <cell r="O97">
            <v>67.2</v>
          </cell>
          <cell r="P97">
            <v>65.66</v>
          </cell>
          <cell r="Q97">
            <v>417.705687</v>
          </cell>
          <cell r="R97">
            <v>455.29919883</v>
          </cell>
        </row>
        <row r="98">
          <cell r="C98" t="str">
            <v>现浇（预制）构件模板</v>
          </cell>
          <cell r="D98" t="str">
            <v>m2</v>
          </cell>
          <cell r="E98" t="str">
            <v>[项目特征]
1.构件类型、部位:不区分，综合考虑
2.构件标高:不区分，综合考虑
3.支撑高度:不区分支撑高度，综合考虑
4.构件周长:不区分，综合考虑
5.脚手架搭设、安拆费用综合考虑
[工程内容]
1.模板制作、安装、拆除、整理堆放及场内外运输
2.清理模板粘结物及模内杂物、刷隔离剂等
3.脚手架搭设、拆除。</v>
          </cell>
          <cell r="F98" t="str">
            <v>1、按模板与混凝土构件的接触面积计算。①.原槽浇筑的混凝土基础及基础垫层不计算模板；②.单孔面积≤0.3m2的孔洞不予扣除，洞侧壁模板亦不增加；单孔面积&gt;0.3m2时应予扣除，洞侧壁模板面积并入相应工程量内计算；③.构件相互连接的重叠部分，均不计算模板面积。
2、实际施工使用组合钢模板、复合模板、木模板、定型钢模板、长线台钢拉模、砖地模、混凝土地模、砖胎模等时不作调整，且不论模板摊销几次均不作调整。
3.综合单价已包含因工作面不够等因素导致模板及架手架无法取出时一次性摊销费用。</v>
          </cell>
        </row>
        <row r="98">
          <cell r="H98">
            <v>71.0571</v>
          </cell>
          <cell r="I98">
            <v>77.452239</v>
          </cell>
          <cell r="J98">
            <v>0</v>
          </cell>
          <cell r="K98">
            <v>0</v>
          </cell>
          <cell r="L98">
            <v>45</v>
          </cell>
          <cell r="M98">
            <v>16</v>
          </cell>
          <cell r="N98">
            <v>1</v>
          </cell>
          <cell r="O98">
            <v>1.19</v>
          </cell>
          <cell r="P98">
            <v>3</v>
          </cell>
          <cell r="Q98">
            <v>5.8671</v>
          </cell>
          <cell r="R98">
            <v>6.395139</v>
          </cell>
        </row>
        <row r="99">
          <cell r="C99" t="str">
            <v>混合砂浆、水泥砂浆、防水砂浆抹灰抹面</v>
          </cell>
          <cell r="D99" t="str">
            <v>m2</v>
          </cell>
          <cell r="E99" t="str">
            <v>[项目特征]
1.抹灰部位、类型:不区分，综合考虑
2.底层厚度、砂浆配合比:不区分，综合考虑
3.面层厚度、砂浆配合比:不区分，综合考虑
4.分格缝宽度、材料种类:不区分，综合考虑
5.抹灰要求:高级抹灰、普通抹灰、随砌随抹等综合考虑
6.外加剂添加:不区分防水剂、防水粉，综合考虑
7.刷素水泥浆或建筑胶水泥浆
[工程内容]
1.基层清理、湿润基层
2.墙眼堵塞，调制砂浆、砂浆制作、运输
3.分层抹灰找平、洒水湿润、罩面压光
4.底层抹灰
5.抹面层
6.勾分格缝</v>
          </cell>
          <cell r="F99" t="str">
            <v>按设计图示尺寸以面积计算。扣除单个0.3m2以外的孔洞面积</v>
          </cell>
        </row>
        <row r="99">
          <cell r="H99">
            <v>23.01185646062</v>
          </cell>
          <cell r="I99">
            <v>25.0829235420758</v>
          </cell>
          <cell r="J99">
            <v>0</v>
          </cell>
          <cell r="K99">
            <v>0</v>
          </cell>
          <cell r="L99">
            <v>15</v>
          </cell>
          <cell r="M99">
            <v>5.7</v>
          </cell>
          <cell r="N99">
            <v>1</v>
          </cell>
          <cell r="O99">
            <v>0.411794918</v>
          </cell>
          <cell r="P99">
            <v>0</v>
          </cell>
          <cell r="Q99">
            <v>1.90006154262</v>
          </cell>
          <cell r="R99">
            <v>2.0710670814558</v>
          </cell>
        </row>
        <row r="100">
          <cell r="C100" t="str">
            <v>挡墙外表面处理</v>
          </cell>
          <cell r="D100" t="str">
            <v>m2</v>
          </cell>
          <cell r="E100" t="str">
            <v>[项目特征]
1.部位:挡墙外表面处理
2.标准:包含面层处理、扁边、荒包面不得大于2cm等
[工程内容]
1.清洁、安全防护
2.墙眼堵塞
3.搭、拆脚手架
4.划线、扁光、钻路、打麻</v>
          </cell>
          <cell r="F100" t="str">
            <v>按设计尺寸以面积计算</v>
          </cell>
        </row>
        <row r="100">
          <cell r="H100">
            <v>15.30905</v>
          </cell>
          <cell r="I100">
            <v>16.6868645</v>
          </cell>
          <cell r="J100">
            <v>0</v>
          </cell>
          <cell r="K100">
            <v>0</v>
          </cell>
          <cell r="L100">
            <v>11.08</v>
          </cell>
          <cell r="M100">
            <v>0</v>
          </cell>
          <cell r="N100">
            <v>1</v>
          </cell>
          <cell r="O100">
            <v>0.565</v>
          </cell>
          <cell r="P100">
            <v>2.4</v>
          </cell>
          <cell r="Q100">
            <v>1.26405</v>
          </cell>
          <cell r="R100">
            <v>1.3778145</v>
          </cell>
        </row>
        <row r="101">
          <cell r="C101" t="str">
            <v>砌筑及墙面装饰脚手架</v>
          </cell>
          <cell r="D101" t="str">
            <v>m2</v>
          </cell>
          <cell r="E101" t="str">
            <v>[项目特征]
1.搭设、支撑方式:综合考虑
2.搭设宽度:综合考虑
3.搭设、支撑脚手架材质:综合考虑
4.脚手架类型：单排脚手架、双排脚手架、移动脚手架等综合考虑。
[工程内容]
1.场内、场外材料搬运、清理场地
2.搭、拆脚手架、斜道、上料平台
3.搭、拆安全网、竹胶板等的铺设
4.拆除脚手架后材料的堆放、材料场内外运输等
5.脚手架搭设及重复搭设、脚手架附着、附着土钉及灌浆，平土、挖坑、场内外材料搬运、搭拆脚手架、斜道、上料平台、拉缆风绳、安全网、上下翻板子及拆除后的材料堆放等。</v>
          </cell>
          <cell r="F101" t="str">
            <v>1、砌筑及墙面装饰脚手架按墙体水平边线中心线长度乘高度以立面面积计算。砌筑工程及墙面装饰位于平基标高以下以及平基标高以上2m（含2m）范围内不予计算，平基标高2ｍ以上按前述规则计算（2m范围内不扣除）。砌筑与墙面装饰脚手架两项同时存在时，仅计算一次，不再重复计算。条石、混凝土墙体单面装饰仅计算一道脚手架，如有双面装饰则计算两道脚手架；砖砌体材质不分单双面装饰，均计算一道脚手架。
</v>
          </cell>
        </row>
        <row r="101">
          <cell r="H101">
            <v>12.9165</v>
          </cell>
          <cell r="I101">
            <v>14.078985</v>
          </cell>
          <cell r="J101">
            <v>0</v>
          </cell>
          <cell r="K101">
            <v>0</v>
          </cell>
          <cell r="L101">
            <v>8.07</v>
          </cell>
          <cell r="M101">
            <v>0</v>
          </cell>
          <cell r="N101">
            <v>1</v>
          </cell>
          <cell r="O101">
            <v>2.88</v>
          </cell>
          <cell r="P101">
            <v>0.9</v>
          </cell>
          <cell r="Q101">
            <v>1.0665</v>
          </cell>
          <cell r="R101">
            <v>1.162485</v>
          </cell>
        </row>
        <row r="102">
          <cell r="C102" t="str">
            <v>喷射混凝土脚手架</v>
          </cell>
          <cell r="D102" t="str">
            <v>m2</v>
          </cell>
          <cell r="E102" t="str">
            <v>[项目特征]
1.搭设、支撑方式:综合考虑
2.搭设宽度:综合考虑
3.搭设、支撑脚手架材质:综合考虑
4.脚手架类型：单排脚手架、双排脚手架、移动脚手架等综合考虑。
5.喷射混凝土、修坡、边坡支护类脚手架均在此项内综合考虑且只允许记取一次脚手架搭拆的费用，不再另行计算。
[工程内容]
1.场内、场外材料搬运、清理场地
2.搭、拆脚手架、斜道、上料平台
3.搭、拆安全网、竹胶板等的铺设
4.拆除脚手架后材料的堆放、材料场内外运输等
5.脚手架搭设及重复搭设、脚手架附着、附着土钉及灌浆，平土、挖坑、场内外材料搬运、搭拆脚手架、斜道、上料平台、拉缆风绳、安全网、上下翻板子及拆除后的材料堆放等。</v>
          </cell>
          <cell r="F102" t="str">
            <v>1、按照搭设的垂直投影面积计算。喷射混凝土工程位于平基标高以下以及平基标高以上2m（含2m）范围内不予计算，平基标高2ｍ以上按前述规则计算（2m范围内不扣除）。
2、如同时存在边坡修整施工、边坡支护施工工作内容，该项脚手架费用不再单独计取。
</v>
          </cell>
        </row>
        <row r="102">
          <cell r="H102">
            <v>15.0202</v>
          </cell>
          <cell r="I102">
            <v>16.372018</v>
          </cell>
          <cell r="J102">
            <v>0</v>
          </cell>
          <cell r="K102">
            <v>0</v>
          </cell>
          <cell r="L102">
            <v>10</v>
          </cell>
          <cell r="M102">
            <v>0</v>
          </cell>
          <cell r="N102">
            <v>1</v>
          </cell>
          <cell r="O102">
            <v>2.88</v>
          </cell>
          <cell r="P102">
            <v>0.9</v>
          </cell>
          <cell r="Q102">
            <v>1.2402</v>
          </cell>
          <cell r="R102">
            <v>1.351818</v>
          </cell>
        </row>
        <row r="103">
          <cell r="C103" t="str">
            <v>抗渗混凝土外加剂</v>
          </cell>
          <cell r="D103" t="str">
            <v>kg</v>
          </cell>
          <cell r="E103" t="str">
            <v>[项目特征]
1.外加剂种类:设计图纸或交工标准要求增加的外加剂
2.使用部位:综合
考虑
[工程内容]
1.运输、拌制、浇筑、配料</v>
          </cell>
          <cell r="F103" t="str">
            <v>1.设计图纸或交工标准增加的外加剂予以计算，由于施工措施增加的外加剂不予计算。
2.抗渗砼外加剂不区分抗渗等级按抗渗砼的数量以28kg/m3计算</v>
          </cell>
        </row>
        <row r="103">
          <cell r="H103">
            <v>1.4497</v>
          </cell>
          <cell r="I103">
            <v>1.580173</v>
          </cell>
          <cell r="J103">
            <v>0</v>
          </cell>
          <cell r="K103">
            <v>0</v>
          </cell>
          <cell r="L103">
            <v>0</v>
          </cell>
          <cell r="M103">
            <v>1.3</v>
          </cell>
          <cell r="N103">
            <v>1</v>
          </cell>
          <cell r="O103">
            <v>0.03</v>
          </cell>
          <cell r="P103">
            <v>0</v>
          </cell>
          <cell r="Q103">
            <v>0.1197</v>
          </cell>
          <cell r="R103">
            <v>0.130473</v>
          </cell>
        </row>
        <row r="104">
          <cell r="C104" t="str">
            <v>挂网</v>
          </cell>
          <cell r="D104" t="str">
            <v>㎡</v>
          </cell>
          <cell r="E104" t="str">
            <v>[项目特征]
1.材料品种、规格:钢筋网，8@200，单层双向
2.加固方式:满足设计及规范要求
3.施工部位:喷射混凝土C20工作内容
4.材料的制作运输:不分运距及运输方式
[工程内容]
1.铺贴
2.铆固
3.材料制作、加工、安装
4.材料运输、二次装运
5.试验检测
6.半成品、成品保护
7.保修等</v>
          </cell>
          <cell r="F104" t="str">
            <v>按设计图示尺寸以面积计算</v>
          </cell>
        </row>
        <row r="104">
          <cell r="H104">
            <v>19.90540721865</v>
          </cell>
          <cell r="I104">
            <v>21.6968938683285</v>
          </cell>
          <cell r="J104">
            <v>0</v>
          </cell>
          <cell r="K104">
            <v>0</v>
          </cell>
          <cell r="L104">
            <v>2.66</v>
          </cell>
          <cell r="M104">
            <v>14.6813995</v>
          </cell>
          <cell r="N104">
            <v>1.03</v>
          </cell>
          <cell r="O104">
            <v>0.24</v>
          </cell>
          <cell r="P104">
            <v>0.24</v>
          </cell>
          <cell r="Q104">
            <v>1.64356573365</v>
          </cell>
          <cell r="R104">
            <v>1.7914866496785</v>
          </cell>
        </row>
        <row r="106">
          <cell r="C106" t="str">
            <v>小区道路工程</v>
          </cell>
        </row>
        <row r="106">
          <cell r="J106">
            <v>0</v>
          </cell>
          <cell r="K106">
            <v>0</v>
          </cell>
        </row>
        <row r="107">
          <cell r="C107" t="str">
            <v>混凝土面层 C20</v>
          </cell>
          <cell r="D107" t="str">
            <v>m3</v>
          </cell>
          <cell r="E107" t="str">
            <v>[项目特征]
1.混凝土强度等级:C20混凝土
2.厚度:综合考虑
3.混凝土种类:自拌或商品混凝土综合考虑
4.其他:含模板制作、安装、拆除
5.外加剂、添加剂：除抗渗砼外加剂以外的综合考虑已包含在本项综合单价内
6.浇筑及泵送方式：综合考虑
[工程内容]
1.模板制作、安装、拆除
2.混凝土运输、浇筑、养护
3.伸缝
4.缩缝
5.路面养护
6.伸缩缝切割、填缝处理</v>
          </cell>
          <cell r="F107" t="str">
            <v>按设计图示尺寸以面积乘以厚度以体积计算，扣除各种井所占面积。</v>
          </cell>
        </row>
        <row r="107">
          <cell r="H107">
            <v>589.7227</v>
          </cell>
          <cell r="I107">
            <v>642.797743</v>
          </cell>
          <cell r="J107">
            <v>0</v>
          </cell>
          <cell r="K107">
            <v>0</v>
          </cell>
          <cell r="L107">
            <v>53</v>
          </cell>
          <cell r="M107">
            <v>471</v>
          </cell>
          <cell r="N107">
            <v>1.02</v>
          </cell>
          <cell r="O107">
            <v>7.05</v>
          </cell>
          <cell r="P107">
            <v>0.56</v>
          </cell>
          <cell r="Q107">
            <v>48.6927</v>
          </cell>
          <cell r="R107">
            <v>53.075043</v>
          </cell>
          <cell r="S107" t="str">
            <v>混凝土1.02m3/m3</v>
          </cell>
        </row>
        <row r="108">
          <cell r="C108" t="str">
            <v>混凝土面层 C25</v>
          </cell>
          <cell r="D108" t="str">
            <v>m3</v>
          </cell>
          <cell r="E108" t="str">
            <v>[项目特征]
1.混凝土强度等级:C25混凝土
2.厚度:综合考虑
3.混凝土种类:自拌或商品混凝土综合考虑
4.其他:含模板制作、安装、拆除
5.外加剂、添加剂：除抗渗砼外加剂以外的综合考虑已包含在本项综合单价内
6.浇筑及泵送方式：综合考虑
[工程内容]
1.模板制作、安装、拆除
2.混凝土运输、浇筑、养护
3.伸缝
4.缩缝
5.路面养护
6.伸缩缝切割、填缝处理</v>
          </cell>
          <cell r="F108" t="str">
            <v>按设计图示尺寸以面积乘以厚度以体积计算，扣除各种井所占面积。</v>
          </cell>
        </row>
        <row r="108">
          <cell r="H108">
            <v>600.4047</v>
          </cell>
          <cell r="I108">
            <v>654.441123</v>
          </cell>
          <cell r="J108">
            <v>0</v>
          </cell>
          <cell r="K108">
            <v>0</v>
          </cell>
          <cell r="L108">
            <v>53</v>
          </cell>
          <cell r="M108">
            <v>481</v>
          </cell>
          <cell r="N108">
            <v>1.02</v>
          </cell>
          <cell r="O108">
            <v>7</v>
          </cell>
          <cell r="P108">
            <v>0.21</v>
          </cell>
          <cell r="Q108">
            <v>49.5747</v>
          </cell>
          <cell r="R108">
            <v>54.036423</v>
          </cell>
          <cell r="S108" t="str">
            <v>混凝土1.02m3/m3</v>
          </cell>
        </row>
        <row r="109">
          <cell r="C109" t="str">
            <v>混凝土面层 C30</v>
          </cell>
          <cell r="D109" t="str">
            <v>m3</v>
          </cell>
          <cell r="E109" t="str">
            <v>[项目特征]
1.混凝土强度等级:C30混凝土
2.厚度:综合考虑
3.混凝土种类:自拌或商品混凝土综合考虑
4.其他:含模板制作、安装、拆除
5.外加剂、添加剂：除抗渗砼外加剂以外的综合考虑已包含在本项综合单价内
6.浇筑及泵送方式：综合考虑
[工程内容]
1.模板制作、安装、拆除
2.混凝土运输、浇筑、养护
3.伸缝
4.缩缝
5.路面养护
6.伸缩缝切割、填缝处理</v>
          </cell>
          <cell r="F109" t="str">
            <v>按设计图示尺寸以面积乘以厚度以体积计算，扣除各种井所占面积。</v>
          </cell>
        </row>
        <row r="109">
          <cell r="H109">
            <v>609.95855</v>
          </cell>
          <cell r="I109">
            <v>664.8548195</v>
          </cell>
          <cell r="J109">
            <v>0</v>
          </cell>
          <cell r="K109">
            <v>0</v>
          </cell>
          <cell r="L109">
            <v>53</v>
          </cell>
          <cell r="M109">
            <v>490</v>
          </cell>
          <cell r="N109">
            <v>1.02</v>
          </cell>
          <cell r="O109">
            <v>6</v>
          </cell>
          <cell r="P109">
            <v>0.795</v>
          </cell>
          <cell r="Q109">
            <v>50.36355</v>
          </cell>
          <cell r="R109">
            <v>54.8962695</v>
          </cell>
          <cell r="S109" t="str">
            <v>混凝土1.02m3/m3</v>
          </cell>
        </row>
        <row r="110">
          <cell r="C110" t="str">
            <v>改性沥青混凝土AC-10厚4cm</v>
          </cell>
          <cell r="D110" t="str">
            <v>m2</v>
          </cell>
          <cell r="E110" t="str">
            <v>[项目特征]
1.沥青混凝土种类:AC-10改性沥青混凝土
2.沥青混凝土厚度:4cm
3.施工方式:综合考虑
[工程内容]
1.清理下承面
2.材料运输
3.摊铺、整型
4.压实
5.基层清理、洒铺底油</v>
          </cell>
          <cell r="F110" t="str">
            <v>按设计图示尺寸以面积计算，扣除各种井所占面积。</v>
          </cell>
        </row>
        <row r="110">
          <cell r="H110">
            <v>65.53211236</v>
          </cell>
          <cell r="I110">
            <v>71.4300024724</v>
          </cell>
          <cell r="J110">
            <v>0</v>
          </cell>
          <cell r="K110">
            <v>0</v>
          </cell>
          <cell r="L110">
            <v>10.2</v>
          </cell>
          <cell r="M110">
            <v>1127.01</v>
          </cell>
          <cell r="N110">
            <v>0.0404</v>
          </cell>
          <cell r="O110">
            <v>3</v>
          </cell>
          <cell r="P110">
            <v>1.39</v>
          </cell>
          <cell r="Q110">
            <v>5.41090836</v>
          </cell>
          <cell r="R110">
            <v>5.8978901124</v>
          </cell>
        </row>
        <row r="111">
          <cell r="C111" t="str">
            <v>改性沥青混凝土AC-10 每增减1cm</v>
          </cell>
          <cell r="D111" t="str">
            <v>m2</v>
          </cell>
          <cell r="E111" t="str">
            <v>[项目特征]
1.沥青混凝土种类:AC-10改性沥青混凝土
2.沥青混凝土厚度:每增减1cm
3.施工方式:综合考虑
[工程内容]
1.清理下承面
2.材料运输
3.摊铺、整型
4.压实
5.基层清理、洒铺底油</v>
          </cell>
          <cell r="F111" t="str">
            <v>按设计图示尺寸以面积计算，扣除各种井所占面积。</v>
          </cell>
        </row>
        <row r="111">
          <cell r="H111">
            <v>16.44025309</v>
          </cell>
          <cell r="I111">
            <v>17.9198758681</v>
          </cell>
          <cell r="J111">
            <v>0</v>
          </cell>
          <cell r="K111">
            <v>0</v>
          </cell>
          <cell r="L111">
            <v>2.55</v>
          </cell>
          <cell r="M111">
            <v>1127.01</v>
          </cell>
          <cell r="N111">
            <v>0.0101</v>
          </cell>
          <cell r="O111">
            <v>0.74</v>
          </cell>
          <cell r="P111">
            <v>0.41</v>
          </cell>
          <cell r="Q111">
            <v>1.35745209</v>
          </cell>
          <cell r="R111">
            <v>1.4796227781</v>
          </cell>
        </row>
        <row r="112">
          <cell r="C112" t="str">
            <v>改性沥青混凝土AC-13厚4cm</v>
          </cell>
          <cell r="D112" t="str">
            <v>m2</v>
          </cell>
          <cell r="E112" t="str">
            <v>[项目特征]
1.沥青混凝土种类:AC-13改性沥青混凝土
2.沥青混凝土厚度:4cm
3.施工方式:综合考虑
[工程内容]
1.清理下承面
2.材料运输
3.摊铺、整型
4.压实
5.基层清理、洒铺底油</v>
          </cell>
          <cell r="F112" t="str">
            <v>按设计图示尺寸以面积计算，扣除各种井所占面积。</v>
          </cell>
        </row>
        <row r="112">
          <cell r="H112">
            <v>63.86637</v>
          </cell>
          <cell r="I112">
            <v>69.6143433</v>
          </cell>
          <cell r="J112">
            <v>0</v>
          </cell>
          <cell r="K112">
            <v>0</v>
          </cell>
          <cell r="L112">
            <v>10.24</v>
          </cell>
          <cell r="M112">
            <v>1080</v>
          </cell>
          <cell r="N112">
            <v>0.0404</v>
          </cell>
          <cell r="O112">
            <v>3</v>
          </cell>
          <cell r="P112">
            <v>1.721</v>
          </cell>
          <cell r="Q112">
            <v>5.27337</v>
          </cell>
          <cell r="R112">
            <v>5.7479733</v>
          </cell>
        </row>
        <row r="113">
          <cell r="C113" t="str">
            <v>改性沥青混凝土AC-13 每增减1cm</v>
          </cell>
          <cell r="D113" t="str">
            <v>m2</v>
          </cell>
          <cell r="E113" t="str">
            <v>[项目特征]
1.沥青混凝土种类:AC-13改性沥青混凝土
2.沥青混凝土厚度:每增减1cm
3.施工方式:综合考虑
[工程内容]
1.清理下承面
2.材料运输
3.摊铺、整型
4.压实
5.基层清理、洒铺底油</v>
          </cell>
          <cell r="F113" t="str">
            <v>按设计图示尺寸以面积计算，扣除各种井所占面积。</v>
          </cell>
        </row>
        <row r="113">
          <cell r="H113">
            <v>15.86822</v>
          </cell>
          <cell r="I113">
            <v>17.2963598</v>
          </cell>
          <cell r="J113">
            <v>0</v>
          </cell>
          <cell r="K113">
            <v>0</v>
          </cell>
          <cell r="L113">
            <v>2.56</v>
          </cell>
          <cell r="M113">
            <v>1080</v>
          </cell>
          <cell r="N113">
            <v>0.0101</v>
          </cell>
          <cell r="O113">
            <v>0.75</v>
          </cell>
          <cell r="P113">
            <v>0.34</v>
          </cell>
          <cell r="Q113">
            <v>1.31022</v>
          </cell>
          <cell r="R113">
            <v>1.4281398</v>
          </cell>
        </row>
        <row r="114">
          <cell r="C114" t="str">
            <v>彩色砼地面面层厚度4mm</v>
          </cell>
          <cell r="D114" t="str">
            <v>m2</v>
          </cell>
          <cell r="E114" t="str">
            <v>[项目特征]
1.沥青混凝土种类:彩色砼地面面层4mm
2.施工方式:综合考虑
[工程内容]
1.清理下承面
2.材料运输
3.摊铺、整型
4.压实
5.基层清理、洒铺底油</v>
          </cell>
          <cell r="F114" t="str">
            <v>按图示尺寸实铺面积以平方米计算
</v>
          </cell>
        </row>
        <row r="114">
          <cell r="H114">
            <v>52.99689</v>
          </cell>
          <cell r="I114">
            <v>57.7666101</v>
          </cell>
          <cell r="J114">
            <v>0</v>
          </cell>
          <cell r="K114">
            <v>0</v>
          </cell>
          <cell r="L114">
            <v>25</v>
          </cell>
          <cell r="M114">
            <v>18</v>
          </cell>
          <cell r="N114">
            <v>1.05</v>
          </cell>
          <cell r="O114">
            <v>3</v>
          </cell>
          <cell r="P114">
            <v>1.721</v>
          </cell>
          <cell r="Q114">
            <v>4.37589</v>
          </cell>
          <cell r="R114">
            <v>4.7697201</v>
          </cell>
        </row>
        <row r="115">
          <cell r="C115" t="str">
            <v>彩色砼地面面层厚度6mm</v>
          </cell>
          <cell r="D115" t="str">
            <v>m2</v>
          </cell>
          <cell r="E115" t="str">
            <v>[项目特征]
1.沥青混凝土种类:彩色砼地面面层6mm
2.施工方式:综合考虑
[工程内容]
1.清理下承面
2.材料运输
3.摊铺、整型
4.压实
5.基层清理、洒铺底油</v>
          </cell>
          <cell r="F115" t="str">
            <v>按图示尺寸实铺面积以平方米计算
</v>
          </cell>
        </row>
        <row r="115">
          <cell r="H115">
            <v>61.00839</v>
          </cell>
          <cell r="I115">
            <v>66.4991451</v>
          </cell>
          <cell r="J115">
            <v>0</v>
          </cell>
          <cell r="K115">
            <v>0</v>
          </cell>
          <cell r="L115">
            <v>25</v>
          </cell>
          <cell r="M115">
            <v>25</v>
          </cell>
          <cell r="N115">
            <v>1.05</v>
          </cell>
          <cell r="O115">
            <v>3</v>
          </cell>
          <cell r="P115">
            <v>1.721</v>
          </cell>
          <cell r="Q115">
            <v>5.03739</v>
          </cell>
          <cell r="R115">
            <v>5.4907551</v>
          </cell>
        </row>
        <row r="116">
          <cell r="C116" t="str">
            <v>彩色砼沥青地面面层厚度10cm，大颗粒面层</v>
          </cell>
          <cell r="D116" t="str">
            <v>m2</v>
          </cell>
          <cell r="E116" t="str">
            <v>[项目特征]
1.沥青混凝土种类:厚度10cm，大颗粒面层
2.施工方式:综合考虑
[工程内容]
1.清理下承面
2.材料运输
3.摊铺、整型
4.压实
5.基层清理、洒铺底油</v>
          </cell>
          <cell r="F116" t="str">
            <v>按图示尺寸实铺面积以平方米计算
</v>
          </cell>
        </row>
        <row r="116">
          <cell r="H116">
            <v>330.22749</v>
          </cell>
          <cell r="I116">
            <v>359.9479641</v>
          </cell>
          <cell r="J116">
            <v>0</v>
          </cell>
          <cell r="K116">
            <v>0</v>
          </cell>
          <cell r="L116">
            <v>10.24</v>
          </cell>
          <cell r="M116">
            <v>2880</v>
          </cell>
          <cell r="N116">
            <v>0.1</v>
          </cell>
          <cell r="O116">
            <v>3</v>
          </cell>
          <cell r="P116">
            <v>1.721</v>
          </cell>
          <cell r="Q116">
            <v>27.26649</v>
          </cell>
          <cell r="R116">
            <v>29.7204741</v>
          </cell>
        </row>
        <row r="117">
          <cell r="C117" t="str">
            <v>彩色砼沥青地面面层厚度5cm，小颗粒面层</v>
          </cell>
          <cell r="D117" t="str">
            <v>m2</v>
          </cell>
          <cell r="E117" t="str">
            <v>[项目特征]
1.沥青混凝土种类:厚度5cm，小颗粒面层
2.施工方式:综合考虑
[工程内容]
1.清理下承面
2.材料运输
3.摊铺、整型
4.压实
5.基层清理、洒铺底油</v>
          </cell>
          <cell r="F117" t="str">
            <v>按图示尺寸实铺面积以平方米计算
</v>
          </cell>
        </row>
        <row r="117">
          <cell r="H117">
            <v>171.03517</v>
          </cell>
          <cell r="I117">
            <v>186.4283353</v>
          </cell>
          <cell r="J117">
            <v>0</v>
          </cell>
          <cell r="K117">
            <v>0</v>
          </cell>
          <cell r="L117">
            <v>8.192</v>
          </cell>
          <cell r="M117">
            <v>2880</v>
          </cell>
          <cell r="N117">
            <v>0.05</v>
          </cell>
          <cell r="O117">
            <v>3</v>
          </cell>
          <cell r="P117">
            <v>1.721</v>
          </cell>
          <cell r="Q117">
            <v>14.12217</v>
          </cell>
          <cell r="R117">
            <v>15.3931653</v>
          </cell>
        </row>
        <row r="118">
          <cell r="C118" t="str">
            <v>现浇（预制）钢筋(HPB235)</v>
          </cell>
          <cell r="D118" t="str">
            <v>t</v>
          </cell>
          <cell r="E118" t="str">
            <v>[项目特征]
1.钢筋种类、规格:型号、规格、材质综合考虑
2.连接方式:不区分绑扎、电渣压力焊连接、机械连接综合考虑
[工程内容]
1.钢筋(网、笼)制作、运输
2.钢筋(网、笼)安装</v>
          </cell>
          <cell r="F118"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18">
          <cell r="H118">
            <v>5227.284987</v>
          </cell>
          <cell r="I118">
            <v>5697.74063583</v>
          </cell>
          <cell r="J118">
            <v>0</v>
          </cell>
          <cell r="K118">
            <v>0</v>
          </cell>
          <cell r="L118">
            <v>680</v>
          </cell>
          <cell r="M118">
            <v>3866.81</v>
          </cell>
          <cell r="N118">
            <v>1.03</v>
          </cell>
          <cell r="O118">
            <v>67.2</v>
          </cell>
          <cell r="P118">
            <v>65.66</v>
          </cell>
          <cell r="Q118">
            <v>431.610687</v>
          </cell>
          <cell r="R118">
            <v>470.45564883</v>
          </cell>
          <cell r="S118" t="str">
            <v>钢筋1.03t/t</v>
          </cell>
        </row>
        <row r="119">
          <cell r="C119" t="str">
            <v>现浇（预制）钢筋(HPB300)</v>
          </cell>
          <cell r="D119" t="str">
            <v>t</v>
          </cell>
          <cell r="E119" t="str">
            <v>[项目特征]
1.钢筋种类、规格:型号、规格、材质综合考虑
2.连接方式:不区分绑扎、电渣压力焊连接、机械连接综合考虑
[工程内容]
1.钢筋(网、笼)制作、运输
2.钢筋(网、笼)安装</v>
          </cell>
          <cell r="F119"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19">
          <cell r="H119">
            <v>5227.284987</v>
          </cell>
          <cell r="I119">
            <v>5697.74063583</v>
          </cell>
          <cell r="J119">
            <v>0</v>
          </cell>
          <cell r="K119">
            <v>0</v>
          </cell>
          <cell r="L119">
            <v>680</v>
          </cell>
          <cell r="M119">
            <v>3866.81</v>
          </cell>
          <cell r="N119">
            <v>1.03</v>
          </cell>
          <cell r="O119">
            <v>67.2</v>
          </cell>
          <cell r="P119">
            <v>65.66</v>
          </cell>
          <cell r="Q119">
            <v>431.610687</v>
          </cell>
          <cell r="R119">
            <v>470.45564883</v>
          </cell>
          <cell r="S119" t="str">
            <v>钢筋1.03t/t</v>
          </cell>
        </row>
        <row r="120">
          <cell r="C120" t="str">
            <v>现浇（预制）钢筋(HRB335)</v>
          </cell>
          <cell r="D120" t="str">
            <v>t</v>
          </cell>
          <cell r="E120" t="str">
            <v>[项目特征]
1.钢筋种类、规格:型号、规格、材质综合考虑
2.连接方式:不区分绑扎、电渣压力焊连接、机械连接综合考虑
[工程内容]
1.钢筋(网、笼)制作、运输
2.钢筋(网、笼)安装</v>
          </cell>
          <cell r="F120"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20">
          <cell r="H120">
            <v>5227.284987</v>
          </cell>
          <cell r="I120">
            <v>5697.74063583</v>
          </cell>
          <cell r="J120">
            <v>0</v>
          </cell>
          <cell r="K120">
            <v>0</v>
          </cell>
          <cell r="L120">
            <v>680</v>
          </cell>
          <cell r="M120">
            <v>3866.81</v>
          </cell>
          <cell r="N120">
            <v>1.03</v>
          </cell>
          <cell r="O120">
            <v>67.2</v>
          </cell>
          <cell r="P120">
            <v>65.66</v>
          </cell>
          <cell r="Q120">
            <v>431.610687</v>
          </cell>
          <cell r="R120">
            <v>470.45564883</v>
          </cell>
          <cell r="S120" t="str">
            <v>钢筋1.03t/t</v>
          </cell>
        </row>
        <row r="121">
          <cell r="C121" t="str">
            <v>现浇（预制）钢筋(HRB400)</v>
          </cell>
          <cell r="D121" t="str">
            <v>t</v>
          </cell>
          <cell r="E121" t="str">
            <v>[项目特征]
1.钢筋种类、规格:型号、规格、材质综合考虑
2.连接方式:不区分绑扎、电渣压力焊连接、机械连接综合考虑
[工程内容]
1.钢筋(网、笼)制作、运输
2.钢筋(网、笼)安装</v>
          </cell>
          <cell r="F121"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21">
          <cell r="H121">
            <v>5222.322653</v>
          </cell>
          <cell r="I121">
            <v>5692.33169177</v>
          </cell>
          <cell r="J121">
            <v>0</v>
          </cell>
          <cell r="K121">
            <v>0</v>
          </cell>
          <cell r="L121">
            <v>680</v>
          </cell>
          <cell r="M121">
            <v>3862.39</v>
          </cell>
          <cell r="N121">
            <v>1.03</v>
          </cell>
          <cell r="O121">
            <v>67.2</v>
          </cell>
          <cell r="P121">
            <v>65.66</v>
          </cell>
          <cell r="Q121">
            <v>431.200953</v>
          </cell>
          <cell r="R121">
            <v>470.00903877</v>
          </cell>
          <cell r="S121" t="str">
            <v>钢筋1.03t/t</v>
          </cell>
        </row>
        <row r="122">
          <cell r="C122" t="str">
            <v>现浇（预制）钢筋(HRB500)</v>
          </cell>
          <cell r="D122" t="str">
            <v>t</v>
          </cell>
          <cell r="E122" t="str">
            <v>[项目特征]
1.钢筋种类、规格:型号、规格、材质综合考虑
2.连接方式:不区分绑扎、电渣压力焊连接、机械连接综合考虑
[工程内容]
1.钢筋(网、笼)制作、运输
2.钢筋(网、笼)安装</v>
          </cell>
          <cell r="F122"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22">
          <cell r="H122">
            <v>5575.030085</v>
          </cell>
          <cell r="I122">
            <v>6076.78279265</v>
          </cell>
          <cell r="J122">
            <v>0</v>
          </cell>
          <cell r="K122">
            <v>0</v>
          </cell>
          <cell r="L122">
            <v>680</v>
          </cell>
          <cell r="M122">
            <v>4176.55</v>
          </cell>
          <cell r="N122">
            <v>1.03</v>
          </cell>
          <cell r="O122">
            <v>67.2</v>
          </cell>
          <cell r="P122">
            <v>65.66</v>
          </cell>
          <cell r="Q122">
            <v>460.323585</v>
          </cell>
          <cell r="R122">
            <v>501.75270765</v>
          </cell>
          <cell r="S122" t="str">
            <v>钢筋1.03t/t</v>
          </cell>
        </row>
        <row r="123">
          <cell r="C123" t="str">
            <v>现浇（预制）钢筋(CRB500～CRB1170)</v>
          </cell>
          <cell r="D123" t="str">
            <v>t</v>
          </cell>
          <cell r="E123" t="str">
            <v>[项目特征]
1.钢筋种类、规格:型号、规格、材质综合考虑
2.连接方式:不区分绑扎、电渣压力焊连接、机械连接综合考虑
[工程内容]
1.钢筋(网、笼)制作、运输
2.钢筋(网、笼)安装</v>
          </cell>
          <cell r="F123"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23">
          <cell r="H123">
            <v>5709.754085</v>
          </cell>
          <cell r="I123">
            <v>6223.63195265</v>
          </cell>
          <cell r="J123">
            <v>0</v>
          </cell>
          <cell r="K123">
            <v>0</v>
          </cell>
          <cell r="L123">
            <v>680</v>
          </cell>
          <cell r="M123">
            <v>4296.55</v>
          </cell>
          <cell r="N123">
            <v>1.03</v>
          </cell>
          <cell r="O123">
            <v>67.2</v>
          </cell>
          <cell r="P123">
            <v>65.66</v>
          </cell>
          <cell r="Q123">
            <v>471.447585</v>
          </cell>
          <cell r="R123">
            <v>513.87786765</v>
          </cell>
          <cell r="S123" t="str">
            <v>钢筋1.03t/t</v>
          </cell>
        </row>
        <row r="124">
          <cell r="C124" t="str">
            <v>预埋铁件</v>
          </cell>
          <cell r="D124" t="str">
            <v>t</v>
          </cell>
          <cell r="E124" t="str">
            <v>[项目特征]
1.钢件种类、规格:型号、规格、材质综合考虑
2.连接方式:综合考虑
3.预埋件计算范围：仅计算措施钢筋以外的预埋铁件，且图纸中明确要求需预埋铁件。
[工程内容]
1.预埋铁件制作、运输、安装、刷防锈漆</v>
          </cell>
          <cell r="F124" t="str">
            <v>1、按设计图示铁件面积乘以单位理论质量计算
</v>
          </cell>
        </row>
        <row r="124">
          <cell r="H124">
            <v>5058.879987</v>
          </cell>
          <cell r="I124">
            <v>5514.17918583</v>
          </cell>
          <cell r="J124">
            <v>0</v>
          </cell>
          <cell r="K124">
            <v>0</v>
          </cell>
          <cell r="L124">
            <v>680</v>
          </cell>
          <cell r="M124">
            <v>3716.81</v>
          </cell>
          <cell r="N124">
            <v>1.03</v>
          </cell>
          <cell r="O124">
            <v>67.2</v>
          </cell>
          <cell r="P124">
            <v>65.66</v>
          </cell>
          <cell r="Q124">
            <v>417.705687</v>
          </cell>
          <cell r="R124">
            <v>455.29919883</v>
          </cell>
        </row>
        <row r="125">
          <cell r="C125" t="str">
            <v>安砌路缘石 C30</v>
          </cell>
          <cell r="D125" t="str">
            <v>m3</v>
          </cell>
          <cell r="E125" t="str">
            <v>[项目特征]
1.材料品种:C30砼路缘石
2.规格:综合考虑
3.砌筑砂浆等级及配合比:综合考虑
[工程内容]
1.放线、平基、运料，调制砂浆，安砌、勾缝、养护、清理等。</v>
          </cell>
          <cell r="F125" t="str">
            <v>按设计中心线长度乘以截面面积以体积计算，截面积为剖面矩形外接最大面积</v>
          </cell>
        </row>
        <row r="125">
          <cell r="H125">
            <v>998.448275925926</v>
          </cell>
          <cell r="I125">
            <v>1088.30862075926</v>
          </cell>
          <cell r="J125">
            <v>0</v>
          </cell>
          <cell r="K125">
            <v>0</v>
          </cell>
          <cell r="L125">
            <v>150</v>
          </cell>
          <cell r="M125">
            <v>762.867592592593</v>
          </cell>
          <cell r="N125">
            <v>1</v>
          </cell>
          <cell r="O125">
            <v>2.5</v>
          </cell>
          <cell r="P125">
            <v>0.64</v>
          </cell>
          <cell r="Q125">
            <v>82.4406833333334</v>
          </cell>
          <cell r="R125">
            <v>89.8603448333334</v>
          </cell>
        </row>
        <row r="126">
          <cell r="C126" t="str">
            <v>抗渗混凝土外加剂</v>
          </cell>
          <cell r="D126" t="str">
            <v>kg</v>
          </cell>
          <cell r="E126" t="str">
            <v>[项目特征]
1.外加剂种类:设计图纸或交工标准要求增加的外加剂
2.使用部位:综合
考虑
[工程内容]
1.运输、拌制、浇筑、配料</v>
          </cell>
          <cell r="F126" t="str">
            <v>1.设计图纸或交工标准增加的外加剂予以计算，由于施工措施增加的外加剂不予计算。
2.抗渗砼外加剂不区分抗渗等级按抗渗砼的数量以28kg/m3计算</v>
          </cell>
        </row>
        <row r="126">
          <cell r="H126">
            <v>1.4497</v>
          </cell>
          <cell r="I126">
            <v>1.580173</v>
          </cell>
          <cell r="J126">
            <v>0</v>
          </cell>
          <cell r="K126">
            <v>0</v>
          </cell>
          <cell r="L126">
            <v>0</v>
          </cell>
          <cell r="M126">
            <v>1.3</v>
          </cell>
          <cell r="N126">
            <v>1</v>
          </cell>
          <cell r="O126">
            <v>0.03</v>
          </cell>
          <cell r="P126">
            <v>0</v>
          </cell>
          <cell r="Q126">
            <v>0.1197</v>
          </cell>
          <cell r="R126">
            <v>0.130473</v>
          </cell>
        </row>
        <row r="127">
          <cell r="Q127">
            <v>0</v>
          </cell>
          <cell r="R127">
            <v>0</v>
          </cell>
        </row>
        <row r="128">
          <cell r="C128" t="str">
            <v>市政道路工程</v>
          </cell>
        </row>
        <row r="128">
          <cell r="J128">
            <v>0</v>
          </cell>
          <cell r="K128">
            <v>0</v>
          </cell>
        </row>
        <row r="129">
          <cell r="C129" t="str">
            <v>混凝土面层 C20</v>
          </cell>
          <cell r="D129" t="str">
            <v>m3</v>
          </cell>
          <cell r="E129" t="str">
            <v>[项目特征]
1.混凝土强度等级:C20混凝土
2.厚度:综合考虑
3.混凝土种类:自拌或商品混凝土综合考虑
4.其他:含模板制作、安装、拆除
5.外加剂、添加剂：除抗渗砼外加剂以外的综合考虑已包含在本项综合单价内
6.浇筑及泵送方式：综合考虑
[工程内容]
1.模板制作、安装、拆除
2.混凝土运输、浇筑、养护
3.伸缝
4.缩缝
5.路面养护</v>
          </cell>
          <cell r="F129" t="str">
            <v>按设计图示尺寸以面积乘以厚度以体积计算，扣除各种井所占面积。</v>
          </cell>
        </row>
        <row r="129">
          <cell r="H129">
            <v>589.7227</v>
          </cell>
          <cell r="I129">
            <v>642.797743</v>
          </cell>
          <cell r="J129">
            <v>0</v>
          </cell>
          <cell r="K129">
            <v>0</v>
          </cell>
          <cell r="L129">
            <v>53</v>
          </cell>
          <cell r="M129">
            <v>471</v>
          </cell>
          <cell r="N129">
            <v>1.02</v>
          </cell>
          <cell r="O129">
            <v>7.05</v>
          </cell>
          <cell r="P129">
            <v>0.56</v>
          </cell>
          <cell r="Q129">
            <v>48.6927</v>
          </cell>
          <cell r="R129">
            <v>53.075043</v>
          </cell>
          <cell r="S129" t="str">
            <v>混凝土1.02m3/m3</v>
          </cell>
        </row>
        <row r="130">
          <cell r="C130" t="str">
            <v>混凝土面层 C25</v>
          </cell>
          <cell r="D130" t="str">
            <v>m3</v>
          </cell>
          <cell r="E130" t="str">
            <v>[项目特征]
1.混凝土强度等级:C25混凝土
2.厚度:综合考虑
3.混凝土种类:自拌或商品混凝土综合考虑
4.其他:含模板制作、安装、拆除
5.外加剂、添加剂：除抗渗砼外加剂以外的综合考虑已包含在本项综合单价内
6.浇筑及泵送方式：综合考虑
[工程内容]
1.模板制作、安装、拆除
2.混凝土运输、浇筑、养护
3.伸缝
4.缩缝
5.路面养护</v>
          </cell>
          <cell r="F130" t="str">
            <v>按设计图示尺寸以面积乘以厚度以体积计算，扣除各种井所占面积。</v>
          </cell>
        </row>
        <row r="130">
          <cell r="H130">
            <v>600.4047</v>
          </cell>
          <cell r="I130">
            <v>654.441123</v>
          </cell>
          <cell r="J130">
            <v>0</v>
          </cell>
          <cell r="K130">
            <v>0</v>
          </cell>
          <cell r="L130">
            <v>53</v>
          </cell>
          <cell r="M130">
            <v>481</v>
          </cell>
          <cell r="N130">
            <v>1.02</v>
          </cell>
          <cell r="O130">
            <v>7</v>
          </cell>
          <cell r="P130">
            <v>0.21</v>
          </cell>
          <cell r="Q130">
            <v>49.5747</v>
          </cell>
          <cell r="R130">
            <v>54.036423</v>
          </cell>
          <cell r="S130" t="str">
            <v>混凝土1.02m3/m3</v>
          </cell>
        </row>
        <row r="131">
          <cell r="C131" t="str">
            <v>混凝土面层 C30</v>
          </cell>
          <cell r="D131" t="str">
            <v>m3</v>
          </cell>
          <cell r="E131" t="str">
            <v>[项目特征]
1.混凝土强度等级:C30混凝土
2.厚度:综合考虑
3.混凝土种类:自拌或商品混凝土综合考虑
4.其他:含模板制作、安装、拆除
5.外加剂、添加剂：除抗渗砼外加剂以外的综合考虑已包含在本项综合单价内
6.浇筑及泵送方式：综合考虑
[工程内容]
1.模板制作、安装、拆除
2.混凝土运输、浇筑、养护
3.伸缝
4.缩缝
5.路面养护</v>
          </cell>
          <cell r="F131" t="str">
            <v>按设计图示尺寸以面积乘以厚度以体积计算，扣除各种井所占面积。</v>
          </cell>
        </row>
        <row r="131">
          <cell r="H131">
            <v>609.95855</v>
          </cell>
          <cell r="I131">
            <v>664.8548195</v>
          </cell>
          <cell r="J131">
            <v>0</v>
          </cell>
          <cell r="K131">
            <v>0</v>
          </cell>
          <cell r="L131">
            <v>53</v>
          </cell>
          <cell r="M131">
            <v>490</v>
          </cell>
          <cell r="N131">
            <v>1.02</v>
          </cell>
          <cell r="O131">
            <v>6</v>
          </cell>
          <cell r="P131">
            <v>0.795</v>
          </cell>
          <cell r="Q131">
            <v>50.36355</v>
          </cell>
          <cell r="R131">
            <v>54.8962695</v>
          </cell>
          <cell r="S131" t="str">
            <v>混凝土1.02m3/m3</v>
          </cell>
        </row>
        <row r="132">
          <cell r="C132" t="str">
            <v>现浇（预制）钢筋(HPB235)</v>
          </cell>
          <cell r="D132" t="str">
            <v>t</v>
          </cell>
          <cell r="E132" t="str">
            <v>[项目特征]
1.钢筋种类、规格:型号、规格、材质综合考虑
2.连接方式:不区分绑扎、电渣压力焊连接、机械连接综合考虑
[工程内容]
1.钢筋(网、笼)制作、运输
2.钢筋(网、笼)安装</v>
          </cell>
          <cell r="F132"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32">
          <cell r="H132">
            <v>5227.284987</v>
          </cell>
          <cell r="I132">
            <v>5697.74063583</v>
          </cell>
          <cell r="J132">
            <v>0</v>
          </cell>
          <cell r="K132">
            <v>0</v>
          </cell>
          <cell r="L132">
            <v>680</v>
          </cell>
          <cell r="M132">
            <v>3866.81</v>
          </cell>
          <cell r="N132">
            <v>1.03</v>
          </cell>
          <cell r="O132">
            <v>67.2</v>
          </cell>
          <cell r="P132">
            <v>65.66</v>
          </cell>
          <cell r="Q132">
            <v>431.610687</v>
          </cell>
          <cell r="R132">
            <v>470.45564883</v>
          </cell>
          <cell r="S132" t="str">
            <v>钢筋1.03t/t</v>
          </cell>
        </row>
        <row r="133">
          <cell r="C133" t="str">
            <v>现浇（预制）钢筋(HPB300)</v>
          </cell>
          <cell r="D133" t="str">
            <v>t</v>
          </cell>
          <cell r="E133" t="str">
            <v>[项目特征]
1.钢筋种类、规格:型号、规格、材质综合考虑
2.连接方式:不区分绑扎、电渣压力焊连接、机械连接综合考虑
[工程内容]
1.钢筋(网、笼)制作、运输
2.钢筋(网、笼)安装</v>
          </cell>
          <cell r="F133"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33">
          <cell r="H133">
            <v>5227.284987</v>
          </cell>
          <cell r="I133">
            <v>5697.74063583</v>
          </cell>
          <cell r="J133">
            <v>0</v>
          </cell>
          <cell r="K133">
            <v>0</v>
          </cell>
          <cell r="L133">
            <v>680</v>
          </cell>
          <cell r="M133">
            <v>3866.81</v>
          </cell>
          <cell r="N133">
            <v>1.03</v>
          </cell>
          <cell r="O133">
            <v>67.2</v>
          </cell>
          <cell r="P133">
            <v>65.66</v>
          </cell>
          <cell r="Q133">
            <v>431.610687</v>
          </cell>
          <cell r="R133">
            <v>470.45564883</v>
          </cell>
          <cell r="S133" t="str">
            <v>钢筋1.03t/t</v>
          </cell>
        </row>
        <row r="134">
          <cell r="C134" t="str">
            <v>现浇（预制）钢筋(HRB335)</v>
          </cell>
          <cell r="D134" t="str">
            <v>t</v>
          </cell>
          <cell r="E134" t="str">
            <v>[项目特征]
1.钢筋种类、规格:型号、规格、材质综合考虑
2.连接方式:不区分绑扎、电渣压力焊连接、机械连接综合考虑
[工程内容]
1.钢筋(网、笼)制作、运输
2.钢筋(网、笼)安装</v>
          </cell>
          <cell r="F134"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34">
          <cell r="H134">
            <v>5227.284987</v>
          </cell>
          <cell r="I134">
            <v>5697.74063583</v>
          </cell>
          <cell r="J134">
            <v>0</v>
          </cell>
          <cell r="K134">
            <v>0</v>
          </cell>
          <cell r="L134">
            <v>680</v>
          </cell>
          <cell r="M134">
            <v>3866.81</v>
          </cell>
          <cell r="N134">
            <v>1.03</v>
          </cell>
          <cell r="O134">
            <v>67.2</v>
          </cell>
          <cell r="P134">
            <v>65.66</v>
          </cell>
          <cell r="Q134">
            <v>431.610687</v>
          </cell>
          <cell r="R134">
            <v>470.45564883</v>
          </cell>
          <cell r="S134" t="str">
            <v>钢筋1.03t/t</v>
          </cell>
        </row>
        <row r="135">
          <cell r="C135" t="str">
            <v>现浇（预制）钢筋(HRB400)</v>
          </cell>
          <cell r="D135" t="str">
            <v>t</v>
          </cell>
          <cell r="E135" t="str">
            <v>[项目特征]
1.钢筋种类、规格:型号、规格、材质综合考虑
2.连接方式:不区分绑扎、电渣压力焊连接、机械连接综合考虑
[工程内容]
1.钢筋(网、笼)制作、运输
2.钢筋(网、笼)安装</v>
          </cell>
          <cell r="F135"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35">
          <cell r="H135">
            <v>5222.322653</v>
          </cell>
          <cell r="I135">
            <v>5692.33169177</v>
          </cell>
          <cell r="J135">
            <v>0</v>
          </cell>
          <cell r="K135">
            <v>0</v>
          </cell>
          <cell r="L135">
            <v>680</v>
          </cell>
          <cell r="M135">
            <v>3862.39</v>
          </cell>
          <cell r="N135">
            <v>1.03</v>
          </cell>
          <cell r="O135">
            <v>67.2</v>
          </cell>
          <cell r="P135">
            <v>65.66</v>
          </cell>
          <cell r="Q135">
            <v>431.200953</v>
          </cell>
          <cell r="R135">
            <v>470.00903877</v>
          </cell>
          <cell r="S135" t="str">
            <v>钢筋1.03t/t</v>
          </cell>
        </row>
        <row r="136">
          <cell r="C136" t="str">
            <v>现浇（预制）钢筋(HRB500)</v>
          </cell>
          <cell r="D136" t="str">
            <v>t</v>
          </cell>
          <cell r="E136" t="str">
            <v>[项目特征]
1.钢筋种类、规格:型号、规格、材质综合考虑
2.连接方式:不区分绑扎、电渣压力焊连接、机械连接综合考虑
[工程内容]
1.钢筋(网、笼)制作、运输
2.钢筋(网、笼)安装</v>
          </cell>
          <cell r="F136"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36">
          <cell r="H136">
            <v>5575.030085</v>
          </cell>
          <cell r="I136">
            <v>6076.78279265</v>
          </cell>
          <cell r="J136">
            <v>0</v>
          </cell>
          <cell r="K136">
            <v>0</v>
          </cell>
          <cell r="L136">
            <v>680</v>
          </cell>
          <cell r="M136">
            <v>4176.55</v>
          </cell>
          <cell r="N136">
            <v>1.03</v>
          </cell>
          <cell r="O136">
            <v>67.2</v>
          </cell>
          <cell r="P136">
            <v>65.66</v>
          </cell>
          <cell r="Q136">
            <v>460.323585</v>
          </cell>
          <cell r="R136">
            <v>501.75270765</v>
          </cell>
          <cell r="S136" t="str">
            <v>钢筋1.03t/t</v>
          </cell>
        </row>
        <row r="137">
          <cell r="C137" t="str">
            <v>现浇（预制）钢筋(CRB500～CRB1170)</v>
          </cell>
          <cell r="D137" t="str">
            <v>t</v>
          </cell>
          <cell r="E137" t="str">
            <v>[项目特征]
1.钢筋种类、规格:型号、规格、材质综合考虑
2.连接方式:不区分绑扎、电渣压力焊连接、机械连接综合考虑
[工程内容]
1.钢筋(网、笼)制作、运输
2.钢筋(网、笼)安装</v>
          </cell>
          <cell r="F137"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37">
          <cell r="H137">
            <v>5709.754085</v>
          </cell>
          <cell r="I137">
            <v>6223.63195265</v>
          </cell>
          <cell r="J137">
            <v>0</v>
          </cell>
          <cell r="K137">
            <v>0</v>
          </cell>
          <cell r="L137">
            <v>680</v>
          </cell>
          <cell r="M137">
            <v>4296.55</v>
          </cell>
          <cell r="N137">
            <v>1.03</v>
          </cell>
          <cell r="O137">
            <v>67.2</v>
          </cell>
          <cell r="P137">
            <v>65.66</v>
          </cell>
          <cell r="Q137">
            <v>471.447585</v>
          </cell>
          <cell r="R137">
            <v>513.87786765</v>
          </cell>
          <cell r="S137" t="str">
            <v>钢筋1.03t/t</v>
          </cell>
        </row>
        <row r="138">
          <cell r="C138" t="str">
            <v>预埋铁件</v>
          </cell>
          <cell r="D138" t="str">
            <v>t</v>
          </cell>
          <cell r="E138" t="str">
            <v>[项目特征]
1.钢件种类、规格:型号、规格、材质综合考虑
2.连接方式:综合考虑
3.预埋件计算范围：仅计算措施钢筋以外的预埋铁件，且图纸中明确要求需预埋铁件。
[工程内容]
1.预埋铁件制作、运输、安装、刷防锈漆</v>
          </cell>
          <cell r="F138" t="str">
            <v>1、按设计图示铁件面积乘以单位理论质量计算
</v>
          </cell>
        </row>
        <row r="138">
          <cell r="H138">
            <v>5058.879987</v>
          </cell>
          <cell r="I138">
            <v>5514.17918583</v>
          </cell>
          <cell r="J138">
            <v>0</v>
          </cell>
          <cell r="K138">
            <v>0</v>
          </cell>
          <cell r="L138">
            <v>680</v>
          </cell>
          <cell r="M138">
            <v>3716.81</v>
          </cell>
          <cell r="N138">
            <v>1.03</v>
          </cell>
          <cell r="O138">
            <v>67.2</v>
          </cell>
          <cell r="P138">
            <v>65.66</v>
          </cell>
          <cell r="Q138">
            <v>417.705687</v>
          </cell>
          <cell r="R138">
            <v>455.29919883</v>
          </cell>
        </row>
        <row r="139">
          <cell r="C139" t="str">
            <v>改性沥青混凝土AC-10厚4cm</v>
          </cell>
          <cell r="D139" t="str">
            <v>m2</v>
          </cell>
          <cell r="E139" t="str">
            <v>[项目特征]
1.沥青混凝土种类:AC-10改性沥青混凝土
2.沥青混凝土厚度:4cm
3.施工方式:综合考虑
[工程内容]
1.清理下承面
2.材料运输
3.摊铺、整型
4.压实</v>
          </cell>
          <cell r="F139" t="str">
            <v>按设计图示尺寸以面积计算，扣除各种井所占面积。</v>
          </cell>
        </row>
        <row r="139">
          <cell r="H139">
            <v>67.49411236</v>
          </cell>
          <cell r="I139">
            <v>73.5685824724</v>
          </cell>
          <cell r="J139">
            <v>0</v>
          </cell>
          <cell r="K139">
            <v>0</v>
          </cell>
          <cell r="L139">
            <v>12</v>
          </cell>
          <cell r="M139">
            <v>1127.01</v>
          </cell>
          <cell r="N139">
            <v>0.0404</v>
          </cell>
          <cell r="O139">
            <v>3</v>
          </cell>
          <cell r="P139">
            <v>1.39</v>
          </cell>
          <cell r="Q139">
            <v>5.57290836</v>
          </cell>
          <cell r="R139">
            <v>6.0744701124</v>
          </cell>
        </row>
        <row r="140">
          <cell r="C140" t="str">
            <v>改性沥青混凝土AC-10 每增减1cm</v>
          </cell>
          <cell r="D140" t="str">
            <v>m2</v>
          </cell>
          <cell r="E140" t="str">
            <v>[项目特征]
1.沥青混凝土种类:AC-10改性沥青混凝土
2.沥青混凝土厚度:每增减1cm
3.施工方式:综合考虑
[工程内容]
1.清理下承面
2.材料运输
3.摊铺、整型
4.压实</v>
          </cell>
          <cell r="F140" t="str">
            <v>按设计图示尺寸以面积计算，扣除各种井所占面积。</v>
          </cell>
        </row>
        <row r="140">
          <cell r="H140">
            <v>16.93075309</v>
          </cell>
          <cell r="I140">
            <v>18.4545208681</v>
          </cell>
          <cell r="J140">
            <v>0</v>
          </cell>
          <cell r="K140">
            <v>0</v>
          </cell>
          <cell r="L140">
            <v>3</v>
          </cell>
          <cell r="M140">
            <v>1127.01</v>
          </cell>
          <cell r="N140">
            <v>0.0101</v>
          </cell>
          <cell r="O140">
            <v>0.74</v>
          </cell>
          <cell r="P140">
            <v>0.41</v>
          </cell>
          <cell r="Q140">
            <v>1.39795209</v>
          </cell>
          <cell r="R140">
            <v>1.5237677781</v>
          </cell>
        </row>
        <row r="141">
          <cell r="C141" t="str">
            <v>改性沥青混凝土AC-13厚4cm</v>
          </cell>
          <cell r="D141" t="str">
            <v>m2</v>
          </cell>
          <cell r="E141" t="str">
            <v>[项目特征]
1.沥青混凝土种类:AC-13改性沥青混凝土
2.沥青混凝土厚度:4cm
3.施工方式:综合考虑
[工程内容]
1.清理下承面
2.材料运输
3.摊铺、整型
4.压实</v>
          </cell>
          <cell r="F141" t="str">
            <v>按设计图示尺寸以面积计算，扣除各种井所占面积。</v>
          </cell>
        </row>
        <row r="141">
          <cell r="H141">
            <v>65.78477</v>
          </cell>
          <cell r="I141">
            <v>71.7053993</v>
          </cell>
          <cell r="J141">
            <v>0</v>
          </cell>
          <cell r="K141">
            <v>0</v>
          </cell>
          <cell r="L141">
            <v>12</v>
          </cell>
          <cell r="M141">
            <v>1080</v>
          </cell>
          <cell r="N141">
            <v>0.0404</v>
          </cell>
          <cell r="O141">
            <v>3</v>
          </cell>
          <cell r="P141">
            <v>1.721</v>
          </cell>
          <cell r="Q141">
            <v>5.43177</v>
          </cell>
          <cell r="R141">
            <v>5.9206293</v>
          </cell>
        </row>
        <row r="142">
          <cell r="C142" t="str">
            <v>改性沥青混凝土AC-13 每增减1cm</v>
          </cell>
          <cell r="D142" t="str">
            <v>m2</v>
          </cell>
          <cell r="E142" t="str">
            <v>[项目特征]
1.沥青混凝土种类:AC-13改性沥青混凝土
2.沥青混凝土厚度:每增减1cm
3.施工方式:综合考虑
[工程内容]
1.清理下承面
2.材料运输
3.摊铺、整型
4.压实</v>
          </cell>
          <cell r="F142" t="str">
            <v>按设计图示尺寸以面积计算，扣除各种井所占面积。</v>
          </cell>
        </row>
        <row r="142">
          <cell r="H142">
            <v>16.34782</v>
          </cell>
          <cell r="I142">
            <v>17.8191238</v>
          </cell>
          <cell r="J142">
            <v>0</v>
          </cell>
          <cell r="K142">
            <v>0</v>
          </cell>
          <cell r="L142">
            <v>3</v>
          </cell>
          <cell r="M142">
            <v>1080</v>
          </cell>
          <cell r="N142">
            <v>0.0101</v>
          </cell>
          <cell r="O142">
            <v>0.75</v>
          </cell>
          <cell r="P142">
            <v>0.34</v>
          </cell>
          <cell r="Q142">
            <v>1.34982</v>
          </cell>
          <cell r="R142">
            <v>1.4713038</v>
          </cell>
        </row>
        <row r="143">
          <cell r="C143" t="str">
            <v>改性沥青玛蹄脂SMA-13厚4cm</v>
          </cell>
          <cell r="D143" t="str">
            <v>m2</v>
          </cell>
          <cell r="E143" t="str">
            <v>[项目特征]
1.面层种类:改性沥青玛蹄脂SMA-13
2.面层厚度:4cm
3.施工方式:综合考虑
[工程内容]
1.清理下承面
2.材料运输
3.摊铺、整型
4.压实</v>
          </cell>
          <cell r="F143" t="str">
            <v>按设计图示尺寸以面积计算，扣除各种井所占面积。</v>
          </cell>
        </row>
        <row r="143">
          <cell r="H143">
            <v>67.1331</v>
          </cell>
          <cell r="I143">
            <v>73.175079</v>
          </cell>
          <cell r="J143">
            <v>0</v>
          </cell>
          <cell r="K143">
            <v>0</v>
          </cell>
          <cell r="L143">
            <v>12</v>
          </cell>
          <cell r="M143">
            <v>1200</v>
          </cell>
          <cell r="N143">
            <v>0.0404</v>
          </cell>
          <cell r="O143">
            <v>0</v>
          </cell>
          <cell r="P143">
            <v>1.11</v>
          </cell>
          <cell r="Q143">
            <v>5.5431</v>
          </cell>
          <cell r="R143">
            <v>6.041979</v>
          </cell>
        </row>
        <row r="144">
          <cell r="C144" t="str">
            <v>改性沥青玛蹄脂SMA-13 每增减1cm</v>
          </cell>
          <cell r="D144" t="str">
            <v>m2</v>
          </cell>
          <cell r="E144" t="str">
            <v>[项目特征]
1.面层种类:改性沥青玛蹄脂SMA-13
2.面层厚度:每增减1cm
3.施工方式:综合考虑
[工程内容]
1.清理下承面
2.材料运输
3.摊铺、整型
4.压实</v>
          </cell>
          <cell r="F144" t="str">
            <v>按设计图示尺寸以面积计算，扣除各种井所占面积。</v>
          </cell>
        </row>
        <row r="144">
          <cell r="H144">
            <v>16.8078</v>
          </cell>
          <cell r="I144">
            <v>18.320502</v>
          </cell>
          <cell r="J144">
            <v>0</v>
          </cell>
          <cell r="K144">
            <v>0</v>
          </cell>
          <cell r="L144">
            <v>3</v>
          </cell>
          <cell r="M144">
            <v>1200</v>
          </cell>
          <cell r="N144">
            <v>0.0101</v>
          </cell>
          <cell r="O144">
            <v>0</v>
          </cell>
          <cell r="P144">
            <v>0.3</v>
          </cell>
          <cell r="Q144">
            <v>1.3878</v>
          </cell>
          <cell r="R144">
            <v>1.512702</v>
          </cell>
        </row>
        <row r="145">
          <cell r="C145" t="str">
            <v>中粒式沥青砼AC-16厚6cm</v>
          </cell>
          <cell r="D145" t="str">
            <v>m2</v>
          </cell>
          <cell r="E145" t="str">
            <v>[项目特征]
1.种类:中粒式沥青砼AC-16
2.厚度:6cm
3.施工方式:综合考虑
[工程内容]
1.清理下承面
2.材料运输
3.摊铺、整型
4.压实</v>
          </cell>
          <cell r="F145" t="str">
            <v>按设计图示尺寸以面积计算，扣除各种井所占面积。</v>
          </cell>
        </row>
        <row r="145">
          <cell r="H145">
            <v>82.447164</v>
          </cell>
          <cell r="I145">
            <v>89.86740876</v>
          </cell>
          <cell r="J145">
            <v>0</v>
          </cell>
          <cell r="K145">
            <v>0</v>
          </cell>
          <cell r="L145">
            <v>1.46</v>
          </cell>
          <cell r="M145">
            <v>1216</v>
          </cell>
          <cell r="N145">
            <v>0.0606</v>
          </cell>
          <cell r="O145">
            <v>0</v>
          </cell>
          <cell r="P145">
            <v>0.49</v>
          </cell>
          <cell r="Q145">
            <v>6.807564</v>
          </cell>
          <cell r="R145">
            <v>7.42024476</v>
          </cell>
        </row>
        <row r="146">
          <cell r="C146" t="str">
            <v>中粒式沥青砼AC-16 每增减1cm</v>
          </cell>
          <cell r="D146" t="str">
            <v>m2</v>
          </cell>
          <cell r="E146" t="str">
            <v>[项目特征]
1.种类:中粒式沥青砼AC-16
2.厚度:每增减1cm
3.施工方式:综合考虑
[工程内容]
1.清理下承面
2.材料运输
3.摊铺、整型
4.压实</v>
          </cell>
          <cell r="F146" t="str">
            <v>按设计图示尺寸以面积计算，扣除各种井所占面积。</v>
          </cell>
        </row>
        <row r="146">
          <cell r="H146">
            <v>14.171744</v>
          </cell>
          <cell r="I146">
            <v>15.44720096</v>
          </cell>
          <cell r="J146">
            <v>0</v>
          </cell>
          <cell r="K146">
            <v>0</v>
          </cell>
          <cell r="L146">
            <v>0.24</v>
          </cell>
          <cell r="M146">
            <v>1216</v>
          </cell>
          <cell r="N146">
            <v>0.0101</v>
          </cell>
          <cell r="O146">
            <v>0</v>
          </cell>
          <cell r="P146">
            <v>0.48</v>
          </cell>
          <cell r="Q146">
            <v>1.170144</v>
          </cell>
          <cell r="R146">
            <v>1.27545696</v>
          </cell>
        </row>
        <row r="147">
          <cell r="C147" t="str">
            <v>中粒式沥青砼AC-20厚6cm</v>
          </cell>
          <cell r="D147" t="str">
            <v>m2</v>
          </cell>
          <cell r="E147" t="str">
            <v>[项目特征]
1.种类:中粒式沥青砼AC-20
2.厚度:6cm
3.施工方式:综合考虑
[工程内容]
1.清理下承面
2.材料运输
3.摊铺、整型
4.压实</v>
          </cell>
          <cell r="F147" t="str">
            <v>按设计图示尺寸以面积计算，扣除各种井所占面积。</v>
          </cell>
        </row>
        <row r="147">
          <cell r="H147">
            <v>74.8176</v>
          </cell>
          <cell r="I147">
            <v>81.551184</v>
          </cell>
          <cell r="J147">
            <v>0</v>
          </cell>
          <cell r="K147">
            <v>0</v>
          </cell>
          <cell r="L147">
            <v>1.46</v>
          </cell>
          <cell r="M147">
            <v>1100</v>
          </cell>
          <cell r="N147">
            <v>0.0606</v>
          </cell>
          <cell r="O147">
            <v>0</v>
          </cell>
          <cell r="P147">
            <v>0.52</v>
          </cell>
          <cell r="Q147">
            <v>6.1776</v>
          </cell>
          <cell r="R147">
            <v>6.733584</v>
          </cell>
        </row>
        <row r="148">
          <cell r="C148" t="str">
            <v>中粒式沥青砼AC-20 每增减1cm</v>
          </cell>
          <cell r="D148" t="str">
            <v>m2</v>
          </cell>
          <cell r="E148" t="str">
            <v>[项目特征]
1.种类:中粒式沥青砼AC-20
2.厚度:每增减1cm
3.施工方式:综合考虑
[工程内容]
1.清理下承面
2.材料运输
3.摊铺、整型
4.压实</v>
          </cell>
          <cell r="F148" t="str">
            <v>按设计图示尺寸以面积计算，扣除各种井所占面积。</v>
          </cell>
        </row>
        <row r="148">
          <cell r="H148">
            <v>12.9056</v>
          </cell>
          <cell r="I148">
            <v>14.067104</v>
          </cell>
          <cell r="J148">
            <v>0</v>
          </cell>
          <cell r="K148">
            <v>0</v>
          </cell>
          <cell r="L148">
            <v>0.24</v>
          </cell>
          <cell r="M148">
            <v>1100</v>
          </cell>
          <cell r="N148">
            <v>0.0101</v>
          </cell>
          <cell r="O148">
            <v>0</v>
          </cell>
          <cell r="P148">
            <v>0.49</v>
          </cell>
          <cell r="Q148">
            <v>1.0656</v>
          </cell>
          <cell r="R148">
            <v>1.161504</v>
          </cell>
        </row>
        <row r="149">
          <cell r="C149" t="str">
            <v>中粒式沥青砼AC-20厚6cm(含抗车辙剂)</v>
          </cell>
          <cell r="D149" t="str">
            <v>m2</v>
          </cell>
          <cell r="E149" t="str">
            <v>[项目特征]
1.种类:中粒式沥青砼AC-20
2.厚度:6cm
3.施工方式:综合考虑
4.车载剂：JTJ-130抗辙剂掺量为沥青混凝土重量的0.4%，即每吨混合料掺加4公斤,
[工程内容]
1.清理下承面
2.材料运输
3.摊铺、整型
4.压实</v>
          </cell>
          <cell r="F149" t="str">
            <v>1、按设计图示尺寸以面积计算，扣除各种井所占面积。
2、需施工单位打报告，由监理单位、工程部、项目成本经理、成本中心等相关部门（单位）审批确认后计算，否则不予计算。</v>
          </cell>
        </row>
        <row r="149">
          <cell r="H149">
            <v>82.2732</v>
          </cell>
          <cell r="I149">
            <v>89.677788</v>
          </cell>
          <cell r="J149">
            <v>0</v>
          </cell>
          <cell r="K149">
            <v>0</v>
          </cell>
          <cell r="L149">
            <v>1.46</v>
          </cell>
          <cell r="M149">
            <v>1100</v>
          </cell>
          <cell r="N149">
            <v>0.0606</v>
          </cell>
          <cell r="O149">
            <v>6.84</v>
          </cell>
          <cell r="P149">
            <v>0.52</v>
          </cell>
          <cell r="Q149">
            <v>6.7932</v>
          </cell>
          <cell r="R149">
            <v>7.404588</v>
          </cell>
        </row>
        <row r="150">
          <cell r="C150" t="str">
            <v>中粒式沥青砼AC-20 每增减1cm(含抗车辙剂)</v>
          </cell>
          <cell r="D150" t="str">
            <v>m2</v>
          </cell>
          <cell r="E150" t="str">
            <v>[项目特征]
1.种类:中粒式沥青砼AC-20
2.厚度:每增减1cm
3.施工方式:综合考虑
4.车载剂：JTJ-130抗辙剂掺量为沥青混凝土重量的0.4%，即每吨混合料掺加4公斤,
[工程内容]
1.清理下承面
2.材料运输
3.摊铺、整型
4.压实</v>
          </cell>
          <cell r="F150" t="str">
            <v>1、按设计图示尺寸以面积计算，扣除各种井所占面积。
2、需施工单位打报告，由监理单位、工程部、项目成本经理、成本中心等相关部门（单位）审批确认后计算，否则不予计算。</v>
          </cell>
        </row>
        <row r="150">
          <cell r="H150">
            <v>14.1482</v>
          </cell>
          <cell r="I150">
            <v>15.421538</v>
          </cell>
          <cell r="J150">
            <v>0</v>
          </cell>
          <cell r="K150">
            <v>0</v>
          </cell>
          <cell r="L150">
            <v>0.24</v>
          </cell>
          <cell r="M150">
            <v>1100</v>
          </cell>
          <cell r="N150">
            <v>0.0101</v>
          </cell>
          <cell r="O150">
            <v>1.14</v>
          </cell>
          <cell r="P150">
            <v>0.49</v>
          </cell>
          <cell r="Q150">
            <v>1.1682</v>
          </cell>
          <cell r="R150">
            <v>1.273338</v>
          </cell>
        </row>
        <row r="151">
          <cell r="C151" t="str">
            <v>粗粒式沥青砼AC-25厚6cm</v>
          </cell>
          <cell r="D151" t="str">
            <v>m2</v>
          </cell>
          <cell r="E151" t="str">
            <v>[项目特征]
1.种类:粗粒式沥青砼AC-25
2.厚度:6cm
3.施工方式:综合考虑
[工程内容]
1.清理下承面
2.材料运输
3.摊铺、整型
4.压实</v>
          </cell>
          <cell r="F151" t="str">
            <v>按设计图示尺寸以面积计算，扣除各种井所占面积。</v>
          </cell>
        </row>
        <row r="151">
          <cell r="H151">
            <v>79.341972</v>
          </cell>
          <cell r="I151">
            <v>86.48274948</v>
          </cell>
          <cell r="J151">
            <v>0</v>
          </cell>
          <cell r="K151">
            <v>0</v>
          </cell>
          <cell r="L151">
            <v>1.46</v>
          </cell>
          <cell r="M151">
            <v>1168</v>
          </cell>
          <cell r="N151">
            <v>0.0606</v>
          </cell>
          <cell r="O151">
            <v>0</v>
          </cell>
          <cell r="P151">
            <v>0.55</v>
          </cell>
          <cell r="Q151">
            <v>6.551172</v>
          </cell>
          <cell r="R151">
            <v>7.14077748</v>
          </cell>
        </row>
        <row r="152">
          <cell r="C152" t="str">
            <v>粗粒式沥青砼AC-25 每增减1cm</v>
          </cell>
          <cell r="D152" t="str">
            <v>m2</v>
          </cell>
          <cell r="E152" t="str">
            <v>[项目特征]
1.种类:粗粒式沥青砼AC-25
2.厚度:每增减1cm
3.施工方式:综合考虑
[工程内容]
1.清理下承面
2.材料运输
3.摊铺、整型
4.压实</v>
          </cell>
          <cell r="F152" t="str">
            <v>按设计图示尺寸以面积计算，扣除各种井所占面积。</v>
          </cell>
        </row>
        <row r="152">
          <cell r="H152">
            <v>13.196412</v>
          </cell>
          <cell r="I152">
            <v>14.38408908</v>
          </cell>
          <cell r="J152">
            <v>0</v>
          </cell>
          <cell r="K152">
            <v>0</v>
          </cell>
          <cell r="L152">
            <v>0.2</v>
          </cell>
          <cell r="M152">
            <v>1168</v>
          </cell>
          <cell r="N152">
            <v>0.0101</v>
          </cell>
          <cell r="O152">
            <v>0</v>
          </cell>
          <cell r="P152">
            <v>0.11</v>
          </cell>
          <cell r="Q152">
            <v>1.089612</v>
          </cell>
          <cell r="R152">
            <v>1.18767708</v>
          </cell>
        </row>
        <row r="153">
          <cell r="C153" t="str">
            <v>粗粒式沥青砼AC-25厚6cm(含抗车辙剂)</v>
          </cell>
          <cell r="D153" t="str">
            <v>m2</v>
          </cell>
          <cell r="E153" t="str">
            <v>[项目特征]
1.种类:粗粒式沥青砼AC-25
2.厚度:6cm
3.施工方式:综合考虑
4.车载剂：JTJ-130抗辙剂掺量为沥青混凝土重量的0.4%，即每吨混合料掺加4公斤
[工程内容]
1.清理下承面
2.材料运输
3.摊铺、整型
4.压实</v>
          </cell>
          <cell r="F153" t="str">
            <v>1、按设计图示尺寸以面积计算，扣除各种井所占面积。
2、需施工单位打报告，由监理单位、工程部、项目成本经理、成本中心等相关部门（单位）审批确认后计算，否则不予计算。</v>
          </cell>
        </row>
        <row r="153">
          <cell r="H153">
            <v>86.830272</v>
          </cell>
          <cell r="I153">
            <v>94.64499648</v>
          </cell>
          <cell r="J153">
            <v>0</v>
          </cell>
          <cell r="K153">
            <v>0</v>
          </cell>
          <cell r="L153">
            <v>1.46</v>
          </cell>
          <cell r="M153">
            <v>1168</v>
          </cell>
          <cell r="N153">
            <v>0.0606</v>
          </cell>
          <cell r="O153">
            <v>6.87</v>
          </cell>
          <cell r="P153">
            <v>0.55</v>
          </cell>
          <cell r="Q153">
            <v>7.169472</v>
          </cell>
          <cell r="R153">
            <v>7.81472448</v>
          </cell>
        </row>
        <row r="154">
          <cell r="C154" t="str">
            <v>粗粒式沥青砼AC-25 每增减1cm(含抗车辙剂)</v>
          </cell>
          <cell r="D154" t="str">
            <v>m2</v>
          </cell>
          <cell r="E154" t="str">
            <v>[项目特征]
1.种类:粗粒式沥青砼AC-25
2.厚度:每增减1cm
3.施工方式:综合考虑
4.车载剂：JTJ-130抗辙剂掺量为沥青混凝土重量的0.4%，即每吨混合料掺加4公斤
[工程内容]
1.清理下承面
2.材料运输
3.摊铺、整型
4.压实</v>
          </cell>
          <cell r="F154" t="str">
            <v>1、按设计图示尺寸以面积计算，扣除各种井所占面积。
2、需施工单位打报告，由监理单位、工程部、项目成本经理、成本中心等相关部门（单位）审批确认后计算，否则不予计算。</v>
          </cell>
        </row>
        <row r="154">
          <cell r="H154">
            <v>14.199212</v>
          </cell>
          <cell r="I154">
            <v>15.47714108</v>
          </cell>
          <cell r="J154">
            <v>0</v>
          </cell>
          <cell r="K154">
            <v>0</v>
          </cell>
          <cell r="L154">
            <v>0.2</v>
          </cell>
          <cell r="M154">
            <v>1168</v>
          </cell>
          <cell r="N154">
            <v>0.0101</v>
          </cell>
          <cell r="O154">
            <v>0.91</v>
          </cell>
          <cell r="P154">
            <v>0.12</v>
          </cell>
          <cell r="Q154">
            <v>1.172412</v>
          </cell>
          <cell r="R154">
            <v>1.27792908</v>
          </cell>
        </row>
        <row r="155">
          <cell r="C155" t="str">
            <v>改性乳化沥青稀浆封层0.6cm</v>
          </cell>
          <cell r="D155" t="str">
            <v>m2</v>
          </cell>
          <cell r="E155" t="str">
            <v>[项目特征]
1.材料品种:改性乳化沥青稀浆封层
2.喷油量:满足设计要求
3.厚度:0.6cm
4.其他满足设计及规范要求
[工程内容]
1.清理下承面
2.喷油、布料</v>
          </cell>
          <cell r="F155" t="str">
            <v>按设计图示尺寸以面积计算，扣除各种井所占面积。</v>
          </cell>
        </row>
        <row r="155">
          <cell r="H155">
            <v>7.2267</v>
          </cell>
          <cell r="I155">
            <v>7.877103</v>
          </cell>
          <cell r="J155">
            <v>0</v>
          </cell>
          <cell r="K155">
            <v>0</v>
          </cell>
          <cell r="L155">
            <v>0.22</v>
          </cell>
          <cell r="M155">
            <v>0</v>
          </cell>
          <cell r="N155">
            <v>1</v>
          </cell>
          <cell r="O155">
            <v>6.09</v>
          </cell>
          <cell r="P155">
            <v>0.32</v>
          </cell>
          <cell r="Q155">
            <v>0.5967</v>
          </cell>
          <cell r="R155">
            <v>0.650403</v>
          </cell>
        </row>
        <row r="156">
          <cell r="C156" t="str">
            <v>改性乳化沥青稀浆封层 每增减0.1cm</v>
          </cell>
          <cell r="D156" t="str">
            <v>m2</v>
          </cell>
          <cell r="E156" t="str">
            <v>[项目特征]
1.材料品种:改性乳化沥青稀浆封层
2.喷油量:满足设计要求
3.厚度:每增减0.1cm
4.其他满足设计及规范要求
[工程内容]
1.清理下承面
2.喷油、布料</v>
          </cell>
          <cell r="F156" t="str">
            <v>按设计图示尺寸以面积计算，扣除各种井所占面积。</v>
          </cell>
        </row>
        <row r="156">
          <cell r="H156">
            <v>1.2099</v>
          </cell>
          <cell r="I156">
            <v>1.318791</v>
          </cell>
          <cell r="J156">
            <v>0</v>
          </cell>
          <cell r="K156">
            <v>0</v>
          </cell>
          <cell r="L156">
            <v>0.04</v>
          </cell>
          <cell r="M156">
            <v>0</v>
          </cell>
          <cell r="N156">
            <v>1</v>
          </cell>
          <cell r="O156">
            <v>1.02</v>
          </cell>
          <cell r="P156">
            <v>0.05</v>
          </cell>
          <cell r="Q156">
            <v>0.0999</v>
          </cell>
          <cell r="R156">
            <v>0.108891</v>
          </cell>
        </row>
        <row r="157">
          <cell r="C157" t="str">
            <v>改性乳化沥青粘层</v>
          </cell>
          <cell r="D157" t="str">
            <v>m2</v>
          </cell>
          <cell r="E157" t="str">
            <v>[项目特征]
1.材料品种:改性乳化沥青
2.喷油量:满足设计要求
3.其他满足设计及规范要求
[工程内容]
1.清理下承面
2.喷油、布料</v>
          </cell>
          <cell r="F157" t="str">
            <v>按设计图示尺寸以面积计算，扣除各种井所占面积。</v>
          </cell>
        </row>
        <row r="157">
          <cell r="H157">
            <v>2.0383</v>
          </cell>
          <cell r="I157">
            <v>2.221747</v>
          </cell>
          <cell r="J157">
            <v>0</v>
          </cell>
          <cell r="K157">
            <v>0</v>
          </cell>
          <cell r="L157">
            <v>0.5</v>
          </cell>
          <cell r="M157">
            <v>0</v>
          </cell>
          <cell r="N157">
            <v>1</v>
          </cell>
          <cell r="O157">
            <v>1.37</v>
          </cell>
          <cell r="P157">
            <v>0</v>
          </cell>
          <cell r="Q157">
            <v>0.1683</v>
          </cell>
          <cell r="R157">
            <v>0.183447</v>
          </cell>
        </row>
        <row r="158">
          <cell r="C158" t="str">
            <v>液体沥青透层</v>
          </cell>
          <cell r="D158" t="str">
            <v>m2</v>
          </cell>
          <cell r="E158" t="str">
            <v>[项目特征]
1.材料品种:改性乳化沥青
2.喷油量:满足设计要求
3.其他满足设计及规范要求
[工程内容]
1.清理下承面
2.喷油、布料</v>
          </cell>
          <cell r="F158" t="str">
            <v>按设计图示尺寸以面积计算，扣除各种井所占面积。</v>
          </cell>
        </row>
        <row r="158">
          <cell r="H158">
            <v>3.8913</v>
          </cell>
          <cell r="I158">
            <v>4.241517</v>
          </cell>
          <cell r="J158">
            <v>0</v>
          </cell>
          <cell r="K158">
            <v>0</v>
          </cell>
          <cell r="L158">
            <v>1.8</v>
          </cell>
          <cell r="M158">
            <v>0</v>
          </cell>
          <cell r="N158">
            <v>1</v>
          </cell>
          <cell r="O158">
            <v>1.77</v>
          </cell>
          <cell r="P158">
            <v>0</v>
          </cell>
          <cell r="Q158">
            <v>0.3213</v>
          </cell>
          <cell r="R158">
            <v>0.350217</v>
          </cell>
        </row>
        <row r="159">
          <cell r="C159" t="str">
            <v>5.5%水泥稳定级配碎石20cm</v>
          </cell>
          <cell r="D159" t="str">
            <v>m2</v>
          </cell>
          <cell r="E159" t="str">
            <v>[项目特征]
1.水泥含量:5.5%
2.石料规格:满足设计及规范要求
3.厚度:20cm
[工程内容]
拌和、运输、铺筑、找平、碾压、养护</v>
          </cell>
          <cell r="F159" t="str">
            <v>按设计图示尺寸以面积计算，扣除各种井所占面积。</v>
          </cell>
        </row>
        <row r="159">
          <cell r="H159">
            <v>65.7870808</v>
          </cell>
          <cell r="I159">
            <v>71.707918072</v>
          </cell>
          <cell r="J159">
            <v>0</v>
          </cell>
          <cell r="K159">
            <v>0</v>
          </cell>
          <cell r="L159">
            <v>4.5</v>
          </cell>
          <cell r="M159">
            <v>52.48512</v>
          </cell>
          <cell r="N159">
            <v>1</v>
          </cell>
          <cell r="O159">
            <v>0.25</v>
          </cell>
          <cell r="P159">
            <v>3.12</v>
          </cell>
          <cell r="Q159">
            <v>5.4319608</v>
          </cell>
          <cell r="R159">
            <v>5.920837272</v>
          </cell>
          <cell r="S159" t="str">
            <v>水泥稳定碎石拌合物：0.204m³/㎡</v>
          </cell>
        </row>
        <row r="160">
          <cell r="C160" t="str">
            <v>5.5%水泥稳定级配碎石  每增减1cm</v>
          </cell>
          <cell r="D160" t="str">
            <v>m2</v>
          </cell>
          <cell r="E160" t="str">
            <v>[项目特征]
1.水泥含量:5.5%
2.石料规格:满足设计及规范要求
3.厚度:每增减1cm
[工程内容]
拌和、运输、铺筑、找平、碾压、养护</v>
          </cell>
          <cell r="F160" t="str">
            <v>按设计图示尺寸以面积计算，扣除各种井所占面积。</v>
          </cell>
        </row>
        <row r="160">
          <cell r="H160">
            <v>3.29643904</v>
          </cell>
          <cell r="I160">
            <v>3.5931185536</v>
          </cell>
          <cell r="J160">
            <v>0</v>
          </cell>
          <cell r="K160">
            <v>0</v>
          </cell>
          <cell r="L160">
            <v>0.18</v>
          </cell>
          <cell r="M160">
            <v>2.624256</v>
          </cell>
          <cell r="N160">
            <v>1</v>
          </cell>
          <cell r="O160">
            <v>0</v>
          </cell>
          <cell r="P160">
            <v>0.22</v>
          </cell>
          <cell r="Q160">
            <v>0.27218304</v>
          </cell>
          <cell r="R160">
            <v>0.2966795136</v>
          </cell>
          <cell r="S160" t="str">
            <v>水泥稳定碎石拌合物：0.0102m³/㎡</v>
          </cell>
        </row>
        <row r="161">
          <cell r="C161" t="str">
            <v>4%水泥稳定级配碎石25cm</v>
          </cell>
          <cell r="D161" t="str">
            <v>m2</v>
          </cell>
          <cell r="E161" t="str">
            <v>[项目特征]
1.水泥含量:4%
2.石料规格:满足设计及规范要求
3.厚度:25cm
[工程内容]
拌和、运输、铺筑、找平、碾压、养护</v>
          </cell>
          <cell r="F161" t="str">
            <v>按设计图示尺寸以面积计算，扣除各种井所占面积。</v>
          </cell>
        </row>
        <row r="161">
          <cell r="H161">
            <v>79.587876</v>
          </cell>
          <cell r="I161">
            <v>86.75078484</v>
          </cell>
          <cell r="J161">
            <v>0</v>
          </cell>
          <cell r="K161">
            <v>0</v>
          </cell>
          <cell r="L161">
            <v>4.5</v>
          </cell>
          <cell r="M161">
            <v>65.6064</v>
          </cell>
          <cell r="N161">
            <v>1</v>
          </cell>
          <cell r="O161">
            <v>0</v>
          </cell>
          <cell r="P161">
            <v>2.91</v>
          </cell>
          <cell r="Q161">
            <v>6.571476</v>
          </cell>
          <cell r="R161">
            <v>7.16290884</v>
          </cell>
          <cell r="S161" t="str">
            <v>水泥稳定碎石拌合物：0.255m³/㎡</v>
          </cell>
        </row>
        <row r="162">
          <cell r="C162" t="str">
            <v>4%水泥稳定级配碎石  每增减1cm</v>
          </cell>
          <cell r="D162" t="str">
            <v>m2</v>
          </cell>
          <cell r="E162" t="str">
            <v>[项目特征]
1.水泥含量:4%
2.石料规格:满足设计及规范要求
3.厚度:每增减1cm
[工程内容]
拌和、运输、铺筑、找平、碾压、养护</v>
          </cell>
          <cell r="F162" t="str">
            <v>按设计图示尺寸以面积计算，扣除各种井所占面积。</v>
          </cell>
        </row>
        <row r="162">
          <cell r="H162">
            <v>3.27463904</v>
          </cell>
          <cell r="I162">
            <v>3.5693565536</v>
          </cell>
          <cell r="J162">
            <v>0</v>
          </cell>
          <cell r="K162">
            <v>0</v>
          </cell>
          <cell r="L162">
            <v>0.18</v>
          </cell>
          <cell r="M162">
            <v>2.624256</v>
          </cell>
          <cell r="N162">
            <v>1</v>
          </cell>
          <cell r="O162">
            <v>0</v>
          </cell>
          <cell r="P162">
            <v>0.2</v>
          </cell>
          <cell r="Q162">
            <v>0.27038304</v>
          </cell>
          <cell r="R162">
            <v>0.2947175136</v>
          </cell>
          <cell r="S162" t="str">
            <v>水泥稳定碎石拌合物：0.0102m³/㎡</v>
          </cell>
        </row>
        <row r="163">
          <cell r="C163" t="str">
            <v>3%水泥稳定级配碎石垫层15cm（人行道）</v>
          </cell>
          <cell r="D163" t="str">
            <v>m2</v>
          </cell>
          <cell r="E163" t="str">
            <v>[项目特征]
1.水泥含量:3%
2.石料规格:满足设计及规范要求
3.厚度:15cm
[工程内容]
1.路基压实
2.拌和、运输、铺筑、找平、碾压、养护</v>
          </cell>
          <cell r="F163" t="str">
            <v>按设计图示尺寸以面积计算，扣除各种井所占面积。</v>
          </cell>
        </row>
        <row r="163">
          <cell r="H163">
            <v>48.5418856</v>
          </cell>
          <cell r="I163">
            <v>52.910655304</v>
          </cell>
          <cell r="J163">
            <v>0</v>
          </cell>
          <cell r="K163">
            <v>0</v>
          </cell>
          <cell r="L163">
            <v>2.07</v>
          </cell>
          <cell r="M163">
            <v>39.36384</v>
          </cell>
          <cell r="N163">
            <v>1</v>
          </cell>
          <cell r="O163">
            <v>0</v>
          </cell>
          <cell r="P163">
            <v>3.1</v>
          </cell>
          <cell r="Q163">
            <v>4.0080456</v>
          </cell>
          <cell r="R163">
            <v>4.368769704</v>
          </cell>
          <cell r="S163" t="str">
            <v>水泥稳定碎石拌合物：0.153m³/㎡</v>
          </cell>
        </row>
        <row r="164">
          <cell r="C164" t="str">
            <v>3%水泥稳定级配碎石垫层  每增减1cm</v>
          </cell>
          <cell r="D164" t="str">
            <v>m2</v>
          </cell>
          <cell r="E164" t="str">
            <v>[项目特征]
1.水泥含量:3%
2.石料规格:满足设计及规范要求
3.厚度:每增减1cm
[工程内容]
1.路基压实
2.拌和、运输、铺筑、找平、碾压、养护</v>
          </cell>
          <cell r="F164" t="str">
            <v>按设计图示尺寸以面积计算，扣除各种井所占面积。</v>
          </cell>
        </row>
        <row r="164">
          <cell r="H164">
            <v>3.17653904</v>
          </cell>
          <cell r="I164">
            <v>3.4624275536</v>
          </cell>
          <cell r="J164">
            <v>0</v>
          </cell>
          <cell r="K164">
            <v>0</v>
          </cell>
          <cell r="L164">
            <v>0.18</v>
          </cell>
          <cell r="M164">
            <v>2.624256</v>
          </cell>
          <cell r="N164">
            <v>1</v>
          </cell>
          <cell r="O164">
            <v>0</v>
          </cell>
          <cell r="P164">
            <v>0.11</v>
          </cell>
          <cell r="Q164">
            <v>0.26228304</v>
          </cell>
          <cell r="R164">
            <v>0.2858885136</v>
          </cell>
          <cell r="S164" t="str">
            <v>水泥稳定碎石拌合物：0.0102m³/㎡</v>
          </cell>
        </row>
        <row r="165">
          <cell r="C165" t="str">
            <v>薄层抗滑层</v>
          </cell>
          <cell r="D165" t="str">
            <v>m2</v>
          </cell>
          <cell r="E165" t="str">
            <v>[项目特征]
1.材料品种:WS抗滑层材料（5mm）、优质（耐磨、粗糙）碎石（3—5mm）
2.喷油量:满足设计要求
3.其他满足设计及规范要求
[工程内容]
1.清理下承面
2.喷油、布料、摊铺、粘贴等完成设计要求的所有内容</v>
          </cell>
          <cell r="F165" t="str">
            <v>按设计图示尺寸以面积计算，扣除各种井所占面积。</v>
          </cell>
        </row>
        <row r="165">
          <cell r="H165">
            <v>126.9087</v>
          </cell>
          <cell r="I165">
            <v>138.330483</v>
          </cell>
          <cell r="J165">
            <v>0</v>
          </cell>
          <cell r="K165">
            <v>0</v>
          </cell>
          <cell r="L165">
            <v>6.5</v>
          </cell>
          <cell r="M165">
            <v>96.51</v>
          </cell>
          <cell r="N165">
            <v>1</v>
          </cell>
          <cell r="O165">
            <v>6.92</v>
          </cell>
          <cell r="P165">
            <v>6.5</v>
          </cell>
          <cell r="Q165">
            <v>10.4787</v>
          </cell>
          <cell r="R165">
            <v>11.421783</v>
          </cell>
        </row>
        <row r="166">
          <cell r="C166" t="str">
            <v>安砌路缘石 C30</v>
          </cell>
          <cell r="D166" t="str">
            <v>m3</v>
          </cell>
          <cell r="E166" t="str">
            <v>[项目特征]
1.材料品种:C30砼路缘石
2.规格:综合考虑
3.砌筑砂浆等级及配合比:综合考虑
[工程内容]
1.放线、平基、运料，调制砂浆，安砌、勾缝、养护、清理等。</v>
          </cell>
          <cell r="F166" t="str">
            <v>按设计中心线长度乘以截面面积以体积计算，截面积为剖面矩形外接最大面积</v>
          </cell>
        </row>
        <row r="166">
          <cell r="H166">
            <v>929.9226</v>
          </cell>
          <cell r="I166">
            <v>1013.615634</v>
          </cell>
          <cell r="J166">
            <v>0</v>
          </cell>
          <cell r="K166">
            <v>0</v>
          </cell>
          <cell r="L166">
            <v>150</v>
          </cell>
          <cell r="M166">
            <v>700</v>
          </cell>
          <cell r="N166">
            <v>1</v>
          </cell>
          <cell r="O166">
            <v>2.5</v>
          </cell>
          <cell r="P166">
            <v>0.64</v>
          </cell>
          <cell r="Q166">
            <v>76.7826</v>
          </cell>
          <cell r="R166">
            <v>83.693034</v>
          </cell>
        </row>
        <row r="167">
          <cell r="C167" t="str">
            <v>机制透水砖</v>
          </cell>
          <cell r="D167" t="str">
            <v>m2</v>
          </cell>
          <cell r="E167" t="str">
            <v>[项目特征]
1.块料品种、规格：机制透水砖20*10*6cm
2.粘结层：满足设计要求
[工程内容]
1.块料运输、铺设</v>
          </cell>
          <cell r="F167" t="str">
            <v>按设计图示尺寸以面积计算，扣除各类井所占面积及侧石、树池所占面积</v>
          </cell>
        </row>
        <row r="167">
          <cell r="H167">
            <v>51.5169764971</v>
          </cell>
          <cell r="I167">
            <v>56.153504381839</v>
          </cell>
          <cell r="J167">
            <v>0</v>
          </cell>
          <cell r="K167">
            <v>0</v>
          </cell>
          <cell r="L167">
            <v>15.26</v>
          </cell>
          <cell r="M167">
            <v>28.0057</v>
          </cell>
          <cell r="N167">
            <v>0.9967</v>
          </cell>
          <cell r="O167">
            <v>3</v>
          </cell>
          <cell r="P167">
            <v>1.09</v>
          </cell>
          <cell r="Q167">
            <v>4.2536953071</v>
          </cell>
          <cell r="R167">
            <v>4.636527884739</v>
          </cell>
        </row>
        <row r="168">
          <cell r="C168" t="str">
            <v>盲道砖</v>
          </cell>
          <cell r="D168" t="str">
            <v>m2</v>
          </cell>
          <cell r="E168" t="str">
            <v>[项目特征]
1.块料品种、规格：盲道砖30*30*6cm
2.粘结层：满足设计要求
[工程内容]
1.块料运输、铺设</v>
          </cell>
          <cell r="F168" t="str">
            <v>按设计图示尺寸以面积计算，扣除各类井所占面积及侧石、树池所占面积</v>
          </cell>
        </row>
        <row r="168">
          <cell r="H168">
            <v>55.4005874954</v>
          </cell>
          <cell r="I168">
            <v>60.386640369986</v>
          </cell>
          <cell r="J168">
            <v>0</v>
          </cell>
          <cell r="K168">
            <v>0</v>
          </cell>
          <cell r="L168">
            <v>15.28</v>
          </cell>
          <cell r="M168">
            <v>31.9918</v>
          </cell>
          <cell r="N168">
            <v>0.9967</v>
          </cell>
          <cell r="O168">
            <v>2.57</v>
          </cell>
          <cell r="P168">
            <v>1.09</v>
          </cell>
          <cell r="Q168">
            <v>4.5743604354</v>
          </cell>
          <cell r="R168">
            <v>4.986052874586</v>
          </cell>
        </row>
        <row r="169">
          <cell r="C169" t="str">
            <v>C25混凝土预制盲道</v>
          </cell>
          <cell r="D169" t="str">
            <v>m2</v>
          </cell>
          <cell r="E169" t="str">
            <v>[项目特征]
1.块料品种、规格：C25混凝土预制盲道，规格按设计要求
2.粘结层：满足设计要求
[工程内容]
1.块料运输、铺设</v>
          </cell>
          <cell r="F169" t="str">
            <v>按设计图示尺寸以面积计算，扣除各类井所占面积及侧石、树池所占面积</v>
          </cell>
        </row>
        <row r="169">
          <cell r="H169">
            <v>55.4005874954</v>
          </cell>
          <cell r="I169">
            <v>60.386640369986</v>
          </cell>
          <cell r="J169">
            <v>0</v>
          </cell>
          <cell r="K169">
            <v>0</v>
          </cell>
          <cell r="L169">
            <v>15.28</v>
          </cell>
          <cell r="M169">
            <v>31.9918</v>
          </cell>
          <cell r="N169">
            <v>0.9967</v>
          </cell>
          <cell r="O169">
            <v>2.57</v>
          </cell>
          <cell r="P169">
            <v>1.09</v>
          </cell>
          <cell r="Q169">
            <v>4.5743604354</v>
          </cell>
          <cell r="R169">
            <v>4.986052874586</v>
          </cell>
        </row>
        <row r="170">
          <cell r="C170" t="str">
            <v>彩色人行道方砖30*30*5</v>
          </cell>
          <cell r="D170" t="str">
            <v>m2</v>
          </cell>
          <cell r="E170" t="str">
            <v>[项目特征]
1.块料品种、规格：彩色人行道方砖30*30*5cm
2.粘结层：满足设计要求
[工程内容]
1.块料运输、铺设</v>
          </cell>
          <cell r="F170" t="str">
            <v>按设计图示尺寸以面积计算，扣除各类井所占面积及侧石、树池所占面积</v>
          </cell>
        </row>
        <row r="170">
          <cell r="H170">
            <v>52.4822117835</v>
          </cell>
          <cell r="I170">
            <v>57.205610844015</v>
          </cell>
          <cell r="J170">
            <v>0</v>
          </cell>
          <cell r="K170">
            <v>0</v>
          </cell>
          <cell r="L170">
            <v>15.27</v>
          </cell>
          <cell r="M170">
            <v>28.9945</v>
          </cell>
          <cell r="N170">
            <v>0.9967</v>
          </cell>
          <cell r="O170">
            <v>2.57</v>
          </cell>
          <cell r="P170">
            <v>1.41</v>
          </cell>
          <cell r="Q170">
            <v>4.3333936335</v>
          </cell>
          <cell r="R170">
            <v>4.723399060515</v>
          </cell>
        </row>
        <row r="171">
          <cell r="C171" t="str">
            <v>残疾人缘石坡道</v>
          </cell>
          <cell r="D171" t="str">
            <v>m2</v>
          </cell>
          <cell r="E171" t="str">
            <v>[项目特征]
1.块料品种、规格：人行道方砖30*30*5cm
2.粘结层：满足设计要求
[工程内容]
1.块料运输、铺设</v>
          </cell>
          <cell r="F171" t="str">
            <v>按设计图示尺寸以面积计算，扣除各类井所占面积及侧石、树池所占面积</v>
          </cell>
        </row>
        <row r="171">
          <cell r="H171">
            <v>52.488187</v>
          </cell>
          <cell r="I171">
            <v>57.21212383</v>
          </cell>
          <cell r="J171">
            <v>0</v>
          </cell>
          <cell r="K171">
            <v>0</v>
          </cell>
          <cell r="L171">
            <v>15.27</v>
          </cell>
          <cell r="M171">
            <v>29</v>
          </cell>
          <cell r="N171">
            <v>0.9967</v>
          </cell>
          <cell r="O171">
            <v>2.57</v>
          </cell>
          <cell r="P171">
            <v>1.41</v>
          </cell>
          <cell r="Q171">
            <v>4.333887</v>
          </cell>
          <cell r="R171">
            <v>4.72393683</v>
          </cell>
        </row>
        <row r="172">
          <cell r="C172" t="str">
            <v>树池</v>
          </cell>
          <cell r="D172" t="str">
            <v>m</v>
          </cell>
          <cell r="E172" t="str">
            <v>[项目特征]
1.树池尺寸:综合考虑
2.树池盖面材料品种:C25素砼、截面120*200mm。
[工程内容]
1.树池砌筑
2.盖面材料运输、安装
</v>
          </cell>
          <cell r="F172" t="str">
            <v>按图示中心线长度计算</v>
          </cell>
        </row>
        <row r="172">
          <cell r="H172">
            <v>12.0715893723994</v>
          </cell>
          <cell r="I172">
            <v>13.1580324159154</v>
          </cell>
          <cell r="J172">
            <v>0</v>
          </cell>
          <cell r="K172">
            <v>0</v>
          </cell>
          <cell r="L172">
            <v>3.06110263522885</v>
          </cell>
          <cell r="M172">
            <v>6.25</v>
          </cell>
          <cell r="N172">
            <v>1.015</v>
          </cell>
          <cell r="O172">
            <v>1.67</v>
          </cell>
          <cell r="P172">
            <v>0</v>
          </cell>
          <cell r="Q172">
            <v>0.996736737170596</v>
          </cell>
          <cell r="R172">
            <v>1.08644304351595</v>
          </cell>
        </row>
        <row r="173">
          <cell r="C173" t="str">
            <v>抗渗混凝土外加剂</v>
          </cell>
          <cell r="D173" t="str">
            <v>kg</v>
          </cell>
          <cell r="E173" t="str">
            <v>[项目特征]
1.外加剂种类:设计图纸或交工标准要求增加的外加剂
2.使用部位:综合
考虑
[工程内容]
1.运输、拌制、浇筑、配料</v>
          </cell>
          <cell r="F173" t="str">
            <v>1.设计图纸或交工标准增加的外加剂予以计算，由于施工措施增加的外加剂不予计算。
2.抗渗砼外加剂不区分抗渗等级按抗渗砼的数量以28kg/m3计算</v>
          </cell>
        </row>
        <row r="173">
          <cell r="H173">
            <v>1.4497</v>
          </cell>
          <cell r="I173">
            <v>1.580173</v>
          </cell>
          <cell r="J173">
            <v>0</v>
          </cell>
          <cell r="K173">
            <v>0</v>
          </cell>
          <cell r="L173">
            <v>0</v>
          </cell>
          <cell r="M173">
            <v>1.3</v>
          </cell>
          <cell r="N173">
            <v>1</v>
          </cell>
          <cell r="O173">
            <v>0.03</v>
          </cell>
          <cell r="P173">
            <v>0</v>
          </cell>
          <cell r="Q173">
            <v>0.1197</v>
          </cell>
          <cell r="R173">
            <v>0.130473</v>
          </cell>
        </row>
        <row r="174">
          <cell r="Q174">
            <v>0</v>
          </cell>
          <cell r="R174">
            <v>0</v>
          </cell>
        </row>
        <row r="175">
          <cell r="C175" t="str">
            <v>管网工程</v>
          </cell>
        </row>
        <row r="175">
          <cell r="J175">
            <v>0</v>
          </cell>
          <cell r="K175">
            <v>0</v>
          </cell>
        </row>
        <row r="176">
          <cell r="C176" t="str">
            <v>页岩实心砖砌体</v>
          </cell>
          <cell r="D176" t="str">
            <v>m3</v>
          </cell>
          <cell r="E176" t="str">
            <v>[项目特征]
1.砌体品种、规格、强度等级:页岩实心砖，规格、强度等级、容重综合考虑
2.适用范围:电缆沟、检查井、管道基础等管网工程使用该材质的所有部位
3.厚度:综合
4.勾缝要求:按设计
5.砂浆强度等级、配合比:综合考虑
6.砌体加筋:包含在综合单价中，综合考虑
[工程内容]
1.砂浆制作、运输
2.砌筑、勾缝
3.砌体加筋
4.材料运输</v>
          </cell>
          <cell r="F176"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176">
          <cell r="H176">
            <v>520.651035</v>
          </cell>
          <cell r="I176">
            <v>567.50962815</v>
          </cell>
          <cell r="J176">
            <v>0</v>
          </cell>
          <cell r="K176">
            <v>0</v>
          </cell>
          <cell r="L176">
            <v>200</v>
          </cell>
          <cell r="M176">
            <v>264.1815</v>
          </cell>
          <cell r="N176">
            <v>1</v>
          </cell>
          <cell r="O176">
            <v>10.82</v>
          </cell>
          <cell r="P176">
            <v>2.66</v>
          </cell>
          <cell r="Q176">
            <v>42.989535</v>
          </cell>
          <cell r="R176">
            <v>46.85859315</v>
          </cell>
          <cell r="S176" t="str">
            <v>实心砖240*115*53：0.5337千匹/m3</v>
          </cell>
        </row>
        <row r="177">
          <cell r="C177" t="str">
            <v>页岩空心砖砌体</v>
          </cell>
          <cell r="D177" t="str">
            <v>m3</v>
          </cell>
          <cell r="E177" t="str">
            <v>[项目特征]
1.砌体品种、规格、强度等级:页岩空心砖，规格、强度等级、容重综合考虑
2.适用范围:电缆沟、检查井、管道基础等管网工程使用该材质的所有部位
3.厚度:综合
4.勾缝要求:按设计
5.砂浆强度等级、配合比:综合考虑
6.砌体加筋:包含在综合单价中，综合考虑
[工程内容]
1.砂浆制作、运输
2.砌筑、勾缝
3.砌体加筋
4.材料运输</v>
          </cell>
          <cell r="F177"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177">
          <cell r="H177">
            <v>463.03745</v>
          </cell>
          <cell r="I177">
            <v>504.7108205</v>
          </cell>
          <cell r="J177">
            <v>0</v>
          </cell>
          <cell r="K177">
            <v>0</v>
          </cell>
          <cell r="L177">
            <v>200</v>
          </cell>
          <cell r="M177">
            <v>214</v>
          </cell>
          <cell r="N177">
            <v>1</v>
          </cell>
          <cell r="O177">
            <v>8.145</v>
          </cell>
          <cell r="P177">
            <v>2.66</v>
          </cell>
          <cell r="Q177">
            <v>38.23245</v>
          </cell>
          <cell r="R177">
            <v>41.6733705</v>
          </cell>
        </row>
        <row r="178">
          <cell r="C178" t="str">
            <v>页岩多孔砖砌体</v>
          </cell>
          <cell r="D178" t="str">
            <v>m3</v>
          </cell>
          <cell r="E178" t="str">
            <v>[项目特征]
1.砌体品种、规格、强度等级:页岩多孔砖，规格、强度等级、容重综合考虑
2.适用范围:电缆沟、检查井、管道基础等管网工程使用该材质的所有部位
3.厚度:综合
4.勾缝要求:按设计
5.砂浆强度等级、配合比:综合考虑
6.砌体加筋:包含在综合单价中，综合考虑
[工程内容]
1.砂浆制作、运输
2.砌筑、勾缝
3.砌体加筋
4.材料运输</v>
          </cell>
          <cell r="F178"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178">
          <cell r="H178">
            <v>586.3437</v>
          </cell>
          <cell r="I178">
            <v>639.114633</v>
          </cell>
          <cell r="J178">
            <v>0</v>
          </cell>
          <cell r="K178">
            <v>0</v>
          </cell>
          <cell r="L178">
            <v>200</v>
          </cell>
          <cell r="M178">
            <v>325.24</v>
          </cell>
          <cell r="N178">
            <v>1</v>
          </cell>
          <cell r="O178">
            <v>10.03</v>
          </cell>
          <cell r="P178">
            <v>2.66</v>
          </cell>
          <cell r="Q178">
            <v>48.4137</v>
          </cell>
          <cell r="R178">
            <v>52.770933</v>
          </cell>
        </row>
        <row r="179">
          <cell r="C179" t="str">
            <v>加气砼砌块砌体</v>
          </cell>
          <cell r="D179" t="str">
            <v>m3</v>
          </cell>
          <cell r="E179" t="str">
            <v>[项目特征]
1.砌体品种、规格、强度等级:加气砼砌块，容重、混凝土等级综合考虑
2.适用范围:电缆沟、检查井、管道基础等管网工程使用该材质的所有部位
3.厚度:综合
4.勾缝要求:按设计
5.砂浆强度等级、配合比:综合考虑
6.砌体加筋:包含在综合单价中，综合考虑
[工程内容]
1.砂浆制作、运输
2.砌筑、勾缝
3.砌体加筋
4.材料运输</v>
          </cell>
          <cell r="F179"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179">
          <cell r="H179">
            <v>510.3489</v>
          </cell>
          <cell r="I179">
            <v>556.280301</v>
          </cell>
          <cell r="J179">
            <v>0</v>
          </cell>
          <cell r="K179">
            <v>0</v>
          </cell>
          <cell r="L179">
            <v>200</v>
          </cell>
          <cell r="M179">
            <v>256.64</v>
          </cell>
          <cell r="N179">
            <v>1</v>
          </cell>
          <cell r="O179">
            <v>8.91</v>
          </cell>
          <cell r="P179">
            <v>2.66</v>
          </cell>
          <cell r="Q179">
            <v>42.1389</v>
          </cell>
          <cell r="R179">
            <v>45.931401</v>
          </cell>
        </row>
        <row r="180">
          <cell r="C180" t="str">
            <v>预制砼块砌体</v>
          </cell>
          <cell r="D180" t="str">
            <v>m3</v>
          </cell>
          <cell r="E180" t="str">
            <v>[项目特征]
1.砌体品种、规格、强度等级:预制混凝土块，容重、混凝土等级综合考虑
2.适用范围:电缆沟、检查井、管道基础等管网工程使用该材质的所有部位
3.厚度:综合
4.勾缝要求:按设计
5.砂浆强度等级、配合比:综合考虑
6.砌体加筋:包含在综合单价中，综合考虑
[工程内容]
1.砂浆制作、运输
2.砌筑、勾缝
3.砌体加筋
4.材料运输</v>
          </cell>
          <cell r="F180"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3.使用固定片或预制混凝土块、预埋件位置使用的预制混凝土块、预留孔洞用细石砼填实、外立面孔洞采用的预制件（含套管）、砌体钢筋加固包含在综合单价中，不再单独计算。</v>
          </cell>
        </row>
        <row r="180">
          <cell r="H180">
            <v>570.0918</v>
          </cell>
          <cell r="I180">
            <v>621.400062</v>
          </cell>
          <cell r="J180">
            <v>0</v>
          </cell>
          <cell r="K180">
            <v>0</v>
          </cell>
          <cell r="L180">
            <v>200</v>
          </cell>
          <cell r="M180">
            <v>300</v>
          </cell>
          <cell r="N180">
            <v>1</v>
          </cell>
          <cell r="O180">
            <v>21.17</v>
          </cell>
          <cell r="P180">
            <v>1.85</v>
          </cell>
          <cell r="Q180">
            <v>47.0718</v>
          </cell>
          <cell r="R180">
            <v>51.308262</v>
          </cell>
        </row>
        <row r="181">
          <cell r="C181" t="str">
            <v>水泥标砖砌体</v>
          </cell>
          <cell r="D181" t="str">
            <v>m3</v>
          </cell>
          <cell r="E181" t="str">
            <v>[项目特征]
1.砌体品种、规格、强度等级:预制混凝土块，容重、混凝土等级综合考虑
2.适用范围:电缆沟、检查井、管道基础等管网工程使用该材质的所有部位
3.厚度:综合
4.勾缝要求:按设计
5.砂浆强度等级、配合比:综合考虑
6.砌体加筋:包含在综合单价中，综合考虑
[工程内容]
1.砂浆制作、运输
2.砌筑、勾缝
3.砌体加筋
5.材料运输</v>
          </cell>
          <cell r="F181" t="str">
            <v>按设计图示尺寸以长×宽×高以体积计算。扣除洞口、过人洞、空圈、嵌入墙内的钢筋混凝土柱、梁、圈梁、挑梁 、过梁及凹进墙内的壁龛、管槽所占体积，不扣除梁头、板头、檩头、垫木、木楞头、沿缘木、木砖、砖墙内加固钢筋、铁件、钢管及单个面积≤0.3 ㎡的孔洞所占的体积。凸出墙面的压顶、虎头砖的体积亦不增加。凸出墙面的砖垛并入墙体体积内计算。
1.长度：按图示中心线计算；
2.高度：按其平均高度计算。
4.使用固定片或预制混凝土块、预埋件位置使用的预制混凝土块、预留孔洞用细石砼填实、外立面孔洞采用的预制件（含套管）、砌体钢筋加固包含在综合单价中，不再单独计算。</v>
          </cell>
        </row>
        <row r="181">
          <cell r="H181">
            <v>429.25496337</v>
          </cell>
          <cell r="I181">
            <v>467.8879100733</v>
          </cell>
          <cell r="J181">
            <v>0</v>
          </cell>
          <cell r="K181">
            <v>0</v>
          </cell>
          <cell r="L181">
            <v>200</v>
          </cell>
          <cell r="M181">
            <v>180.331893</v>
          </cell>
          <cell r="N181">
            <v>1</v>
          </cell>
          <cell r="O181">
            <v>10.82</v>
          </cell>
          <cell r="P181">
            <v>2.66</v>
          </cell>
          <cell r="Q181">
            <v>35.44307037</v>
          </cell>
          <cell r="R181">
            <v>38.6329467033</v>
          </cell>
          <cell r="S181" t="str">
            <v>水泥标240*115*53：0.5337千匹/m3</v>
          </cell>
        </row>
        <row r="182">
          <cell r="C182" t="str">
            <v>现浇（预制）混凝土C10～C20</v>
          </cell>
          <cell r="D182" t="str">
            <v>m3</v>
          </cell>
          <cell r="E182" t="str">
            <v>[项目特征]
1.构件截面尺寸:综合考虑
2.混凝土强度等级:C10～C20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182"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182">
          <cell r="H182">
            <v>578.1578</v>
          </cell>
          <cell r="I182">
            <v>630.192002</v>
          </cell>
          <cell r="J182">
            <v>0</v>
          </cell>
          <cell r="K182">
            <v>0</v>
          </cell>
          <cell r="L182">
            <v>30</v>
          </cell>
          <cell r="M182">
            <v>471</v>
          </cell>
          <cell r="N182">
            <v>1.02</v>
          </cell>
          <cell r="O182">
            <v>20</v>
          </cell>
          <cell r="P182">
            <v>0</v>
          </cell>
          <cell r="Q182">
            <v>47.7378</v>
          </cell>
          <cell r="R182">
            <v>52.034202</v>
          </cell>
          <cell r="S182" t="str">
            <v>混凝土1.02m3/m3</v>
          </cell>
        </row>
        <row r="183">
          <cell r="C183" t="str">
            <v>现浇（预制）混凝土C25</v>
          </cell>
          <cell r="D183" t="str">
            <v>m3</v>
          </cell>
          <cell r="E183" t="str">
            <v>[项目特征]
1.构件截面尺寸:综合考虑
2.混凝土强度等级:C25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183"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183">
          <cell r="H183">
            <v>589.2758</v>
          </cell>
          <cell r="I183">
            <v>642.310622</v>
          </cell>
          <cell r="J183">
            <v>0</v>
          </cell>
          <cell r="K183">
            <v>0</v>
          </cell>
          <cell r="L183">
            <v>30</v>
          </cell>
          <cell r="M183">
            <v>481</v>
          </cell>
          <cell r="N183">
            <v>1.02</v>
          </cell>
          <cell r="O183">
            <v>20</v>
          </cell>
          <cell r="P183">
            <v>0</v>
          </cell>
          <cell r="Q183">
            <v>48.6558</v>
          </cell>
          <cell r="R183">
            <v>53.034822</v>
          </cell>
          <cell r="S183" t="str">
            <v>混凝土1.02m3/m3</v>
          </cell>
        </row>
        <row r="184">
          <cell r="C184" t="str">
            <v>现浇（预制）混凝土C30</v>
          </cell>
          <cell r="D184" t="str">
            <v>m3</v>
          </cell>
          <cell r="E184" t="str">
            <v>[项目特征]
1.构件截面尺寸:综合考虑
2.混凝土强度等级:C30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184"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184">
          <cell r="H184">
            <v>599.282</v>
          </cell>
          <cell r="I184">
            <v>653.21738</v>
          </cell>
          <cell r="J184">
            <v>0</v>
          </cell>
          <cell r="K184">
            <v>0</v>
          </cell>
          <cell r="L184">
            <v>30</v>
          </cell>
          <cell r="M184">
            <v>490</v>
          </cell>
          <cell r="N184">
            <v>1.02</v>
          </cell>
          <cell r="O184">
            <v>20</v>
          </cell>
          <cell r="P184">
            <v>0</v>
          </cell>
          <cell r="Q184">
            <v>49.482</v>
          </cell>
          <cell r="R184">
            <v>53.93538</v>
          </cell>
          <cell r="S184" t="str">
            <v>混凝土1.02m3/m3</v>
          </cell>
        </row>
        <row r="185">
          <cell r="C185" t="str">
            <v>现浇（预制）混凝土C35</v>
          </cell>
          <cell r="D185" t="str">
            <v>m3</v>
          </cell>
          <cell r="E185" t="str">
            <v>[项目特征]
1.构件截面尺寸:综合考虑
2.混凝土强度等级:C35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185"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185">
          <cell r="H185">
            <v>615.959</v>
          </cell>
          <cell r="I185">
            <v>671.39531</v>
          </cell>
          <cell r="J185">
            <v>0</v>
          </cell>
          <cell r="K185">
            <v>0</v>
          </cell>
          <cell r="L185">
            <v>30</v>
          </cell>
          <cell r="M185">
            <v>505</v>
          </cell>
          <cell r="N185">
            <v>1.02</v>
          </cell>
          <cell r="O185">
            <v>20</v>
          </cell>
          <cell r="P185">
            <v>0</v>
          </cell>
          <cell r="Q185">
            <v>50.859</v>
          </cell>
          <cell r="R185">
            <v>55.43631</v>
          </cell>
          <cell r="S185" t="str">
            <v>混凝土1.02m3/m3</v>
          </cell>
        </row>
        <row r="186">
          <cell r="C186" t="str">
            <v>现浇（预制）混凝土C40</v>
          </cell>
          <cell r="D186" t="str">
            <v>m3</v>
          </cell>
          <cell r="E186" t="str">
            <v>[项目特征]
1.构件截面尺寸:综合考虑
2.混凝土强度等级:C40
3.适用范围:墙、柱、抗滑桩等使用该材质(除垫层外)的所有部位
4.混凝土拌和料要求:满足设计及规范要求
5.混凝土种类:自拌或商品混凝土综合考虑
6.构件制作方式:现浇、预制等综合考虑
7.表面凿毛或收光
8.钢筋支架钢丝网或单层钢板网隔开
9.浇筑及泵送方式：综合考虑
[工程内容]
1.混凝土制作、运输、浇筑、振捣、养护、打磨平整
2.构件运输、安装，砂浆制作、运输，接头灌缝、养护
3.表面凿毛或收光
4.泄水孔、滤水层、排水措施、变形缝及处理</v>
          </cell>
          <cell r="F186" t="str">
            <v>1、按设计图示尺寸以体积计算。不扣除构件内钢筋、预埋铁件所占体积，但构件内各类型钢所占体积要扣除。
2.各类构件相接部位在浇筑砼时，如相接构件的砼标号不一致，涉及到相应的用钢丝网隔断、砼标号差等费用包含在各构件对应的综合单价中，砼工程量按工程量计算规则中所约定的构件区分界面计算。
3.除抗渗砼外加剂以外的混凝土外加剂（添加剂）包含在综合单价中，不再单独计算。
4.综合单价已包含常规检测及特殊检测等费用，含超声波检测、声测管等费用。</v>
          </cell>
        </row>
        <row r="186">
          <cell r="H186">
            <v>637.0832</v>
          </cell>
          <cell r="I186">
            <v>694.420688</v>
          </cell>
          <cell r="J186">
            <v>0</v>
          </cell>
          <cell r="K186">
            <v>0</v>
          </cell>
          <cell r="L186">
            <v>30</v>
          </cell>
          <cell r="M186">
            <v>524</v>
          </cell>
          <cell r="N186">
            <v>1.02</v>
          </cell>
          <cell r="O186">
            <v>20</v>
          </cell>
          <cell r="P186">
            <v>0</v>
          </cell>
          <cell r="Q186">
            <v>52.6032</v>
          </cell>
          <cell r="R186">
            <v>57.337488</v>
          </cell>
          <cell r="S186" t="str">
            <v>混凝土1.02m3/m3</v>
          </cell>
        </row>
        <row r="187">
          <cell r="C187" t="str">
            <v>现浇（预制）钢筋(HPB235)</v>
          </cell>
          <cell r="D187" t="str">
            <v>t</v>
          </cell>
          <cell r="E187" t="str">
            <v>[项目特征]
1.钢筋种类、规格:型号、规格、材质综合考虑
2.连接方式:不区分绑扎、电渣压力焊连接、机械连接综合考虑
[工程内容]
1.钢筋(网、笼)制作、运输
2.钢筋(网、笼)安装</v>
          </cell>
          <cell r="F187"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87">
          <cell r="H187">
            <v>5227.284987</v>
          </cell>
          <cell r="I187">
            <v>5697.74063583</v>
          </cell>
          <cell r="J187">
            <v>0</v>
          </cell>
          <cell r="K187">
            <v>0</v>
          </cell>
          <cell r="L187">
            <v>680</v>
          </cell>
          <cell r="M187">
            <v>3866.81</v>
          </cell>
          <cell r="N187">
            <v>1.03</v>
          </cell>
          <cell r="O187">
            <v>67.2</v>
          </cell>
          <cell r="P187">
            <v>65.66</v>
          </cell>
          <cell r="Q187">
            <v>431.610687</v>
          </cell>
          <cell r="R187">
            <v>470.45564883</v>
          </cell>
          <cell r="S187" t="str">
            <v>钢筋1.03t/t</v>
          </cell>
        </row>
        <row r="188">
          <cell r="C188" t="str">
            <v>现浇（预制）钢筋(HPB300)</v>
          </cell>
          <cell r="D188" t="str">
            <v>t</v>
          </cell>
          <cell r="E188" t="str">
            <v>[项目特征]
1.钢筋种类、规格:型号、规格、材质综合考虑
2.连接方式:不区分绑扎、电渣压力焊连接、机械连接综合考虑
[工程内容]
1.钢筋(网、笼)制作、运输
2.钢筋(网、笼)安装</v>
          </cell>
          <cell r="F188"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88">
          <cell r="H188">
            <v>5227.284987</v>
          </cell>
          <cell r="I188">
            <v>5697.74063583</v>
          </cell>
          <cell r="J188">
            <v>0</v>
          </cell>
          <cell r="K188">
            <v>0</v>
          </cell>
          <cell r="L188">
            <v>680</v>
          </cell>
          <cell r="M188">
            <v>3866.81</v>
          </cell>
          <cell r="N188">
            <v>1.03</v>
          </cell>
          <cell r="O188">
            <v>67.2</v>
          </cell>
          <cell r="P188">
            <v>65.66</v>
          </cell>
          <cell r="Q188">
            <v>431.610687</v>
          </cell>
          <cell r="R188">
            <v>470.45564883</v>
          </cell>
          <cell r="S188" t="str">
            <v>钢筋1.03t/t</v>
          </cell>
        </row>
        <row r="189">
          <cell r="C189" t="str">
            <v>现浇（预制）钢筋(HRB335)</v>
          </cell>
          <cell r="D189" t="str">
            <v>t</v>
          </cell>
          <cell r="E189" t="str">
            <v>[项目特征]
1.钢筋种类、规格:型号、规格、材质综合考虑
2.连接方式:不区分绑扎、电渣压力焊连接、机械连接综合考虑
[工程内容]
1.钢筋(网、笼)制作、运输
2.钢筋(网、笼)安装</v>
          </cell>
          <cell r="F189"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89">
          <cell r="H189">
            <v>5227.284987</v>
          </cell>
          <cell r="I189">
            <v>5697.74063583</v>
          </cell>
          <cell r="J189">
            <v>0</v>
          </cell>
          <cell r="K189">
            <v>0</v>
          </cell>
          <cell r="L189">
            <v>680</v>
          </cell>
          <cell r="M189">
            <v>3866.81</v>
          </cell>
          <cell r="N189">
            <v>1.03</v>
          </cell>
          <cell r="O189">
            <v>67.2</v>
          </cell>
          <cell r="P189">
            <v>65.66</v>
          </cell>
          <cell r="Q189">
            <v>431.610687</v>
          </cell>
          <cell r="R189">
            <v>470.45564883</v>
          </cell>
          <cell r="S189" t="str">
            <v>钢筋1.03t/t</v>
          </cell>
        </row>
        <row r="190">
          <cell r="C190" t="str">
            <v>现浇（预制）钢筋(HRB400)</v>
          </cell>
          <cell r="D190" t="str">
            <v>t</v>
          </cell>
          <cell r="E190" t="str">
            <v>[项目特征]
1.钢筋种类、规格:型号、规格、材质综合考虑
2.连接方式:不区分绑扎、电渣压力焊连接、机械连接综合考虑
[工程内容]
1.钢筋(网、笼)制作、运输
2.钢筋(网、笼)安装</v>
          </cell>
          <cell r="F190"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90">
          <cell r="H190">
            <v>5222.322653</v>
          </cell>
          <cell r="I190">
            <v>5692.33169177</v>
          </cell>
          <cell r="J190">
            <v>0</v>
          </cell>
          <cell r="K190">
            <v>0</v>
          </cell>
          <cell r="L190">
            <v>680</v>
          </cell>
          <cell r="M190">
            <v>3862.39</v>
          </cell>
          <cell r="N190">
            <v>1.03</v>
          </cell>
          <cell r="O190">
            <v>67.2</v>
          </cell>
          <cell r="P190">
            <v>65.66</v>
          </cell>
          <cell r="Q190">
            <v>431.200953</v>
          </cell>
          <cell r="R190">
            <v>470.00903877</v>
          </cell>
          <cell r="S190" t="str">
            <v>钢筋1.03t/t</v>
          </cell>
        </row>
        <row r="191">
          <cell r="C191" t="str">
            <v>现浇（预制）钢筋(HRB500)</v>
          </cell>
          <cell r="D191" t="str">
            <v>t</v>
          </cell>
          <cell r="E191" t="str">
            <v>[项目特征]
1.钢筋种类、规格:型号、规格、材质综合考虑
2.连接方式:不区分绑扎、电渣压力焊连接、机械连接综合考虑
[工程内容]
1.钢筋(网、笼)制作、运输
2.钢筋(网、笼)安装</v>
          </cell>
          <cell r="F191"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91">
          <cell r="H191">
            <v>5575.030085</v>
          </cell>
          <cell r="I191">
            <v>6076.78279265</v>
          </cell>
          <cell r="J191">
            <v>0</v>
          </cell>
          <cell r="K191">
            <v>0</v>
          </cell>
          <cell r="L191">
            <v>680</v>
          </cell>
          <cell r="M191">
            <v>4176.55</v>
          </cell>
          <cell r="N191">
            <v>1.03</v>
          </cell>
          <cell r="O191">
            <v>67.2</v>
          </cell>
          <cell r="P191">
            <v>65.66</v>
          </cell>
          <cell r="Q191">
            <v>460.323585</v>
          </cell>
          <cell r="R191">
            <v>501.75270765</v>
          </cell>
          <cell r="S191" t="str">
            <v>钢筋1.03t/t</v>
          </cell>
        </row>
        <row r="192">
          <cell r="C192" t="str">
            <v>现浇（预制）钢筋(CRB500～CRB1170)</v>
          </cell>
          <cell r="D192" t="str">
            <v>t</v>
          </cell>
          <cell r="E192" t="str">
            <v>[项目特征]
1.钢筋种类、规格:型号、规格、材质综合考虑
2.连接方式:不区分绑扎、电渣压力焊连接、机械连接综合考虑
[工程内容]
1.钢筋(网、笼)制作、运输
2.钢筋(网、笼)安装</v>
          </cell>
          <cell r="F192" t="str">
            <v>1、按设计图示钢筋(网)长度(面积)乘以单位理论质量计算
2、钢筋工程中的措施钢筋作为附属工作（虽亦构成实体），不再单独计算，其费用包含在综合单价中，措施钢筋包括预制构件钢筋吊钩、现浇构件中固定钢筋位置的支撑钢筋、双层(多层)钢筋采用的“铁马、马镫”、为保证梁双排(多排)受力钢筋之间间距的垫铁、模板工程中的对拉螺栓(片)以及砼后浇带的支撑系统、螺栓(铁件)、预埋铁件等。</v>
          </cell>
        </row>
        <row r="192">
          <cell r="H192">
            <v>5709.754085</v>
          </cell>
          <cell r="I192">
            <v>6223.63195265</v>
          </cell>
          <cell r="J192">
            <v>0</v>
          </cell>
          <cell r="K192">
            <v>0</v>
          </cell>
          <cell r="L192">
            <v>680</v>
          </cell>
          <cell r="M192">
            <v>4296.55</v>
          </cell>
          <cell r="N192">
            <v>1.03</v>
          </cell>
          <cell r="O192">
            <v>67.2</v>
          </cell>
          <cell r="P192">
            <v>65.66</v>
          </cell>
          <cell r="Q192">
            <v>471.447585</v>
          </cell>
          <cell r="R192">
            <v>513.87786765</v>
          </cell>
          <cell r="S192" t="str">
            <v>钢筋1.03t/t</v>
          </cell>
        </row>
        <row r="193">
          <cell r="C193" t="str">
            <v>预埋铁件</v>
          </cell>
          <cell r="D193" t="str">
            <v>t</v>
          </cell>
          <cell r="E193" t="str">
            <v>[项目特征]
1.钢件种类、规格:型号、规格、材质综合考虑
2.连接方式:综合考虑
3.预埋件计算范围：仅计算措施钢筋以外的预埋铁件，且图纸中明确要求需预埋铁件。
[工程内容]
1.预埋铁件制作、运输、安装、刷防锈漆</v>
          </cell>
          <cell r="F193" t="str">
            <v>1、按设计图示铁件面积乘以单位理论质量计算
</v>
          </cell>
        </row>
        <row r="193">
          <cell r="H193">
            <v>5058.879987</v>
          </cell>
          <cell r="I193">
            <v>5514.17918583</v>
          </cell>
          <cell r="J193">
            <v>0</v>
          </cell>
          <cell r="K193">
            <v>0</v>
          </cell>
          <cell r="L193">
            <v>680</v>
          </cell>
          <cell r="M193">
            <v>3716.81</v>
          </cell>
          <cell r="N193">
            <v>1.03</v>
          </cell>
          <cell r="O193">
            <v>67.2</v>
          </cell>
          <cell r="P193">
            <v>65.66</v>
          </cell>
          <cell r="Q193">
            <v>417.705687</v>
          </cell>
          <cell r="R193">
            <v>455.29919883</v>
          </cell>
        </row>
        <row r="194">
          <cell r="C194" t="str">
            <v>现浇（预制）构件模板</v>
          </cell>
          <cell r="D194" t="str">
            <v>m2</v>
          </cell>
          <cell r="E194" t="str">
            <v>[项目特征]
1.构件类型、部位:不区分，综合考虑
2.构件标高:不区分，综合考虑
3.支撑高度:不区分支撑高度，综合考虑
4.构件周长:不区分，综合考虑
[工程内容]
1.模板制作、安装、拆除、整理堆放及场内外运输
2.清理模板粘结物及模内杂物、刷隔离剂等</v>
          </cell>
          <cell r="F194" t="str">
            <v>1、按模板与混凝土构件的接触面积计算。①.原槽浇筑的混凝土基础及基础垫层不计算模板；②.单孔面积≤0.3m2的孔洞不予扣除，洞侧壁模板亦不增加；单孔面积&gt;0.3m2时应予扣除，洞侧壁模板面积并入相应工程量内计算；③.构件相互连接的重叠部分，均不计算模板面积。
2、实际施工使用组合钢模板、复合模板、木模板、定型钢模板、长线台钢拉模、砖地模、混凝土地模、砖胎模等时不作调整，且不论模板摊销几次均不作调整。
3.综合单价已包含因工作面不够等因素导致模板及架手架无法取出时一次性摊销费用。</v>
          </cell>
        </row>
        <row r="194">
          <cell r="H194">
            <v>71.0571</v>
          </cell>
          <cell r="I194">
            <v>77.452239</v>
          </cell>
          <cell r="J194">
            <v>0</v>
          </cell>
          <cell r="K194">
            <v>0</v>
          </cell>
          <cell r="L194">
            <v>45</v>
          </cell>
          <cell r="M194">
            <v>16</v>
          </cell>
          <cell r="N194">
            <v>1</v>
          </cell>
          <cell r="O194">
            <v>1.19</v>
          </cell>
          <cell r="P194">
            <v>3</v>
          </cell>
          <cell r="Q194">
            <v>5.8671</v>
          </cell>
          <cell r="R194">
            <v>6.395139</v>
          </cell>
        </row>
        <row r="195">
          <cell r="C195" t="str">
            <v>混合砂浆、水泥砂浆、防水砂浆抹灰抹面</v>
          </cell>
          <cell r="D195" t="str">
            <v>m2</v>
          </cell>
          <cell r="E195" t="str">
            <v>[项目特征]
1.抹灰部位、类型:不区分，综合考虑
2.底层厚度、砂浆配合比:不区分，综合考虑
3.面层厚度、砂浆配合比:不区分，综合考虑
4.分格缝宽度、材料种类:不区分，综合考虑
5.抹灰要求:高级抹灰、普通抹灰、随砌随抹等综合考虑
6.外加剂添加:不区分防水剂、防水粉，综合考虑
7.刷素水泥浆或建筑胶水泥浆
[工程内容]
1.基层清理、湿润基层
2.墙眼堵塞，调制砂浆、砂浆制作、运输
3.分层抹灰找平、洒水湿润、罩面压光
4.底层抹灰
5.抹面层
6.勾分格缝</v>
          </cell>
          <cell r="F195" t="str">
            <v>按设计图示尺寸以面积计算。扣除单个0.3m2以外的孔洞面积</v>
          </cell>
        </row>
        <row r="195">
          <cell r="H195">
            <v>23.02247949162</v>
          </cell>
          <cell r="I195">
            <v>25.0945026458658</v>
          </cell>
          <cell r="J195">
            <v>0</v>
          </cell>
          <cell r="K195">
            <v>0</v>
          </cell>
          <cell r="L195">
            <v>15.12</v>
          </cell>
          <cell r="M195">
            <v>5.5897459</v>
          </cell>
          <cell r="N195">
            <v>1</v>
          </cell>
          <cell r="O195">
            <v>0.411794918</v>
          </cell>
          <cell r="P195">
            <v>0</v>
          </cell>
          <cell r="Q195">
            <v>1.90093867362</v>
          </cell>
          <cell r="R195">
            <v>2.0720231542458</v>
          </cell>
        </row>
        <row r="196">
          <cell r="C196" t="str">
            <v>管沟砂石回填</v>
          </cell>
          <cell r="D196" t="str">
            <v>m3</v>
          </cell>
          <cell r="E196" t="str">
            <v>[项目特征]
1.密实度要求:满足设计及规范要求
2.填方材料品种:砂石比综合考虑
3.填方粒径要求:粗中细砂类型综合考虑，石径综合考虑
[工程内容]
1.运输
2.回填
3.分层压实
4、清洁、安全防护、成品保护等。</v>
          </cell>
          <cell r="F196" t="str">
            <v>按设计图示尺寸以体积计算。</v>
          </cell>
        </row>
        <row r="196">
          <cell r="H196">
            <v>215.3731</v>
          </cell>
          <cell r="I196">
            <v>234.756679</v>
          </cell>
          <cell r="J196">
            <v>0</v>
          </cell>
          <cell r="K196">
            <v>0</v>
          </cell>
          <cell r="L196">
            <v>6.25</v>
          </cell>
          <cell r="M196">
            <v>181.5</v>
          </cell>
          <cell r="N196">
            <v>1</v>
          </cell>
          <cell r="O196">
            <v>3.84</v>
          </cell>
          <cell r="P196">
            <v>6</v>
          </cell>
          <cell r="Q196">
            <v>17.7831</v>
          </cell>
          <cell r="R196">
            <v>19.383579</v>
          </cell>
        </row>
        <row r="197">
          <cell r="C197" t="str">
            <v>管道混凝土包封</v>
          </cell>
          <cell r="D197" t="str">
            <v>m3</v>
          </cell>
          <cell r="E197" t="str">
            <v>[项目特征]
1.名称：管道砼包封
2.规格：管道规格综合
3.混凝土强度等级：C20
4.混凝土拌和料要求:满足设计及规范要求
5.混凝土种类:自拌或商品混凝土综合考虑
6.支撑高度:不区分支撑高度，综合考虑
[工程内容]
1.混凝土制作、运输、灌注、振捣、养护
2.模板制作、安装、拆除、整理堆放及场内外运输
3.清理模板粘结物及模内杂物、刷隔离剂等</v>
          </cell>
          <cell r="F197" t="str">
            <v>以立方米计量，按管道包封混凝土体积计算</v>
          </cell>
        </row>
        <row r="197">
          <cell r="H197">
            <v>616.3296</v>
          </cell>
          <cell r="I197">
            <v>671.799264</v>
          </cell>
          <cell r="J197">
            <v>0</v>
          </cell>
          <cell r="K197">
            <v>0</v>
          </cell>
          <cell r="L197">
            <v>62.02</v>
          </cell>
          <cell r="M197">
            <v>471</v>
          </cell>
          <cell r="N197">
            <v>1.02</v>
          </cell>
          <cell r="O197">
            <v>22</v>
          </cell>
          <cell r="P197">
            <v>1</v>
          </cell>
          <cell r="Q197">
            <v>50.8896</v>
          </cell>
          <cell r="R197">
            <v>55.469664</v>
          </cell>
          <cell r="S197" t="str">
            <v>混凝土1.02m3/m3</v>
          </cell>
        </row>
        <row r="198">
          <cell r="C198" t="str">
            <v>钢管 SC15</v>
          </cell>
          <cell r="D198" t="str">
            <v>m</v>
          </cell>
          <cell r="E198" t="str">
            <v>[项目特征]
1.名称:钢管 SC15
2.安装部位:地上地下综合考虑
3.连接形式:综合考虑
[工程内容]
1.管道及管件安装
2.钢管镀锌
3.压力试验、通球试验
4.冲洗
5.管道标识</v>
          </cell>
          <cell r="F198" t="str">
            <v>按设计图示管道中心线以长度计算（且管线放坡系数不再考虑），不扣除附属构筑物、管件及阀门等所占长度，检查井所占长度扣除。</v>
          </cell>
        </row>
        <row r="198">
          <cell r="H198">
            <v>15.56302</v>
          </cell>
          <cell r="I198">
            <v>16.9636918</v>
          </cell>
          <cell r="J198">
            <v>0</v>
          </cell>
          <cell r="K198">
            <v>0</v>
          </cell>
          <cell r="L198">
            <v>6</v>
          </cell>
          <cell r="M198">
            <v>5.2</v>
          </cell>
          <cell r="N198">
            <v>1.015</v>
          </cell>
          <cell r="O198">
            <v>2</v>
          </cell>
          <cell r="P198">
            <v>1</v>
          </cell>
          <cell r="Q198">
            <v>1.28502</v>
          </cell>
          <cell r="R198">
            <v>1.4006718</v>
          </cell>
        </row>
        <row r="199">
          <cell r="C199" t="str">
            <v>钢管 SC20</v>
          </cell>
          <cell r="D199" t="str">
            <v>m</v>
          </cell>
          <cell r="E199" t="str">
            <v>[项目特征]
1.名称:钢管 SC20
2.安装部位:地上地下综合考虑
3.连接形式:综合考虑
[工程内容]
1.管道及管件安装
2.钢管镀锌
3.压力试验、通球试验
4.冲洗
5.管道标识</v>
          </cell>
          <cell r="F199" t="str">
            <v>按设计图示管道中心线以长度计算（且管线放坡系数不再考虑），不扣除附属构筑物、管件及阀门等所占长度，检查井所占长度扣除。</v>
          </cell>
        </row>
        <row r="199">
          <cell r="H199">
            <v>17.8531645</v>
          </cell>
          <cell r="I199">
            <v>19.459949305</v>
          </cell>
          <cell r="J199">
            <v>0</v>
          </cell>
          <cell r="K199">
            <v>0</v>
          </cell>
          <cell r="L199">
            <v>6</v>
          </cell>
          <cell r="M199">
            <v>7.27</v>
          </cell>
          <cell r="N199">
            <v>1.015</v>
          </cell>
          <cell r="O199">
            <v>2</v>
          </cell>
          <cell r="P199">
            <v>1</v>
          </cell>
          <cell r="Q199">
            <v>1.4741145</v>
          </cell>
          <cell r="R199">
            <v>1.606784805</v>
          </cell>
        </row>
        <row r="200">
          <cell r="C200" t="str">
            <v>钢管 SC25</v>
          </cell>
          <cell r="D200" t="str">
            <v>m</v>
          </cell>
          <cell r="E200" t="str">
            <v>[项目特征]
1.名称:钢管 SC25
2.安装部位:地上地下综合考虑
3.连接形式:综合考虑
[工程内容]
1.管道及管件安装
2.钢管镀锌
3.压力试验、通球试验
4.冲洗
5.管道标识</v>
          </cell>
          <cell r="F200" t="str">
            <v>按设计图示管道中心线以长度计算，不扣除附属构筑物、管件及阀门等所占长度，检查井所占长度扣除。</v>
          </cell>
        </row>
        <row r="200">
          <cell r="H200">
            <v>19.32461</v>
          </cell>
          <cell r="I200">
            <v>21.0638249</v>
          </cell>
          <cell r="J200">
            <v>0</v>
          </cell>
          <cell r="K200">
            <v>0</v>
          </cell>
          <cell r="L200">
            <v>6</v>
          </cell>
          <cell r="M200">
            <v>8.6</v>
          </cell>
          <cell r="N200">
            <v>1.015</v>
          </cell>
          <cell r="O200">
            <v>2</v>
          </cell>
          <cell r="P200">
            <v>1</v>
          </cell>
          <cell r="Q200">
            <v>1.59561</v>
          </cell>
          <cell r="R200">
            <v>1.7392149</v>
          </cell>
        </row>
        <row r="201">
          <cell r="C201" t="str">
            <v>钢管 SC32</v>
          </cell>
          <cell r="D201" t="str">
            <v>m</v>
          </cell>
          <cell r="E201" t="str">
            <v>[项目特征]
1.名称:钢管 SC32
2.安装部位:地上地下综合考虑
3.连接形式:综合考虑
[工程内容]
1.管道及管件安装
2.钢管镀锌
3.压力试验、通球试验
4.冲洗
5.管道标识</v>
          </cell>
          <cell r="F201" t="str">
            <v>按设计图示管道中心线以长度计算（且管线放坡系数不再考虑），不扣除附属构筑物、管件及阀门等所占长度，检查井所占长度扣除。</v>
          </cell>
        </row>
        <row r="201">
          <cell r="H201">
            <v>23.51239</v>
          </cell>
          <cell r="I201">
            <v>25.6285051</v>
          </cell>
          <cell r="J201">
            <v>0</v>
          </cell>
          <cell r="K201">
            <v>0</v>
          </cell>
          <cell r="L201">
            <v>6</v>
          </cell>
          <cell r="M201">
            <v>11.4</v>
          </cell>
          <cell r="N201">
            <v>1.015</v>
          </cell>
          <cell r="O201">
            <v>3</v>
          </cell>
          <cell r="P201">
            <v>1</v>
          </cell>
          <cell r="Q201">
            <v>1.94139</v>
          </cell>
          <cell r="R201">
            <v>2.1161151</v>
          </cell>
        </row>
        <row r="202">
          <cell r="C202" t="str">
            <v>钢管 SC40</v>
          </cell>
          <cell r="D202" t="str">
            <v>m</v>
          </cell>
          <cell r="E202" t="str">
            <v>[项目特征]
1.名称:钢管 SC40
2.安装部位:地上地下综合考虑
3.连接形式:综合考虑
[工程内容]
1.管道及管件安装
2.钢管镀锌
3.压力试验、通球试验
4.冲洗
5.管道标识</v>
          </cell>
          <cell r="F202" t="str">
            <v>按设计图示管道中心线以长度计算（且管线放坡系数不再考虑），不扣除附属构筑物、管件及阀门等所占长度，检查井所占长度扣除。</v>
          </cell>
        </row>
        <row r="202">
          <cell r="H202">
            <v>26.909375</v>
          </cell>
          <cell r="I202">
            <v>29.33121875</v>
          </cell>
          <cell r="J202">
            <v>0</v>
          </cell>
          <cell r="K202">
            <v>0</v>
          </cell>
          <cell r="L202">
            <v>8</v>
          </cell>
          <cell r="M202">
            <v>12.5</v>
          </cell>
          <cell r="N202">
            <v>1.015</v>
          </cell>
          <cell r="O202">
            <v>3</v>
          </cell>
          <cell r="P202">
            <v>1</v>
          </cell>
          <cell r="Q202">
            <v>2.221875</v>
          </cell>
          <cell r="R202">
            <v>2.42184375</v>
          </cell>
        </row>
        <row r="203">
          <cell r="C203" t="str">
            <v>钢管 SC50</v>
          </cell>
          <cell r="D203" t="str">
            <v>m</v>
          </cell>
          <cell r="E203" t="str">
            <v>[项目特征]
1.名称:钢管 SC50
2.安装部位:地上地下综合考虑
3.连接形式:综合考虑
[工程内容]
1.管道及管件安装
2.钢管镀锌
3.压力试验、通球试验
4.冲洗
5.管道标识</v>
          </cell>
          <cell r="F203" t="str">
            <v>按设计图示管道中心线以长度计算（且管线放坡系数不再考虑），不扣除附属构筑物、管件及阀门等所占长度，检查井所占长度扣除。</v>
          </cell>
        </row>
        <row r="203">
          <cell r="H203">
            <v>41.997155</v>
          </cell>
          <cell r="I203">
            <v>45.77689895</v>
          </cell>
          <cell r="J203">
            <v>0</v>
          </cell>
          <cell r="K203">
            <v>0</v>
          </cell>
          <cell r="L203">
            <v>17</v>
          </cell>
          <cell r="M203">
            <v>15.3</v>
          </cell>
          <cell r="N203">
            <v>1.015</v>
          </cell>
          <cell r="O203">
            <v>5</v>
          </cell>
          <cell r="P203">
            <v>1</v>
          </cell>
          <cell r="Q203">
            <v>3.467655</v>
          </cell>
          <cell r="R203">
            <v>3.77974395</v>
          </cell>
        </row>
        <row r="204">
          <cell r="C204" t="str">
            <v>钢管 SC70</v>
          </cell>
          <cell r="D204" t="str">
            <v>m</v>
          </cell>
          <cell r="E204" t="str">
            <v>[项目特征]
1.名称:钢管 SC70
2.安装部位:地上地下综合考虑
3.连接形式:综合考虑
[工程内容]
1.管道及管件安装
2.钢管镀锌
3.压力试验、通球试验
4.冲洗
5.管道标识</v>
          </cell>
          <cell r="F204" t="str">
            <v>按设计图示管道中心线以长度计算（且管线放坡系数不再考虑），不扣除附属构筑物、管件及阀门等所占长度，检查井所占长度扣除。</v>
          </cell>
        </row>
        <row r="204">
          <cell r="H204">
            <v>56.83478</v>
          </cell>
          <cell r="I204">
            <v>61.9499102</v>
          </cell>
          <cell r="J204">
            <v>0</v>
          </cell>
          <cell r="K204">
            <v>0</v>
          </cell>
          <cell r="L204">
            <v>19</v>
          </cell>
          <cell r="M204">
            <v>22.8</v>
          </cell>
          <cell r="N204">
            <v>1.015</v>
          </cell>
          <cell r="O204">
            <v>8</v>
          </cell>
          <cell r="P204">
            <v>2</v>
          </cell>
          <cell r="Q204">
            <v>4.69278</v>
          </cell>
          <cell r="R204">
            <v>5.1151302</v>
          </cell>
        </row>
        <row r="205">
          <cell r="C205" t="str">
            <v>钢管 SC80</v>
          </cell>
          <cell r="D205" t="str">
            <v>m</v>
          </cell>
          <cell r="E205" t="str">
            <v>[项目特征]
1.名称:钢管 SC80
2.安装部位:地上地下综合考虑
3.连接形式:综合考虑
[工程内容]
1.管道及管件安装
2.钢管镀锌
3.压力试验、通球试验
4.冲洗
5.管道标识</v>
          </cell>
          <cell r="F205" t="str">
            <v>按设计图示管道中心线以长度计算，不扣除附属构筑物、管件及阀门等所占长度，检查井所占长度扣除。</v>
          </cell>
        </row>
        <row r="205">
          <cell r="H205">
            <v>64.6518785</v>
          </cell>
          <cell r="I205">
            <v>70.470547565</v>
          </cell>
          <cell r="J205">
            <v>0</v>
          </cell>
          <cell r="K205">
            <v>0</v>
          </cell>
          <cell r="L205">
            <v>22</v>
          </cell>
          <cell r="M205">
            <v>26.91</v>
          </cell>
          <cell r="N205">
            <v>1.015</v>
          </cell>
          <cell r="O205">
            <v>8</v>
          </cell>
          <cell r="P205">
            <v>2</v>
          </cell>
          <cell r="Q205">
            <v>5.3382285</v>
          </cell>
          <cell r="R205">
            <v>5.818669065</v>
          </cell>
        </row>
        <row r="206">
          <cell r="C206" t="str">
            <v>钢管 SC100</v>
          </cell>
          <cell r="D206" t="str">
            <v>m</v>
          </cell>
          <cell r="E206" t="str">
            <v>[项目特征]
1.名称:钢管 SC100
2.安装部位:地上地下综合考虑
3.连接形式:综合考虑
[工程内容]
1.管道及管件安装
2.钢管镀锌
3.压力试验、通球试验
4.冲洗
5.管道标识</v>
          </cell>
          <cell r="F206" t="str">
            <v>按设计图示管道中心线以长度计算（且管线放坡系数不再考虑），不扣除附属构筑物、管件及阀门等所占长度，检查井所占长度扣除。</v>
          </cell>
        </row>
        <row r="206">
          <cell r="H206">
            <v>72.4745456356</v>
          </cell>
          <cell r="I206">
            <v>78.997254742804</v>
          </cell>
          <cell r="J206">
            <v>0</v>
          </cell>
          <cell r="K206">
            <v>0</v>
          </cell>
          <cell r="L206">
            <v>25</v>
          </cell>
          <cell r="M206">
            <v>30.236856</v>
          </cell>
          <cell r="N206">
            <v>1.015</v>
          </cell>
          <cell r="O206">
            <v>8.8</v>
          </cell>
          <cell r="P206">
            <v>2</v>
          </cell>
          <cell r="Q206">
            <v>5.9841367956</v>
          </cell>
          <cell r="R206">
            <v>6.522709107204</v>
          </cell>
        </row>
        <row r="207">
          <cell r="C207" t="str">
            <v>钢管 SC125</v>
          </cell>
          <cell r="D207" t="str">
            <v>m</v>
          </cell>
          <cell r="E207" t="str">
            <v>[项目特征]
1.名称:钢管 SC125
2.安装部位:地上地下综合考虑
3.连接形式:综合考虑
[工程内容]
1.管道及管件安装
2.钢管镀锌
3.压力试验、通球试验
4.冲洗
5.管道标识</v>
          </cell>
          <cell r="F207" t="str">
            <v>按设计图示管道中心线以长度计算（且管线放坡系数不再考虑），不扣除附属构筑物、管件及阀门等所占长度，检查井所占长度扣除。</v>
          </cell>
        </row>
        <row r="207">
          <cell r="H207">
            <v>93.971625</v>
          </cell>
          <cell r="I207">
            <v>102.42907125</v>
          </cell>
          <cell r="J207">
            <v>0</v>
          </cell>
          <cell r="K207">
            <v>0</v>
          </cell>
          <cell r="L207">
            <v>25</v>
          </cell>
          <cell r="M207">
            <v>47.5</v>
          </cell>
          <cell r="N207">
            <v>1.015</v>
          </cell>
          <cell r="O207">
            <v>10</v>
          </cell>
          <cell r="P207">
            <v>3</v>
          </cell>
          <cell r="Q207">
            <v>7.759125</v>
          </cell>
          <cell r="R207">
            <v>8.45744625</v>
          </cell>
        </row>
        <row r="208">
          <cell r="C208" t="str">
            <v>钢管 SC150</v>
          </cell>
          <cell r="D208" t="str">
            <v>m</v>
          </cell>
          <cell r="E208" t="str">
            <v>[项目特征]
1.名称:钢管 SC150
2.安装部位:地上地下综合考虑
3.连接形式:综合考虑
[工程内容]
1.管道及管件安装
2.钢管镀锌
3.压力试验、通球试验
4.冲洗
5.管道标识</v>
          </cell>
          <cell r="F208" t="str">
            <v>按设计图示管道中心线以长度计算（且管线放坡系数不再考虑），不扣除附属构筑物、管件及阀门等所占长度，检查井所占长度扣除。</v>
          </cell>
        </row>
        <row r="208">
          <cell r="H208">
            <v>121.42164</v>
          </cell>
          <cell r="I208">
            <v>132.3495876</v>
          </cell>
          <cell r="J208">
            <v>0</v>
          </cell>
          <cell r="K208">
            <v>0</v>
          </cell>
          <cell r="L208">
            <v>25</v>
          </cell>
          <cell r="M208">
            <v>66.4</v>
          </cell>
          <cell r="N208">
            <v>1.015</v>
          </cell>
          <cell r="O208">
            <v>15</v>
          </cell>
          <cell r="P208">
            <v>4</v>
          </cell>
          <cell r="Q208">
            <v>10.02564</v>
          </cell>
          <cell r="R208">
            <v>10.9279476</v>
          </cell>
        </row>
        <row r="209">
          <cell r="C209" t="str">
            <v>钢管 SC200</v>
          </cell>
          <cell r="D209" t="str">
            <v>m</v>
          </cell>
          <cell r="E209" t="str">
            <v>[项目特征]
1.名称:钢管 SC200
2.安装部位:地上地下综合考虑
3.连接形式:综合考虑
[工程内容]
1.管道及管件安装
2.钢管镀锌
3.压力试验、通球试验
4.冲洗
5.管道标识</v>
          </cell>
          <cell r="F209" t="str">
            <v>按设计图示管道中心线以长度计算（且管线放坡系数不再考虑），不扣除附属构筑物、管件及阀门等所占长度，检查井所占长度扣除。</v>
          </cell>
        </row>
        <row r="209">
          <cell r="H209">
            <v>175.014215</v>
          </cell>
          <cell r="I209">
            <v>190.76549435</v>
          </cell>
          <cell r="J209">
            <v>0</v>
          </cell>
          <cell r="K209">
            <v>0</v>
          </cell>
          <cell r="L209">
            <v>25</v>
          </cell>
          <cell r="M209">
            <v>110.9</v>
          </cell>
          <cell r="N209">
            <v>1.015</v>
          </cell>
          <cell r="O209">
            <v>18</v>
          </cell>
          <cell r="P209">
            <v>5</v>
          </cell>
          <cell r="Q209">
            <v>14.450715</v>
          </cell>
          <cell r="R209">
            <v>15.75127935</v>
          </cell>
        </row>
        <row r="210">
          <cell r="C210" t="str">
            <v>HDPE双壁波纹管 DN150（SN4）</v>
          </cell>
          <cell r="D210" t="str">
            <v>m</v>
          </cell>
          <cell r="E210" t="str">
            <v>[项目特征]
1.名称:HDPE管道 DN150(SN4)
2.安装部位:地上地下综合考虑
3.连接形式:综合考虑
[工程内容]
1.管道及管件安装
2.压力试验、通球试验
3.冲洗
4.管道标识</v>
          </cell>
          <cell r="F210" t="str">
            <v>按设计图示管道中心线以长度计算（且管线放坡系数不再考虑），不扣除附属构筑物、管件及阀门等所占长度，检查井所占长度扣除。</v>
          </cell>
        </row>
        <row r="210">
          <cell r="H210">
            <v>11.554</v>
          </cell>
          <cell r="I210">
            <v>12.59386</v>
          </cell>
          <cell r="J210">
            <v>0</v>
          </cell>
          <cell r="K210">
            <v>0</v>
          </cell>
          <cell r="L210">
            <v>6.8</v>
          </cell>
        </row>
        <row r="210">
          <cell r="N210">
            <v>1.015</v>
          </cell>
          <cell r="O210">
            <v>3.8</v>
          </cell>
          <cell r="P210">
            <v>0</v>
          </cell>
          <cell r="Q210">
            <v>0.954</v>
          </cell>
          <cell r="R210">
            <v>1.03986</v>
          </cell>
        </row>
        <row r="211">
          <cell r="C211" t="str">
            <v>HDPE双壁波纹管 DN200（SN4）</v>
          </cell>
          <cell r="D211" t="str">
            <v>m</v>
          </cell>
          <cell r="E211" t="str">
            <v>[项目特征]
1.名称:HDPE管道 DN200(SN4)
2.安装部位:地上地下综合考虑
3.连接形式:综合考虑
[工程内容]
1.管道及管件安装
2.压力试验、通球试验
3.冲洗
4.管道标识</v>
          </cell>
          <cell r="F211" t="str">
            <v>按设计图示管道中心线以长度计算（且管线放坡系数不再考虑），不扣除附属构筑物、管件及阀门等所占长度，检查井所占长度扣除。</v>
          </cell>
        </row>
        <row r="211">
          <cell r="H211">
            <v>15.478</v>
          </cell>
          <cell r="I211">
            <v>16.87102</v>
          </cell>
          <cell r="J211">
            <v>0</v>
          </cell>
          <cell r="K211">
            <v>0</v>
          </cell>
          <cell r="L211">
            <v>10</v>
          </cell>
        </row>
        <row r="211">
          <cell r="N211">
            <v>1.015</v>
          </cell>
          <cell r="O211">
            <v>4.2</v>
          </cell>
          <cell r="P211">
            <v>0</v>
          </cell>
          <cell r="Q211">
            <v>1.278</v>
          </cell>
          <cell r="R211">
            <v>1.39302</v>
          </cell>
        </row>
        <row r="212">
          <cell r="C212" t="str">
            <v>HDPE双壁波纹管 DN250（SN4）</v>
          </cell>
          <cell r="D212" t="str">
            <v>m</v>
          </cell>
          <cell r="E212" t="str">
            <v>[项目特征]
1.名称:HDPE管道 DN250(SN4)
2.安装部位:地上地下综合考虑
3.连接形式:综合考虑
[工程内容]
1.管道及管件安装
2.压力试验、通球试验
3.冲洗
4.管道标识</v>
          </cell>
          <cell r="F212" t="str">
            <v>按设计图示管道中心线以长度计算（且管线放坡系数不再考虑），不扣除附属构筑物、管件及阀门等所占长度，检查井所占长度扣除。</v>
          </cell>
        </row>
        <row r="212">
          <cell r="H212">
            <v>15.914</v>
          </cell>
          <cell r="I212">
            <v>17.34626</v>
          </cell>
          <cell r="J212">
            <v>0</v>
          </cell>
          <cell r="K212">
            <v>0</v>
          </cell>
          <cell r="L212">
            <v>10</v>
          </cell>
        </row>
        <row r="212">
          <cell r="N212">
            <v>1.015</v>
          </cell>
          <cell r="O212">
            <v>4.6</v>
          </cell>
          <cell r="P212">
            <v>0</v>
          </cell>
          <cell r="Q212">
            <v>1.314</v>
          </cell>
          <cell r="R212">
            <v>1.43226</v>
          </cell>
        </row>
        <row r="213">
          <cell r="C213" t="str">
            <v>HDPE双壁波纹管 DN300（SN4）</v>
          </cell>
          <cell r="D213" t="str">
            <v>m</v>
          </cell>
          <cell r="E213" t="str">
            <v>[项目特征]
1.名称:HDPE管道 DN300(SN4)
2.安装部位:地上地下综合考虑
3.连接形式:综合考虑
[工程内容]
1.管道及管件安装
2.压力试验、通球试验
3.冲洗
4.管道标识</v>
          </cell>
          <cell r="F213" t="str">
            <v>按设计图示管道中心线以长度计算（且管线放坡系数不再考虑），不扣除附属构筑物、管件及阀门等所占长度，检查井所占长度扣除。</v>
          </cell>
        </row>
        <row r="213">
          <cell r="H213">
            <v>25.07</v>
          </cell>
          <cell r="I213">
            <v>27.3263</v>
          </cell>
          <cell r="J213">
            <v>0</v>
          </cell>
          <cell r="K213">
            <v>0</v>
          </cell>
          <cell r="L213">
            <v>11</v>
          </cell>
        </row>
        <row r="213">
          <cell r="N213">
            <v>1.015</v>
          </cell>
          <cell r="O213">
            <v>12</v>
          </cell>
          <cell r="P213">
            <v>0</v>
          </cell>
          <cell r="Q213">
            <v>2.07</v>
          </cell>
          <cell r="R213">
            <v>2.2563</v>
          </cell>
        </row>
        <row r="214">
          <cell r="C214" t="str">
            <v>HDPE双壁波纹管 DN350（SN4）</v>
          </cell>
          <cell r="D214" t="str">
            <v>m</v>
          </cell>
          <cell r="E214" t="str">
            <v>[项目特征]
1.名称:HDPE管道 DN350(SN4)
2.安装部位:地上地下综合考虑
3.连接形式:综合考虑
[工程内容]
1.管道及管件安装
2.压力试验、通球试验
3.冲洗
4.管道标识</v>
          </cell>
          <cell r="F214" t="str">
            <v>按设计图示管道中心线以长度计算（且管线放坡系数不再考虑），不扣除附属构筑物、管件及阀门等所占长度，检查井所占长度扣除。</v>
          </cell>
        </row>
        <row r="214">
          <cell r="H214">
            <v>30.52</v>
          </cell>
          <cell r="I214">
            <v>33.2668</v>
          </cell>
          <cell r="J214">
            <v>0</v>
          </cell>
          <cell r="K214">
            <v>0</v>
          </cell>
          <cell r="L214">
            <v>12</v>
          </cell>
        </row>
        <row r="214">
          <cell r="N214">
            <v>1.015</v>
          </cell>
          <cell r="O214">
            <v>16</v>
          </cell>
          <cell r="P214">
            <v>0</v>
          </cell>
          <cell r="Q214">
            <v>2.52</v>
          </cell>
          <cell r="R214">
            <v>2.7468</v>
          </cell>
        </row>
        <row r="215">
          <cell r="C215" t="str">
            <v>HDPE双壁波纹管 DN400（SN4）</v>
          </cell>
          <cell r="D215" t="str">
            <v>m</v>
          </cell>
          <cell r="E215" t="str">
            <v>[项目特征]
1.名称:HDPE管道 DN400(SN4)
2.安装部位:地上地下综合考虑
3.连接形式:综合考虑
[工程内容]
1.管道及管件安装
2.压力试验、通球试验
3.冲洗
4.管道标识</v>
          </cell>
          <cell r="F215" t="str">
            <v>按设计图示管道中心线以长度计算（且管线放坡系数不再考虑），不扣除附属构筑物、管件及阀门等所占长度，检查井所占长度扣除。</v>
          </cell>
        </row>
        <row r="215">
          <cell r="H215">
            <v>37.06</v>
          </cell>
          <cell r="I215">
            <v>40.3954</v>
          </cell>
          <cell r="J215">
            <v>0</v>
          </cell>
          <cell r="K215">
            <v>0</v>
          </cell>
          <cell r="L215">
            <v>12</v>
          </cell>
        </row>
        <row r="215">
          <cell r="N215">
            <v>1.015</v>
          </cell>
          <cell r="O215">
            <v>22</v>
          </cell>
          <cell r="P215">
            <v>0</v>
          </cell>
          <cell r="Q215">
            <v>3.06</v>
          </cell>
          <cell r="R215">
            <v>3.3354</v>
          </cell>
        </row>
        <row r="216">
          <cell r="C216" t="str">
            <v>HDPE双壁波纹管 DN500（SN4）</v>
          </cell>
          <cell r="D216" t="str">
            <v>m</v>
          </cell>
          <cell r="E216" t="str">
            <v>[项目特征]
1.名称:HDPE管道 DN500(SN4)
2.安装部位:地上地下综合考虑
3.连接形式:综合考虑
[工程内容]
1.管道及管件安装
2.压力试验、通球试验
3.冲洗
4.管道标识</v>
          </cell>
          <cell r="F216" t="str">
            <v>按设计图示管道中心线以长度计算（且管线放坡系数不再考虑），不扣除附属构筑物、管件及阀门等所占长度，检查井所占长度扣除。</v>
          </cell>
        </row>
        <row r="216">
          <cell r="H216">
            <v>49.05</v>
          </cell>
          <cell r="I216">
            <v>53.4645</v>
          </cell>
          <cell r="J216">
            <v>0</v>
          </cell>
          <cell r="K216">
            <v>0</v>
          </cell>
          <cell r="L216">
            <v>15</v>
          </cell>
        </row>
        <row r="216">
          <cell r="N216">
            <v>1.015</v>
          </cell>
          <cell r="O216">
            <v>30</v>
          </cell>
          <cell r="P216">
            <v>0</v>
          </cell>
          <cell r="Q216">
            <v>4.05</v>
          </cell>
          <cell r="R216">
            <v>4.4145</v>
          </cell>
        </row>
        <row r="217">
          <cell r="C217" t="str">
            <v>HDPE双壁波纹管 DN600（SN4）</v>
          </cell>
          <cell r="D217" t="str">
            <v>m</v>
          </cell>
          <cell r="E217" t="str">
            <v>[项目特征]
1.名称:HDPE管道 DN600(SN4)
2.安装部位:地上地下综合考虑
3.连接形式:综合考虑
[工程内容]
1.管道及管件安装
2.压力试验、通球试验
3.冲洗
4.管道标识</v>
          </cell>
          <cell r="F217" t="str">
            <v>按设计图示管道中心线以长度计算（且管线放坡系数不再考虑），不扣除附属构筑物、管件及阀门等所占长度，检查井所占长度扣除。</v>
          </cell>
        </row>
        <row r="217">
          <cell r="H217">
            <v>56.68</v>
          </cell>
          <cell r="I217">
            <v>61.7812</v>
          </cell>
          <cell r="J217">
            <v>0</v>
          </cell>
          <cell r="K217">
            <v>0</v>
          </cell>
          <cell r="L217">
            <v>20</v>
          </cell>
        </row>
        <row r="217">
          <cell r="N217">
            <v>1.015</v>
          </cell>
          <cell r="O217">
            <v>32</v>
          </cell>
          <cell r="P217">
            <v>0</v>
          </cell>
          <cell r="Q217">
            <v>4.68</v>
          </cell>
          <cell r="R217">
            <v>5.1012</v>
          </cell>
        </row>
        <row r="218">
          <cell r="C218" t="str">
            <v>HDPE双壁波纹管 DN700（SN4）</v>
          </cell>
          <cell r="D218" t="str">
            <v>m</v>
          </cell>
          <cell r="E218" t="str">
            <v>[项目特征]
1.名称:HDPE管道 DN700(SN4)
2.安装部位:地上地下综合考虑
3.连接形式:综合考虑
[工程内容]
1.管道及管件安装
2.压力试验、通球试验
3.冲洗
4.管道标识</v>
          </cell>
          <cell r="F218" t="str">
            <v>按设计图示管道中心线以长度计算（且管线放坡系数不再考虑），不扣除附属构筑物、管件及阀门等所占长度，检查井所占长度扣除。</v>
          </cell>
        </row>
        <row r="218">
          <cell r="H218">
            <v>66.49</v>
          </cell>
          <cell r="I218">
            <v>72.4741</v>
          </cell>
          <cell r="J218">
            <v>0</v>
          </cell>
          <cell r="K218">
            <v>0</v>
          </cell>
          <cell r="L218">
            <v>24</v>
          </cell>
        </row>
        <row r="218">
          <cell r="N218">
            <v>1.015</v>
          </cell>
          <cell r="O218">
            <v>32</v>
          </cell>
          <cell r="P218">
            <v>5</v>
          </cell>
          <cell r="Q218">
            <v>5.49</v>
          </cell>
          <cell r="R218">
            <v>5.9841</v>
          </cell>
        </row>
        <row r="219">
          <cell r="C219" t="str">
            <v>HDPE双壁波纹管 DN800（SN4）</v>
          </cell>
          <cell r="D219" t="str">
            <v>m</v>
          </cell>
          <cell r="E219" t="str">
            <v>[项目特征]
1.名称:HDPE管道 DN800(SN4)
2.安装部位:地上地下综合考虑
3.连接形式:综合考虑
[工程内容]
1.管道及管件安装
2.压力试验、通球试验
3.冲洗
4.管道标识</v>
          </cell>
          <cell r="F219" t="str">
            <v>按设计图示管道中心线以长度计算（且管线放坡系数不再考虑），不扣除附属构筑物、管件及阀门等所占长度，检查井所占长度扣除。</v>
          </cell>
        </row>
        <row r="219">
          <cell r="H219">
            <v>75.21</v>
          </cell>
          <cell r="I219">
            <v>81.9789</v>
          </cell>
          <cell r="J219">
            <v>0</v>
          </cell>
          <cell r="K219">
            <v>0</v>
          </cell>
          <cell r="L219">
            <v>28</v>
          </cell>
        </row>
        <row r="219">
          <cell r="N219">
            <v>1.015</v>
          </cell>
          <cell r="O219">
            <v>36</v>
          </cell>
          <cell r="P219">
            <v>5</v>
          </cell>
          <cell r="Q219">
            <v>6.21</v>
          </cell>
          <cell r="R219">
            <v>6.7689</v>
          </cell>
        </row>
        <row r="220">
          <cell r="C220" t="str">
            <v>HDPE双壁波纹管 DN150（SN8）</v>
          </cell>
          <cell r="D220" t="str">
            <v>m</v>
          </cell>
          <cell r="E220" t="str">
            <v>[项目特征]
1.名称:HDPE管道 DN150(SN8)
2.安装部位:地上地下综合考虑
3.连接形式:综合考虑
[工程内容]
1.管道及管件安装
2.压力试验、通球试验
3.冲洗
4.管道标识</v>
          </cell>
          <cell r="F220" t="str">
            <v>按设计图示管道中心线以长度计算（且管线放坡系数不再考虑），不扣除附属构筑物、管件及阀门等所占长度，检查井所占长度扣除。</v>
          </cell>
        </row>
        <row r="220">
          <cell r="H220">
            <v>12.862</v>
          </cell>
          <cell r="I220">
            <v>14.01958</v>
          </cell>
          <cell r="J220">
            <v>0</v>
          </cell>
          <cell r="K220">
            <v>0</v>
          </cell>
          <cell r="L220">
            <v>8</v>
          </cell>
        </row>
        <row r="220">
          <cell r="N220">
            <v>1.015</v>
          </cell>
          <cell r="O220">
            <v>3.8</v>
          </cell>
          <cell r="P220">
            <v>0</v>
          </cell>
          <cell r="Q220">
            <v>1.062</v>
          </cell>
          <cell r="R220">
            <v>1.15758</v>
          </cell>
        </row>
        <row r="221">
          <cell r="C221" t="str">
            <v>HDPE双壁波纹管 DN200（SN8）</v>
          </cell>
          <cell r="D221" t="str">
            <v>m</v>
          </cell>
          <cell r="E221" t="str">
            <v>[项目特征]
1.名称:HDPE管道 DN200(SN8)
2.安装部位:地上地下综合考虑
3.连接形式:综合考虑
[工程内容]
1.管道及管件安装
2.压力试验、通球试验
3.冲洗
4.管道标识</v>
          </cell>
          <cell r="F221" t="str">
            <v>按设计图示管道中心线以长度计算（且管线放坡系数不再考虑），不扣除附属构筑物、管件及阀门等所占长度，检查井所占长度扣除。</v>
          </cell>
        </row>
        <row r="221">
          <cell r="H221">
            <v>13.298</v>
          </cell>
          <cell r="I221">
            <v>14.49482</v>
          </cell>
          <cell r="J221">
            <v>0</v>
          </cell>
          <cell r="K221">
            <v>0</v>
          </cell>
          <cell r="L221">
            <v>8</v>
          </cell>
        </row>
        <row r="221">
          <cell r="N221">
            <v>1.015</v>
          </cell>
          <cell r="O221">
            <v>4.2</v>
          </cell>
          <cell r="P221">
            <v>0</v>
          </cell>
          <cell r="Q221">
            <v>1.098</v>
          </cell>
          <cell r="R221">
            <v>1.19682</v>
          </cell>
        </row>
        <row r="222">
          <cell r="C222" t="str">
            <v>HDPE双壁波纹管 DN250（SN8）</v>
          </cell>
          <cell r="D222" t="str">
            <v>m</v>
          </cell>
          <cell r="E222" t="str">
            <v>[项目特征]
1.名称:HDPE管道 DN250(SN8)
2.安装部位:地上地下综合考虑
3.连接形式:综合考虑
[工程内容]
1.管道及管件安装
2.压力试验、通球试验
3.冲洗
4.管道标识</v>
          </cell>
          <cell r="F222" t="str">
            <v>按设计图示管道中心线以长度计算（且管线放坡系数不再考虑），不扣除附属构筑物、管件及阀门等所占长度，检查井所占长度扣除。</v>
          </cell>
        </row>
        <row r="222">
          <cell r="H222">
            <v>13.734</v>
          </cell>
          <cell r="I222">
            <v>14.97006</v>
          </cell>
          <cell r="J222">
            <v>0</v>
          </cell>
          <cell r="K222">
            <v>0</v>
          </cell>
          <cell r="L222">
            <v>8</v>
          </cell>
        </row>
        <row r="222">
          <cell r="N222">
            <v>1.015</v>
          </cell>
          <cell r="O222">
            <v>4.6</v>
          </cell>
          <cell r="P222">
            <v>0</v>
          </cell>
          <cell r="Q222">
            <v>1.134</v>
          </cell>
          <cell r="R222">
            <v>1.23606</v>
          </cell>
        </row>
        <row r="223">
          <cell r="C223" t="str">
            <v>HDPE双壁波纹管 DN300（SN8）</v>
          </cell>
          <cell r="D223" t="str">
            <v>m</v>
          </cell>
          <cell r="E223" t="str">
            <v>[项目特征]
1.名称:HDPE管道 DN300(SN8)
2.安装部位:地上地下综合考虑
3.连接形式:综合考虑
[工程内容]
1.管道及管件安装
2.压力试验、通球试验
3.冲洗
4.管道标识</v>
          </cell>
          <cell r="F223" t="str">
            <v>按设计图示管道中心线以长度计算（且管线放坡系数不再考虑），不扣除附属构筑物、管件及阀门等所占长度，检查井所占长度扣除。</v>
          </cell>
        </row>
        <row r="223">
          <cell r="H223">
            <v>23.98</v>
          </cell>
          <cell r="I223">
            <v>26.1382</v>
          </cell>
          <cell r="J223">
            <v>0</v>
          </cell>
          <cell r="K223">
            <v>0</v>
          </cell>
          <cell r="L223">
            <v>10</v>
          </cell>
        </row>
        <row r="223">
          <cell r="N223">
            <v>1.015</v>
          </cell>
          <cell r="O223">
            <v>12</v>
          </cell>
          <cell r="P223">
            <v>0</v>
          </cell>
          <cell r="Q223">
            <v>1.98</v>
          </cell>
          <cell r="R223">
            <v>2.1582</v>
          </cell>
        </row>
        <row r="224">
          <cell r="C224" t="str">
            <v>HDPE双壁波纹管 DN350（SN8）</v>
          </cell>
          <cell r="D224" t="str">
            <v>m</v>
          </cell>
          <cell r="E224" t="str">
            <v>[项目特征]
1.名称:HDPE管道 DN350(SN8)
2.安装部位:地上地下综合考虑
3.连接形式:综合考虑
[工程内容]
1.管道及管件安装
2.压力试验、通球试验
3.冲洗
4.管道标识</v>
          </cell>
          <cell r="F224" t="str">
            <v>按设计图示管道中心线以长度计算（且管线放坡系数不再考虑），不扣除附属构筑物、管件及阀门等所占长度，检查井所占长度扣除。</v>
          </cell>
        </row>
        <row r="224">
          <cell r="H224">
            <v>29.43</v>
          </cell>
          <cell r="I224">
            <v>32.0787</v>
          </cell>
          <cell r="J224">
            <v>0</v>
          </cell>
          <cell r="K224">
            <v>0</v>
          </cell>
          <cell r="L224">
            <v>11</v>
          </cell>
        </row>
        <row r="224">
          <cell r="N224">
            <v>1.015</v>
          </cell>
          <cell r="O224">
            <v>16</v>
          </cell>
          <cell r="P224">
            <v>0</v>
          </cell>
          <cell r="Q224">
            <v>2.43</v>
          </cell>
          <cell r="R224">
            <v>2.6487</v>
          </cell>
        </row>
        <row r="225">
          <cell r="C225" t="str">
            <v>HDPE双壁波纹管 DN400（SN8）</v>
          </cell>
          <cell r="D225" t="str">
            <v>m</v>
          </cell>
          <cell r="E225" t="str">
            <v>[项目特征]
1.名称:HDPE管道 DN400(SN8)
2.安装部位:地上地下综合考虑
3.连接形式:综合考虑
[工程内容]
1.管道及管件安装
2.压力试验、通球试验
3.冲洗
4.管道标识</v>
          </cell>
          <cell r="F225" t="str">
            <v>按设计图示管道中心线以长度计算（且管线放坡系数不再考虑），不扣除附属构筑物、管件及阀门等所占长度，检查井所占长度扣除。</v>
          </cell>
        </row>
        <row r="225">
          <cell r="H225">
            <v>37.06</v>
          </cell>
          <cell r="I225">
            <v>40.3954</v>
          </cell>
          <cell r="J225">
            <v>0</v>
          </cell>
          <cell r="K225">
            <v>0</v>
          </cell>
          <cell r="L225">
            <v>12</v>
          </cell>
        </row>
        <row r="225">
          <cell r="N225">
            <v>1.015</v>
          </cell>
          <cell r="O225">
            <v>22</v>
          </cell>
          <cell r="P225">
            <v>0</v>
          </cell>
          <cell r="Q225">
            <v>3.06</v>
          </cell>
          <cell r="R225">
            <v>3.3354</v>
          </cell>
        </row>
        <row r="226">
          <cell r="C226" t="str">
            <v>HDPE双壁波纹管 DN500（SN8）</v>
          </cell>
          <cell r="D226" t="str">
            <v>m</v>
          </cell>
          <cell r="E226" t="str">
            <v>[项目特征]
1.名称:HDPE管道 DN500(SN8)
2.安装部位:地上地下综合考虑
3.连接形式:综合考虑
[工程内容]
1.管道及管件安装
2.压力试验、通球试验
3.冲洗
4.管道标识</v>
          </cell>
          <cell r="F226" t="str">
            <v>按设计图示管道中心线以长度计算（且管线放坡系数不再考虑），不扣除附属构筑物、管件及阀门等所占长度，检查井所占长度扣除。</v>
          </cell>
        </row>
        <row r="226">
          <cell r="H226">
            <v>51.23</v>
          </cell>
          <cell r="I226">
            <v>55.8407</v>
          </cell>
          <cell r="J226">
            <v>0</v>
          </cell>
          <cell r="K226">
            <v>0</v>
          </cell>
          <cell r="L226">
            <v>15</v>
          </cell>
        </row>
        <row r="226">
          <cell r="N226">
            <v>1.015</v>
          </cell>
          <cell r="O226">
            <v>32</v>
          </cell>
          <cell r="P226">
            <v>0</v>
          </cell>
          <cell r="Q226">
            <v>4.23</v>
          </cell>
          <cell r="R226">
            <v>4.6107</v>
          </cell>
        </row>
        <row r="227">
          <cell r="C227" t="str">
            <v>HDPE双壁波纹管 DN600（SN8）</v>
          </cell>
          <cell r="D227" t="str">
            <v>m</v>
          </cell>
          <cell r="E227" t="str">
            <v>[项目特征]
1.名称:HDPE管道 DN600(SN8)
2.安装部位:地上地下综合考虑
3.连接形式:综合考虑
[工程内容]
1.管道及管件安装
2.压力试验、通球试验
3.冲洗
4.管道标识</v>
          </cell>
          <cell r="F227" t="str">
            <v>按设计图示管道中心线以长度计算（且管线放坡系数不再考虑），不扣除附属构筑物、管件及阀门等所占长度，检查井所占长度扣除。</v>
          </cell>
        </row>
        <row r="227">
          <cell r="H227">
            <v>56.68</v>
          </cell>
          <cell r="I227">
            <v>61.7812</v>
          </cell>
          <cell r="J227">
            <v>0</v>
          </cell>
          <cell r="K227">
            <v>0</v>
          </cell>
          <cell r="L227">
            <v>20</v>
          </cell>
        </row>
        <row r="227">
          <cell r="N227">
            <v>1.015</v>
          </cell>
          <cell r="O227">
            <v>32</v>
          </cell>
          <cell r="P227">
            <v>0</v>
          </cell>
          <cell r="Q227">
            <v>4.68</v>
          </cell>
          <cell r="R227">
            <v>5.1012</v>
          </cell>
        </row>
        <row r="228">
          <cell r="C228" t="str">
            <v>HDPE双壁波纹管 DN700（SN8）</v>
          </cell>
          <cell r="D228" t="str">
            <v>m</v>
          </cell>
          <cell r="E228" t="str">
            <v>[项目特征]
1.名称:HDPE管道 DN700(SN8)
2.安装部位:地上地下综合考虑
3.连接形式:综合考虑
[工程内容]
1.管道及管件安装
2.压力试验、通球试验
3.冲洗
4.管道标识</v>
          </cell>
          <cell r="F228" t="str">
            <v>按设计图示管道中心线以长度计算（且管线放坡系数不再考虑），不扣除附属构筑物、管件及阀门等所占长度，检查井所占长度扣除。</v>
          </cell>
        </row>
        <row r="228">
          <cell r="H228">
            <v>66.49</v>
          </cell>
          <cell r="I228">
            <v>72.4741</v>
          </cell>
          <cell r="J228">
            <v>0</v>
          </cell>
          <cell r="K228">
            <v>0</v>
          </cell>
          <cell r="L228">
            <v>24</v>
          </cell>
        </row>
        <row r="228">
          <cell r="N228">
            <v>1.015</v>
          </cell>
          <cell r="O228">
            <v>32</v>
          </cell>
          <cell r="P228">
            <v>5</v>
          </cell>
          <cell r="Q228">
            <v>5.49</v>
          </cell>
          <cell r="R228">
            <v>5.9841</v>
          </cell>
        </row>
        <row r="229">
          <cell r="C229" t="str">
            <v>HDPE双壁波纹管 DN800（SN8）</v>
          </cell>
          <cell r="D229" t="str">
            <v>m</v>
          </cell>
          <cell r="E229" t="str">
            <v>[项目特征]
1.名称:HDPE管道 DN800(SN8)
2.安装部位:地上地下综合考虑
3.连接形式:综合考虑
[工程内容]
1.管道及管件安装
2.压力试验、通球试验
3.冲洗
4.管道标识</v>
          </cell>
          <cell r="F229" t="str">
            <v>按设计图示管道中心线以长度计算（且管线放坡系数不再考虑），不扣除附属构筑物、管件及阀门等所占长度，检查井所占长度扣除。</v>
          </cell>
        </row>
        <row r="229">
          <cell r="H229">
            <v>75.21</v>
          </cell>
          <cell r="I229">
            <v>81.9789</v>
          </cell>
          <cell r="J229">
            <v>0</v>
          </cell>
          <cell r="K229">
            <v>0</v>
          </cell>
          <cell r="L229">
            <v>28</v>
          </cell>
        </row>
        <row r="229">
          <cell r="N229">
            <v>1.015</v>
          </cell>
          <cell r="O229">
            <v>36</v>
          </cell>
          <cell r="P229">
            <v>5</v>
          </cell>
          <cell r="Q229">
            <v>6.21</v>
          </cell>
          <cell r="R229">
            <v>6.7689</v>
          </cell>
        </row>
        <row r="230">
          <cell r="C230" t="str">
            <v>钢筋混凝土管 II级 DN300</v>
          </cell>
          <cell r="D230" t="str">
            <v>m</v>
          </cell>
          <cell r="E230" t="str">
            <v>[项目特征]
1.名称:钢筋混凝土管 II级 DN300
2.安装部位:地上地下综合考虑
3.连接形式:综合考虑
[工程内容]
1.管道及管件安装
2.压力试验、通球试验
3.冲洗
4.管道标识</v>
          </cell>
          <cell r="F230" t="str">
            <v>按设计图示管道中心线以长度计算，不扣除附属构筑物、管件及阀门等所占长度，检查井所占长度扣除。</v>
          </cell>
        </row>
        <row r="230">
          <cell r="H230">
            <v>89.39635</v>
          </cell>
          <cell r="I230">
            <v>97.4420215</v>
          </cell>
          <cell r="J230">
            <v>0</v>
          </cell>
          <cell r="K230">
            <v>0</v>
          </cell>
          <cell r="L230">
            <v>12</v>
          </cell>
          <cell r="M230">
            <v>51.5</v>
          </cell>
          <cell r="N230">
            <v>1.01</v>
          </cell>
          <cell r="O230">
            <v>18</v>
          </cell>
          <cell r="P230">
            <v>0</v>
          </cell>
          <cell r="Q230">
            <v>7.38135</v>
          </cell>
          <cell r="R230">
            <v>8.0456715</v>
          </cell>
        </row>
        <row r="231">
          <cell r="C231" t="str">
            <v>钢筋混凝土管 II级 DN400</v>
          </cell>
          <cell r="D231" t="str">
            <v>m</v>
          </cell>
          <cell r="E231" t="str">
            <v>[项目特征]
1.名称:钢筋混凝土管 II级 DN400
2.安装部位:地上地下综合考虑
3.连接形式:综合考虑
[工程内容]
1.管道及管件安装
2.压力试验、通球试验
3.冲洗
4.管道标识</v>
          </cell>
          <cell r="F231" t="str">
            <v>按设计图示管道中心线以长度计算，不扣除附属构筑物、管件及阀门等所占长度，检查井所占长度扣除。</v>
          </cell>
        </row>
        <row r="231">
          <cell r="H231">
            <v>99.425985</v>
          </cell>
          <cell r="I231">
            <v>108.37432365</v>
          </cell>
          <cell r="J231">
            <v>0</v>
          </cell>
          <cell r="K231">
            <v>0</v>
          </cell>
          <cell r="L231">
            <v>14</v>
          </cell>
          <cell r="M231">
            <v>56.65</v>
          </cell>
          <cell r="N231">
            <v>1.01</v>
          </cell>
          <cell r="O231">
            <v>20</v>
          </cell>
          <cell r="P231">
            <v>0</v>
          </cell>
          <cell r="Q231">
            <v>8.209485</v>
          </cell>
          <cell r="R231">
            <v>8.94833865</v>
          </cell>
        </row>
        <row r="232">
          <cell r="C232" t="str">
            <v>钢筋混凝土管 II级 DN500</v>
          </cell>
          <cell r="D232" t="str">
            <v>m</v>
          </cell>
          <cell r="E232" t="str">
            <v>[项目特征]
1.名称:钢筋混凝土管 II级 DN500
2.安装部位:地上地下综合考虑
3.连接形式:综合考虑
[工程内容]
1.管道及管件安装
2.压力试验、通球试验
3.冲洗
4.管道标识</v>
          </cell>
          <cell r="F232" t="str">
            <v>按设计图示管道中心线以长度计算，不扣除附属构筑物、管件及阀门等所占长度，检查井所占长度扣除。</v>
          </cell>
        </row>
        <row r="232">
          <cell r="H232">
            <v>133.22416</v>
          </cell>
          <cell r="I232">
            <v>145.2143344</v>
          </cell>
          <cell r="J232">
            <v>0</v>
          </cell>
          <cell r="K232">
            <v>0</v>
          </cell>
          <cell r="L232">
            <v>16</v>
          </cell>
          <cell r="M232">
            <v>82.4</v>
          </cell>
          <cell r="N232">
            <v>1.01</v>
          </cell>
          <cell r="O232">
            <v>23</v>
          </cell>
          <cell r="P232">
            <v>0</v>
          </cell>
          <cell r="Q232">
            <v>11.00016</v>
          </cell>
          <cell r="R232">
            <v>11.9901744</v>
          </cell>
        </row>
        <row r="233">
          <cell r="C233" t="str">
            <v>钢筋混凝土管 II级 DN600</v>
          </cell>
          <cell r="D233" t="str">
            <v>m</v>
          </cell>
          <cell r="E233" t="str">
            <v>[项目特征]
1.名称:钢筋混凝土管 II级 DN600
2.安装部位:地上地下综合考虑
3.连接形式:综合考虑
[工程内容]
1.管道及管件安装
2.压力试验、通球试验
3.冲洗
4.管道标识</v>
          </cell>
          <cell r="F233" t="str">
            <v>按设计图示管道中心线以长度计算，不扣除附属构筑物、管件及阀门等所占长度，检查井所占长度扣除。</v>
          </cell>
        </row>
        <row r="233">
          <cell r="H233">
            <v>157.863065</v>
          </cell>
          <cell r="I233">
            <v>172.07074085</v>
          </cell>
          <cell r="J233">
            <v>0</v>
          </cell>
          <cell r="K233">
            <v>0</v>
          </cell>
          <cell r="L233">
            <v>20</v>
          </cell>
          <cell r="M233">
            <v>97.85</v>
          </cell>
          <cell r="N233">
            <v>1.01</v>
          </cell>
          <cell r="O233">
            <v>26</v>
          </cell>
          <cell r="P233">
            <v>0</v>
          </cell>
          <cell r="Q233">
            <v>13.034565</v>
          </cell>
          <cell r="R233">
            <v>14.20767585</v>
          </cell>
        </row>
        <row r="234">
          <cell r="C234" t="str">
            <v>钢筋混凝土管 II级 DN700</v>
          </cell>
          <cell r="D234" t="str">
            <v>m</v>
          </cell>
          <cell r="E234" t="str">
            <v>[项目特征]
1.名称:钢筋混凝土管 II级 DN700
2.安装部位:地上地下综合考虑
3.连接形式:综合考虑
[工程内容]
1.管道及管件安装
2.压力试验、通球试验
3.冲洗
4.管道标识</v>
          </cell>
          <cell r="F234" t="str">
            <v>按设计图示管道中心线以长度计算，不扣除附属构筑物、管件及阀门等所占长度，检查井所占长度扣除。</v>
          </cell>
        </row>
        <row r="234">
          <cell r="H234">
            <v>239.19832</v>
          </cell>
          <cell r="I234">
            <v>260.7261688</v>
          </cell>
          <cell r="J234">
            <v>0</v>
          </cell>
          <cell r="K234">
            <v>0</v>
          </cell>
          <cell r="L234">
            <v>26</v>
          </cell>
          <cell r="M234">
            <v>164.8</v>
          </cell>
          <cell r="N234">
            <v>1.01</v>
          </cell>
          <cell r="O234">
            <v>27</v>
          </cell>
          <cell r="P234">
            <v>0</v>
          </cell>
          <cell r="Q234">
            <v>19.75032</v>
          </cell>
          <cell r="R234">
            <v>21.5278488</v>
          </cell>
        </row>
        <row r="235">
          <cell r="C235" t="str">
            <v>钢筋混凝土管 II级 DN800</v>
          </cell>
          <cell r="D235" t="str">
            <v>m</v>
          </cell>
          <cell r="E235" t="str">
            <v>[项目特征]
1.名称:钢筋混凝土管 II级 DN800
2.安装部位:地上地下综合考虑
3.连接形式:综合考虑
[工程内容]
1.管道及管件安装
2.压力试验、通球试验
3.冲洗
4.管道标识</v>
          </cell>
          <cell r="F235" t="str">
            <v>按设计图示管道中心线以长度计算，不扣除附属构筑物、管件及阀门等所占长度，检查井所占长度扣除。</v>
          </cell>
        </row>
        <row r="235">
          <cell r="H235">
            <v>290.0054</v>
          </cell>
          <cell r="I235">
            <v>316.105886</v>
          </cell>
          <cell r="J235">
            <v>0</v>
          </cell>
          <cell r="K235">
            <v>0</v>
          </cell>
          <cell r="L235">
            <v>26</v>
          </cell>
          <cell r="M235">
            <v>206</v>
          </cell>
          <cell r="N235">
            <v>1.01</v>
          </cell>
          <cell r="O235">
            <v>32</v>
          </cell>
          <cell r="P235">
            <v>0</v>
          </cell>
          <cell r="Q235">
            <v>23.9454</v>
          </cell>
          <cell r="R235">
            <v>26.100486</v>
          </cell>
        </row>
        <row r="236">
          <cell r="C236" t="str">
            <v>钢筋混凝土管 II级 DN900</v>
          </cell>
          <cell r="D236" t="str">
            <v>m</v>
          </cell>
          <cell r="E236" t="str">
            <v>[项目特征]
1.名称:钢筋混凝土管 II级 DN900
2.安装部位:地上地下综合考虑
3.连接形式:综合考虑
[工程内容]
1.管道及管件安装
2.压力试验、通球试验
3.冲洗
4.管道标识</v>
          </cell>
          <cell r="F236" t="str">
            <v>按设计图示管道中心线以长度计算，不扣除附属构筑物、管件及阀门等所占长度，检查井所占长度扣除。</v>
          </cell>
        </row>
        <row r="236">
          <cell r="H236">
            <v>373.74029</v>
          </cell>
          <cell r="I236">
            <v>407.3769161</v>
          </cell>
          <cell r="J236">
            <v>0</v>
          </cell>
          <cell r="K236">
            <v>0</v>
          </cell>
          <cell r="L236">
            <v>28</v>
          </cell>
          <cell r="M236">
            <v>278.1</v>
          </cell>
          <cell r="N236">
            <v>1.01</v>
          </cell>
          <cell r="O236">
            <v>34</v>
          </cell>
          <cell r="P236">
            <v>0</v>
          </cell>
          <cell r="Q236">
            <v>30.85929</v>
          </cell>
          <cell r="R236">
            <v>33.6366261</v>
          </cell>
        </row>
        <row r="237">
          <cell r="C237" t="str">
            <v>钢筋混凝土管 II级 DN1000</v>
          </cell>
          <cell r="D237" t="str">
            <v>m</v>
          </cell>
          <cell r="E237" t="str">
            <v>[项目特征]
1.名称:钢筋混凝土管 II级 DN1000
2.安装部位:地上地下综合考虑
3.连接形式:综合考虑
[工程内容]
1.管道及管件安装
2.压力试验、通球试验
3.冲洗
4.管道标识</v>
          </cell>
          <cell r="F237" t="str">
            <v>按设计图示管道中心线以长度计算，不扣除附属构筑物、管件及阀门等所占长度，检查井所占长度扣除。</v>
          </cell>
        </row>
        <row r="237">
          <cell r="H237">
            <v>389.021</v>
          </cell>
          <cell r="I237">
            <v>424.03289</v>
          </cell>
          <cell r="J237">
            <v>0</v>
          </cell>
          <cell r="K237">
            <v>0</v>
          </cell>
          <cell r="L237">
            <v>28</v>
          </cell>
          <cell r="M237">
            <v>290</v>
          </cell>
          <cell r="N237">
            <v>1.01</v>
          </cell>
          <cell r="O237">
            <v>36</v>
          </cell>
          <cell r="P237">
            <v>0</v>
          </cell>
          <cell r="Q237">
            <v>32.121</v>
          </cell>
          <cell r="R237">
            <v>35.01189</v>
          </cell>
        </row>
        <row r="238">
          <cell r="C238" t="str">
            <v>钢筋混凝土管 II级 DN1100</v>
          </cell>
          <cell r="D238" t="str">
            <v>m</v>
          </cell>
          <cell r="E238" t="str">
            <v>[项目特征]
1.名称:钢筋混凝土管 II级 DN1100
2.安装部位:地上地下综合考虑
3.连接形式:综合考虑
[工程内容]
1.管道及管件安装
2.压力试验、通球试验
3.冲洗
4.管道标识</v>
          </cell>
          <cell r="F238" t="str">
            <v>按设计图示管道中心线以长度计算，不扣除附属构筑物、管件及阀门等所占长度，检查井所占长度扣除。</v>
          </cell>
        </row>
        <row r="238">
          <cell r="H238">
            <v>612.735325</v>
          </cell>
          <cell r="I238">
            <v>667.88150425</v>
          </cell>
          <cell r="J238">
            <v>0</v>
          </cell>
          <cell r="K238">
            <v>0</v>
          </cell>
          <cell r="L238">
            <v>30</v>
          </cell>
          <cell r="M238">
            <v>489.25</v>
          </cell>
          <cell r="N238">
            <v>1.01</v>
          </cell>
          <cell r="O238">
            <v>38</v>
          </cell>
          <cell r="P238">
            <v>0</v>
          </cell>
          <cell r="Q238">
            <v>50.592825</v>
          </cell>
          <cell r="R238">
            <v>55.14617925</v>
          </cell>
        </row>
        <row r="239">
          <cell r="C239" t="str">
            <v>钢筋混凝土管 II级 DN1200</v>
          </cell>
          <cell r="D239" t="str">
            <v>m</v>
          </cell>
          <cell r="E239" t="str">
            <v>[项目特征]
1.名称:钢筋混凝土管 II级 DN1200
2.安装部位:地上地下综合考虑
3.连接形式:综合考虑
[工程内容]
1.管道及管件安装
2.压力试验、通球试验
3.冲洗
4.管道标识</v>
          </cell>
          <cell r="F239" t="str">
            <v>按设计图示管道中心线以长度计算，不扣除附属构筑物、管件及阀门等所占长度，检查井所占长度扣除。</v>
          </cell>
        </row>
        <row r="239">
          <cell r="H239">
            <v>665.2597</v>
          </cell>
          <cell r="I239">
            <v>725.133073</v>
          </cell>
          <cell r="J239">
            <v>0</v>
          </cell>
          <cell r="K239">
            <v>0</v>
          </cell>
          <cell r="L239">
            <v>32</v>
          </cell>
          <cell r="M239">
            <v>533</v>
          </cell>
          <cell r="N239">
            <v>1.01</v>
          </cell>
          <cell r="O239">
            <v>40</v>
          </cell>
          <cell r="P239">
            <v>0</v>
          </cell>
          <cell r="Q239">
            <v>54.9297</v>
          </cell>
          <cell r="R239">
            <v>59.873373</v>
          </cell>
        </row>
        <row r="240">
          <cell r="C240" t="str">
            <v>钢筋混凝土管 II级 DN1400</v>
          </cell>
          <cell r="D240" t="str">
            <v>m</v>
          </cell>
          <cell r="E240" t="str">
            <v>[项目特征]
1.名称:钢筋混凝土管 II级 DN1400
2.安装部位:地上地下综合考虑
3.连接形式:综合考虑
[工程内容]
1.管道及管件安装
2.压力试验、通球试验
3.冲洗
4.管道标识</v>
          </cell>
          <cell r="F240" t="str">
            <v>按设计图示管道中心线以长度计算，不扣除附属构筑物、管件及阀门等所占长度，检查井所占长度扣除。</v>
          </cell>
        </row>
        <row r="240">
          <cell r="H240">
            <v>908.18473</v>
          </cell>
          <cell r="I240">
            <v>989.9213557</v>
          </cell>
          <cell r="J240">
            <v>0</v>
          </cell>
          <cell r="K240">
            <v>0</v>
          </cell>
          <cell r="L240">
            <v>34</v>
          </cell>
          <cell r="M240">
            <v>749.7</v>
          </cell>
          <cell r="N240">
            <v>1.01</v>
          </cell>
          <cell r="O240">
            <v>42</v>
          </cell>
          <cell r="P240">
            <v>0</v>
          </cell>
          <cell r="Q240">
            <v>74.98773</v>
          </cell>
          <cell r="R240">
            <v>81.7366257</v>
          </cell>
        </row>
        <row r="241">
          <cell r="C241" t="str">
            <v>钢筋混凝土管 II级 DN1500</v>
          </cell>
          <cell r="D241" t="str">
            <v>m</v>
          </cell>
          <cell r="E241" t="str">
            <v>[项目特征]
1.名称:钢筋混凝土管 II级 DN1500
2.安装部位:地上地下综合考虑
3.连接形式:综合考虑
[工程内容]
1.管道及管件安装
2.压力试验、通球试验
3.冲洗
4.管道标识</v>
          </cell>
          <cell r="F241" t="str">
            <v>按设计图示管道中心线以长度计算，不扣除附属构筑物、管件及阀门等所占长度，检查井所占长度扣除。</v>
          </cell>
        </row>
        <row r="241">
          <cell r="H241">
            <v>1177.091</v>
          </cell>
          <cell r="I241">
            <v>1283.02919</v>
          </cell>
          <cell r="J241">
            <v>0</v>
          </cell>
          <cell r="K241">
            <v>0</v>
          </cell>
          <cell r="L241">
            <v>36</v>
          </cell>
          <cell r="M241">
            <v>990</v>
          </cell>
          <cell r="N241">
            <v>1.01</v>
          </cell>
          <cell r="O241">
            <v>44</v>
          </cell>
          <cell r="P241">
            <v>0</v>
          </cell>
          <cell r="Q241">
            <v>97.191</v>
          </cell>
          <cell r="R241">
            <v>105.93819</v>
          </cell>
        </row>
        <row r="242">
          <cell r="C242" t="str">
            <v>钢筋混凝土管 II级 DN1600</v>
          </cell>
          <cell r="D242" t="str">
            <v>m</v>
          </cell>
          <cell r="E242" t="str">
            <v>[项目特征]
1.名称:钢筋混凝土管 II级 DN1600
2.安装部位:地上地下综合考虑
3.连接形式:综合考虑
[工程内容]
1.管道及管件安装
2.压力试验、通球试验
3.冲洗
4.管道标识</v>
          </cell>
          <cell r="F242" t="str">
            <v>按设计图示管道中心线以长度计算，不扣除附属构筑物、管件及阀门等所占长度，检查井所占长度扣除。</v>
          </cell>
        </row>
        <row r="242">
          <cell r="H242">
            <v>1293.52262</v>
          </cell>
          <cell r="I242">
            <v>1409.9396558</v>
          </cell>
          <cell r="J242">
            <v>0</v>
          </cell>
          <cell r="K242">
            <v>0</v>
          </cell>
          <cell r="L242">
            <v>38</v>
          </cell>
          <cell r="M242">
            <v>1091.8</v>
          </cell>
          <cell r="N242">
            <v>1.01</v>
          </cell>
          <cell r="O242">
            <v>46</v>
          </cell>
          <cell r="P242">
            <v>0</v>
          </cell>
          <cell r="Q242">
            <v>106.80462</v>
          </cell>
          <cell r="R242">
            <v>116.4170358</v>
          </cell>
        </row>
        <row r="243">
          <cell r="C243" t="str">
            <v>钢筋混凝土管 II级 DN1700</v>
          </cell>
          <cell r="D243" t="str">
            <v>m</v>
          </cell>
          <cell r="E243" t="str">
            <v>[项目特征]
1.名称:钢筋混凝土管 II级 DN1700
2.安装部位:地上地下综合考虑
3.连接形式:综合考虑
[工程内容]
1.管道及管件安装
2.压力试验、通球试验
3.冲洗
4.管道标识</v>
          </cell>
          <cell r="F243" t="str">
            <v>按设计图示管道中心线以长度计算，不扣除附属构筑物、管件及阀门等所占长度，检查井所占长度扣除。</v>
          </cell>
        </row>
        <row r="243">
          <cell r="H243">
            <v>1774.13196</v>
          </cell>
          <cell r="I243">
            <v>1933.8038364</v>
          </cell>
          <cell r="J243">
            <v>0</v>
          </cell>
          <cell r="K243">
            <v>0</v>
          </cell>
          <cell r="L243">
            <v>40</v>
          </cell>
          <cell r="M243">
            <v>1524.4</v>
          </cell>
          <cell r="N243">
            <v>1.01</v>
          </cell>
          <cell r="O243">
            <v>48</v>
          </cell>
          <cell r="P243">
            <v>0</v>
          </cell>
          <cell r="Q243">
            <v>146.48796</v>
          </cell>
          <cell r="R243">
            <v>159.6718764</v>
          </cell>
        </row>
        <row r="244">
          <cell r="C244" t="str">
            <v>钢筋混凝土管 II级 DN1800</v>
          </cell>
          <cell r="D244" t="str">
            <v>m</v>
          </cell>
          <cell r="E244" t="str">
            <v>[项目特征]
1.名称:钢筋混凝土管 II级 DN1800
2.安装部位:地上地下综合考虑
3.连接形式:综合考虑
[工程内容]
1.管道及管件安装
2.压力试验、通球试验
3.冲洗
4.管道标识</v>
          </cell>
          <cell r="F244" t="str">
            <v>按设计图示管道中心线以长度计算，不扣除附属构筑物、管件及阀门等所占长度，检查井所占长度扣除。</v>
          </cell>
        </row>
        <row r="244">
          <cell r="H244">
            <v>1914.5632</v>
          </cell>
          <cell r="I244">
            <v>2086.873888</v>
          </cell>
          <cell r="J244">
            <v>0</v>
          </cell>
          <cell r="K244">
            <v>0</v>
          </cell>
          <cell r="L244">
            <v>42</v>
          </cell>
          <cell r="M244">
            <v>1648</v>
          </cell>
          <cell r="N244">
            <v>1.01</v>
          </cell>
          <cell r="O244">
            <v>50</v>
          </cell>
          <cell r="P244">
            <v>0</v>
          </cell>
          <cell r="Q244">
            <v>158.0832</v>
          </cell>
          <cell r="R244">
            <v>172.310688</v>
          </cell>
        </row>
        <row r="245">
          <cell r="C245" t="str">
            <v>钢筋混凝土管 II级 DN2000</v>
          </cell>
          <cell r="D245" t="str">
            <v>m</v>
          </cell>
          <cell r="E245" t="str">
            <v>[项目特征]
1.名称:钢筋混凝土管 II级 DN2000
2.安装部位:地上地下综合考虑
3.连接形式:综合考虑
[工程内容]
1.管道及管件安装
2.压力试验、通球试验
3.冲洗
4.管道标识</v>
          </cell>
          <cell r="F245" t="str">
            <v>按设计图示管道中心线以长度计算，不扣除附属构筑物、管件及阀门等所占长度，检查井所占长度扣除。</v>
          </cell>
        </row>
        <row r="245">
          <cell r="H245">
            <v>2202.40495</v>
          </cell>
          <cell r="I245">
            <v>2400.6213955</v>
          </cell>
          <cell r="J245">
            <v>0</v>
          </cell>
          <cell r="K245">
            <v>0</v>
          </cell>
          <cell r="L245">
            <v>44</v>
          </cell>
          <cell r="M245">
            <v>1905.5</v>
          </cell>
          <cell r="N245">
            <v>1.01</v>
          </cell>
          <cell r="O245">
            <v>52</v>
          </cell>
          <cell r="P245">
            <v>0</v>
          </cell>
          <cell r="Q245">
            <v>181.84995</v>
          </cell>
          <cell r="R245">
            <v>198.2164455</v>
          </cell>
        </row>
        <row r="246">
          <cell r="C246" t="str">
            <v>钢筋混凝土管 II级 DN2200</v>
          </cell>
          <cell r="D246" t="str">
            <v>m</v>
          </cell>
          <cell r="E246" t="str">
            <v>[项目特征]
1.名称:钢筋混凝土管 II级 DN2200
2.安装部位:地上地下综合考虑
3.连接形式:综合考虑
[工程内容]
1.管道及管件安装
2.压力试验、通球试验
3.冲洗
4.管道标识</v>
          </cell>
          <cell r="F246" t="str">
            <v>按设计图示管道中心线以长度计算，不扣除附属构筑物、管件及阀门等所占长度，检查井所占长度扣除。</v>
          </cell>
        </row>
        <row r="246">
          <cell r="H246">
            <v>2399.53254</v>
          </cell>
          <cell r="I246">
            <v>2615.4904686</v>
          </cell>
          <cell r="J246">
            <v>0</v>
          </cell>
          <cell r="K246">
            <v>0</v>
          </cell>
          <cell r="L246">
            <v>46</v>
          </cell>
          <cell r="M246">
            <v>2080.6</v>
          </cell>
          <cell r="N246">
            <v>1.01</v>
          </cell>
          <cell r="O246">
            <v>54</v>
          </cell>
          <cell r="P246">
            <v>0</v>
          </cell>
          <cell r="Q246">
            <v>198.12654</v>
          </cell>
          <cell r="R246">
            <v>215.9579286</v>
          </cell>
        </row>
        <row r="247">
          <cell r="C247" t="str">
            <v>玻璃夹砂管 SN≥10000N/m DN=300</v>
          </cell>
          <cell r="D247" t="str">
            <v>m</v>
          </cell>
          <cell r="E247" t="str">
            <v>[项目特征]
1.名称:玻璃夹砂管 SN≥10000N/m DN=300
2.安装部位:地上地下综合考虑
3.连接形式:综合考虑
[工程内容]
1.管道及管件安装
2.压力试验、通球试验
3.冲洗
4.管道标识</v>
          </cell>
          <cell r="F247" t="str">
            <v>按设计图示管道中心线以长度计算（且管线放坡系数不再考虑），不扣除附属构筑物、管件及阀门等所占长度，检查井所占长度扣除。</v>
          </cell>
        </row>
        <row r="247">
          <cell r="H247">
            <v>195.75816305</v>
          </cell>
          <cell r="I247">
            <v>213.3763977245</v>
          </cell>
          <cell r="J247">
            <v>0</v>
          </cell>
          <cell r="K247">
            <v>0</v>
          </cell>
          <cell r="L247">
            <v>10</v>
          </cell>
          <cell r="M247">
            <v>158.0145</v>
          </cell>
          <cell r="N247">
            <v>1.01</v>
          </cell>
          <cell r="O247">
            <v>10</v>
          </cell>
          <cell r="P247">
            <v>0</v>
          </cell>
          <cell r="Q247">
            <v>16.16351805</v>
          </cell>
          <cell r="R247">
            <v>17.6182346745</v>
          </cell>
        </row>
        <row r="248">
          <cell r="C248" t="str">
            <v>玻璃夹砂管 SN≥10000N/m DN=400</v>
          </cell>
          <cell r="D248" t="str">
            <v>m</v>
          </cell>
          <cell r="E248" t="str">
            <v>[项目特征]
1.名称:玻璃夹砂管 SN≥10000N/m DN=400
2.安装部位:地上地下综合考虑
3.连接形式:综合考虑
[工程内容]
1.管道及管件安装
2.压力试验、通球试验
3.冲洗
4.管道标识</v>
          </cell>
          <cell r="F248" t="str">
            <v>按设计图示管道中心线以长度计算（且管线放坡系数不再考虑），不扣除附属构筑物、管件及阀门等所占长度，检查井所占长度扣除。</v>
          </cell>
        </row>
        <row r="248">
          <cell r="H248">
            <v>270.8709078</v>
          </cell>
          <cell r="I248">
            <v>295.249289502</v>
          </cell>
          <cell r="J248">
            <v>0</v>
          </cell>
          <cell r="K248">
            <v>0</v>
          </cell>
          <cell r="L248">
            <v>15</v>
          </cell>
          <cell r="M248">
            <v>216.342</v>
          </cell>
          <cell r="N248">
            <v>1.01</v>
          </cell>
          <cell r="O248">
            <v>15</v>
          </cell>
          <cell r="P248">
            <v>0</v>
          </cell>
          <cell r="Q248">
            <v>22.3654878</v>
          </cell>
          <cell r="R248">
            <v>24.378381702</v>
          </cell>
        </row>
        <row r="249">
          <cell r="C249" t="str">
            <v>玻璃夹砂管 SN≥10000N/m DN=500</v>
          </cell>
          <cell r="D249" t="str">
            <v>m</v>
          </cell>
          <cell r="E249" t="str">
            <v>[项目特征]
1.名称:玻璃夹砂管 SN≥10000N/m DN=500
2.安装部位:地上地下综合考虑
3.连接形式:综合考虑
[工程内容]
1.管道及管件安装
2.压力试验、通球试验
3.冲洗
4.管道标识</v>
          </cell>
          <cell r="F249" t="str">
            <v>按设计图示管道中心线以长度计算（且管线放坡系数不再考虑），不扣除附属构筑物、管件及阀门等所占长度，检查井所占长度扣除。</v>
          </cell>
        </row>
        <row r="249">
          <cell r="H249">
            <v>363.4962193</v>
          </cell>
          <cell r="I249">
            <v>396.210879037</v>
          </cell>
          <cell r="J249">
            <v>0</v>
          </cell>
          <cell r="K249">
            <v>0</v>
          </cell>
          <cell r="L249">
            <v>20</v>
          </cell>
          <cell r="M249">
            <v>290.577</v>
          </cell>
          <cell r="N249">
            <v>1.01</v>
          </cell>
          <cell r="O249">
            <v>20</v>
          </cell>
          <cell r="P249">
            <v>0</v>
          </cell>
          <cell r="Q249">
            <v>30.0134493</v>
          </cell>
          <cell r="R249">
            <v>32.714659737</v>
          </cell>
        </row>
        <row r="250">
          <cell r="C250" t="str">
            <v>玻璃夹砂管 SN≥10000N/m DN=600</v>
          </cell>
          <cell r="D250" t="str">
            <v>m</v>
          </cell>
          <cell r="E250" t="str">
            <v>[项目特征]
1.名称:玻璃夹砂管 SN≥10000N/m DN=600
2.安装部位:地上地下综合考虑
3.连接形式:综合考虑
[工程内容]
1.管道及管件安装
2.压力试验、通球试验
3.冲洗
4.管道标识</v>
          </cell>
          <cell r="F250" t="str">
            <v>按设计图示管道中心线以长度计算（且管线放坡系数不再考虑），不扣除附属构筑物、管件及阀门等所占长度，检查井所占长度扣除。</v>
          </cell>
        </row>
        <row r="250">
          <cell r="H250">
            <v>514.11416875</v>
          </cell>
          <cell r="I250">
            <v>560.3844439375</v>
          </cell>
          <cell r="J250">
            <v>0</v>
          </cell>
          <cell r="K250">
            <v>0</v>
          </cell>
          <cell r="L250">
            <v>25</v>
          </cell>
          <cell r="M250">
            <v>397.6875</v>
          </cell>
          <cell r="N250">
            <v>1.01</v>
          </cell>
          <cell r="O250">
            <v>25</v>
          </cell>
          <cell r="P250">
            <v>20</v>
          </cell>
          <cell r="Q250">
            <v>42.44979375</v>
          </cell>
          <cell r="R250">
            <v>46.2702751875</v>
          </cell>
        </row>
        <row r="251">
          <cell r="C251" t="str">
            <v>玻璃夹砂管 SN≥10000N/m DN=800</v>
          </cell>
          <cell r="D251" t="str">
            <v>m</v>
          </cell>
          <cell r="E251" t="str">
            <v>[项目特征]
1.名称:玻璃夹砂管 SN≥10000N/m DN=800
2.安装部位:地上地下综合考虑
3.连接形式:综合考虑
[工程内容]
1.管道及管件安装
2.压力试验、通球试验
3.冲洗
4.管道标识</v>
          </cell>
          <cell r="F251" t="str">
            <v>按设计图示管道中心线以长度计算（且管线放坡系数不再考虑），不扣除附属构筑物、管件及阀门等所占长度，检查井所占长度扣除。</v>
          </cell>
        </row>
        <row r="251">
          <cell r="H251">
            <v>813.00518335</v>
          </cell>
          <cell r="I251">
            <v>886.1756498515</v>
          </cell>
          <cell r="J251">
            <v>0</v>
          </cell>
          <cell r="K251">
            <v>0</v>
          </cell>
          <cell r="L251">
            <v>30</v>
          </cell>
          <cell r="M251">
            <v>639.4815</v>
          </cell>
          <cell r="N251">
            <v>1.01</v>
          </cell>
          <cell r="O251">
            <v>30</v>
          </cell>
          <cell r="P251">
            <v>40</v>
          </cell>
          <cell r="Q251">
            <v>67.12886835</v>
          </cell>
          <cell r="R251">
            <v>73.1704665015</v>
          </cell>
        </row>
        <row r="252">
          <cell r="C252" t="str">
            <v>玻璃夹砂管 SN≥10000N/m DN=1000</v>
          </cell>
          <cell r="D252" t="str">
            <v>m</v>
          </cell>
          <cell r="E252" t="str">
            <v>[项目特征]
1.名称:玻璃夹砂管 SN≥10000N/m DN=1000
2.安装部位:地上地下综合考虑
3.连接形式:综合考虑
[工程内容]
1.管道及管件安装
2.压力试验、通球试验
3.冲洗
4.管道标识</v>
          </cell>
          <cell r="F252" t="str">
            <v>按设计图示管道中心线以长度计算（且管线放坡系数不再考虑），不扣除附属构筑物、管件及阀门等所占长度，检查井所占长度扣除。</v>
          </cell>
        </row>
        <row r="252">
          <cell r="H252">
            <v>1163.26639375</v>
          </cell>
          <cell r="I252">
            <v>1267.9603691875</v>
          </cell>
          <cell r="J252">
            <v>0</v>
          </cell>
          <cell r="K252">
            <v>0</v>
          </cell>
          <cell r="L252">
            <v>40</v>
          </cell>
          <cell r="M252">
            <v>927.9375</v>
          </cell>
          <cell r="N252">
            <v>1.01</v>
          </cell>
          <cell r="O252">
            <v>40</v>
          </cell>
          <cell r="P252">
            <v>50</v>
          </cell>
          <cell r="Q252">
            <v>96.04951875</v>
          </cell>
          <cell r="R252">
            <v>104.6939754375</v>
          </cell>
        </row>
        <row r="253">
          <cell r="C253" t="str">
            <v>玻璃夹砂管 SN≥10000N/m DN=1200</v>
          </cell>
          <cell r="D253" t="str">
            <v>m</v>
          </cell>
          <cell r="E253" t="str">
            <v>[项目特征]
1.名称:玻璃夹砂管 SN≥10000N/m DN=1200
2.安装部位:地上地下综合考虑
3.连接形式:综合考虑
[工程内容]
1.管道及管件安装
2.压力试验、通球试验
3.冲洗
4.管道标识</v>
          </cell>
          <cell r="F253" t="str">
            <v>按设计图示管道中心线以长度计算（且管线放坡系数不再考虑），不扣除附属构筑物、管件及阀门等所占长度，检查井所占长度扣除。</v>
          </cell>
        </row>
        <row r="253">
          <cell r="H253">
            <v>1724.46332505</v>
          </cell>
          <cell r="I253">
            <v>1879.6650243045</v>
          </cell>
          <cell r="J253">
            <v>0</v>
          </cell>
          <cell r="K253">
            <v>0</v>
          </cell>
          <cell r="L253">
            <v>50</v>
          </cell>
          <cell r="M253">
            <v>1388.1945</v>
          </cell>
          <cell r="N253">
            <v>1.01</v>
          </cell>
          <cell r="O253">
            <v>50</v>
          </cell>
          <cell r="P253">
            <v>80</v>
          </cell>
          <cell r="Q253">
            <v>142.38688005</v>
          </cell>
          <cell r="R253">
            <v>155.2016992545</v>
          </cell>
        </row>
        <row r="254">
          <cell r="C254" t="str">
            <v>玻璃夹砂管 SN≥10000N/m DN=1400</v>
          </cell>
          <cell r="D254" t="str">
            <v>m</v>
          </cell>
          <cell r="E254" t="str">
            <v>[项目特征]
1.名称:玻璃夹砂管 SN≥10000N/m DN=1400
2.安装部位:地上地下综合考虑
3.连接形式:综合考虑
[工程内容]
1.管道及管件安装
2.压力试验、通球试验
3.冲洗
4.管道标识</v>
          </cell>
          <cell r="F254" t="str">
            <v>按设计图示管道中心线以长度计算（且管线放坡系数不再考虑），不扣除附属构筑物、管件及阀门等所占长度，检查井所占长度扣除。</v>
          </cell>
        </row>
        <row r="254">
          <cell r="H254">
            <v>2190.69993595</v>
          </cell>
          <cell r="I254">
            <v>2387.8629301855</v>
          </cell>
          <cell r="J254">
            <v>0</v>
          </cell>
          <cell r="K254">
            <v>0</v>
          </cell>
          <cell r="L254">
            <v>60</v>
          </cell>
          <cell r="M254">
            <v>1772.0955</v>
          </cell>
          <cell r="N254">
            <v>1.01</v>
          </cell>
          <cell r="O254">
            <v>60</v>
          </cell>
          <cell r="P254">
            <v>100</v>
          </cell>
          <cell r="Q254">
            <v>180.88348095</v>
          </cell>
          <cell r="R254">
            <v>197.1629942355</v>
          </cell>
        </row>
        <row r="255">
          <cell r="C255" t="str">
            <v>玻璃夹砂管 SN≥10000N/m DN=1600</v>
          </cell>
          <cell r="D255" t="str">
            <v>m</v>
          </cell>
          <cell r="E255" t="str">
            <v>[项目特征]
1.名称:玻璃夹砂管 SN≥10000N/m DN=1600
2.安装部位:地上地下综合考虑
3.连接形式:综合考虑
[工程内容]
1.管道及管件安装
2.压力试验、通球试验
3.冲洗
4.管道标识</v>
          </cell>
          <cell r="F255" t="str">
            <v>按设计图示管道中心线以长度计算（且管线放坡系数不再考虑），不扣除附属构筑物、管件及阀门等所占长度，检查井所占长度扣除。</v>
          </cell>
        </row>
        <row r="255">
          <cell r="H255">
            <v>2724.66168035</v>
          </cell>
          <cell r="I255">
            <v>2969.8812315815</v>
          </cell>
          <cell r="J255">
            <v>0</v>
          </cell>
          <cell r="K255">
            <v>0</v>
          </cell>
          <cell r="L255">
            <v>70</v>
          </cell>
          <cell r="M255">
            <v>2187.8115</v>
          </cell>
          <cell r="N255">
            <v>1.01</v>
          </cell>
          <cell r="O255">
            <v>70</v>
          </cell>
          <cell r="P255">
            <v>150</v>
          </cell>
          <cell r="Q255">
            <v>224.97206535</v>
          </cell>
          <cell r="R255">
            <v>245.2195512315</v>
          </cell>
        </row>
        <row r="256">
          <cell r="C256" t="str">
            <v>玻璃夹砂管 SN≥10000N/m DN=1800</v>
          </cell>
          <cell r="D256" t="str">
            <v>m</v>
          </cell>
          <cell r="E256" t="str">
            <v>[项目特征]
1.名称:玻璃夹砂管 SN≥10000N/m DN=1800
2.安装部位:地上地下综合考虑
3.连接形式:综合考虑
[工程内容]
1.管道及管件安装
2.压力试验、通球试验
3.冲洗
4.管道标识</v>
          </cell>
          <cell r="F256" t="str">
            <v>按设计图示管道中心线以长度计算（且管线放坡系数不再考虑），不扣除附属构筑物、管件及阀门等所占长度，检查井所占长度扣除。</v>
          </cell>
        </row>
        <row r="256">
          <cell r="H256">
            <v>3502.6318548</v>
          </cell>
          <cell r="I256">
            <v>3817.868721732</v>
          </cell>
          <cell r="J256">
            <v>0</v>
          </cell>
          <cell r="K256">
            <v>0</v>
          </cell>
          <cell r="L256">
            <v>80</v>
          </cell>
          <cell r="M256">
            <v>2825.172</v>
          </cell>
          <cell r="N256">
            <v>1.01</v>
          </cell>
          <cell r="O256">
            <v>80</v>
          </cell>
          <cell r="P256">
            <v>200</v>
          </cell>
          <cell r="Q256">
            <v>289.2081348</v>
          </cell>
          <cell r="R256">
            <v>315.236866932</v>
          </cell>
        </row>
        <row r="257">
          <cell r="C257" t="str">
            <v>玻璃夹砂管 SN≥10000N/m DN=2000</v>
          </cell>
          <cell r="D257" t="str">
            <v>m</v>
          </cell>
          <cell r="E257" t="str">
            <v>[项目特征]
1.名称:玻璃夹砂管 SN≥10000N/m DN=2000
2.安装部位:地上地下综合考虑
3.连接形式:综合考虑
[工程内容]
1.管道及管件安装
2.压力试验、通球试验
3.冲洗
4.管道标识</v>
          </cell>
          <cell r="F257" t="str">
            <v>按设计图示管道中心线以长度计算（且管线放坡系数不再考虑），不扣除附属构筑物、管件及阀门等所占长度，检查井所占长度扣除。</v>
          </cell>
        </row>
        <row r="257">
          <cell r="H257">
            <v>4235.45194025</v>
          </cell>
          <cell r="I257">
            <v>4616.6426148725</v>
          </cell>
          <cell r="J257">
            <v>0</v>
          </cell>
          <cell r="K257">
            <v>0</v>
          </cell>
          <cell r="L257">
            <v>90</v>
          </cell>
          <cell r="M257">
            <v>3441.3225</v>
          </cell>
          <cell r="N257">
            <v>1.01</v>
          </cell>
          <cell r="O257">
            <v>90</v>
          </cell>
          <cell r="P257">
            <v>230</v>
          </cell>
          <cell r="Q257">
            <v>349.71621525</v>
          </cell>
          <cell r="R257">
            <v>381.1906746225</v>
          </cell>
        </row>
        <row r="258">
          <cell r="C258" t="str">
            <v>玻璃夹砂管 SN≥10000N/m DN=2200</v>
          </cell>
          <cell r="D258" t="str">
            <v>m</v>
          </cell>
          <cell r="E258" t="str">
            <v>[项目特征]
1.名称:玻璃夹砂管 SN≥10000N/m DN=2200
2.安装部位:地上地下综合考虑
3.连接形式:综合考虑
[工程内容]
1.管道及管件安装
2.压力试验、通球试验
3.冲洗
4.管道标识</v>
          </cell>
          <cell r="F258" t="str">
            <v>按设计图示管道中心线以长度计算（且管线放坡系数不再考虑），不扣除附属构筑物、管件及阀门等所占长度，检查井所占长度扣除。</v>
          </cell>
        </row>
        <row r="258">
          <cell r="H258">
            <v>5262.09068715</v>
          </cell>
          <cell r="I258">
            <v>5735.6788489935</v>
          </cell>
          <cell r="J258">
            <v>0</v>
          </cell>
          <cell r="K258">
            <v>0</v>
          </cell>
          <cell r="L258">
            <v>100</v>
          </cell>
          <cell r="M258">
            <v>4334.2635</v>
          </cell>
          <cell r="N258">
            <v>1.01</v>
          </cell>
          <cell r="O258">
            <v>100</v>
          </cell>
          <cell r="P258">
            <v>250</v>
          </cell>
          <cell r="Q258">
            <v>434.48455215</v>
          </cell>
          <cell r="R258">
            <v>473.5881618435</v>
          </cell>
        </row>
        <row r="259">
          <cell r="C259" t="str">
            <v>玻璃夹砂管 SN≥10000N/m DN=2400</v>
          </cell>
          <cell r="D259" t="str">
            <v>m</v>
          </cell>
          <cell r="E259" t="str">
            <v>[项目特征]
1.名称:玻璃夹砂管 SN≥10000N/m DN=2400
2.安装部位:地上地下综合考虑
3.连接形式:综合考虑
[工程内容]
1.管道及管件安装
2.压力试验、通球试验
3.冲洗
4.管道标识</v>
          </cell>
          <cell r="F259" t="str">
            <v>按设计图示管道中心线以长度计算（且管线放坡系数不再考虑），不扣除附属构筑物、管件及阀门等所占长度，检查井所占长度扣除。</v>
          </cell>
        </row>
        <row r="259">
          <cell r="H259">
            <v>6185.22387335</v>
          </cell>
          <cell r="I259">
            <v>6741.8940219515</v>
          </cell>
          <cell r="J259">
            <v>0</v>
          </cell>
          <cell r="K259">
            <v>0</v>
          </cell>
          <cell r="L259">
            <v>110</v>
          </cell>
          <cell r="M259">
            <v>5093.5815</v>
          </cell>
          <cell r="N259">
            <v>1.01</v>
          </cell>
          <cell r="O259">
            <v>120</v>
          </cell>
          <cell r="P259">
            <v>300</v>
          </cell>
          <cell r="Q259">
            <v>510.70655835</v>
          </cell>
          <cell r="R259">
            <v>556.6701486015</v>
          </cell>
        </row>
        <row r="260">
          <cell r="C260" t="str">
            <v>玻璃夹砂管 SN≥10000N/m DN=2600</v>
          </cell>
          <cell r="D260" t="str">
            <v>m</v>
          </cell>
          <cell r="E260" t="str">
            <v>[项目特征]
1.名称:玻璃夹砂管 SN≥10000N/m DN=2600
2.安装部位:地上地下综合考虑
3.连接形式:综合考虑
[工程内容]
1.管道及管件安装
2.压力试验、通球试验
3.冲洗
4.管道标识</v>
          </cell>
          <cell r="F260" t="str">
            <v>按设计图示管道中心线以长度计算（且管线放坡系数不再考虑），不扣除附属构筑物、管件及阀门等所占长度，检查井所占长度扣除。</v>
          </cell>
        </row>
        <row r="260">
          <cell r="H260">
            <v>7324.3453828</v>
          </cell>
          <cell r="I260">
            <v>7983.536467252</v>
          </cell>
          <cell r="J260">
            <v>0</v>
          </cell>
          <cell r="K260">
            <v>0</v>
          </cell>
          <cell r="L260">
            <v>120</v>
          </cell>
          <cell r="M260">
            <v>6049.092</v>
          </cell>
          <cell r="N260">
            <v>1.01</v>
          </cell>
          <cell r="O260">
            <v>140</v>
          </cell>
          <cell r="P260">
            <v>350</v>
          </cell>
          <cell r="Q260">
            <v>604.7624628</v>
          </cell>
          <cell r="R260">
            <v>659.191084452</v>
          </cell>
        </row>
        <row r="261">
          <cell r="C261" t="str">
            <v>玻璃夹砂管 SN≥10000N/m DN=2800</v>
          </cell>
          <cell r="D261" t="str">
            <v>m</v>
          </cell>
          <cell r="E261" t="str">
            <v>[项目特征]
1.名称:玻璃夹砂管 SN≥10000N/m DN=2800
2.安装部位:地上地下综合考虑
3.连接形式:综合考虑
[工程内容]
1.管道及管件安装
2.压力试验、通球试验
3.冲洗
4.管道标识</v>
          </cell>
          <cell r="F261" t="str">
            <v>按设计图示管道中心线以长度计算（且管线放坡系数不再考虑），不扣除附属构筑物、管件及阀门等所占长度，检查井所占长度扣除。</v>
          </cell>
        </row>
        <row r="261">
          <cell r="H261">
            <v>8611.7399574</v>
          </cell>
          <cell r="I261">
            <v>9386.796553566</v>
          </cell>
          <cell r="J261">
            <v>0</v>
          </cell>
          <cell r="K261">
            <v>0</v>
          </cell>
          <cell r="L261">
            <v>130</v>
          </cell>
          <cell r="M261">
            <v>7139.286</v>
          </cell>
          <cell r="N261">
            <v>1.01</v>
          </cell>
          <cell r="O261">
            <v>160</v>
          </cell>
          <cell r="P261">
            <v>400</v>
          </cell>
          <cell r="Q261">
            <v>711.0610974</v>
          </cell>
          <cell r="R261">
            <v>775.056596166</v>
          </cell>
        </row>
        <row r="262">
          <cell r="C262" t="str">
            <v>玻璃夹砂管 SN≥12500N/m DN=300</v>
          </cell>
          <cell r="D262" t="str">
            <v>m</v>
          </cell>
          <cell r="E262" t="str">
            <v>[项目特征]
1.名称:玻璃夹砂管 SN≥12500N/m DN=300
2.安装部位:地上地下综合考虑
3.连接形式:综合考虑
[工程内容]
1.管道及管件安装
2.压力试验、通球试验
3.冲洗
4.管道标识</v>
          </cell>
          <cell r="F262" t="str">
            <v>按设计图示管道中心线以长度计算（且管线放坡系数不再考虑），不扣除附属构筑物、管件及阀门等所占长度，检查井所占长度扣除。</v>
          </cell>
        </row>
        <row r="262">
          <cell r="H262">
            <v>208.600712</v>
          </cell>
          <cell r="I262">
            <v>227.37477608</v>
          </cell>
          <cell r="J262">
            <v>0</v>
          </cell>
          <cell r="K262">
            <v>0</v>
          </cell>
          <cell r="L262">
            <v>10</v>
          </cell>
          <cell r="M262">
            <v>169.68</v>
          </cell>
          <cell r="N262">
            <v>1.01</v>
          </cell>
          <cell r="O262">
            <v>10</v>
          </cell>
          <cell r="P262">
            <v>0</v>
          </cell>
          <cell r="Q262">
            <v>17.223912</v>
          </cell>
          <cell r="R262">
            <v>18.77406408</v>
          </cell>
        </row>
        <row r="263">
          <cell r="C263" t="str">
            <v>玻璃夹砂管 SN≥12500N/m DN=400</v>
          </cell>
          <cell r="D263" t="str">
            <v>m</v>
          </cell>
          <cell r="E263" t="str">
            <v>[项目特征]
1.名称:玻璃夹砂管 SN≥12500N/m DN=400
2.安装部位:地上地下综合考虑
3.连接形式:综合考虑
[工程内容]
1.管道及管件安装
2.压力试验、通球试验
3.冲洗
4.管道标识</v>
          </cell>
          <cell r="F263" t="str">
            <v>按设计图示管道中心线以长度计算（且管线放坡系数不再考虑），不扣除附属构筑物、管件及阀门等所占长度，检查井所占长度扣除。</v>
          </cell>
        </row>
        <row r="263">
          <cell r="H263">
            <v>289.550979</v>
          </cell>
          <cell r="I263">
            <v>315.61056711</v>
          </cell>
          <cell r="J263">
            <v>0</v>
          </cell>
          <cell r="K263">
            <v>0</v>
          </cell>
          <cell r="L263">
            <v>15</v>
          </cell>
          <cell r="M263">
            <v>233.31</v>
          </cell>
          <cell r="N263">
            <v>1.01</v>
          </cell>
          <cell r="O263">
            <v>15</v>
          </cell>
          <cell r="P263">
            <v>0</v>
          </cell>
          <cell r="Q263">
            <v>23.907879</v>
          </cell>
          <cell r="R263">
            <v>26.05958811</v>
          </cell>
        </row>
        <row r="264">
          <cell r="C264" t="str">
            <v>玻璃夹砂管 SN≥12500N/m DN=500</v>
          </cell>
          <cell r="D264" t="str">
            <v>m</v>
          </cell>
          <cell r="E264" t="str">
            <v>[项目特征]
1.名称:玻璃夹砂管 SN≥12500N/m DN=500
2.安装部位:地上地下综合考虑
3.连接形式:综合考虑
[工程内容]
1.管道及管件安装
2.压力试验、通球试验
3.冲洗
4.管道标识</v>
          </cell>
          <cell r="F264" t="str">
            <v>按设计图示管道中心线以长度计算（且管线放坡系数不再考虑），不扣除附属构筑物、管件及阀门等所占长度，检查井所占长度扣除。</v>
          </cell>
        </row>
        <row r="264">
          <cell r="H264">
            <v>389.1813172</v>
          </cell>
          <cell r="I264">
            <v>424.207635748</v>
          </cell>
          <cell r="J264">
            <v>0</v>
          </cell>
          <cell r="K264">
            <v>0</v>
          </cell>
          <cell r="L264">
            <v>20</v>
          </cell>
          <cell r="M264">
            <v>313.908</v>
          </cell>
          <cell r="N264">
            <v>1.01</v>
          </cell>
          <cell r="O264">
            <v>20</v>
          </cell>
          <cell r="P264">
            <v>0</v>
          </cell>
          <cell r="Q264">
            <v>32.1342372</v>
          </cell>
          <cell r="R264">
            <v>35.026318548</v>
          </cell>
        </row>
        <row r="265">
          <cell r="C265" t="str">
            <v>玻璃夹砂管 SN≥12500N/m DN=600</v>
          </cell>
          <cell r="D265" t="str">
            <v>m</v>
          </cell>
          <cell r="E265" t="str">
            <v>[项目特征]
1.名称:玻璃夹砂管 SN≥12500N/m DN=600
2.安装部位:地上地下综合考虑
3.连接形式:综合考虑
[工程内容]
1.管道及管件安装
2.压力试验、通球试验
3.冲洗
4.管道标识</v>
          </cell>
          <cell r="F265" t="str">
            <v>按设计图示管道中心线以长度计算（且管线放坡系数不再考虑），不扣除附属构筑物、管件及阀门等所占长度，检查井所占长度扣除。</v>
          </cell>
        </row>
        <row r="265">
          <cell r="H265">
            <v>549.13930225</v>
          </cell>
          <cell r="I265">
            <v>598.5618394525</v>
          </cell>
          <cell r="J265">
            <v>0</v>
          </cell>
          <cell r="K265">
            <v>0</v>
          </cell>
          <cell r="L265">
            <v>25</v>
          </cell>
          <cell r="M265">
            <v>429.5025</v>
          </cell>
          <cell r="N265">
            <v>1.01</v>
          </cell>
          <cell r="O265">
            <v>25</v>
          </cell>
          <cell r="P265">
            <v>20</v>
          </cell>
          <cell r="Q265">
            <v>45.34177725</v>
          </cell>
          <cell r="R265">
            <v>49.4225372025</v>
          </cell>
        </row>
        <row r="266">
          <cell r="C266" t="str">
            <v>玻璃夹砂管 SN≥12500N/m DN=800</v>
          </cell>
          <cell r="D266" t="str">
            <v>m</v>
          </cell>
          <cell r="E266" t="str">
            <v>[项目特征]
1.名称:玻璃夹砂管 SN≥12500N/m DN=800
2.安装部位:地上地下综合考虑
3.连接形式:综合考虑
[工程内容]
1.管道及管件安装
2.压力试验、通球试验
3.冲洗
4.管道标识</v>
          </cell>
          <cell r="F266" t="str">
            <v>按设计图示管道中心线以长度计算（且管线放坡系数不再考虑），不扣除附属构筑物、管件及阀门等所占长度，检查井所占长度扣除。</v>
          </cell>
        </row>
        <row r="266">
          <cell r="H266">
            <v>869.04539695</v>
          </cell>
          <cell r="I266">
            <v>947.2594826755</v>
          </cell>
          <cell r="J266">
            <v>0</v>
          </cell>
          <cell r="K266">
            <v>0</v>
          </cell>
          <cell r="L266">
            <v>30</v>
          </cell>
          <cell r="M266">
            <v>690.3855</v>
          </cell>
          <cell r="N266">
            <v>1.01</v>
          </cell>
          <cell r="O266">
            <v>30</v>
          </cell>
          <cell r="P266">
            <v>40</v>
          </cell>
          <cell r="Q266">
            <v>71.75604195</v>
          </cell>
          <cell r="R266">
            <v>78.2140857255</v>
          </cell>
        </row>
        <row r="267">
          <cell r="C267" t="str">
            <v>玻璃夹砂管 SN≥12500N/m DN=1000</v>
          </cell>
          <cell r="D267" t="str">
            <v>m</v>
          </cell>
          <cell r="E267" t="str">
            <v>[项目特征]
1.名称:玻璃夹砂管 SN≥12500N/m DN=1000
2.安装部位:地上地下综合考虑
3.连接形式:综合考虑
[工程内容]
1.管道及管件安装
2.压力试验、通球试验
3.冲洗
4.管道标识</v>
          </cell>
          <cell r="F267" t="str">
            <v>按设计图示管道中心线以长度计算（且管线放坡系数不再考虑），不扣除附属构筑物、管件及阀门等所占长度，检查井所占长度扣除。</v>
          </cell>
        </row>
        <row r="267">
          <cell r="H267">
            <v>1243.8242008</v>
          </cell>
          <cell r="I267">
            <v>1355.768378872</v>
          </cell>
          <cell r="J267">
            <v>0</v>
          </cell>
          <cell r="K267">
            <v>0</v>
          </cell>
          <cell r="L267">
            <v>40</v>
          </cell>
          <cell r="M267">
            <v>1001.112</v>
          </cell>
          <cell r="N267">
            <v>1.01</v>
          </cell>
          <cell r="O267">
            <v>40</v>
          </cell>
          <cell r="P267">
            <v>50</v>
          </cell>
          <cell r="Q267">
            <v>102.7010808</v>
          </cell>
          <cell r="R267">
            <v>111.944178072</v>
          </cell>
        </row>
        <row r="268">
          <cell r="C268" t="str">
            <v>玻璃夹砂管 SN≥12500N/m DN=1200</v>
          </cell>
          <cell r="D268" t="str">
            <v>m</v>
          </cell>
          <cell r="E268" t="str">
            <v>[项目特征]
1.名称:玻璃夹砂管 SN≥12500N/m DN=1200
2.安装部位:地上地下综合考虑
3.连接形式:综合考虑
[工程内容]
1.管道及管件安装
2.压力试验、通球试验
3.冲洗
4.管道标识</v>
          </cell>
          <cell r="F268" t="str">
            <v>按设计图示管道中心线以长度计算（且管线放坡系数不再考虑），不扣除附属构筑物、管件及阀门等所占长度，检查井所占长度扣除。</v>
          </cell>
        </row>
        <row r="268">
          <cell r="H268">
            <v>1847.0512923</v>
          </cell>
          <cell r="I268">
            <v>2013.285908607</v>
          </cell>
          <cell r="J268">
            <v>0</v>
          </cell>
          <cell r="K268">
            <v>0</v>
          </cell>
          <cell r="L268">
            <v>50</v>
          </cell>
          <cell r="M268">
            <v>1499.547</v>
          </cell>
          <cell r="N268">
            <v>1.01</v>
          </cell>
          <cell r="O268">
            <v>50</v>
          </cell>
          <cell r="P268">
            <v>80</v>
          </cell>
          <cell r="Q268">
            <v>152.5088223</v>
          </cell>
          <cell r="R268">
            <v>166.234616307</v>
          </cell>
        </row>
        <row r="269">
          <cell r="C269" t="str">
            <v>玻璃夹砂管 SN≥12500N/m DN=1400</v>
          </cell>
          <cell r="D269" t="str">
            <v>m</v>
          </cell>
          <cell r="E269" t="str">
            <v>[项目特征]
1.名称:玻璃夹砂管 SN≥12500N/m DN=1400
2.安装部位:地上地下综合考虑
3.连接形式:综合考虑
[工程内容]
1.管道及管件安装
2.压力试验、通球试验
3.冲洗
4.管道标识</v>
          </cell>
          <cell r="F269" t="str">
            <v>按设计图示管道中心线以长度计算（且管线放坡系数不再考虑），不扣除附属构筑物、管件及阀门等所占长度，检查井所占长度扣除。</v>
          </cell>
        </row>
        <row r="269">
          <cell r="H269">
            <v>2347.14553225</v>
          </cell>
          <cell r="I269">
            <v>2558.3886301525</v>
          </cell>
          <cell r="J269">
            <v>0</v>
          </cell>
          <cell r="K269">
            <v>0</v>
          </cell>
          <cell r="L269">
            <v>60</v>
          </cell>
          <cell r="M269">
            <v>1914.2025</v>
          </cell>
          <cell r="N269">
            <v>1.01</v>
          </cell>
          <cell r="O269">
            <v>60</v>
          </cell>
          <cell r="P269">
            <v>100</v>
          </cell>
          <cell r="Q269">
            <v>193.80100725</v>
          </cell>
          <cell r="R269">
            <v>211.2430979025</v>
          </cell>
        </row>
        <row r="270">
          <cell r="C270" t="str">
            <v>玻璃夹砂管 SN≥12500N/m DN=1600</v>
          </cell>
          <cell r="D270" t="str">
            <v>m</v>
          </cell>
          <cell r="E270" t="str">
            <v>[项目特征]
1.名称:玻璃夹砂管 SN≥12500N/m DN=1600
2.安装部位:地上地下综合考虑
3.连接形式:综合考虑
[工程内容]
1.管道及管件安装
2.压力试验、通球试验
3.冲洗
4.管道标识</v>
          </cell>
          <cell r="F270" t="str">
            <v>按设计图示管道中心线以长度计算（且管线放坡系数不再考虑），不扣除附属构筑物、管件及阀门等所占长度，检查井所占长度扣除。</v>
          </cell>
        </row>
        <row r="270">
          <cell r="H270">
            <v>2917.2999146</v>
          </cell>
          <cell r="I270">
            <v>3179.856906914</v>
          </cell>
          <cell r="J270">
            <v>0</v>
          </cell>
          <cell r="K270">
            <v>0</v>
          </cell>
          <cell r="L270">
            <v>70</v>
          </cell>
          <cell r="M270">
            <v>2362.794</v>
          </cell>
          <cell r="N270">
            <v>1.01</v>
          </cell>
          <cell r="O270">
            <v>70</v>
          </cell>
          <cell r="P270">
            <v>150</v>
          </cell>
          <cell r="Q270">
            <v>240.8779746</v>
          </cell>
          <cell r="R270">
            <v>262.556992314</v>
          </cell>
        </row>
        <row r="271">
          <cell r="C271" t="str">
            <v>玻璃夹砂管 SN≥12500N/m DN=1800</v>
          </cell>
          <cell r="D271" t="str">
            <v>m</v>
          </cell>
          <cell r="E271" t="str">
            <v>[项目特征]
1.名称:玻璃夹砂管 SN≥12500N/m DN=1800
2.安装部位:地上地下综合考虑
3.连接形式:综合考虑
[工程内容]
1.管道及管件安装
2.压力试验、通球试验
3.冲洗
4.管道标识</v>
          </cell>
          <cell r="F271" t="str">
            <v>按设计图示管道中心线以长度计算（且管线放坡系数不再考虑），不扣除附属构筑物、管件及阀门等所占长度，检查井所占长度扣除。</v>
          </cell>
        </row>
        <row r="271">
          <cell r="H271">
            <v>3751.31030265</v>
          </cell>
          <cell r="I271">
            <v>4088.9282298885</v>
          </cell>
          <cell r="J271">
            <v>0</v>
          </cell>
          <cell r="K271">
            <v>0</v>
          </cell>
          <cell r="L271">
            <v>80</v>
          </cell>
          <cell r="M271">
            <v>3051.0585</v>
          </cell>
          <cell r="N271">
            <v>1.01</v>
          </cell>
          <cell r="O271">
            <v>80</v>
          </cell>
          <cell r="P271">
            <v>200</v>
          </cell>
          <cell r="Q271">
            <v>309.74121765</v>
          </cell>
          <cell r="R271">
            <v>337.6179272385</v>
          </cell>
        </row>
        <row r="272">
          <cell r="C272" t="str">
            <v>玻璃夹砂管 SN≥12500N/m DN=2000</v>
          </cell>
          <cell r="D272" t="str">
            <v>m</v>
          </cell>
          <cell r="E272" t="str">
            <v>[项目特征]
1.名称:玻璃夹砂管 SN≥12500N/m DN=2000
2.安装部位:地上地下综合考虑
3.连接形式:综合考虑
[工程内容]
1.管道及管件安装
2.压力试验、通球试验
3.冲洗
4.管道标识</v>
          </cell>
          <cell r="F272" t="str">
            <v>按设计图示管道中心线以长度计算（且管线放坡系数不再考虑），不扣除附属构筑物、管件及阀门等所占长度，检查井所占长度扣除。</v>
          </cell>
        </row>
        <row r="272">
          <cell r="H272">
            <v>4542.5056106</v>
          </cell>
          <cell r="I272">
            <v>4951.331115554</v>
          </cell>
          <cell r="J272">
            <v>0</v>
          </cell>
          <cell r="K272">
            <v>0</v>
          </cell>
          <cell r="L272">
            <v>90</v>
          </cell>
          <cell r="M272">
            <v>3720.234</v>
          </cell>
          <cell r="N272">
            <v>1.01</v>
          </cell>
          <cell r="O272">
            <v>90</v>
          </cell>
          <cell r="P272">
            <v>230</v>
          </cell>
          <cell r="Q272">
            <v>375.0692706</v>
          </cell>
          <cell r="R272">
            <v>408.825504954</v>
          </cell>
        </row>
        <row r="273">
          <cell r="C273" t="str">
            <v>玻璃夹砂管 SN≥12500N/m DN=2200</v>
          </cell>
          <cell r="D273" t="str">
            <v>m</v>
          </cell>
          <cell r="E273" t="str">
            <v>[项目特征]
1.名称:玻璃夹砂管 SN≥12500N/m DN=2200
2.安装部位:地上地下综合考虑
3.连接形式:综合考虑
[工程内容]
1.管道及管件安装
2.压力试验、通球试验
3.冲洗
4.管道标识</v>
          </cell>
          <cell r="F273" t="str">
            <v>按设计图示管道中心线以长度计算（且管线放坡系数不再考虑），不扣除附属构筑物、管件及阀门等所占长度，检查井所占长度扣除。</v>
          </cell>
        </row>
        <row r="273">
          <cell r="H273">
            <v>5642.69713785</v>
          </cell>
          <cell r="I273">
            <v>6150.5398802565</v>
          </cell>
          <cell r="J273">
            <v>0</v>
          </cell>
          <cell r="K273">
            <v>0</v>
          </cell>
          <cell r="L273">
            <v>100</v>
          </cell>
          <cell r="M273">
            <v>4679.9865</v>
          </cell>
          <cell r="N273">
            <v>1.01</v>
          </cell>
          <cell r="O273">
            <v>100</v>
          </cell>
          <cell r="P273">
            <v>250</v>
          </cell>
          <cell r="Q273">
            <v>465.91077285</v>
          </cell>
          <cell r="R273">
            <v>507.8427424065</v>
          </cell>
        </row>
        <row r="274">
          <cell r="C274" t="str">
            <v>玻璃夹砂管 SN≥12500N/m DN=2400</v>
          </cell>
          <cell r="D274" t="str">
            <v>m</v>
          </cell>
          <cell r="E274" t="str">
            <v>[项目特征]
1.名称:玻璃夹砂管 SN≥12500N/m DN=2400
2.安装部位:地上地下综合考虑
3.连接形式:综合考虑
[工程内容]
1.管道及管件安装
2.压力试验、通球试验
3.冲洗
4.管道标识</v>
          </cell>
          <cell r="F274" t="str">
            <v>按设计图示管道中心线以长度计算（且管线放坡系数不再考虑），不扣除附属构筑物、管件及阀门等所占长度，检查井所占长度扣除。</v>
          </cell>
        </row>
        <row r="274">
          <cell r="H274">
            <v>6633.54558215</v>
          </cell>
          <cell r="I274">
            <v>7230.5646845435</v>
          </cell>
          <cell r="J274">
            <v>0</v>
          </cell>
          <cell r="K274">
            <v>0</v>
          </cell>
          <cell r="L274">
            <v>110</v>
          </cell>
          <cell r="M274">
            <v>5500.8135</v>
          </cell>
          <cell r="N274">
            <v>1.01</v>
          </cell>
          <cell r="O274">
            <v>120</v>
          </cell>
          <cell r="P274">
            <v>300</v>
          </cell>
          <cell r="Q274">
            <v>547.72394715</v>
          </cell>
          <cell r="R274">
            <v>597.0191023935</v>
          </cell>
        </row>
        <row r="275">
          <cell r="C275" t="str">
            <v>玻璃夹砂管 SN≥12500N/m DN=2600</v>
          </cell>
          <cell r="D275" t="str">
            <v>m</v>
          </cell>
          <cell r="E275" t="str">
            <v>[项目特征]
1.名称:玻璃夹砂管 SN≥12500N/m DN=2600
2.安装部位:地上地下综合考虑
3.连接形式:综合考虑
[工程内容]
1.管道及管件安装
2.压力试验、通球试验
3.冲洗
4.管道标识</v>
          </cell>
          <cell r="F275" t="str">
            <v>按设计图示管道中心线以长度计算（且管线放坡系数不再考虑），不扣除附属构筑物、管件及阀门等所占长度，检查井所占长度扣除。</v>
          </cell>
        </row>
        <row r="275">
          <cell r="H275">
            <v>7856.727412</v>
          </cell>
          <cell r="I275">
            <v>8563.83287908</v>
          </cell>
          <cell r="J275">
            <v>0</v>
          </cell>
          <cell r="K275">
            <v>0</v>
          </cell>
          <cell r="L275">
            <v>120</v>
          </cell>
          <cell r="M275">
            <v>6532.68</v>
          </cell>
          <cell r="N275">
            <v>1.01</v>
          </cell>
          <cell r="O275">
            <v>140</v>
          </cell>
          <cell r="P275">
            <v>350</v>
          </cell>
          <cell r="Q275">
            <v>648.720612</v>
          </cell>
          <cell r="R275">
            <v>707.10546708</v>
          </cell>
        </row>
        <row r="276">
          <cell r="C276" t="str">
            <v>玻璃夹砂管 SN≥12500N/m DN=2800</v>
          </cell>
          <cell r="D276" t="str">
            <v>m</v>
          </cell>
          <cell r="E276" t="str">
            <v>[项目特征]
1.名称:玻璃夹砂管 SN≥12500N/m DN=2800
2.安装部位:地上地下综合考虑
3.连接形式:综合考虑
[工程内容]
1.管道及管件安装
2.压力试验、通球试验
3.冲洗
4.管道标识</v>
          </cell>
          <cell r="F276" t="str">
            <v>按设计图示管道中心线以长度计算（且管线放坡系数不再考虑），不扣除附属构筑物、管件及阀门等所占长度，检查井所占长度扣除。</v>
          </cell>
        </row>
        <row r="276">
          <cell r="H276">
            <v>9241.02485595</v>
          </cell>
          <cell r="I276">
            <v>10072.7170929855</v>
          </cell>
          <cell r="J276">
            <v>0</v>
          </cell>
          <cell r="K276">
            <v>0</v>
          </cell>
          <cell r="L276">
            <v>130</v>
          </cell>
          <cell r="M276">
            <v>7710.8955</v>
          </cell>
          <cell r="N276">
            <v>1.01</v>
          </cell>
          <cell r="O276">
            <v>160</v>
          </cell>
          <cell r="P276">
            <v>400</v>
          </cell>
          <cell r="Q276">
            <v>763.02040095</v>
          </cell>
          <cell r="R276">
            <v>831.6922370355</v>
          </cell>
        </row>
        <row r="277">
          <cell r="C277" t="str">
            <v>成品爬梯</v>
          </cell>
          <cell r="D277" t="str">
            <v>个</v>
          </cell>
          <cell r="E277" t="str">
            <v>[项目特征]
1.名称:复合型成品爬梯
2.安装部位:综合考虑
[工程内容]
1.制作及安装全部操作过程</v>
          </cell>
          <cell r="F277" t="str">
            <v>按设计图示数量计算</v>
          </cell>
        </row>
        <row r="277">
          <cell r="H277">
            <v>13.1018</v>
          </cell>
          <cell r="I277">
            <v>14.280962</v>
          </cell>
          <cell r="J277">
            <v>0</v>
          </cell>
          <cell r="K277">
            <v>0</v>
          </cell>
          <cell r="L277">
            <v>3.86</v>
          </cell>
          <cell r="M277">
            <v>8</v>
          </cell>
          <cell r="N277">
            <v>1</v>
          </cell>
          <cell r="O277">
            <v>0.16</v>
          </cell>
          <cell r="P277">
            <v>0</v>
          </cell>
          <cell r="Q277">
            <v>1.0818</v>
          </cell>
          <cell r="R277">
            <v>1.179162</v>
          </cell>
        </row>
        <row r="278">
          <cell r="C278" t="str">
            <v>复合高分子井盖、井座</v>
          </cell>
          <cell r="D278" t="str">
            <v>套</v>
          </cell>
          <cell r="E278" t="str">
            <v>[项目特征]
1.盖板规格型号:d=700，复合高分子轻型井盖、井座
2.轻型重型:不区分轻型重型，安装费综合考虑
3.使用部位:综合考虑
4.材料供应:材料乙供
[工程内容]
1.井座、井盖安装
2.井盖井座砂浆及细石砼摊铺、井座固定
3.清洁、安全防护等</v>
          </cell>
          <cell r="F278" t="str">
            <v>按设计图示数量计算</v>
          </cell>
        </row>
        <row r="278">
          <cell r="H278">
            <v>180.0135</v>
          </cell>
          <cell r="I278">
            <v>196.214715</v>
          </cell>
          <cell r="J278">
            <v>0</v>
          </cell>
          <cell r="K278">
            <v>0</v>
          </cell>
          <cell r="L278">
            <v>14.11</v>
          </cell>
          <cell r="M278">
            <v>145</v>
          </cell>
          <cell r="N278">
            <v>1</v>
          </cell>
          <cell r="O278">
            <v>6.04</v>
          </cell>
          <cell r="P278">
            <v>0</v>
          </cell>
          <cell r="Q278">
            <v>14.8635</v>
          </cell>
          <cell r="R278">
            <v>16.201215</v>
          </cell>
        </row>
        <row r="279">
          <cell r="C279" t="str">
            <v>铸铁井盖、井座</v>
          </cell>
          <cell r="D279" t="str">
            <v>套</v>
          </cell>
          <cell r="E279" t="str">
            <v>[项目特征]
1.盖板规格型号:d=700，铸铁轻型井盖、井座
2.轻型重型:不区分轻型重型，安装费综合考虑
3.使用部位:综合考虑
4.材料供应:材料乙供
5.试验载荷:井盖试验载荷不低于12t
[工程内容]
1.井座、井盖安装
2.井盖井座砂浆及细石砼摊铺、井座固定
3.清洁、安全防护等</v>
          </cell>
          <cell r="F279" t="str">
            <v>按设计图示数量计算</v>
          </cell>
        </row>
        <row r="279">
          <cell r="H279">
            <v>232.3335</v>
          </cell>
          <cell r="I279">
            <v>253.243515</v>
          </cell>
          <cell r="J279">
            <v>0</v>
          </cell>
          <cell r="K279">
            <v>0</v>
          </cell>
          <cell r="L279">
            <v>14.11</v>
          </cell>
          <cell r="M279">
            <v>193</v>
          </cell>
          <cell r="N279">
            <v>1</v>
          </cell>
          <cell r="O279">
            <v>6.04</v>
          </cell>
          <cell r="P279">
            <v>0</v>
          </cell>
          <cell r="Q279">
            <v>19.1835</v>
          </cell>
          <cell r="R279">
            <v>20.910015</v>
          </cell>
        </row>
        <row r="280">
          <cell r="C280" t="str">
            <v>不锈钢井盖、井座</v>
          </cell>
          <cell r="D280" t="str">
            <v>套</v>
          </cell>
          <cell r="E280" t="str">
            <v>[项目特征]
1.盖板规格型号:不锈钢轻型井盖、井座 700×700
2.轻型重型:不区分轻型重型，安装费综合考虑
3.使用部位:综合考虑
4.材料供应:材料乙供
5.试验载荷:井盖试验载荷不低于12t
[工程内容]
1.井座、井盖安装
2.井盖井座砂浆及细石砼摊铺、井座固定
3.清洁、安全防护等</v>
          </cell>
          <cell r="F280" t="str">
            <v>按设计图示数量计算</v>
          </cell>
        </row>
        <row r="280">
          <cell r="H280">
            <v>259.5835</v>
          </cell>
          <cell r="I280">
            <v>282.946015</v>
          </cell>
          <cell r="J280">
            <v>0</v>
          </cell>
          <cell r="K280">
            <v>0</v>
          </cell>
          <cell r="L280">
            <v>14.11</v>
          </cell>
          <cell r="M280">
            <v>218</v>
          </cell>
          <cell r="N280">
            <v>1</v>
          </cell>
          <cell r="O280">
            <v>6.04</v>
          </cell>
          <cell r="P280">
            <v>0</v>
          </cell>
          <cell r="Q280">
            <v>21.4335</v>
          </cell>
          <cell r="R280">
            <v>23.362515</v>
          </cell>
        </row>
        <row r="281">
          <cell r="C281" t="str">
            <v>雨水井、检查井防坠落网</v>
          </cell>
          <cell r="D281" t="str">
            <v>个</v>
          </cell>
          <cell r="E281" t="str">
            <v>[项目特征]
1.规格材质:圆形，直径综合考虑，涤纶工业丝（丙纶高强丝）
2.防护网强度:500公斤
3.使用部位:雨水井、检查井
4.防护网要求：绳子直径6mm,边绳直径10mm,防护网网孔6-10mm。
5.预埋铁件：按相关清单项计算
[工程内容]
1.防护网运输、安装</v>
          </cell>
          <cell r="F281" t="str">
            <v>按防坠落网所在部位处检查井、雨水井按个计算，尺寸综合考虑。</v>
          </cell>
        </row>
        <row r="281">
          <cell r="H281">
            <v>41.6489</v>
          </cell>
          <cell r="I281">
            <v>45.397301</v>
          </cell>
          <cell r="J281">
            <v>0</v>
          </cell>
          <cell r="K281">
            <v>0</v>
          </cell>
          <cell r="L281">
            <v>4.21</v>
          </cell>
          <cell r="M281">
            <v>32</v>
          </cell>
          <cell r="N281">
            <v>1</v>
          </cell>
          <cell r="O281">
            <v>2</v>
          </cell>
        </row>
        <row r="281">
          <cell r="Q281">
            <v>3.4389</v>
          </cell>
          <cell r="R281">
            <v>3.748401</v>
          </cell>
        </row>
        <row r="282">
          <cell r="C282" t="str">
            <v>GG-1F隔油池</v>
          </cell>
          <cell r="D282" t="str">
            <v>座</v>
          </cell>
          <cell r="E282" t="str">
            <v>详见图集04S519，完成施工及相关实验等所有内容</v>
          </cell>
          <cell r="F282" t="str">
            <v>按设计图示数量计算</v>
          </cell>
        </row>
        <row r="282">
          <cell r="H282">
            <v>8207.7</v>
          </cell>
          <cell r="I282">
            <v>8946.393</v>
          </cell>
          <cell r="J282">
            <v>0</v>
          </cell>
          <cell r="K282">
            <v>0</v>
          </cell>
          <cell r="L282">
            <v>280</v>
          </cell>
          <cell r="M282">
            <v>7000</v>
          </cell>
          <cell r="N282">
            <v>1</v>
          </cell>
          <cell r="O282">
            <v>150</v>
          </cell>
          <cell r="P282">
            <v>100</v>
          </cell>
          <cell r="Q282">
            <v>677.7</v>
          </cell>
          <cell r="R282">
            <v>738.693</v>
          </cell>
        </row>
        <row r="283">
          <cell r="C283" t="str">
            <v>GG-2F隔油池</v>
          </cell>
          <cell r="D283" t="str">
            <v>座</v>
          </cell>
          <cell r="E283" t="str">
            <v>详见图集04S519，完成施工及相关实验等所有内容</v>
          </cell>
          <cell r="F283" t="str">
            <v>按设计图示数量计算</v>
          </cell>
        </row>
        <row r="283">
          <cell r="H283">
            <v>9417.6</v>
          </cell>
          <cell r="I283">
            <v>10265.184</v>
          </cell>
          <cell r="J283">
            <v>0</v>
          </cell>
          <cell r="K283">
            <v>0</v>
          </cell>
          <cell r="L283">
            <v>320</v>
          </cell>
          <cell r="M283">
            <v>8000</v>
          </cell>
          <cell r="N283">
            <v>1</v>
          </cell>
          <cell r="O283">
            <v>200</v>
          </cell>
          <cell r="P283">
            <v>120</v>
          </cell>
          <cell r="Q283">
            <v>777.6</v>
          </cell>
          <cell r="R283">
            <v>847.584</v>
          </cell>
        </row>
        <row r="284">
          <cell r="C284" t="str">
            <v>GG-3F隔油池</v>
          </cell>
          <cell r="D284" t="str">
            <v>座</v>
          </cell>
          <cell r="E284" t="str">
            <v>详见图集04S519，完成施工及相关实验等所有内容</v>
          </cell>
          <cell r="F284" t="str">
            <v>按设计图示数量计算</v>
          </cell>
        </row>
        <row r="284">
          <cell r="H284">
            <v>11329.46</v>
          </cell>
          <cell r="I284">
            <v>12349.1114</v>
          </cell>
          <cell r="J284">
            <v>0</v>
          </cell>
          <cell r="K284">
            <v>0</v>
          </cell>
          <cell r="L284">
            <v>500</v>
          </cell>
          <cell r="M284">
            <v>9500</v>
          </cell>
          <cell r="N284">
            <v>1</v>
          </cell>
          <cell r="O284">
            <v>244</v>
          </cell>
          <cell r="P284">
            <v>150</v>
          </cell>
          <cell r="Q284">
            <v>935.46</v>
          </cell>
          <cell r="R284">
            <v>1019.6514</v>
          </cell>
        </row>
        <row r="285">
          <cell r="C285" t="str">
            <v>GG-4F隔油池</v>
          </cell>
          <cell r="D285" t="str">
            <v>座</v>
          </cell>
          <cell r="E285" t="str">
            <v>详见图集04S519，完成施工及相关实验等所有内容</v>
          </cell>
          <cell r="F285" t="str">
            <v>按设计图示数量计算</v>
          </cell>
        </row>
        <row r="285">
          <cell r="H285">
            <v>13208.62</v>
          </cell>
          <cell r="I285">
            <v>14397.3958</v>
          </cell>
          <cell r="J285">
            <v>0</v>
          </cell>
          <cell r="K285">
            <v>0</v>
          </cell>
          <cell r="L285">
            <v>600</v>
          </cell>
          <cell r="M285">
            <v>11000</v>
          </cell>
          <cell r="N285">
            <v>1</v>
          </cell>
          <cell r="O285">
            <v>298</v>
          </cell>
          <cell r="P285">
            <v>220</v>
          </cell>
          <cell r="Q285">
            <v>1090.62</v>
          </cell>
          <cell r="R285">
            <v>1188.7758</v>
          </cell>
        </row>
        <row r="286">
          <cell r="C286" t="str">
            <v>GG-1SF隔油池</v>
          </cell>
          <cell r="D286" t="str">
            <v>座</v>
          </cell>
          <cell r="E286" t="str">
            <v>详见图集04S519，完成施工及相关实验等所有内容</v>
          </cell>
          <cell r="F286" t="str">
            <v>按设计图示数量计算</v>
          </cell>
        </row>
        <row r="286">
          <cell r="H286">
            <v>8207.7</v>
          </cell>
          <cell r="I286">
            <v>8946.393</v>
          </cell>
          <cell r="J286">
            <v>0</v>
          </cell>
          <cell r="K286">
            <v>0</v>
          </cell>
          <cell r="L286">
            <v>280</v>
          </cell>
          <cell r="M286">
            <v>7000</v>
          </cell>
          <cell r="N286">
            <v>1</v>
          </cell>
          <cell r="O286">
            <v>150</v>
          </cell>
          <cell r="P286">
            <v>100</v>
          </cell>
          <cell r="Q286">
            <v>677.7</v>
          </cell>
          <cell r="R286">
            <v>738.693</v>
          </cell>
        </row>
        <row r="287">
          <cell r="C287" t="str">
            <v>GG-2SF隔油池</v>
          </cell>
          <cell r="D287" t="str">
            <v>座</v>
          </cell>
          <cell r="E287" t="str">
            <v>详见图集04S519，完成施工及相关实验等所有内容</v>
          </cell>
          <cell r="F287" t="str">
            <v>按设计图示数量计算</v>
          </cell>
        </row>
        <row r="287">
          <cell r="H287">
            <v>9417.6</v>
          </cell>
          <cell r="I287">
            <v>10265.184</v>
          </cell>
          <cell r="J287">
            <v>0</v>
          </cell>
          <cell r="K287">
            <v>0</v>
          </cell>
          <cell r="L287">
            <v>320</v>
          </cell>
          <cell r="M287">
            <v>8000</v>
          </cell>
          <cell r="N287">
            <v>1</v>
          </cell>
          <cell r="O287">
            <v>200</v>
          </cell>
          <cell r="P287">
            <v>120</v>
          </cell>
          <cell r="Q287">
            <v>777.6</v>
          </cell>
          <cell r="R287">
            <v>847.584</v>
          </cell>
        </row>
        <row r="288">
          <cell r="C288" t="str">
            <v>GG-3SF隔油池</v>
          </cell>
          <cell r="D288" t="str">
            <v>座</v>
          </cell>
          <cell r="E288" t="str">
            <v>详见图集04S519，完成施工及相关实验等所有内容</v>
          </cell>
          <cell r="F288" t="str">
            <v>按设计图示数量计算</v>
          </cell>
        </row>
        <row r="288">
          <cell r="H288">
            <v>11329.46</v>
          </cell>
          <cell r="I288">
            <v>12349.1114</v>
          </cell>
          <cell r="J288">
            <v>0</v>
          </cell>
          <cell r="K288">
            <v>0</v>
          </cell>
          <cell r="L288">
            <v>500</v>
          </cell>
          <cell r="M288">
            <v>9500</v>
          </cell>
          <cell r="N288">
            <v>1</v>
          </cell>
          <cell r="O288">
            <v>244</v>
          </cell>
          <cell r="P288">
            <v>150</v>
          </cell>
          <cell r="Q288">
            <v>935.46</v>
          </cell>
          <cell r="R288">
            <v>1019.6514</v>
          </cell>
        </row>
        <row r="289">
          <cell r="C289" t="str">
            <v>GG-4SF隔油池</v>
          </cell>
          <cell r="D289" t="str">
            <v>座</v>
          </cell>
          <cell r="E289" t="str">
            <v>详见图集04S519，完成施工及相关实验等所有内容</v>
          </cell>
          <cell r="F289" t="str">
            <v>按设计图示数量计算</v>
          </cell>
        </row>
        <row r="289">
          <cell r="H289">
            <v>13208.62</v>
          </cell>
          <cell r="I289">
            <v>14397.3958</v>
          </cell>
          <cell r="J289">
            <v>0</v>
          </cell>
          <cell r="K289">
            <v>0</v>
          </cell>
          <cell r="L289">
            <v>600</v>
          </cell>
          <cell r="M289">
            <v>11000</v>
          </cell>
          <cell r="N289">
            <v>1</v>
          </cell>
          <cell r="O289">
            <v>298</v>
          </cell>
          <cell r="P289">
            <v>220</v>
          </cell>
          <cell r="Q289">
            <v>1090.62</v>
          </cell>
          <cell r="R289">
            <v>1188.7758</v>
          </cell>
        </row>
        <row r="290">
          <cell r="C290" t="str">
            <v>复合型水篦子</v>
          </cell>
          <cell r="D290" t="str">
            <v>m</v>
          </cell>
          <cell r="E290" t="str">
            <v>[项目特征]
1.雨水箅子及圈口材质、型号、规格:复合型轻型水篦子 250*700
2.材料供应:材料乙供
3.轻型重型:安装费不区分轻型重型，综合考虑
[工程内容]
1.雨水箅子安装
2.砂浆及细石砼摊铺、水篦子固定
3.清扫、调整、定位</v>
          </cell>
          <cell r="F290" t="str">
            <v>按设计图示长度(水篦子矩形长边)计算</v>
          </cell>
        </row>
        <row r="290">
          <cell r="H290">
            <v>70.89905</v>
          </cell>
          <cell r="I290">
            <v>77.2799645</v>
          </cell>
          <cell r="J290">
            <v>0</v>
          </cell>
          <cell r="K290">
            <v>0</v>
          </cell>
          <cell r="L290">
            <v>13.08</v>
          </cell>
          <cell r="M290">
            <v>50</v>
          </cell>
          <cell r="N290">
            <v>1</v>
          </cell>
          <cell r="O290">
            <v>1.965</v>
          </cell>
          <cell r="P290">
            <v>0</v>
          </cell>
          <cell r="Q290">
            <v>5.85405</v>
          </cell>
          <cell r="R290">
            <v>6.3809145</v>
          </cell>
        </row>
        <row r="291">
          <cell r="C291" t="str">
            <v>铸铁水篦子</v>
          </cell>
          <cell r="D291" t="str">
            <v>m</v>
          </cell>
          <cell r="E291" t="str">
            <v>[项目特征]
1.雨水箅子及圈口材质、型号、规格:铸铁轻型水篦子 300*500
2.材料供应:材料乙供
3.轻型重型:安装费不区分轻型重型，综合考虑
[工程内容]
1.雨水箅子安装
2.砂浆及细石砼摊铺、水篦子固定
3.清扫、调整、定位</v>
          </cell>
          <cell r="F291" t="str">
            <v>按设计图示长度(水篦子矩形长边)计算</v>
          </cell>
        </row>
        <row r="291">
          <cell r="H291">
            <v>125.6334</v>
          </cell>
          <cell r="I291">
            <v>136.940406</v>
          </cell>
          <cell r="J291">
            <v>0</v>
          </cell>
          <cell r="K291">
            <v>0</v>
          </cell>
          <cell r="L291">
            <v>15.08</v>
          </cell>
          <cell r="M291">
            <v>100</v>
          </cell>
          <cell r="N291">
            <v>1</v>
          </cell>
          <cell r="O291">
            <v>0.18</v>
          </cell>
          <cell r="P291">
            <v>0</v>
          </cell>
          <cell r="Q291">
            <v>10.3734</v>
          </cell>
          <cell r="R291">
            <v>11.307006</v>
          </cell>
        </row>
        <row r="292">
          <cell r="C292" t="str">
            <v>不锈钢水篦子</v>
          </cell>
          <cell r="D292" t="str">
            <v>m</v>
          </cell>
          <cell r="E292" t="str">
            <v>[项目特征]
1.雨水箅子及圈口材质、型号、规格:不锈钢轻型水篦子 250*700
2.材料供应:材料乙供
3.轻型重型:安装费不区分轻型重型，综合考虑
[工程内容]
1.雨水箅子安装
2.砂浆及细石砼摊铺、水篦子固定
3.清扫、调整、定位</v>
          </cell>
          <cell r="F292" t="str">
            <v>按设计图示长度(水篦子矩形长边)计算</v>
          </cell>
        </row>
        <row r="292">
          <cell r="H292">
            <v>180.1334</v>
          </cell>
          <cell r="I292">
            <v>196.345406</v>
          </cell>
          <cell r="J292">
            <v>0</v>
          </cell>
          <cell r="K292">
            <v>0</v>
          </cell>
          <cell r="L292">
            <v>15.08</v>
          </cell>
          <cell r="M292">
            <v>150</v>
          </cell>
          <cell r="N292">
            <v>1</v>
          </cell>
          <cell r="O292">
            <v>0.18</v>
          </cell>
          <cell r="P292">
            <v>0</v>
          </cell>
          <cell r="Q292">
            <v>14.8734</v>
          </cell>
          <cell r="R292">
            <v>16.212006</v>
          </cell>
        </row>
        <row r="293">
          <cell r="C293" t="str">
            <v>GRP成品电缆沟活动盖板</v>
          </cell>
          <cell r="D293" t="str">
            <v>m2</v>
          </cell>
          <cell r="E293" t="str">
            <v>[项目特征]
1.盖板规格型号:综合考虑
2.荷载:满足规范及设计要求
3.其他:表面设有电力警示标志、生产日期及使用年限
[工程内容]
1.盖板制作、运输、安装</v>
          </cell>
          <cell r="F293" t="str">
            <v>按设计图示面积计算</v>
          </cell>
        </row>
        <row r="293">
          <cell r="H293">
            <v>398.845533333333</v>
          </cell>
          <cell r="I293">
            <v>434.741631333333</v>
          </cell>
          <cell r="J293">
            <v>0</v>
          </cell>
          <cell r="K293">
            <v>0</v>
          </cell>
          <cell r="L293">
            <v>26.28</v>
          </cell>
          <cell r="M293">
            <v>322.733333333333</v>
          </cell>
          <cell r="N293">
            <v>1</v>
          </cell>
          <cell r="O293">
            <v>7.5</v>
          </cell>
          <cell r="P293">
            <v>9.4</v>
          </cell>
          <cell r="Q293">
            <v>32.9322</v>
          </cell>
          <cell r="R293">
            <v>35.896098</v>
          </cell>
        </row>
        <row r="294">
          <cell r="C294" t="str">
            <v>电缆沟支架</v>
          </cell>
          <cell r="D294" t="str">
            <v>块</v>
          </cell>
          <cell r="E294" t="str">
            <v>[项目特征]
1.种类：C30预制砼
2.规格：综合考虑
3.模板:综合考虑
4.钢材品种、规格:综合考虑
5.安装高度:综合考虑
6.运输距离:综合考虑
[工程内容]
1.混凝土制作、运输、浇筑、振捣、养护
2.模板制作、安装、拆除、清理、刷隔离剂、整理堆码及场内外运输砌体砌筑
3.钢筋制作、安装
4.盖板安装</v>
          </cell>
          <cell r="F294" t="str">
            <v>按设计图示数量计算</v>
          </cell>
        </row>
        <row r="294">
          <cell r="H294">
            <v>10.7147</v>
          </cell>
          <cell r="I294">
            <v>11.679023</v>
          </cell>
          <cell r="J294">
            <v>0</v>
          </cell>
          <cell r="K294">
            <v>0</v>
          </cell>
          <cell r="L294">
            <v>1</v>
          </cell>
          <cell r="M294">
            <v>8</v>
          </cell>
          <cell r="N294">
            <v>1</v>
          </cell>
          <cell r="O294">
            <v>0.5</v>
          </cell>
          <cell r="P294">
            <v>0.33</v>
          </cell>
          <cell r="Q294">
            <v>0.8847</v>
          </cell>
          <cell r="R294">
            <v>0.964323</v>
          </cell>
        </row>
        <row r="295">
          <cell r="C295" t="str">
            <v>刚性防水套管 DN100</v>
          </cell>
          <cell r="D295" t="str">
            <v>个</v>
          </cell>
          <cell r="E295" t="str">
            <v>[项目特征]
1.名称、规格类型:防水套管 DN100
2.填料材质:综合考虑
3.长度：综合考虑
[工程内容]
1.制作
2.安装
3.放样、下断、切割、组对、焊接、车制、刷防锈漆</v>
          </cell>
          <cell r="F295" t="str">
            <v>按设计图示数量计算</v>
          </cell>
        </row>
        <row r="295">
          <cell r="H295">
            <v>62.0489256198347</v>
          </cell>
          <cell r="I295">
            <v>67.6333289256198</v>
          </cell>
          <cell r="J295">
            <v>0</v>
          </cell>
          <cell r="K295">
            <v>0</v>
          </cell>
          <cell r="L295">
            <v>10</v>
          </cell>
          <cell r="M295">
            <v>46.9256198347107</v>
          </cell>
          <cell r="N295">
            <v>1</v>
          </cell>
          <cell r="O295">
            <v>0</v>
          </cell>
          <cell r="P295">
            <v>0</v>
          </cell>
          <cell r="Q295">
            <v>5.12330578512396</v>
          </cell>
          <cell r="R295">
            <v>5.58440330578512</v>
          </cell>
        </row>
        <row r="296">
          <cell r="C296" t="str">
            <v>刚性防水套管 DN150</v>
          </cell>
          <cell r="D296" t="str">
            <v>个</v>
          </cell>
          <cell r="E296" t="str">
            <v>[项目特征]
1.名称、规格类型:防水套管 DN150
2.填料材质:综合考虑
3.长度：综合考虑
[工程内容]
1.制作
2.安装
3.放样、下断、切割、组对、焊接、车制、刷防锈漆</v>
          </cell>
          <cell r="F296" t="str">
            <v>按设计图示数量计算</v>
          </cell>
        </row>
        <row r="296">
          <cell r="H296">
            <v>83.785867768595</v>
          </cell>
          <cell r="I296">
            <v>91.3265958677686</v>
          </cell>
          <cell r="J296">
            <v>0</v>
          </cell>
          <cell r="K296">
            <v>0</v>
          </cell>
          <cell r="L296">
            <v>12</v>
          </cell>
          <cell r="M296">
            <v>64.8677685950413</v>
          </cell>
          <cell r="N296">
            <v>1</v>
          </cell>
          <cell r="O296">
            <v>0</v>
          </cell>
          <cell r="P296">
            <v>0</v>
          </cell>
          <cell r="Q296">
            <v>6.91809917355372</v>
          </cell>
          <cell r="R296">
            <v>7.54072809917355</v>
          </cell>
        </row>
        <row r="297">
          <cell r="C297" t="str">
            <v>刚性防水套管 DN200</v>
          </cell>
          <cell r="D297" t="str">
            <v>个</v>
          </cell>
          <cell r="E297" t="str">
            <v>[项目特征]
1.名称、规格类型:防水套管 DN200
2.填料材质:综合考虑
3.长度：综合考虑
[工程内容]
1.制作
2.安装
3.放样、下断、切割、组对、焊接、车制、刷防锈漆</v>
          </cell>
          <cell r="F297" t="str">
            <v>按设计图示数量计算</v>
          </cell>
        </row>
        <row r="297">
          <cell r="H297">
            <v>120.566611570248</v>
          </cell>
          <cell r="I297">
            <v>131.41760661157</v>
          </cell>
          <cell r="J297">
            <v>0</v>
          </cell>
          <cell r="K297">
            <v>0</v>
          </cell>
          <cell r="L297">
            <v>14</v>
          </cell>
          <cell r="M297">
            <v>96.6115702479339</v>
          </cell>
          <cell r="N297">
            <v>1</v>
          </cell>
          <cell r="O297">
            <v>0</v>
          </cell>
          <cell r="P297">
            <v>0</v>
          </cell>
          <cell r="Q297">
            <v>9.95504132231405</v>
          </cell>
          <cell r="R297">
            <v>10.8509950413223</v>
          </cell>
        </row>
        <row r="298">
          <cell r="C298" t="str">
            <v>刚性防水套管 DN250</v>
          </cell>
          <cell r="D298" t="str">
            <v>个</v>
          </cell>
          <cell r="E298" t="str">
            <v>[项目特征]
1.名称、规格类型:防水套管 DN250
2.填料材质:综合考虑
3.长度：综合考虑
[工程内容]
1.制作
2.安装
3.放样、下断、切割、组对、焊接、车制、刷防锈漆</v>
          </cell>
          <cell r="F298" t="str">
            <v>按设计图示数量计算</v>
          </cell>
        </row>
        <row r="298">
          <cell r="H298">
            <v>152.834214876033</v>
          </cell>
          <cell r="I298">
            <v>166.589294214876</v>
          </cell>
          <cell r="J298">
            <v>0</v>
          </cell>
          <cell r="K298">
            <v>0</v>
          </cell>
          <cell r="L298">
            <v>16</v>
          </cell>
          <cell r="M298">
            <v>124.214876033058</v>
          </cell>
          <cell r="N298">
            <v>1</v>
          </cell>
          <cell r="O298">
            <v>0</v>
          </cell>
          <cell r="P298">
            <v>0</v>
          </cell>
          <cell r="Q298">
            <v>12.6193388429752</v>
          </cell>
          <cell r="R298">
            <v>13.755079338843</v>
          </cell>
        </row>
        <row r="299">
          <cell r="C299" t="str">
            <v>刚性防水套管 DN300</v>
          </cell>
          <cell r="D299" t="str">
            <v>个</v>
          </cell>
          <cell r="E299" t="str">
            <v>[项目特征]
1.名称、规格类型:防水套管 DN300
2.填料材质:综合考虑
3.长度：综合考虑
[工程内容]
1.制作
2.安装
3.放样、下断、切割、组对、焊接、车制、刷防锈漆</v>
          </cell>
          <cell r="F299" t="str">
            <v>按设计图示数量计算</v>
          </cell>
        </row>
        <row r="299">
          <cell r="H299">
            <v>185.101818181818</v>
          </cell>
          <cell r="I299">
            <v>201.760981818182</v>
          </cell>
          <cell r="J299">
            <v>0</v>
          </cell>
          <cell r="K299">
            <v>0</v>
          </cell>
          <cell r="L299">
            <v>18</v>
          </cell>
          <cell r="M299">
            <v>151.818181818182</v>
          </cell>
          <cell r="N299">
            <v>1</v>
          </cell>
          <cell r="O299">
            <v>0</v>
          </cell>
          <cell r="P299">
            <v>0</v>
          </cell>
          <cell r="Q299">
            <v>15.2836363636364</v>
          </cell>
          <cell r="R299">
            <v>16.6591636363637</v>
          </cell>
        </row>
        <row r="300">
          <cell r="C300" t="str">
            <v>刚性防水套管 DN350</v>
          </cell>
          <cell r="D300" t="str">
            <v>个</v>
          </cell>
          <cell r="E300" t="str">
            <v>[项目特征]
1.名称、规格类型:防水套管 DN350
2.填料材质:综合考虑
3.长度：综合考虑
[工程内容]
1.制作
2.安装
3.放样、下断、切割、组对、焊接、车制、刷防锈漆</v>
          </cell>
          <cell r="F300" t="str">
            <v>按设计图示数量计算</v>
          </cell>
        </row>
        <row r="300">
          <cell r="H300">
            <v>247.457024793389</v>
          </cell>
          <cell r="I300">
            <v>269.728157024794</v>
          </cell>
          <cell r="J300">
            <v>0</v>
          </cell>
          <cell r="K300">
            <v>0</v>
          </cell>
          <cell r="L300">
            <v>20</v>
          </cell>
          <cell r="M300">
            <v>207.02479338843</v>
          </cell>
          <cell r="N300">
            <v>1</v>
          </cell>
          <cell r="O300">
            <v>0</v>
          </cell>
          <cell r="P300">
            <v>0</v>
          </cell>
          <cell r="Q300">
            <v>20.4322314049587</v>
          </cell>
          <cell r="R300">
            <v>22.271132231405</v>
          </cell>
        </row>
        <row r="301">
          <cell r="C301" t="str">
            <v>刚性防水套管 DN400</v>
          </cell>
          <cell r="D301" t="str">
            <v>个</v>
          </cell>
          <cell r="E301" t="str">
            <v>[项目特征]
1.名称、规格类型:防水套管 DN400
2.填料材质:综合考虑
3.长度：综合考虑
[工程内容]
1.制作
2.安装
3.放样、下断、切割、组对、焊接、车制、刷防锈漆</v>
          </cell>
          <cell r="F301" t="str">
            <v>按设计图示数量计算</v>
          </cell>
        </row>
        <row r="301">
          <cell r="H301">
            <v>287.24652892562</v>
          </cell>
          <cell r="I301">
            <v>313.098716528926</v>
          </cell>
          <cell r="J301">
            <v>0</v>
          </cell>
          <cell r="K301">
            <v>0</v>
          </cell>
          <cell r="L301">
            <v>22</v>
          </cell>
          <cell r="M301">
            <v>241.528925619835</v>
          </cell>
          <cell r="N301">
            <v>1</v>
          </cell>
          <cell r="O301">
            <v>0</v>
          </cell>
          <cell r="P301">
            <v>0</v>
          </cell>
          <cell r="Q301">
            <v>23.7176033057852</v>
          </cell>
          <cell r="R301">
            <v>25.8521876033058</v>
          </cell>
        </row>
        <row r="302">
          <cell r="C302" t="str">
            <v>刚性防水套管 DN450</v>
          </cell>
          <cell r="D302" t="str">
            <v>个</v>
          </cell>
          <cell r="E302" t="str">
            <v>[项目特征]
1.名称、规格类型:防水套管 DN450
2.填料材质:综合考虑
3.长度：综合考虑
[工程内容]
1.制作
2.安装
3.放样、下断、切割、组对、焊接、车制、刷防锈漆</v>
          </cell>
          <cell r="F302" t="str">
            <v>按设计图示数量计算</v>
          </cell>
        </row>
        <row r="302">
          <cell r="H302">
            <v>325.531652892561</v>
          </cell>
          <cell r="I302">
            <v>354.829501652892</v>
          </cell>
          <cell r="J302">
            <v>0</v>
          </cell>
          <cell r="K302">
            <v>0</v>
          </cell>
          <cell r="L302">
            <v>24</v>
          </cell>
          <cell r="M302">
            <v>274.652892561983</v>
          </cell>
          <cell r="N302">
            <v>1</v>
          </cell>
          <cell r="O302">
            <v>0</v>
          </cell>
          <cell r="P302">
            <v>0</v>
          </cell>
          <cell r="Q302">
            <v>26.8787603305785</v>
          </cell>
          <cell r="R302">
            <v>29.2978487603305</v>
          </cell>
        </row>
        <row r="303">
          <cell r="C303" t="str">
            <v>刚性防水套管 DN500</v>
          </cell>
          <cell r="D303" t="str">
            <v>个</v>
          </cell>
          <cell r="E303" t="str">
            <v>[项目特征]
1.名称、规格类型:防水套管 DN500
2.填料材质:综合考虑
3.长度：综合考虑
[工程内容]
1.制作
2.安装
3.放样、下断、切割、组对、焊接、车制、刷防锈漆</v>
          </cell>
          <cell r="F303" t="str">
            <v>按设计图示数量计算</v>
          </cell>
        </row>
        <row r="303">
          <cell r="H303">
            <v>351.78173553719</v>
          </cell>
          <cell r="I303">
            <v>383.442091735538</v>
          </cell>
          <cell r="J303">
            <v>0</v>
          </cell>
          <cell r="K303">
            <v>0</v>
          </cell>
          <cell r="L303">
            <v>26</v>
          </cell>
          <cell r="M303">
            <v>296.735537190083</v>
          </cell>
          <cell r="N303">
            <v>1</v>
          </cell>
          <cell r="O303">
            <v>0</v>
          </cell>
          <cell r="P303">
            <v>0</v>
          </cell>
          <cell r="Q303">
            <v>29.0461983471075</v>
          </cell>
          <cell r="R303">
            <v>31.6603561983471</v>
          </cell>
        </row>
        <row r="304">
          <cell r="C304" t="str">
            <v>市政污水管网接口费</v>
          </cell>
          <cell r="D304" t="str">
            <v>个</v>
          </cell>
          <cell r="E304" t="str">
            <v>生化池接入市政污水需缴纳的费用(仅指接口费用)</v>
          </cell>
          <cell r="F304" t="str">
            <v>按业主相关部门确认的实际接口个数计量；
综合单价考虑包干计算</v>
          </cell>
        </row>
        <row r="304">
          <cell r="H304">
            <v>4724.34119278779</v>
          </cell>
          <cell r="I304">
            <v>5149.53190013869</v>
          </cell>
          <cell r="J304">
            <v>0</v>
          </cell>
          <cell r="K304">
            <v>0</v>
          </cell>
          <cell r="L304">
            <v>4334.25797503467</v>
          </cell>
          <cell r="M304">
            <v>0</v>
          </cell>
          <cell r="N304">
            <v>1</v>
          </cell>
          <cell r="O304">
            <v>0</v>
          </cell>
          <cell r="P304">
            <v>0</v>
          </cell>
          <cell r="Q304">
            <v>390.08321775312</v>
          </cell>
          <cell r="R304">
            <v>425.190707350901</v>
          </cell>
        </row>
        <row r="305">
          <cell r="C305" t="str">
            <v>市政雨水管网接口费</v>
          </cell>
          <cell r="D305" t="str">
            <v>个</v>
          </cell>
          <cell r="E305" t="str">
            <v>室外雨水管网接入市政雨水需缴纳的费用(仅指接口费用)</v>
          </cell>
          <cell r="F305" t="str">
            <v>按业主相关部门确认的实际接口个数计量；
综合单价考虑包干计算</v>
          </cell>
        </row>
        <row r="305">
          <cell r="H305">
            <v>4724.34119278779</v>
          </cell>
          <cell r="I305">
            <v>5149.53190013869</v>
          </cell>
          <cell r="J305">
            <v>0</v>
          </cell>
          <cell r="K305">
            <v>0</v>
          </cell>
          <cell r="L305">
            <v>4334.25797503467</v>
          </cell>
          <cell r="M305">
            <v>0</v>
          </cell>
          <cell r="N305">
            <v>1</v>
          </cell>
          <cell r="O305">
            <v>0</v>
          </cell>
          <cell r="P305">
            <v>0</v>
          </cell>
          <cell r="Q305">
            <v>390.08321775312</v>
          </cell>
          <cell r="R305">
            <v>425.190707350901</v>
          </cell>
        </row>
        <row r="306">
          <cell r="C306" t="str">
            <v>抗渗混凝土外加剂</v>
          </cell>
          <cell r="D306" t="str">
            <v>kg</v>
          </cell>
          <cell r="E306" t="str">
            <v>[项目特征]
1.外加剂种类:设计图纸或交工标准要求增加的外加剂
2.使用部位:综合
考虑
[工程内容]
1.运输、拌制、浇筑、配料</v>
          </cell>
          <cell r="F306" t="str">
            <v>1.设计图纸或交工标准增加的外加剂予以计算，由于施工措施增加的外加剂不予计算。
2.抗渗砼外加剂不区分抗渗等级按抗渗砼的数量以28kg/m3计算</v>
          </cell>
        </row>
        <row r="306">
          <cell r="H306">
            <v>1.4497</v>
          </cell>
          <cell r="I306">
            <v>1.580173</v>
          </cell>
          <cell r="J306">
            <v>0</v>
          </cell>
          <cell r="K306">
            <v>0</v>
          </cell>
          <cell r="L306">
            <v>0</v>
          </cell>
          <cell r="M306">
            <v>1.3</v>
          </cell>
          <cell r="N306">
            <v>1</v>
          </cell>
          <cell r="O306">
            <v>0.03</v>
          </cell>
          <cell r="P306">
            <v>0</v>
          </cell>
          <cell r="Q306">
            <v>0.1197</v>
          </cell>
          <cell r="R306">
            <v>0.130473</v>
          </cell>
        </row>
        <row r="307">
          <cell r="C307" t="str">
            <v>塑料检查井 Φ700 深度≤1.00m   </v>
          </cell>
          <cell r="D307" t="str">
            <v>座</v>
          </cell>
          <cell r="E307" t="str">
            <v>[项目特征]
1.规格形状:圆形，Φ700,深度≤1.00m   
2.材质、工艺:一次注塑成型
3.使用部位:雨水井、污水检查井、其它检查井
4.其他：详见设计要求
[工程内容]
1.安装、检查</v>
          </cell>
          <cell r="F307" t="str">
            <v>按图示个数计算</v>
          </cell>
        </row>
        <row r="307">
          <cell r="H307">
            <v>76.3</v>
          </cell>
          <cell r="I307">
            <v>83.167</v>
          </cell>
          <cell r="J307">
            <v>0</v>
          </cell>
          <cell r="K307">
            <v>0</v>
          </cell>
          <cell r="L307">
            <v>50</v>
          </cell>
        </row>
        <row r="307">
          <cell r="N307">
            <v>1</v>
          </cell>
          <cell r="O307">
            <v>20</v>
          </cell>
          <cell r="P307">
            <v>0</v>
          </cell>
          <cell r="Q307">
            <v>6.3</v>
          </cell>
          <cell r="R307">
            <v>6.867</v>
          </cell>
        </row>
        <row r="308">
          <cell r="C308" t="str">
            <v>塑料检查井 Φ700,1&lt;深度≤1.50m   </v>
          </cell>
          <cell r="D308" t="str">
            <v>座</v>
          </cell>
          <cell r="E308" t="str">
            <v>[项目特征]
1.规格形状:圆形，Φ700,1&lt;深度≤1.50m 
2.材质、工艺:一次注塑成型
3.使用部位:雨水井、检查井
4.其他：详见设计要求
[工程内容]
1.安装、检查</v>
          </cell>
          <cell r="F308" t="str">
            <v>按图示个数计算</v>
          </cell>
        </row>
        <row r="308">
          <cell r="H308">
            <v>98.1</v>
          </cell>
          <cell r="I308">
            <v>106.929</v>
          </cell>
          <cell r="J308">
            <v>0</v>
          </cell>
          <cell r="K308">
            <v>0</v>
          </cell>
          <cell r="L308">
            <v>70</v>
          </cell>
        </row>
        <row r="308">
          <cell r="N308">
            <v>1</v>
          </cell>
          <cell r="O308">
            <v>20</v>
          </cell>
          <cell r="P308">
            <v>0</v>
          </cell>
          <cell r="Q308">
            <v>8.1</v>
          </cell>
          <cell r="R308">
            <v>8.829</v>
          </cell>
        </row>
        <row r="309">
          <cell r="C309" t="str">
            <v>塑料检查井 Φ700 1.5&lt;深度≤2m   </v>
          </cell>
          <cell r="D309" t="str">
            <v>座</v>
          </cell>
          <cell r="E309" t="str">
            <v>[项目特征]
1.规格形状:圆形，Φ700，1.5&lt;深度≤2m 
2.材质、工艺:一次注塑成型
3.使用部位:雨水井、污水检查井、其它检查井
4.其他：详见设计要求
[工程内容]
1.安装、检查</v>
          </cell>
          <cell r="F309" t="str">
            <v>按图示个数计算</v>
          </cell>
        </row>
        <row r="309">
          <cell r="H309">
            <v>119.9</v>
          </cell>
          <cell r="I309">
            <v>130.691</v>
          </cell>
          <cell r="J309">
            <v>0</v>
          </cell>
          <cell r="K309">
            <v>0</v>
          </cell>
          <cell r="L309">
            <v>90</v>
          </cell>
        </row>
        <row r="309">
          <cell r="N309">
            <v>1</v>
          </cell>
          <cell r="O309">
            <v>20</v>
          </cell>
          <cell r="P309">
            <v>0</v>
          </cell>
          <cell r="Q309">
            <v>9.9</v>
          </cell>
          <cell r="R309">
            <v>10.791</v>
          </cell>
        </row>
        <row r="310">
          <cell r="C310" t="str">
            <v>塑料检查井 Φ700 深度&gt;2m</v>
          </cell>
          <cell r="D310" t="str">
            <v>座</v>
          </cell>
          <cell r="E310" t="str">
            <v>[项目特征]
1.规格形状:圆形，Φ700,深度&gt;2m
2.材质、工艺:一次注塑成型
3.使用部位:雨水井、污水检查井、其它检查井
4.其他：详见设计要求
[工程内容]
1.安装、检查</v>
          </cell>
          <cell r="F310" t="str">
            <v>按图示个数计算</v>
          </cell>
        </row>
        <row r="310">
          <cell r="H310">
            <v>141.7</v>
          </cell>
          <cell r="I310">
            <v>154.453</v>
          </cell>
          <cell r="J310">
            <v>0</v>
          </cell>
          <cell r="K310">
            <v>0</v>
          </cell>
          <cell r="L310">
            <v>110</v>
          </cell>
        </row>
        <row r="310">
          <cell r="N310">
            <v>1</v>
          </cell>
          <cell r="O310">
            <v>20</v>
          </cell>
          <cell r="P310">
            <v>0</v>
          </cell>
          <cell r="Q310">
            <v>11.7</v>
          </cell>
          <cell r="R310">
            <v>12.753</v>
          </cell>
        </row>
        <row r="311">
          <cell r="C311" t="str">
            <v>钢构件、钢筋、铁件（配电房电缆沟）</v>
          </cell>
          <cell r="D311" t="str">
            <v>t</v>
          </cell>
          <cell r="E311" t="str">
            <v>[项目特征]
1.钢构件（角钢、型钢）、钢筋、铁件种类、规格:型号、规格、材质综合考虑
2.连接方式:综合考虑
[工程内容]
1.钢构件、钢筋、铁件制作安装
2.与本清单项目内容相关事宜均包含在综合单价内。</v>
          </cell>
          <cell r="F311" t="str">
            <v>按设计图示尺寸长度(面积)乘以单位理论质量计算</v>
          </cell>
        </row>
        <row r="311">
          <cell r="H311">
            <v>5299.320253</v>
          </cell>
          <cell r="I311">
            <v>5776.25907577</v>
          </cell>
          <cell r="J311">
            <v>0</v>
          </cell>
          <cell r="K311">
            <v>0</v>
          </cell>
          <cell r="L311">
            <v>750</v>
          </cell>
          <cell r="M311">
            <v>3862.39</v>
          </cell>
          <cell r="N311">
            <v>1.03</v>
          </cell>
          <cell r="O311">
            <v>67.5</v>
          </cell>
          <cell r="P311">
            <v>66</v>
          </cell>
          <cell r="Q311">
            <v>437.558553</v>
          </cell>
          <cell r="R311">
            <v>476.93882277</v>
          </cell>
        </row>
        <row r="312">
          <cell r="C312" t="str">
            <v>渗透式雨水井（成品）PE材质 D600mm  H=1000mm</v>
          </cell>
          <cell r="D312" t="str">
            <v>个</v>
          </cell>
          <cell r="E312" t="str">
            <v>[项目特征]
1.规格形状:圆形，D600mm,H1000mm   
2.材质、工艺:PE材质
3.使用部位:综合
4.其他：详见设计要求
[工程内容]
1.安装、检查</v>
          </cell>
          <cell r="F312" t="str">
            <v>按图示个数计算</v>
          </cell>
        </row>
        <row r="312">
          <cell r="H312">
            <v>1236.06</v>
          </cell>
          <cell r="I312">
            <v>1347.3054</v>
          </cell>
          <cell r="J312">
            <v>0</v>
          </cell>
          <cell r="K312">
            <v>0</v>
          </cell>
          <cell r="L312">
            <v>50</v>
          </cell>
          <cell r="M312">
            <v>1064</v>
          </cell>
          <cell r="N312">
            <v>1</v>
          </cell>
          <cell r="O312">
            <v>20</v>
          </cell>
          <cell r="P312">
            <v>0</v>
          </cell>
          <cell r="Q312">
            <v>102.06</v>
          </cell>
          <cell r="R312">
            <v>111.2454</v>
          </cell>
        </row>
        <row r="313">
          <cell r="C313" t="str">
            <v>土工布</v>
          </cell>
          <cell r="D313" t="str">
            <v>m2</v>
          </cell>
          <cell r="E313" t="str">
            <v>[项目特征]
1.规格、材质、工艺、厚度、每平米重等综合考虑
3.使用部位:综合
4.其他：详见设计要求
[工程内容]
1.铺装、检查</v>
          </cell>
          <cell r="F313" t="str">
            <v>按设计图示尺寸面积计算</v>
          </cell>
        </row>
        <row r="313">
          <cell r="H313">
            <v>6.103782</v>
          </cell>
          <cell r="I313">
            <v>6.65312238</v>
          </cell>
          <cell r="J313">
            <v>0</v>
          </cell>
          <cell r="K313">
            <v>0</v>
          </cell>
          <cell r="L313">
            <v>2</v>
          </cell>
          <cell r="M313">
            <v>3.49</v>
          </cell>
          <cell r="N313">
            <v>1</v>
          </cell>
          <cell r="O313">
            <v>0.1098</v>
          </cell>
          <cell r="P313">
            <v>0</v>
          </cell>
          <cell r="Q313">
            <v>0.503982</v>
          </cell>
          <cell r="R313">
            <v>0.54934038</v>
          </cell>
        </row>
        <row r="314">
          <cell r="C314" t="str">
            <v>重庆室外排水管网内窥检测</v>
          </cell>
          <cell r="D314" t="str">
            <v>m</v>
          </cell>
          <cell r="E314" t="str">
            <v>项目验收要求室外排水管网实行内窥检测规定，根据重庆各区要求满足验收要求</v>
          </cell>
          <cell r="F314" t="str">
            <v>按实际检测长度以m计算，实际检测长度由甲方工程、成本、监理和施工单位共同收方签字。</v>
          </cell>
        </row>
        <row r="314">
          <cell r="H314">
            <v>30.52</v>
          </cell>
          <cell r="I314">
            <v>31.52</v>
          </cell>
          <cell r="J314">
            <v>0</v>
          </cell>
          <cell r="K314">
            <v>0</v>
          </cell>
          <cell r="L314">
            <v>17</v>
          </cell>
          <cell r="M314">
            <v>0</v>
          </cell>
          <cell r="N314">
            <v>0</v>
          </cell>
          <cell r="O314">
            <v>0</v>
          </cell>
          <cell r="P314">
            <v>11</v>
          </cell>
          <cell r="Q314">
            <v>2.52</v>
          </cell>
          <cell r="R314">
            <v>1</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1"/>
  </sheetPr>
  <dimension ref="A1:D23"/>
  <sheetViews>
    <sheetView view="pageBreakPreview" zoomScaleNormal="100" zoomScaleSheetLayoutView="100" workbookViewId="0">
      <selection activeCell="A3" sqref="A3:C5"/>
    </sheetView>
  </sheetViews>
  <sheetFormatPr defaultColWidth="70.3611111111111" defaultRowHeight="15.6" outlineLevelCol="3"/>
  <cols>
    <col min="1" max="1" width="16.0925925925926" style="320" customWidth="1"/>
    <col min="2" max="2" width="48.0925925925926" style="320" customWidth="1"/>
    <col min="3" max="3" width="18" style="320" customWidth="1"/>
    <col min="4" max="4" width="36.7222222222222" style="321" customWidth="1"/>
    <col min="5" max="254" width="9" style="320" customWidth="1"/>
    <col min="255" max="255" width="4.72222222222222" style="320" customWidth="1"/>
    <col min="256" max="256" width="70.3611111111111" style="320"/>
    <col min="257" max="257" width="16.0925925925926" style="320" customWidth="1"/>
    <col min="258" max="258" width="48.0925925925926" style="320" customWidth="1"/>
    <col min="259" max="259" width="18" style="320" customWidth="1"/>
    <col min="260" max="510" width="9" style="320" customWidth="1"/>
    <col min="511" max="511" width="4.72222222222222" style="320" customWidth="1"/>
    <col min="512" max="512" width="70.3611111111111" style="320"/>
    <col min="513" max="513" width="16.0925925925926" style="320" customWidth="1"/>
    <col min="514" max="514" width="48.0925925925926" style="320" customWidth="1"/>
    <col min="515" max="515" width="18" style="320" customWidth="1"/>
    <col min="516" max="766" width="9" style="320" customWidth="1"/>
    <col min="767" max="767" width="4.72222222222222" style="320" customWidth="1"/>
    <col min="768" max="768" width="70.3611111111111" style="320"/>
    <col min="769" max="769" width="16.0925925925926" style="320" customWidth="1"/>
    <col min="770" max="770" width="48.0925925925926" style="320" customWidth="1"/>
    <col min="771" max="771" width="18" style="320" customWidth="1"/>
    <col min="772" max="1022" width="9" style="320" customWidth="1"/>
    <col min="1023" max="1023" width="4.72222222222222" style="320" customWidth="1"/>
    <col min="1024" max="1024" width="70.3611111111111" style="320"/>
    <col min="1025" max="1025" width="16.0925925925926" style="320" customWidth="1"/>
    <col min="1026" max="1026" width="48.0925925925926" style="320" customWidth="1"/>
    <col min="1027" max="1027" width="18" style="320" customWidth="1"/>
    <col min="1028" max="1278" width="9" style="320" customWidth="1"/>
    <col min="1279" max="1279" width="4.72222222222222" style="320" customWidth="1"/>
    <col min="1280" max="1280" width="70.3611111111111" style="320"/>
    <col min="1281" max="1281" width="16.0925925925926" style="320" customWidth="1"/>
    <col min="1282" max="1282" width="48.0925925925926" style="320" customWidth="1"/>
    <col min="1283" max="1283" width="18" style="320" customWidth="1"/>
    <col min="1284" max="1534" width="9" style="320" customWidth="1"/>
    <col min="1535" max="1535" width="4.72222222222222" style="320" customWidth="1"/>
    <col min="1536" max="1536" width="70.3611111111111" style="320"/>
    <col min="1537" max="1537" width="16.0925925925926" style="320" customWidth="1"/>
    <col min="1538" max="1538" width="48.0925925925926" style="320" customWidth="1"/>
    <col min="1539" max="1539" width="18" style="320" customWidth="1"/>
    <col min="1540" max="1790" width="9" style="320" customWidth="1"/>
    <col min="1791" max="1791" width="4.72222222222222" style="320" customWidth="1"/>
    <col min="1792" max="1792" width="70.3611111111111" style="320"/>
    <col min="1793" max="1793" width="16.0925925925926" style="320" customWidth="1"/>
    <col min="1794" max="1794" width="48.0925925925926" style="320" customWidth="1"/>
    <col min="1795" max="1795" width="18" style="320" customWidth="1"/>
    <col min="1796" max="2046" width="9" style="320" customWidth="1"/>
    <col min="2047" max="2047" width="4.72222222222222" style="320" customWidth="1"/>
    <col min="2048" max="2048" width="70.3611111111111" style="320"/>
    <col min="2049" max="2049" width="16.0925925925926" style="320" customWidth="1"/>
    <col min="2050" max="2050" width="48.0925925925926" style="320" customWidth="1"/>
    <col min="2051" max="2051" width="18" style="320" customWidth="1"/>
    <col min="2052" max="2302" width="9" style="320" customWidth="1"/>
    <col min="2303" max="2303" width="4.72222222222222" style="320" customWidth="1"/>
    <col min="2304" max="2304" width="70.3611111111111" style="320"/>
    <col min="2305" max="2305" width="16.0925925925926" style="320" customWidth="1"/>
    <col min="2306" max="2306" width="48.0925925925926" style="320" customWidth="1"/>
    <col min="2307" max="2307" width="18" style="320" customWidth="1"/>
    <col min="2308" max="2558" width="9" style="320" customWidth="1"/>
    <col min="2559" max="2559" width="4.72222222222222" style="320" customWidth="1"/>
    <col min="2560" max="2560" width="70.3611111111111" style="320"/>
    <col min="2561" max="2561" width="16.0925925925926" style="320" customWidth="1"/>
    <col min="2562" max="2562" width="48.0925925925926" style="320" customWidth="1"/>
    <col min="2563" max="2563" width="18" style="320" customWidth="1"/>
    <col min="2564" max="2814" width="9" style="320" customWidth="1"/>
    <col min="2815" max="2815" width="4.72222222222222" style="320" customWidth="1"/>
    <col min="2816" max="2816" width="70.3611111111111" style="320"/>
    <col min="2817" max="2817" width="16.0925925925926" style="320" customWidth="1"/>
    <col min="2818" max="2818" width="48.0925925925926" style="320" customWidth="1"/>
    <col min="2819" max="2819" width="18" style="320" customWidth="1"/>
    <col min="2820" max="3070" width="9" style="320" customWidth="1"/>
    <col min="3071" max="3071" width="4.72222222222222" style="320" customWidth="1"/>
    <col min="3072" max="3072" width="70.3611111111111" style="320"/>
    <col min="3073" max="3073" width="16.0925925925926" style="320" customWidth="1"/>
    <col min="3074" max="3074" width="48.0925925925926" style="320" customWidth="1"/>
    <col min="3075" max="3075" width="18" style="320" customWidth="1"/>
    <col min="3076" max="3326" width="9" style="320" customWidth="1"/>
    <col min="3327" max="3327" width="4.72222222222222" style="320" customWidth="1"/>
    <col min="3328" max="3328" width="70.3611111111111" style="320"/>
    <col min="3329" max="3329" width="16.0925925925926" style="320" customWidth="1"/>
    <col min="3330" max="3330" width="48.0925925925926" style="320" customWidth="1"/>
    <col min="3331" max="3331" width="18" style="320" customWidth="1"/>
    <col min="3332" max="3582" width="9" style="320" customWidth="1"/>
    <col min="3583" max="3583" width="4.72222222222222" style="320" customWidth="1"/>
    <col min="3584" max="3584" width="70.3611111111111" style="320"/>
    <col min="3585" max="3585" width="16.0925925925926" style="320" customWidth="1"/>
    <col min="3586" max="3586" width="48.0925925925926" style="320" customWidth="1"/>
    <col min="3587" max="3587" width="18" style="320" customWidth="1"/>
    <col min="3588" max="3838" width="9" style="320" customWidth="1"/>
    <col min="3839" max="3839" width="4.72222222222222" style="320" customWidth="1"/>
    <col min="3840" max="3840" width="70.3611111111111" style="320"/>
    <col min="3841" max="3841" width="16.0925925925926" style="320" customWidth="1"/>
    <col min="3842" max="3842" width="48.0925925925926" style="320" customWidth="1"/>
    <col min="3843" max="3843" width="18" style="320" customWidth="1"/>
    <col min="3844" max="4094" width="9" style="320" customWidth="1"/>
    <col min="4095" max="4095" width="4.72222222222222" style="320" customWidth="1"/>
    <col min="4096" max="4096" width="70.3611111111111" style="320"/>
    <col min="4097" max="4097" width="16.0925925925926" style="320" customWidth="1"/>
    <col min="4098" max="4098" width="48.0925925925926" style="320" customWidth="1"/>
    <col min="4099" max="4099" width="18" style="320" customWidth="1"/>
    <col min="4100" max="4350" width="9" style="320" customWidth="1"/>
    <col min="4351" max="4351" width="4.72222222222222" style="320" customWidth="1"/>
    <col min="4352" max="4352" width="70.3611111111111" style="320"/>
    <col min="4353" max="4353" width="16.0925925925926" style="320" customWidth="1"/>
    <col min="4354" max="4354" width="48.0925925925926" style="320" customWidth="1"/>
    <col min="4355" max="4355" width="18" style="320" customWidth="1"/>
    <col min="4356" max="4606" width="9" style="320" customWidth="1"/>
    <col min="4607" max="4607" width="4.72222222222222" style="320" customWidth="1"/>
    <col min="4608" max="4608" width="70.3611111111111" style="320"/>
    <col min="4609" max="4609" width="16.0925925925926" style="320" customWidth="1"/>
    <col min="4610" max="4610" width="48.0925925925926" style="320" customWidth="1"/>
    <col min="4611" max="4611" width="18" style="320" customWidth="1"/>
    <col min="4612" max="4862" width="9" style="320" customWidth="1"/>
    <col min="4863" max="4863" width="4.72222222222222" style="320" customWidth="1"/>
    <col min="4864" max="4864" width="70.3611111111111" style="320"/>
    <col min="4865" max="4865" width="16.0925925925926" style="320" customWidth="1"/>
    <col min="4866" max="4866" width="48.0925925925926" style="320" customWidth="1"/>
    <col min="4867" max="4867" width="18" style="320" customWidth="1"/>
    <col min="4868" max="5118" width="9" style="320" customWidth="1"/>
    <col min="5119" max="5119" width="4.72222222222222" style="320" customWidth="1"/>
    <col min="5120" max="5120" width="70.3611111111111" style="320"/>
    <col min="5121" max="5121" width="16.0925925925926" style="320" customWidth="1"/>
    <col min="5122" max="5122" width="48.0925925925926" style="320" customWidth="1"/>
    <col min="5123" max="5123" width="18" style="320" customWidth="1"/>
    <col min="5124" max="5374" width="9" style="320" customWidth="1"/>
    <col min="5375" max="5375" width="4.72222222222222" style="320" customWidth="1"/>
    <col min="5376" max="5376" width="70.3611111111111" style="320"/>
    <col min="5377" max="5377" width="16.0925925925926" style="320" customWidth="1"/>
    <col min="5378" max="5378" width="48.0925925925926" style="320" customWidth="1"/>
    <col min="5379" max="5379" width="18" style="320" customWidth="1"/>
    <col min="5380" max="5630" width="9" style="320" customWidth="1"/>
    <col min="5631" max="5631" width="4.72222222222222" style="320" customWidth="1"/>
    <col min="5632" max="5632" width="70.3611111111111" style="320"/>
    <col min="5633" max="5633" width="16.0925925925926" style="320" customWidth="1"/>
    <col min="5634" max="5634" width="48.0925925925926" style="320" customWidth="1"/>
    <col min="5635" max="5635" width="18" style="320" customWidth="1"/>
    <col min="5636" max="5886" width="9" style="320" customWidth="1"/>
    <col min="5887" max="5887" width="4.72222222222222" style="320" customWidth="1"/>
    <col min="5888" max="5888" width="70.3611111111111" style="320"/>
    <col min="5889" max="5889" width="16.0925925925926" style="320" customWidth="1"/>
    <col min="5890" max="5890" width="48.0925925925926" style="320" customWidth="1"/>
    <col min="5891" max="5891" width="18" style="320" customWidth="1"/>
    <col min="5892" max="6142" width="9" style="320" customWidth="1"/>
    <col min="6143" max="6143" width="4.72222222222222" style="320" customWidth="1"/>
    <col min="6144" max="6144" width="70.3611111111111" style="320"/>
    <col min="6145" max="6145" width="16.0925925925926" style="320" customWidth="1"/>
    <col min="6146" max="6146" width="48.0925925925926" style="320" customWidth="1"/>
    <col min="6147" max="6147" width="18" style="320" customWidth="1"/>
    <col min="6148" max="6398" width="9" style="320" customWidth="1"/>
    <col min="6399" max="6399" width="4.72222222222222" style="320" customWidth="1"/>
    <col min="6400" max="6400" width="70.3611111111111" style="320"/>
    <col min="6401" max="6401" width="16.0925925925926" style="320" customWidth="1"/>
    <col min="6402" max="6402" width="48.0925925925926" style="320" customWidth="1"/>
    <col min="6403" max="6403" width="18" style="320" customWidth="1"/>
    <col min="6404" max="6654" width="9" style="320" customWidth="1"/>
    <col min="6655" max="6655" width="4.72222222222222" style="320" customWidth="1"/>
    <col min="6656" max="6656" width="70.3611111111111" style="320"/>
    <col min="6657" max="6657" width="16.0925925925926" style="320" customWidth="1"/>
    <col min="6658" max="6658" width="48.0925925925926" style="320" customWidth="1"/>
    <col min="6659" max="6659" width="18" style="320" customWidth="1"/>
    <col min="6660" max="6910" width="9" style="320" customWidth="1"/>
    <col min="6911" max="6911" width="4.72222222222222" style="320" customWidth="1"/>
    <col min="6912" max="6912" width="70.3611111111111" style="320"/>
    <col min="6913" max="6913" width="16.0925925925926" style="320" customWidth="1"/>
    <col min="6914" max="6914" width="48.0925925925926" style="320" customWidth="1"/>
    <col min="6915" max="6915" width="18" style="320" customWidth="1"/>
    <col min="6916" max="7166" width="9" style="320" customWidth="1"/>
    <col min="7167" max="7167" width="4.72222222222222" style="320" customWidth="1"/>
    <col min="7168" max="7168" width="70.3611111111111" style="320"/>
    <col min="7169" max="7169" width="16.0925925925926" style="320" customWidth="1"/>
    <col min="7170" max="7170" width="48.0925925925926" style="320" customWidth="1"/>
    <col min="7171" max="7171" width="18" style="320" customWidth="1"/>
    <col min="7172" max="7422" width="9" style="320" customWidth="1"/>
    <col min="7423" max="7423" width="4.72222222222222" style="320" customWidth="1"/>
    <col min="7424" max="7424" width="70.3611111111111" style="320"/>
    <col min="7425" max="7425" width="16.0925925925926" style="320" customWidth="1"/>
    <col min="7426" max="7426" width="48.0925925925926" style="320" customWidth="1"/>
    <col min="7427" max="7427" width="18" style="320" customWidth="1"/>
    <col min="7428" max="7678" width="9" style="320" customWidth="1"/>
    <col min="7679" max="7679" width="4.72222222222222" style="320" customWidth="1"/>
    <col min="7680" max="7680" width="70.3611111111111" style="320"/>
    <col min="7681" max="7681" width="16.0925925925926" style="320" customWidth="1"/>
    <col min="7682" max="7682" width="48.0925925925926" style="320" customWidth="1"/>
    <col min="7683" max="7683" width="18" style="320" customWidth="1"/>
    <col min="7684" max="7934" width="9" style="320" customWidth="1"/>
    <col min="7935" max="7935" width="4.72222222222222" style="320" customWidth="1"/>
    <col min="7936" max="7936" width="70.3611111111111" style="320"/>
    <col min="7937" max="7937" width="16.0925925925926" style="320" customWidth="1"/>
    <col min="7938" max="7938" width="48.0925925925926" style="320" customWidth="1"/>
    <col min="7939" max="7939" width="18" style="320" customWidth="1"/>
    <col min="7940" max="8190" width="9" style="320" customWidth="1"/>
    <col min="8191" max="8191" width="4.72222222222222" style="320" customWidth="1"/>
    <col min="8192" max="8192" width="70.3611111111111" style="320"/>
    <col min="8193" max="8193" width="16.0925925925926" style="320" customWidth="1"/>
    <col min="8194" max="8194" width="48.0925925925926" style="320" customWidth="1"/>
    <col min="8195" max="8195" width="18" style="320" customWidth="1"/>
    <col min="8196" max="8446" width="9" style="320" customWidth="1"/>
    <col min="8447" max="8447" width="4.72222222222222" style="320" customWidth="1"/>
    <col min="8448" max="8448" width="70.3611111111111" style="320"/>
    <col min="8449" max="8449" width="16.0925925925926" style="320" customWidth="1"/>
    <col min="8450" max="8450" width="48.0925925925926" style="320" customWidth="1"/>
    <col min="8451" max="8451" width="18" style="320" customWidth="1"/>
    <col min="8452" max="8702" width="9" style="320" customWidth="1"/>
    <col min="8703" max="8703" width="4.72222222222222" style="320" customWidth="1"/>
    <col min="8704" max="8704" width="70.3611111111111" style="320"/>
    <col min="8705" max="8705" width="16.0925925925926" style="320" customWidth="1"/>
    <col min="8706" max="8706" width="48.0925925925926" style="320" customWidth="1"/>
    <col min="8707" max="8707" width="18" style="320" customWidth="1"/>
    <col min="8708" max="8958" width="9" style="320" customWidth="1"/>
    <col min="8959" max="8959" width="4.72222222222222" style="320" customWidth="1"/>
    <col min="8960" max="8960" width="70.3611111111111" style="320"/>
    <col min="8961" max="8961" width="16.0925925925926" style="320" customWidth="1"/>
    <col min="8962" max="8962" width="48.0925925925926" style="320" customWidth="1"/>
    <col min="8963" max="8963" width="18" style="320" customWidth="1"/>
    <col min="8964" max="9214" width="9" style="320" customWidth="1"/>
    <col min="9215" max="9215" width="4.72222222222222" style="320" customWidth="1"/>
    <col min="9216" max="9216" width="70.3611111111111" style="320"/>
    <col min="9217" max="9217" width="16.0925925925926" style="320" customWidth="1"/>
    <col min="9218" max="9218" width="48.0925925925926" style="320" customWidth="1"/>
    <col min="9219" max="9219" width="18" style="320" customWidth="1"/>
    <col min="9220" max="9470" width="9" style="320" customWidth="1"/>
    <col min="9471" max="9471" width="4.72222222222222" style="320" customWidth="1"/>
    <col min="9472" max="9472" width="70.3611111111111" style="320"/>
    <col min="9473" max="9473" width="16.0925925925926" style="320" customWidth="1"/>
    <col min="9474" max="9474" width="48.0925925925926" style="320" customWidth="1"/>
    <col min="9475" max="9475" width="18" style="320" customWidth="1"/>
    <col min="9476" max="9726" width="9" style="320" customWidth="1"/>
    <col min="9727" max="9727" width="4.72222222222222" style="320" customWidth="1"/>
    <col min="9728" max="9728" width="70.3611111111111" style="320"/>
    <col min="9729" max="9729" width="16.0925925925926" style="320" customWidth="1"/>
    <col min="9730" max="9730" width="48.0925925925926" style="320" customWidth="1"/>
    <col min="9731" max="9731" width="18" style="320" customWidth="1"/>
    <col min="9732" max="9982" width="9" style="320" customWidth="1"/>
    <col min="9983" max="9983" width="4.72222222222222" style="320" customWidth="1"/>
    <col min="9984" max="9984" width="70.3611111111111" style="320"/>
    <col min="9985" max="9985" width="16.0925925925926" style="320" customWidth="1"/>
    <col min="9986" max="9986" width="48.0925925925926" style="320" customWidth="1"/>
    <col min="9987" max="9987" width="18" style="320" customWidth="1"/>
    <col min="9988" max="10238" width="9" style="320" customWidth="1"/>
    <col min="10239" max="10239" width="4.72222222222222" style="320" customWidth="1"/>
    <col min="10240" max="10240" width="70.3611111111111" style="320"/>
    <col min="10241" max="10241" width="16.0925925925926" style="320" customWidth="1"/>
    <col min="10242" max="10242" width="48.0925925925926" style="320" customWidth="1"/>
    <col min="10243" max="10243" width="18" style="320" customWidth="1"/>
    <col min="10244" max="10494" width="9" style="320" customWidth="1"/>
    <col min="10495" max="10495" width="4.72222222222222" style="320" customWidth="1"/>
    <col min="10496" max="10496" width="70.3611111111111" style="320"/>
    <col min="10497" max="10497" width="16.0925925925926" style="320" customWidth="1"/>
    <col min="10498" max="10498" width="48.0925925925926" style="320" customWidth="1"/>
    <col min="10499" max="10499" width="18" style="320" customWidth="1"/>
    <col min="10500" max="10750" width="9" style="320" customWidth="1"/>
    <col min="10751" max="10751" width="4.72222222222222" style="320" customWidth="1"/>
    <col min="10752" max="10752" width="70.3611111111111" style="320"/>
    <col min="10753" max="10753" width="16.0925925925926" style="320" customWidth="1"/>
    <col min="10754" max="10754" width="48.0925925925926" style="320" customWidth="1"/>
    <col min="10755" max="10755" width="18" style="320" customWidth="1"/>
    <col min="10756" max="11006" width="9" style="320" customWidth="1"/>
    <col min="11007" max="11007" width="4.72222222222222" style="320" customWidth="1"/>
    <col min="11008" max="11008" width="70.3611111111111" style="320"/>
    <col min="11009" max="11009" width="16.0925925925926" style="320" customWidth="1"/>
    <col min="11010" max="11010" width="48.0925925925926" style="320" customWidth="1"/>
    <col min="11011" max="11011" width="18" style="320" customWidth="1"/>
    <col min="11012" max="11262" width="9" style="320" customWidth="1"/>
    <col min="11263" max="11263" width="4.72222222222222" style="320" customWidth="1"/>
    <col min="11264" max="11264" width="70.3611111111111" style="320"/>
    <col min="11265" max="11265" width="16.0925925925926" style="320" customWidth="1"/>
    <col min="11266" max="11266" width="48.0925925925926" style="320" customWidth="1"/>
    <col min="11267" max="11267" width="18" style="320" customWidth="1"/>
    <col min="11268" max="11518" width="9" style="320" customWidth="1"/>
    <col min="11519" max="11519" width="4.72222222222222" style="320" customWidth="1"/>
    <col min="11520" max="11520" width="70.3611111111111" style="320"/>
    <col min="11521" max="11521" width="16.0925925925926" style="320" customWidth="1"/>
    <col min="11522" max="11522" width="48.0925925925926" style="320" customWidth="1"/>
    <col min="11523" max="11523" width="18" style="320" customWidth="1"/>
    <col min="11524" max="11774" width="9" style="320" customWidth="1"/>
    <col min="11775" max="11775" width="4.72222222222222" style="320" customWidth="1"/>
    <col min="11776" max="11776" width="70.3611111111111" style="320"/>
    <col min="11777" max="11777" width="16.0925925925926" style="320" customWidth="1"/>
    <col min="11778" max="11778" width="48.0925925925926" style="320" customWidth="1"/>
    <col min="11779" max="11779" width="18" style="320" customWidth="1"/>
    <col min="11780" max="12030" width="9" style="320" customWidth="1"/>
    <col min="12031" max="12031" width="4.72222222222222" style="320" customWidth="1"/>
    <col min="12032" max="12032" width="70.3611111111111" style="320"/>
    <col min="12033" max="12033" width="16.0925925925926" style="320" customWidth="1"/>
    <col min="12034" max="12034" width="48.0925925925926" style="320" customWidth="1"/>
    <col min="12035" max="12035" width="18" style="320" customWidth="1"/>
    <col min="12036" max="12286" width="9" style="320" customWidth="1"/>
    <col min="12287" max="12287" width="4.72222222222222" style="320" customWidth="1"/>
    <col min="12288" max="12288" width="70.3611111111111" style="320"/>
    <col min="12289" max="12289" width="16.0925925925926" style="320" customWidth="1"/>
    <col min="12290" max="12290" width="48.0925925925926" style="320" customWidth="1"/>
    <col min="12291" max="12291" width="18" style="320" customWidth="1"/>
    <col min="12292" max="12542" width="9" style="320" customWidth="1"/>
    <col min="12543" max="12543" width="4.72222222222222" style="320" customWidth="1"/>
    <col min="12544" max="12544" width="70.3611111111111" style="320"/>
    <col min="12545" max="12545" width="16.0925925925926" style="320" customWidth="1"/>
    <col min="12546" max="12546" width="48.0925925925926" style="320" customWidth="1"/>
    <col min="12547" max="12547" width="18" style="320" customWidth="1"/>
    <col min="12548" max="12798" width="9" style="320" customWidth="1"/>
    <col min="12799" max="12799" width="4.72222222222222" style="320" customWidth="1"/>
    <col min="12800" max="12800" width="70.3611111111111" style="320"/>
    <col min="12801" max="12801" width="16.0925925925926" style="320" customWidth="1"/>
    <col min="12802" max="12802" width="48.0925925925926" style="320" customWidth="1"/>
    <col min="12803" max="12803" width="18" style="320" customWidth="1"/>
    <col min="12804" max="13054" width="9" style="320" customWidth="1"/>
    <col min="13055" max="13055" width="4.72222222222222" style="320" customWidth="1"/>
    <col min="13056" max="13056" width="70.3611111111111" style="320"/>
    <col min="13057" max="13057" width="16.0925925925926" style="320" customWidth="1"/>
    <col min="13058" max="13058" width="48.0925925925926" style="320" customWidth="1"/>
    <col min="13059" max="13059" width="18" style="320" customWidth="1"/>
    <col min="13060" max="13310" width="9" style="320" customWidth="1"/>
    <col min="13311" max="13311" width="4.72222222222222" style="320" customWidth="1"/>
    <col min="13312" max="13312" width="70.3611111111111" style="320"/>
    <col min="13313" max="13313" width="16.0925925925926" style="320" customWidth="1"/>
    <col min="13314" max="13314" width="48.0925925925926" style="320" customWidth="1"/>
    <col min="13315" max="13315" width="18" style="320" customWidth="1"/>
    <col min="13316" max="13566" width="9" style="320" customWidth="1"/>
    <col min="13567" max="13567" width="4.72222222222222" style="320" customWidth="1"/>
    <col min="13568" max="13568" width="70.3611111111111" style="320"/>
    <col min="13569" max="13569" width="16.0925925925926" style="320" customWidth="1"/>
    <col min="13570" max="13570" width="48.0925925925926" style="320" customWidth="1"/>
    <col min="13571" max="13571" width="18" style="320" customWidth="1"/>
    <col min="13572" max="13822" width="9" style="320" customWidth="1"/>
    <col min="13823" max="13823" width="4.72222222222222" style="320" customWidth="1"/>
    <col min="13824" max="13824" width="70.3611111111111" style="320"/>
    <col min="13825" max="13825" width="16.0925925925926" style="320" customWidth="1"/>
    <col min="13826" max="13826" width="48.0925925925926" style="320" customWidth="1"/>
    <col min="13827" max="13827" width="18" style="320" customWidth="1"/>
    <col min="13828" max="14078" width="9" style="320" customWidth="1"/>
    <col min="14079" max="14079" width="4.72222222222222" style="320" customWidth="1"/>
    <col min="14080" max="14080" width="70.3611111111111" style="320"/>
    <col min="14081" max="14081" width="16.0925925925926" style="320" customWidth="1"/>
    <col min="14082" max="14082" width="48.0925925925926" style="320" customWidth="1"/>
    <col min="14083" max="14083" width="18" style="320" customWidth="1"/>
    <col min="14084" max="14334" width="9" style="320" customWidth="1"/>
    <col min="14335" max="14335" width="4.72222222222222" style="320" customWidth="1"/>
    <col min="14336" max="14336" width="70.3611111111111" style="320"/>
    <col min="14337" max="14337" width="16.0925925925926" style="320" customWidth="1"/>
    <col min="14338" max="14338" width="48.0925925925926" style="320" customWidth="1"/>
    <col min="14339" max="14339" width="18" style="320" customWidth="1"/>
    <col min="14340" max="14590" width="9" style="320" customWidth="1"/>
    <col min="14591" max="14591" width="4.72222222222222" style="320" customWidth="1"/>
    <col min="14592" max="14592" width="70.3611111111111" style="320"/>
    <col min="14593" max="14593" width="16.0925925925926" style="320" customWidth="1"/>
    <col min="14594" max="14594" width="48.0925925925926" style="320" customWidth="1"/>
    <col min="14595" max="14595" width="18" style="320" customWidth="1"/>
    <col min="14596" max="14846" width="9" style="320" customWidth="1"/>
    <col min="14847" max="14847" width="4.72222222222222" style="320" customWidth="1"/>
    <col min="14848" max="14848" width="70.3611111111111" style="320"/>
    <col min="14849" max="14849" width="16.0925925925926" style="320" customWidth="1"/>
    <col min="14850" max="14850" width="48.0925925925926" style="320" customWidth="1"/>
    <col min="14851" max="14851" width="18" style="320" customWidth="1"/>
    <col min="14852" max="15102" width="9" style="320" customWidth="1"/>
    <col min="15103" max="15103" width="4.72222222222222" style="320" customWidth="1"/>
    <col min="15104" max="15104" width="70.3611111111111" style="320"/>
    <col min="15105" max="15105" width="16.0925925925926" style="320" customWidth="1"/>
    <col min="15106" max="15106" width="48.0925925925926" style="320" customWidth="1"/>
    <col min="15107" max="15107" width="18" style="320" customWidth="1"/>
    <col min="15108" max="15358" width="9" style="320" customWidth="1"/>
    <col min="15359" max="15359" width="4.72222222222222" style="320" customWidth="1"/>
    <col min="15360" max="15360" width="70.3611111111111" style="320"/>
    <col min="15361" max="15361" width="16.0925925925926" style="320" customWidth="1"/>
    <col min="15362" max="15362" width="48.0925925925926" style="320" customWidth="1"/>
    <col min="15363" max="15363" width="18" style="320" customWidth="1"/>
    <col min="15364" max="15614" width="9" style="320" customWidth="1"/>
    <col min="15615" max="15615" width="4.72222222222222" style="320" customWidth="1"/>
    <col min="15616" max="15616" width="70.3611111111111" style="320"/>
    <col min="15617" max="15617" width="16.0925925925926" style="320" customWidth="1"/>
    <col min="15618" max="15618" width="48.0925925925926" style="320" customWidth="1"/>
    <col min="15619" max="15619" width="18" style="320" customWidth="1"/>
    <col min="15620" max="15870" width="9" style="320" customWidth="1"/>
    <col min="15871" max="15871" width="4.72222222222222" style="320" customWidth="1"/>
    <col min="15872" max="15872" width="70.3611111111111" style="320"/>
    <col min="15873" max="15873" width="16.0925925925926" style="320" customWidth="1"/>
    <col min="15874" max="15874" width="48.0925925925926" style="320" customWidth="1"/>
    <col min="15875" max="15875" width="18" style="320" customWidth="1"/>
    <col min="15876" max="16126" width="9" style="320" customWidth="1"/>
    <col min="16127" max="16127" width="4.72222222222222" style="320" customWidth="1"/>
    <col min="16128" max="16128" width="70.3611111111111" style="320"/>
    <col min="16129" max="16129" width="16.0925925925926" style="320" customWidth="1"/>
    <col min="16130" max="16130" width="48.0925925925926" style="320" customWidth="1"/>
    <col min="16131" max="16131" width="18" style="320" customWidth="1"/>
    <col min="16132" max="16382" width="9" style="320" customWidth="1"/>
    <col min="16383" max="16383" width="4.72222222222222" style="320" customWidth="1"/>
    <col min="16384" max="16384" width="70.3611111111111" style="320"/>
  </cols>
  <sheetData>
    <row r="1" s="317" customFormat="1" spans="1:4">
      <c r="A1" s="322"/>
      <c r="D1" s="323"/>
    </row>
    <row r="2" spans="1:1">
      <c r="A2" s="324"/>
    </row>
    <row r="3" s="318" customFormat="1" ht="40" customHeight="1" spans="1:4">
      <c r="A3" s="325" t="s">
        <v>0</v>
      </c>
      <c r="B3" s="325"/>
      <c r="C3" s="325"/>
      <c r="D3" s="326"/>
    </row>
    <row r="4" s="318" customFormat="1" ht="40" customHeight="1" spans="1:4">
      <c r="A4" s="325"/>
      <c r="B4" s="325"/>
      <c r="C4" s="325"/>
      <c r="D4" s="327"/>
    </row>
    <row r="5" s="318" customFormat="1" ht="40" customHeight="1" spans="1:4">
      <c r="A5" s="325"/>
      <c r="B5" s="325"/>
      <c r="C5" s="325"/>
      <c r="D5" s="326"/>
    </row>
    <row r="6" s="319" customFormat="1" ht="31.8" spans="1:4">
      <c r="A6" s="328"/>
      <c r="D6" s="321"/>
    </row>
    <row r="7" s="319" customFormat="1" ht="31.8" spans="1:4">
      <c r="A7" s="328"/>
      <c r="D7" s="321"/>
    </row>
    <row r="8" s="319" customFormat="1" ht="31.8" spans="1:4">
      <c r="A8" s="329"/>
      <c r="D8" s="321"/>
    </row>
    <row r="9" s="319" customFormat="1" ht="60" customHeight="1" spans="1:4">
      <c r="A9" s="330" t="s">
        <v>1</v>
      </c>
      <c r="B9" s="330"/>
      <c r="C9" s="330"/>
      <c r="D9" s="321"/>
    </row>
    <row r="10" s="319" customFormat="1" ht="60" customHeight="1" spans="1:4">
      <c r="A10" s="330" t="s">
        <v>2</v>
      </c>
      <c r="B10" s="330"/>
      <c r="C10" s="330"/>
      <c r="D10" s="321"/>
    </row>
    <row r="11" s="319" customFormat="1" ht="31.8" spans="1:4">
      <c r="A11" s="329"/>
      <c r="D11" s="321"/>
    </row>
    <row r="12" s="319" customFormat="1" ht="31.8" spans="1:4">
      <c r="A12" s="329"/>
      <c r="D12" s="321"/>
    </row>
    <row r="13" s="319" customFormat="1" ht="31.8" spans="1:4">
      <c r="A13" s="329"/>
      <c r="D13" s="321"/>
    </row>
    <row r="14" ht="60" customHeight="1" spans="1:3">
      <c r="A14" s="331" t="s">
        <v>3</v>
      </c>
      <c r="B14" s="332" t="s">
        <v>4</v>
      </c>
      <c r="C14" s="331" t="s">
        <v>5</v>
      </c>
    </row>
    <row r="15" ht="60" customHeight="1" spans="1:3">
      <c r="A15" s="331" t="s">
        <v>6</v>
      </c>
      <c r="B15" s="332" t="s">
        <v>7</v>
      </c>
      <c r="C15" s="331" t="s">
        <v>8</v>
      </c>
    </row>
    <row r="16" ht="60" customHeight="1" spans="1:3">
      <c r="A16" s="331" t="s">
        <v>9</v>
      </c>
      <c r="B16" s="333"/>
      <c r="C16" s="331" t="s">
        <v>8</v>
      </c>
    </row>
    <row r="17" ht="54.75" customHeight="1" spans="1:3">
      <c r="A17" s="331" t="s">
        <v>10</v>
      </c>
      <c r="B17" s="334"/>
      <c r="C17" s="331"/>
    </row>
    <row r="18" ht="17.4" spans="1:1">
      <c r="A18" s="335"/>
    </row>
    <row r="19" ht="17.4" spans="1:1">
      <c r="A19" s="336"/>
    </row>
    <row r="20" ht="17.4" spans="1:1">
      <c r="A20" s="337"/>
    </row>
    <row r="21" ht="30" customHeight="1" spans="1:1">
      <c r="A21" s="337"/>
    </row>
    <row r="22" ht="30" customHeight="1" spans="1:1">
      <c r="A22" s="337"/>
    </row>
    <row r="23" ht="30" customHeight="1" spans="1:1">
      <c r="A23" s="337"/>
    </row>
  </sheetData>
  <mergeCells count="3">
    <mergeCell ref="A9:C9"/>
    <mergeCell ref="A10:C10"/>
    <mergeCell ref="A3:C5"/>
  </mergeCells>
  <printOptions horizontalCentered="1"/>
  <pageMargins left="0.708661417322835" right="0.708661417322835" top="0.748031496062992" bottom="0.748031496062992" header="0.31496062992126" footer="0.31496062992126"/>
  <pageSetup paperSize="9" fitToHeight="0" orientation="portrait"/>
  <headerFooter>
    <oddHeader>&amp;L&amp;G&amp;R有效期为:2019年12月20日-2021年6月20日</oddHeader>
  </headerFooter>
  <legacyDrawingHF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884029663991"/>
    <outlinePr summaryBelow="0" summaryRight="0"/>
    <pageSetUpPr fitToPage="1"/>
  </sheetPr>
  <dimension ref="A1:E11"/>
  <sheetViews>
    <sheetView view="pageBreakPreview" zoomScale="130" zoomScaleNormal="100" zoomScaleSheetLayoutView="130" workbookViewId="0">
      <pane ySplit="4" topLeftCell="A5" activePane="bottomLeft" state="frozen"/>
      <selection/>
      <selection pane="bottomLeft" activeCell="J29" sqref="J29"/>
    </sheetView>
  </sheetViews>
  <sheetFormatPr defaultColWidth="8" defaultRowHeight="12" outlineLevelCol="4"/>
  <cols>
    <col min="1" max="1" width="4.26851851851852" style="3" customWidth="1"/>
    <col min="2" max="2" width="13.0925925925926" style="3" customWidth="1"/>
    <col min="3" max="3" width="10.9074074074074" style="3" customWidth="1"/>
    <col min="4" max="4" width="31.0925925925926" style="3" customWidth="1"/>
    <col min="5" max="16384" width="8" style="3"/>
  </cols>
  <sheetData>
    <row r="1" s="1" customFormat="1" ht="38.25" customHeight="1" spans="1:5">
      <c r="A1" s="4" t="str">
        <f>'表1 招标封面'!A3</f>
        <v>融创九阙府室外管网工程预算</v>
      </c>
      <c r="B1" s="4"/>
      <c r="C1" s="4"/>
      <c r="D1" s="4"/>
      <c r="E1" s="4"/>
    </row>
    <row r="2" s="1" customFormat="1" ht="28.5" customHeight="1" spans="1:5">
      <c r="A2" s="4" t="s">
        <v>366</v>
      </c>
      <c r="B2" s="4"/>
      <c r="C2" s="4"/>
      <c r="D2" s="4"/>
      <c r="E2" s="4"/>
    </row>
    <row r="3" s="2" customFormat="1" customHeight="1" spans="1:5">
      <c r="A3" s="6" t="s">
        <v>72</v>
      </c>
      <c r="B3" s="6" t="s">
        <v>309</v>
      </c>
      <c r="C3" s="15" t="s">
        <v>354</v>
      </c>
      <c r="D3" s="16"/>
      <c r="E3" s="9" t="s">
        <v>77</v>
      </c>
    </row>
    <row r="4" s="2" customFormat="1" spans="1:5">
      <c r="A4" s="6"/>
      <c r="B4" s="6"/>
      <c r="C4" s="17"/>
      <c r="D4" s="18"/>
      <c r="E4" s="10"/>
    </row>
    <row r="5" ht="26.25" customHeight="1" spans="1:5">
      <c r="A5" s="11">
        <v>1</v>
      </c>
      <c r="B5" s="12" t="s">
        <v>367</v>
      </c>
      <c r="C5" s="11" t="s">
        <v>368</v>
      </c>
      <c r="D5" s="11"/>
      <c r="E5" s="19"/>
    </row>
    <row r="6" ht="56.25" customHeight="1" spans="1:5">
      <c r="A6" s="11">
        <v>2</v>
      </c>
      <c r="B6" s="12" t="s">
        <v>369</v>
      </c>
      <c r="C6" s="12" t="s">
        <v>370</v>
      </c>
      <c r="D6" s="12"/>
      <c r="E6" s="19"/>
    </row>
    <row r="7" ht="20.15" customHeight="1" spans="1:5">
      <c r="A7" s="11">
        <v>3</v>
      </c>
      <c r="B7" s="12" t="s">
        <v>371</v>
      </c>
      <c r="C7" s="12" t="s">
        <v>372</v>
      </c>
      <c r="D7" s="12"/>
      <c r="E7" s="19"/>
    </row>
    <row r="9" customHeight="1" spans="1:5">
      <c r="A9" s="13" t="s">
        <v>373</v>
      </c>
      <c r="B9" s="13"/>
      <c r="C9" s="13"/>
      <c r="D9" s="13"/>
      <c r="E9" s="13"/>
    </row>
    <row r="10" customHeight="1" spans="1:5">
      <c r="A10" s="13"/>
      <c r="B10" s="13"/>
      <c r="C10" s="13"/>
      <c r="D10" s="13"/>
      <c r="E10" s="13"/>
    </row>
    <row r="11" customHeight="1" spans="1:5">
      <c r="A11" s="13"/>
      <c r="B11" s="13"/>
      <c r="C11" s="13"/>
      <c r="D11" s="13"/>
      <c r="E11" s="13"/>
    </row>
  </sheetData>
  <mergeCells count="10">
    <mergeCell ref="A1:E1"/>
    <mergeCell ref="A2:E2"/>
    <mergeCell ref="C5:D5"/>
    <mergeCell ref="C6:D6"/>
    <mergeCell ref="C7:D7"/>
    <mergeCell ref="A3:A4"/>
    <mergeCell ref="B3:B4"/>
    <mergeCell ref="E3:E4"/>
    <mergeCell ref="A9:E11"/>
    <mergeCell ref="C3:D4"/>
  </mergeCells>
  <printOptions horizontalCentered="1"/>
  <pageMargins left="0.708661417322835" right="0.708661417322835" top="0.748031496062992" bottom="0.748031496062992" header="0.31496062992126" footer="0.31496062992126"/>
  <pageSetup paperSize="9" fitToHeight="0" orientation="portrait"/>
  <headerFooter>
    <oddHeader>&amp;L&amp;G&amp;R有效期为:2019年12月20日-2021年6月20日</oddHeader>
  </headerFooter>
  <legacyDrawingHF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884029663991"/>
    <pageSetUpPr fitToPage="1"/>
  </sheetPr>
  <dimension ref="A1:F10"/>
  <sheetViews>
    <sheetView view="pageBreakPreview" zoomScale="90" zoomScaleNormal="100" zoomScaleSheetLayoutView="90" workbookViewId="0">
      <selection activeCell="J21" sqref="J21"/>
    </sheetView>
  </sheetViews>
  <sheetFormatPr defaultColWidth="8" defaultRowHeight="12" outlineLevelCol="5"/>
  <cols>
    <col min="1" max="1" width="4.26851851851852" style="3" customWidth="1"/>
    <col min="2" max="2" width="24.0925925925926" style="3" customWidth="1"/>
    <col min="3" max="3" width="15.0925925925926" style="3" customWidth="1"/>
    <col min="4" max="4" width="10.4537037037037" style="3" customWidth="1"/>
    <col min="5" max="5" width="14.0925925925926" style="3" customWidth="1"/>
    <col min="6" max="6" width="10.2685185185185" style="3" customWidth="1"/>
    <col min="7" max="16384" width="8" style="3"/>
  </cols>
  <sheetData>
    <row r="1" s="1" customFormat="1" ht="65" customHeight="1" spans="1:6">
      <c r="A1" s="4" t="str">
        <f>'表1 招标封面'!A3</f>
        <v>融创九阙府室外管网工程预算</v>
      </c>
      <c r="B1" s="4"/>
      <c r="C1" s="4"/>
      <c r="D1" s="4"/>
      <c r="E1" s="4"/>
      <c r="F1" s="4"/>
    </row>
    <row r="2" s="1" customFormat="1" ht="20.4" spans="1:6">
      <c r="A2" s="4" t="s">
        <v>374</v>
      </c>
      <c r="B2" s="4"/>
      <c r="C2" s="4"/>
      <c r="D2" s="4"/>
      <c r="E2" s="4"/>
      <c r="F2" s="4"/>
    </row>
    <row r="3" ht="26.5" customHeight="1" spans="1:5">
      <c r="A3" s="5"/>
      <c r="B3" s="5"/>
      <c r="C3" s="5"/>
      <c r="D3" s="5"/>
      <c r="E3" s="5"/>
    </row>
    <row r="4" s="2" customFormat="1" ht="15" customHeight="1" spans="1:6">
      <c r="A4" s="6" t="s">
        <v>72</v>
      </c>
      <c r="B4" s="6" t="s">
        <v>352</v>
      </c>
      <c r="C4" s="6" t="s">
        <v>353</v>
      </c>
      <c r="D4" s="7" t="s">
        <v>354</v>
      </c>
      <c r="E4" s="8"/>
      <c r="F4" s="9" t="s">
        <v>77</v>
      </c>
    </row>
    <row r="5" s="2" customFormat="1" ht="15" customHeight="1" spans="1:6">
      <c r="A5" s="6"/>
      <c r="B5" s="6"/>
      <c r="C5" s="6"/>
      <c r="D5" s="6" t="s">
        <v>355</v>
      </c>
      <c r="E5" s="6" t="s">
        <v>356</v>
      </c>
      <c r="F5" s="10"/>
    </row>
    <row r="6" ht="19.5" customHeight="1" spans="1:6">
      <c r="A6" s="11">
        <v>1</v>
      </c>
      <c r="B6" s="12" t="s">
        <v>375</v>
      </c>
      <c r="C6" s="11" t="s">
        <v>358</v>
      </c>
      <c r="D6" s="11"/>
      <c r="E6" s="11"/>
      <c r="F6" s="11"/>
    </row>
    <row r="8" ht="40.5" customHeight="1" spans="1:6">
      <c r="A8" s="13" t="s">
        <v>376</v>
      </c>
      <c r="B8" s="13"/>
      <c r="C8" s="13"/>
      <c r="D8" s="13"/>
      <c r="E8" s="13"/>
      <c r="F8" s="13"/>
    </row>
    <row r="9" ht="21" customHeight="1" spans="1:6">
      <c r="A9" s="14"/>
      <c r="B9" s="14"/>
      <c r="C9" s="14"/>
      <c r="D9" s="14"/>
      <c r="E9" s="14"/>
      <c r="F9" s="14"/>
    </row>
    <row r="10" customHeight="1" spans="1:6">
      <c r="A10" s="14"/>
      <c r="B10" s="14"/>
      <c r="C10" s="14"/>
      <c r="D10" s="14"/>
      <c r="E10" s="14"/>
      <c r="F10" s="14"/>
    </row>
  </sheetData>
  <mergeCells count="9">
    <mergeCell ref="A1:F1"/>
    <mergeCell ref="A2:F2"/>
    <mergeCell ref="A3:C3"/>
    <mergeCell ref="D4:E4"/>
    <mergeCell ref="A8:F8"/>
    <mergeCell ref="A4:A5"/>
    <mergeCell ref="B4:B5"/>
    <mergeCell ref="C4:C5"/>
    <mergeCell ref="F4:F5"/>
  </mergeCells>
  <printOptions horizontalCentered="1"/>
  <pageMargins left="0.708661417322835" right="0.708661417322835" top="0.748031496062992" bottom="0.748031496062992" header="0.31496062992126" footer="0.31496062992126"/>
  <pageSetup paperSize="9" fitToHeight="0" orientation="portrait"/>
  <headerFooter>
    <oddHeader>&amp;L&amp;G&amp;R有效期为:2019年12月20日-2021年6月20日</oddHead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M38"/>
  <sheetViews>
    <sheetView view="pageBreakPreview" zoomScale="85" zoomScaleNormal="100" zoomScaleSheetLayoutView="85" workbookViewId="0">
      <selection activeCell="G24" sqref="G24"/>
    </sheetView>
  </sheetViews>
  <sheetFormatPr defaultColWidth="9" defaultRowHeight="12"/>
  <cols>
    <col min="1" max="1" width="6.90740740740741" style="278" customWidth="1"/>
    <col min="2" max="3" width="10.6296296296296" style="278" customWidth="1"/>
    <col min="4" max="4" width="12.0925925925926" style="278" customWidth="1"/>
    <col min="5" max="5" width="6.36111111111111" style="278" customWidth="1"/>
    <col min="6" max="6" width="18.7222222222222" style="278" customWidth="1"/>
    <col min="7" max="10" width="10.6296296296296" style="278" customWidth="1"/>
    <col min="11" max="11" width="11.7222222222222" style="278" customWidth="1"/>
    <col min="12" max="16384" width="9" style="278"/>
  </cols>
  <sheetData>
    <row r="1" s="273" customFormat="1" ht="40.8" spans="1:13">
      <c r="A1" s="279" t="str">
        <f>'表1 招标封面'!A3</f>
        <v>融创九阙府室外管网工程预算</v>
      </c>
      <c r="B1" s="280"/>
      <c r="C1" s="280"/>
      <c r="D1" s="280"/>
      <c r="E1" s="280"/>
      <c r="F1" s="280"/>
      <c r="G1" s="280"/>
      <c r="H1" s="280"/>
      <c r="I1" s="280"/>
      <c r="J1" s="280"/>
      <c r="K1" s="280"/>
      <c r="L1" s="304" t="s">
        <v>11</v>
      </c>
      <c r="M1" s="305"/>
    </row>
    <row r="2" s="273" customFormat="1" ht="20.4" spans="1:12">
      <c r="A2" s="279" t="s">
        <v>12</v>
      </c>
      <c r="B2" s="280"/>
      <c r="C2" s="280"/>
      <c r="D2" s="280"/>
      <c r="E2" s="280"/>
      <c r="F2" s="280"/>
      <c r="G2" s="280"/>
      <c r="H2" s="280"/>
      <c r="I2" s="280"/>
      <c r="J2" s="280"/>
      <c r="K2" s="280"/>
      <c r="L2" s="304"/>
    </row>
    <row r="3" s="274" customFormat="1" spans="1:12">
      <c r="A3" s="281"/>
      <c r="B3" s="282"/>
      <c r="C3" s="282"/>
      <c r="D3" s="282"/>
      <c r="E3" s="282"/>
      <c r="F3" s="282"/>
      <c r="G3" s="282"/>
      <c r="H3" s="282"/>
      <c r="I3" s="282"/>
      <c r="J3" s="282"/>
      <c r="K3" s="282"/>
      <c r="L3" s="306"/>
    </row>
    <row r="4" s="275" customFormat="1" ht="24" spans="1:12">
      <c r="A4" s="283" t="s">
        <v>13</v>
      </c>
      <c r="B4" s="284"/>
      <c r="C4" s="284"/>
      <c r="D4" s="284"/>
      <c r="E4" s="284"/>
      <c r="F4" s="284"/>
      <c r="G4" s="284"/>
      <c r="H4" s="284"/>
      <c r="I4" s="284"/>
      <c r="J4" s="284"/>
      <c r="K4" s="307"/>
      <c r="L4" s="308" t="s">
        <v>11</v>
      </c>
    </row>
    <row r="5" s="276" customFormat="1" ht="24" spans="1:12">
      <c r="A5" s="285" t="s">
        <v>14</v>
      </c>
      <c r="B5" s="286" t="s">
        <v>15</v>
      </c>
      <c r="C5" s="286"/>
      <c r="D5" s="286"/>
      <c r="E5" s="286"/>
      <c r="F5" s="286"/>
      <c r="G5" s="286"/>
      <c r="H5" s="286"/>
      <c r="I5" s="286"/>
      <c r="J5" s="286"/>
      <c r="K5" s="309"/>
      <c r="L5" s="308" t="s">
        <v>11</v>
      </c>
    </row>
    <row r="6" s="276" customFormat="1" ht="70.5" customHeight="1" spans="1:12">
      <c r="A6" s="285" t="s">
        <v>16</v>
      </c>
      <c r="B6" s="287" t="s">
        <v>17</v>
      </c>
      <c r="C6" s="287"/>
      <c r="D6" s="287"/>
      <c r="E6" s="287"/>
      <c r="F6" s="287"/>
      <c r="G6" s="287"/>
      <c r="H6" s="287"/>
      <c r="I6" s="287"/>
      <c r="J6" s="287"/>
      <c r="K6" s="310"/>
      <c r="L6" s="308"/>
    </row>
    <row r="7" s="276" customFormat="1" ht="54" customHeight="1" spans="1:12">
      <c r="A7" s="285" t="s">
        <v>18</v>
      </c>
      <c r="B7" s="286" t="s">
        <v>19</v>
      </c>
      <c r="C7" s="286"/>
      <c r="D7" s="286"/>
      <c r="E7" s="286"/>
      <c r="F7" s="286"/>
      <c r="G7" s="286"/>
      <c r="H7" s="286"/>
      <c r="I7" s="286"/>
      <c r="J7" s="286"/>
      <c r="K7" s="309"/>
      <c r="L7" s="308"/>
    </row>
    <row r="8" s="276" customFormat="1" ht="172" customHeight="1" spans="1:12">
      <c r="A8" s="285" t="s">
        <v>20</v>
      </c>
      <c r="B8" s="286" t="s">
        <v>21</v>
      </c>
      <c r="C8" s="286"/>
      <c r="D8" s="286"/>
      <c r="E8" s="286"/>
      <c r="F8" s="286"/>
      <c r="G8" s="286"/>
      <c r="H8" s="286"/>
      <c r="I8" s="286"/>
      <c r="J8" s="286"/>
      <c r="K8" s="309"/>
      <c r="L8" s="308"/>
    </row>
    <row r="9" spans="1:11">
      <c r="A9" s="288"/>
      <c r="B9" s="286"/>
      <c r="C9" s="286"/>
      <c r="D9" s="286"/>
      <c r="E9" s="286"/>
      <c r="F9" s="286"/>
      <c r="G9" s="286"/>
      <c r="H9" s="286"/>
      <c r="I9" s="286"/>
      <c r="J9" s="286"/>
      <c r="K9" s="309"/>
    </row>
    <row r="10" ht="24" spans="1:12">
      <c r="A10" s="289" t="s">
        <v>22</v>
      </c>
      <c r="B10" s="290"/>
      <c r="C10" s="290"/>
      <c r="D10" s="290"/>
      <c r="E10" s="290"/>
      <c r="F10" s="290"/>
      <c r="G10" s="290"/>
      <c r="H10" s="290"/>
      <c r="I10" s="290"/>
      <c r="J10" s="290"/>
      <c r="K10" s="311"/>
      <c r="L10" s="308" t="s">
        <v>11</v>
      </c>
    </row>
    <row r="11" ht="34" customHeight="1" spans="1:12">
      <c r="A11" s="285" t="s">
        <v>14</v>
      </c>
      <c r="B11" s="291" t="s">
        <v>23</v>
      </c>
      <c r="C11" s="291"/>
      <c r="D11" s="291"/>
      <c r="E11" s="291"/>
      <c r="F11" s="291"/>
      <c r="G11" s="291"/>
      <c r="H11" s="291"/>
      <c r="I11" s="291"/>
      <c r="J11" s="291"/>
      <c r="K11" s="312"/>
      <c r="L11" s="308" t="s">
        <v>11</v>
      </c>
    </row>
    <row r="12" ht="29.25" customHeight="1" spans="1:12">
      <c r="A12" s="285" t="s">
        <v>16</v>
      </c>
      <c r="B12" s="292" t="s">
        <v>24</v>
      </c>
      <c r="C12" s="292"/>
      <c r="D12" s="292"/>
      <c r="E12" s="292"/>
      <c r="F12" s="292"/>
      <c r="G12" s="292"/>
      <c r="H12" s="292"/>
      <c r="I12" s="292"/>
      <c r="J12" s="292"/>
      <c r="K12" s="313"/>
      <c r="L12" s="308" t="s">
        <v>11</v>
      </c>
    </row>
    <row r="13" ht="32.25" customHeight="1" spans="1:12">
      <c r="A13" s="285" t="s">
        <v>18</v>
      </c>
      <c r="B13" s="293" t="s">
        <v>25</v>
      </c>
      <c r="C13" s="293"/>
      <c r="D13" s="293"/>
      <c r="E13" s="293"/>
      <c r="F13" s="293"/>
      <c r="G13" s="293"/>
      <c r="H13" s="293"/>
      <c r="I13" s="293"/>
      <c r="J13" s="293"/>
      <c r="K13" s="314"/>
      <c r="L13" s="308" t="s">
        <v>11</v>
      </c>
    </row>
    <row r="14" ht="18.75" customHeight="1" spans="1:11">
      <c r="A14" s="285" t="s">
        <v>20</v>
      </c>
      <c r="B14" s="286" t="s">
        <v>26</v>
      </c>
      <c r="C14" s="286"/>
      <c r="D14" s="286"/>
      <c r="E14" s="286"/>
      <c r="F14" s="286"/>
      <c r="G14" s="286"/>
      <c r="H14" s="286"/>
      <c r="I14" s="286"/>
      <c r="J14" s="286"/>
      <c r="K14" s="309"/>
    </row>
    <row r="15" ht="21.75" customHeight="1" spans="1:11">
      <c r="A15" s="285" t="s">
        <v>27</v>
      </c>
      <c r="B15" s="286" t="s">
        <v>28</v>
      </c>
      <c r="C15" s="286"/>
      <c r="D15" s="286"/>
      <c r="E15" s="286"/>
      <c r="F15" s="286"/>
      <c r="G15" s="286"/>
      <c r="H15" s="286"/>
      <c r="I15" s="286"/>
      <c r="J15" s="286"/>
      <c r="K15" s="309"/>
    </row>
    <row r="16" ht="24" spans="1:12">
      <c r="A16" s="289" t="s">
        <v>29</v>
      </c>
      <c r="B16" s="290"/>
      <c r="C16" s="290"/>
      <c r="D16" s="290"/>
      <c r="E16" s="290"/>
      <c r="F16" s="290"/>
      <c r="G16" s="290"/>
      <c r="H16" s="290"/>
      <c r="I16" s="290"/>
      <c r="J16" s="290"/>
      <c r="K16" s="311"/>
      <c r="L16" s="308" t="s">
        <v>11</v>
      </c>
    </row>
    <row r="17" s="277" customFormat="1" ht="27.75" customHeight="1" spans="1:11">
      <c r="A17" s="277" t="s">
        <v>14</v>
      </c>
      <c r="B17" s="294" t="s">
        <v>30</v>
      </c>
      <c r="C17" s="294"/>
      <c r="D17" s="294"/>
      <c r="E17" s="294"/>
      <c r="F17" s="294"/>
      <c r="G17" s="294"/>
      <c r="H17" s="294"/>
      <c r="I17" s="294"/>
      <c r="J17" s="294"/>
      <c r="K17" s="294"/>
    </row>
    <row r="18" s="277" customFormat="1" ht="22.5" customHeight="1" spans="2:10">
      <c r="B18" s="295" t="s">
        <v>31</v>
      </c>
      <c r="C18" s="295"/>
      <c r="D18" s="295"/>
      <c r="F18" s="296" t="s">
        <v>32</v>
      </c>
      <c r="G18" s="296"/>
      <c r="H18" s="296"/>
      <c r="I18" s="296"/>
      <c r="J18" s="296"/>
    </row>
    <row r="19" s="277" customFormat="1" ht="32.25" customHeight="1" spans="2:10">
      <c r="B19" s="297" t="s">
        <v>33</v>
      </c>
      <c r="C19" s="297"/>
      <c r="D19" s="297" t="s">
        <v>34</v>
      </c>
      <c r="F19" s="298" t="s">
        <v>35</v>
      </c>
      <c r="G19" s="297" t="s">
        <v>36</v>
      </c>
      <c r="H19" s="297" t="s">
        <v>37</v>
      </c>
      <c r="I19" s="297" t="s">
        <v>38</v>
      </c>
      <c r="J19" s="297" t="s">
        <v>39</v>
      </c>
    </row>
    <row r="20" s="277" customFormat="1" ht="24" customHeight="1" spans="2:10">
      <c r="B20" s="297" t="s">
        <v>40</v>
      </c>
      <c r="C20" s="297"/>
      <c r="D20" s="297">
        <v>200</v>
      </c>
      <c r="F20" s="299" t="s">
        <v>41</v>
      </c>
      <c r="G20" s="297">
        <v>400</v>
      </c>
      <c r="H20" s="297">
        <v>500</v>
      </c>
      <c r="I20" s="297">
        <v>600</v>
      </c>
      <c r="J20" s="297">
        <v>700</v>
      </c>
    </row>
    <row r="21" s="277" customFormat="1" ht="18.75" customHeight="1" spans="2:10">
      <c r="B21" s="297" t="s">
        <v>42</v>
      </c>
      <c r="C21" s="297"/>
      <c r="D21" s="297">
        <v>150</v>
      </c>
      <c r="F21" s="299" t="s">
        <v>43</v>
      </c>
      <c r="G21" s="297">
        <v>300</v>
      </c>
      <c r="H21" s="297">
        <v>400</v>
      </c>
      <c r="I21" s="297">
        <v>500</v>
      </c>
      <c r="J21" s="297">
        <v>600</v>
      </c>
    </row>
    <row r="22" s="277" customFormat="1" ht="17.25" customHeight="1" spans="2:4">
      <c r="B22" s="297" t="s">
        <v>44</v>
      </c>
      <c r="C22" s="297"/>
      <c r="D22" s="297">
        <v>300</v>
      </c>
    </row>
    <row r="23" s="277" customFormat="1" ht="17.25" customHeight="1" spans="2:4">
      <c r="B23" s="297" t="s">
        <v>45</v>
      </c>
      <c r="C23" s="297"/>
      <c r="D23" s="297">
        <v>300</v>
      </c>
    </row>
    <row r="24" s="277" customFormat="1" ht="17.25" customHeight="1" spans="2:4">
      <c r="B24" s="297" t="s">
        <v>46</v>
      </c>
      <c r="C24" s="297"/>
      <c r="D24" s="297" t="s">
        <v>47</v>
      </c>
    </row>
    <row r="25" s="277" customFormat="1" ht="34.5" customHeight="1" spans="2:10">
      <c r="B25" s="300" t="s">
        <v>48</v>
      </c>
      <c r="C25" s="300"/>
      <c r="D25" s="300"/>
      <c r="E25" s="300"/>
      <c r="F25" s="300"/>
      <c r="G25" s="300"/>
      <c r="H25" s="300"/>
      <c r="I25" s="300"/>
      <c r="J25" s="300"/>
    </row>
    <row r="26" ht="24" spans="1:12">
      <c r="A26" s="285" t="s">
        <v>16</v>
      </c>
      <c r="B26" s="286" t="s">
        <v>49</v>
      </c>
      <c r="C26" s="286"/>
      <c r="D26" s="286"/>
      <c r="E26" s="286"/>
      <c r="F26" s="286"/>
      <c r="G26" s="286"/>
      <c r="H26" s="286"/>
      <c r="I26" s="286"/>
      <c r="J26" s="286"/>
      <c r="K26" s="309"/>
      <c r="L26" s="308" t="s">
        <v>11</v>
      </c>
    </row>
    <row r="27" ht="53" customHeight="1" spans="1:11">
      <c r="A27" s="285" t="s">
        <v>18</v>
      </c>
      <c r="B27" s="287" t="s">
        <v>50</v>
      </c>
      <c r="C27" s="287"/>
      <c r="D27" s="287"/>
      <c r="E27" s="287"/>
      <c r="F27" s="287"/>
      <c r="G27" s="287"/>
      <c r="H27" s="287"/>
      <c r="I27" s="287"/>
      <c r="J27" s="287"/>
      <c r="K27" s="310"/>
    </row>
    <row r="28" ht="24" spans="1:12">
      <c r="A28" s="301" t="s">
        <v>51</v>
      </c>
      <c r="B28" s="302"/>
      <c r="C28" s="302"/>
      <c r="D28" s="302"/>
      <c r="E28" s="302"/>
      <c r="F28" s="302"/>
      <c r="G28" s="302"/>
      <c r="H28" s="302"/>
      <c r="I28" s="302"/>
      <c r="J28" s="302"/>
      <c r="K28" s="315"/>
      <c r="L28" s="308" t="s">
        <v>11</v>
      </c>
    </row>
    <row r="29" ht="24" customHeight="1" spans="1:12">
      <c r="A29" s="285" t="s">
        <v>14</v>
      </c>
      <c r="B29" s="286" t="s">
        <v>52</v>
      </c>
      <c r="C29" s="286"/>
      <c r="D29" s="286"/>
      <c r="E29" s="286"/>
      <c r="F29" s="286"/>
      <c r="G29" s="286"/>
      <c r="H29" s="286"/>
      <c r="I29" s="286"/>
      <c r="J29" s="286"/>
      <c r="K29" s="309"/>
      <c r="L29" s="308" t="s">
        <v>11</v>
      </c>
    </row>
    <row r="30" ht="30" customHeight="1" spans="1:12">
      <c r="A30" s="285" t="s">
        <v>16</v>
      </c>
      <c r="B30" s="286" t="s">
        <v>53</v>
      </c>
      <c r="C30" s="286"/>
      <c r="D30" s="286"/>
      <c r="E30" s="286"/>
      <c r="F30" s="286"/>
      <c r="G30" s="286"/>
      <c r="H30" s="286"/>
      <c r="I30" s="286"/>
      <c r="J30" s="286"/>
      <c r="K30" s="309"/>
      <c r="L30" s="276" t="s">
        <v>54</v>
      </c>
    </row>
    <row r="31" ht="27.75" customHeight="1" spans="1:12">
      <c r="A31" s="285" t="s">
        <v>18</v>
      </c>
      <c r="B31" s="286" t="s">
        <v>55</v>
      </c>
      <c r="C31" s="286"/>
      <c r="D31" s="286"/>
      <c r="E31" s="286"/>
      <c r="F31" s="286"/>
      <c r="G31" s="286"/>
      <c r="H31" s="286"/>
      <c r="I31" s="286"/>
      <c r="J31" s="286"/>
      <c r="K31" s="309"/>
      <c r="L31" s="308" t="s">
        <v>11</v>
      </c>
    </row>
    <row r="32" ht="24" customHeight="1" spans="1:12">
      <c r="A32" s="285" t="s">
        <v>20</v>
      </c>
      <c r="B32" s="286" t="s">
        <v>56</v>
      </c>
      <c r="C32" s="286"/>
      <c r="D32" s="286"/>
      <c r="E32" s="286"/>
      <c r="F32" s="286"/>
      <c r="G32" s="286"/>
      <c r="H32" s="286"/>
      <c r="I32" s="286"/>
      <c r="J32" s="286"/>
      <c r="K32" s="309"/>
      <c r="L32" s="308" t="s">
        <v>11</v>
      </c>
    </row>
    <row r="33" ht="18.75" customHeight="1" spans="1:12">
      <c r="A33" s="285" t="s">
        <v>27</v>
      </c>
      <c r="B33" s="286" t="s">
        <v>57</v>
      </c>
      <c r="C33" s="286"/>
      <c r="D33" s="286"/>
      <c r="E33" s="286"/>
      <c r="F33" s="286"/>
      <c r="G33" s="286"/>
      <c r="H33" s="286"/>
      <c r="I33" s="286"/>
      <c r="J33" s="286"/>
      <c r="K33" s="309"/>
      <c r="L33" s="308" t="s">
        <v>11</v>
      </c>
    </row>
    <row r="34" ht="91.5" customHeight="1" spans="1:12">
      <c r="A34" s="285" t="s">
        <v>58</v>
      </c>
      <c r="B34" s="286" t="s">
        <v>59</v>
      </c>
      <c r="C34" s="286"/>
      <c r="D34" s="286"/>
      <c r="E34" s="286"/>
      <c r="F34" s="286"/>
      <c r="G34" s="286"/>
      <c r="H34" s="286"/>
      <c r="I34" s="286"/>
      <c r="J34" s="286"/>
      <c r="K34" s="309"/>
      <c r="L34" s="308" t="s">
        <v>11</v>
      </c>
    </row>
    <row r="35" ht="54" customHeight="1" spans="1:13">
      <c r="A35" s="285" t="s">
        <v>60</v>
      </c>
      <c r="B35" s="286" t="s">
        <v>61</v>
      </c>
      <c r="C35" s="286"/>
      <c r="D35" s="286"/>
      <c r="E35" s="286"/>
      <c r="F35" s="286"/>
      <c r="G35" s="286"/>
      <c r="H35" s="286"/>
      <c r="I35" s="286"/>
      <c r="J35" s="286"/>
      <c r="K35" s="309"/>
      <c r="L35" s="308" t="s">
        <v>62</v>
      </c>
      <c r="M35" s="316"/>
    </row>
    <row r="36" ht="30.75" customHeight="1" spans="1:13">
      <c r="A36" s="285" t="s">
        <v>63</v>
      </c>
      <c r="B36" s="286" t="s">
        <v>64</v>
      </c>
      <c r="C36" s="286"/>
      <c r="D36" s="286"/>
      <c r="E36" s="286"/>
      <c r="F36" s="286"/>
      <c r="G36" s="286"/>
      <c r="H36" s="286"/>
      <c r="I36" s="286"/>
      <c r="J36" s="286"/>
      <c r="K36" s="309"/>
      <c r="L36" s="308" t="s">
        <v>65</v>
      </c>
      <c r="M36" s="316"/>
    </row>
    <row r="37" ht="55.5" customHeight="1" spans="1:13">
      <c r="A37" s="285" t="s">
        <v>66</v>
      </c>
      <c r="B37" s="286" t="s">
        <v>67</v>
      </c>
      <c r="C37" s="286"/>
      <c r="D37" s="286"/>
      <c r="E37" s="286"/>
      <c r="F37" s="286"/>
      <c r="G37" s="286"/>
      <c r="H37" s="286"/>
      <c r="I37" s="286"/>
      <c r="J37" s="286"/>
      <c r="K37" s="309"/>
      <c r="L37" s="308" t="s">
        <v>68</v>
      </c>
      <c r="M37" s="316"/>
    </row>
    <row r="38" ht="55.5" customHeight="1" spans="1:13">
      <c r="A38" s="303">
        <v>10</v>
      </c>
      <c r="B38" s="286" t="s">
        <v>69</v>
      </c>
      <c r="C38" s="286"/>
      <c r="D38" s="286"/>
      <c r="E38" s="286"/>
      <c r="F38" s="286"/>
      <c r="G38" s="286"/>
      <c r="H38" s="286"/>
      <c r="I38" s="286"/>
      <c r="J38" s="286"/>
      <c r="K38" s="309"/>
      <c r="L38" s="308"/>
      <c r="M38" s="316"/>
    </row>
  </sheetData>
  <mergeCells count="38">
    <mergeCell ref="A1:K1"/>
    <mergeCell ref="A2:K2"/>
    <mergeCell ref="A4:K4"/>
    <mergeCell ref="B5:K5"/>
    <mergeCell ref="B6:K6"/>
    <mergeCell ref="B7:K7"/>
    <mergeCell ref="B8:K8"/>
    <mergeCell ref="B9:K9"/>
    <mergeCell ref="A10:K10"/>
    <mergeCell ref="B11:K11"/>
    <mergeCell ref="B12:K12"/>
    <mergeCell ref="B13:K13"/>
    <mergeCell ref="B14:K14"/>
    <mergeCell ref="B15:K15"/>
    <mergeCell ref="A16:K16"/>
    <mergeCell ref="B17:K17"/>
    <mergeCell ref="B18:D18"/>
    <mergeCell ref="F18:J18"/>
    <mergeCell ref="B19:C19"/>
    <mergeCell ref="B20:C20"/>
    <mergeCell ref="B21:C21"/>
    <mergeCell ref="B22:C22"/>
    <mergeCell ref="B23:C23"/>
    <mergeCell ref="B24:C24"/>
    <mergeCell ref="B25:J25"/>
    <mergeCell ref="B26:K26"/>
    <mergeCell ref="B27:K27"/>
    <mergeCell ref="A28:K28"/>
    <mergeCell ref="B29:K29"/>
    <mergeCell ref="B30:K30"/>
    <mergeCell ref="B31:K31"/>
    <mergeCell ref="B32:K32"/>
    <mergeCell ref="B33:K33"/>
    <mergeCell ref="B34:K34"/>
    <mergeCell ref="B35:K35"/>
    <mergeCell ref="B36:K36"/>
    <mergeCell ref="B37:K37"/>
    <mergeCell ref="B38:K38"/>
  </mergeCells>
  <printOptions horizontalCentered="1"/>
  <pageMargins left="0.708661417322835" right="0.708661417322835" top="0.748031496062992" bottom="0.748031496062992" header="0.31496062992126" footer="0.31496062992126"/>
  <pageSetup paperSize="9" scale="74" fitToHeight="0" orientation="portrait"/>
  <headerFooter>
    <oddHeader>&amp;L&amp;G&amp;R有效期为:2019年12月20日-2021年6月20日</oddHead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ummaryRight="0"/>
    <pageSetUpPr fitToPage="1"/>
  </sheetPr>
  <dimension ref="A1:Q20"/>
  <sheetViews>
    <sheetView view="pageBreakPreview" zoomScaleNormal="100" zoomScaleSheetLayoutView="100" topLeftCell="A10" workbookViewId="0">
      <selection activeCell="B12" sqref="B12"/>
    </sheetView>
  </sheetViews>
  <sheetFormatPr defaultColWidth="9" defaultRowHeight="12"/>
  <cols>
    <col min="1" max="1" width="6.72222222222222" style="213" customWidth="1"/>
    <col min="2" max="2" width="37.0925925925926" style="213" customWidth="1"/>
    <col min="3" max="3" width="20.7222222222222" style="213" customWidth="1" outlineLevel="1"/>
    <col min="4" max="4" width="20.6296296296296" style="214" customWidth="1"/>
    <col min="5" max="5" width="20.6296296296296" style="214" customWidth="1" collapsed="1"/>
    <col min="6" max="7" width="20.6296296296296" style="214" hidden="1" customWidth="1" outlineLevel="1"/>
    <col min="8" max="8" width="20.6296296296296" style="215" hidden="1" customWidth="1"/>
    <col min="9" max="9" width="20.6296296296296" style="215" hidden="1" customWidth="1" collapsed="1"/>
    <col min="10" max="11" width="20.6296296296296" style="215" hidden="1" customWidth="1" outlineLevel="1"/>
    <col min="12" max="12" width="11.3611111111111" style="216" customWidth="1"/>
    <col min="13" max="13" width="6.36111111111111" style="217" customWidth="1"/>
    <col min="14" max="14" width="10.2685185185185" style="218" customWidth="1"/>
    <col min="15" max="15" width="8.4537037037037" style="218" customWidth="1"/>
    <col min="16" max="16" width="10.2685185185185" style="218" hidden="1" customWidth="1"/>
    <col min="17" max="17" width="8.4537037037037" style="218" hidden="1" customWidth="1"/>
    <col min="18" max="16384" width="9" style="213"/>
  </cols>
  <sheetData>
    <row r="1" s="210" customFormat="1" ht="40.8" spans="1:17">
      <c r="A1" s="98" t="str">
        <f>'表1 招标封面'!A3</f>
        <v>融创九阙府室外管网工程预算</v>
      </c>
      <c r="B1" s="98"/>
      <c r="C1" s="98"/>
      <c r="D1" s="98"/>
      <c r="E1" s="98"/>
      <c r="F1" s="98"/>
      <c r="G1" s="98"/>
      <c r="H1" s="98"/>
      <c r="I1" s="98"/>
      <c r="J1" s="98"/>
      <c r="K1" s="98"/>
      <c r="L1" s="98"/>
      <c r="M1" s="184" t="s">
        <v>11</v>
      </c>
      <c r="N1" s="253"/>
      <c r="O1" s="253"/>
      <c r="P1" s="253"/>
      <c r="Q1" s="253"/>
    </row>
    <row r="2" s="210" customFormat="1" ht="20.4" spans="1:17">
      <c r="A2" s="98" t="s">
        <v>70</v>
      </c>
      <c r="B2" s="98"/>
      <c r="C2" s="98"/>
      <c r="D2" s="98"/>
      <c r="E2" s="98"/>
      <c r="F2" s="98"/>
      <c r="G2" s="98"/>
      <c r="H2" s="98"/>
      <c r="I2" s="98"/>
      <c r="J2" s="98"/>
      <c r="K2" s="98"/>
      <c r="L2" s="98"/>
      <c r="M2" s="184"/>
      <c r="N2" s="253"/>
      <c r="O2" s="253"/>
      <c r="P2" s="253"/>
      <c r="Q2" s="253"/>
    </row>
    <row r="3" spans="1:17">
      <c r="A3" s="219"/>
      <c r="B3" s="219"/>
      <c r="C3" s="219"/>
      <c r="D3" s="220"/>
      <c r="E3" s="220"/>
      <c r="F3" s="220"/>
      <c r="G3" s="220"/>
      <c r="H3" s="221"/>
      <c r="I3" s="221"/>
      <c r="J3" s="221"/>
      <c r="K3" s="221"/>
      <c r="L3" s="219"/>
      <c r="M3" s="254"/>
      <c r="N3" s="255" t="s">
        <v>71</v>
      </c>
      <c r="O3" s="255"/>
      <c r="P3" s="255"/>
      <c r="Q3" s="255"/>
    </row>
    <row r="4" s="211" customFormat="1" spans="1:17">
      <c r="A4" s="222" t="s">
        <v>72</v>
      </c>
      <c r="B4" s="222" t="s">
        <v>73</v>
      </c>
      <c r="C4" s="99" t="s">
        <v>74</v>
      </c>
      <c r="D4" s="223" t="s">
        <v>75</v>
      </c>
      <c r="E4" s="224"/>
      <c r="F4" s="224"/>
      <c r="G4" s="225"/>
      <c r="H4" s="226" t="s">
        <v>76</v>
      </c>
      <c r="I4" s="256"/>
      <c r="J4" s="256"/>
      <c r="K4" s="257"/>
      <c r="L4" s="148" t="s">
        <v>77</v>
      </c>
      <c r="M4" s="185"/>
      <c r="N4" s="258" t="s">
        <v>75</v>
      </c>
      <c r="O4" s="258"/>
      <c r="P4" s="258" t="s">
        <v>75</v>
      </c>
      <c r="Q4" s="258"/>
    </row>
    <row r="5" s="211" customFormat="1" spans="1:17">
      <c r="A5" s="222"/>
      <c r="B5" s="222"/>
      <c r="C5" s="102"/>
      <c r="D5" s="227" t="s">
        <v>78</v>
      </c>
      <c r="E5" s="227" t="s">
        <v>79</v>
      </c>
      <c r="F5" s="227" t="s">
        <v>80</v>
      </c>
      <c r="G5" s="227" t="s">
        <v>81</v>
      </c>
      <c r="H5" s="228" t="s">
        <v>78</v>
      </c>
      <c r="I5" s="228" t="s">
        <v>79</v>
      </c>
      <c r="J5" s="228" t="s">
        <v>80</v>
      </c>
      <c r="K5" s="228" t="s">
        <v>81</v>
      </c>
      <c r="L5" s="148"/>
      <c r="M5" s="185"/>
      <c r="N5" s="258" t="s">
        <v>78</v>
      </c>
      <c r="O5" s="258" t="s">
        <v>79</v>
      </c>
      <c r="P5" s="258" t="s">
        <v>82</v>
      </c>
      <c r="Q5" s="258" t="s">
        <v>83</v>
      </c>
    </row>
    <row r="6" s="211" customFormat="1" ht="24" spans="1:17">
      <c r="A6" s="222"/>
      <c r="B6" s="222"/>
      <c r="C6" s="104"/>
      <c r="D6" s="227" t="s">
        <v>84</v>
      </c>
      <c r="E6" s="227" t="s">
        <v>85</v>
      </c>
      <c r="F6" s="227" t="s">
        <v>84</v>
      </c>
      <c r="G6" s="227" t="s">
        <v>85</v>
      </c>
      <c r="H6" s="228" t="s">
        <v>84</v>
      </c>
      <c r="I6" s="228" t="s">
        <v>85</v>
      </c>
      <c r="J6" s="228" t="s">
        <v>84</v>
      </c>
      <c r="K6" s="228" t="s">
        <v>85</v>
      </c>
      <c r="L6" s="148"/>
      <c r="M6" s="259"/>
      <c r="N6" s="258" t="s">
        <v>84</v>
      </c>
      <c r="O6" s="258" t="s">
        <v>85</v>
      </c>
      <c r="P6" s="258" t="s">
        <v>84</v>
      </c>
      <c r="Q6" s="258" t="s">
        <v>85</v>
      </c>
    </row>
    <row r="7" s="211" customFormat="1" spans="1:17">
      <c r="A7" s="229"/>
      <c r="B7" s="230"/>
      <c r="C7" s="230"/>
      <c r="D7" s="231"/>
      <c r="E7" s="231"/>
      <c r="F7" s="231"/>
      <c r="G7" s="231"/>
      <c r="H7" s="232"/>
      <c r="I7" s="232"/>
      <c r="J7" s="232"/>
      <c r="K7" s="232"/>
      <c r="L7" s="260"/>
      <c r="M7" s="261"/>
      <c r="N7" s="262" t="str">
        <f>IF(ISBLANK($B7)=TRUE,"",IF(VLOOKUP($B7,'表4.1  综合单价清单A【新项目】'!$C:$T,8,FALSE)=D7,"OK","NOT OK"))</f>
        <v/>
      </c>
      <c r="O7" s="262" t="str">
        <f>IF(ISBLANK($B7)=TRUE,"",IF(VLOOKUP($B7,'表4.1  综合单价清单A【新项目】'!$C:$T,9,FALSE)=E7,"OK","NOT OK"))</f>
        <v/>
      </c>
      <c r="P7" s="262" t="str">
        <f>IF(ISBLANK($B7)=TRUE,"",IF(VLOOKUP($B7,#REF!,8,FALSE)=H7,"OK","NOT OK"))</f>
        <v/>
      </c>
      <c r="Q7" s="262" t="str">
        <f>IF(ISBLANK($B7)=TRUE,"",IF(VLOOKUP($B7,#REF!,9,FALSE)=I7,"OK","NOT OK"))</f>
        <v/>
      </c>
    </row>
    <row r="8" s="211" customFormat="1" ht="24" spans="1:17">
      <c r="A8" s="233" t="s">
        <v>86</v>
      </c>
      <c r="B8" s="111" t="str">
        <f>'表4.1  综合单价清单A【新项目】'!C7</f>
        <v>土石方工程</v>
      </c>
      <c r="C8" s="111"/>
      <c r="D8" s="234">
        <f>'表4.1  综合单价清单A【新项目】'!J7</f>
        <v>623911.042244</v>
      </c>
      <c r="E8" s="234">
        <f>'表4.1  综合单价清单A【新项目】'!K7</f>
        <v>680063.03604596</v>
      </c>
      <c r="F8" s="234">
        <f>IFERROR(D8/$C8,0)</f>
        <v>0</v>
      </c>
      <c r="G8" s="234">
        <f t="shared" ref="G8" si="0">IFERROR(E8/$C8,0)</f>
        <v>0</v>
      </c>
      <c r="H8" s="235" t="e">
        <f>#REF!</f>
        <v>#REF!</v>
      </c>
      <c r="I8" s="235" t="e">
        <f>#REF!</f>
        <v>#REF!</v>
      </c>
      <c r="J8" s="235">
        <f>IFERROR(H8/$C8,0)</f>
        <v>0</v>
      </c>
      <c r="K8" s="235">
        <f t="shared" ref="K8" si="1">IFERROR(I8/$C8,0)</f>
        <v>0</v>
      </c>
      <c r="L8" s="263" t="s">
        <v>11</v>
      </c>
      <c r="M8" s="261"/>
      <c r="N8" s="262" t="str">
        <f>IF(ISBLANK($B8)=TRUE,"",IF(VLOOKUP($B8,'表4.1  综合单价清单A【新项目】'!$C:$T,8,FALSE)=D8,"OK","NOT OK"))</f>
        <v>OK</v>
      </c>
      <c r="O8" s="262" t="str">
        <f>IF(ISBLANK($B8)=TRUE,"",IF(VLOOKUP($B8,'表4.1  综合单价清单A【新项目】'!$C:$T,9,FALSE)=E8,"OK","NOT OK"))</f>
        <v>OK</v>
      </c>
      <c r="P8" s="262" t="e">
        <f>IF(ISBLANK($B8)=TRUE,"",IF(VLOOKUP($B8,#REF!,8,FALSE)=H8,"OK","NOT OK"))</f>
        <v>#REF!</v>
      </c>
      <c r="Q8" s="262" t="e">
        <f>IF(ISBLANK($B8)=TRUE,"",IF(VLOOKUP($B8,#REF!,9,FALSE)=I8,"OK","NOT OK"))</f>
        <v>#REF!</v>
      </c>
    </row>
    <row r="9" spans="1:17">
      <c r="A9" s="236"/>
      <c r="B9" s="237"/>
      <c r="C9" s="237"/>
      <c r="D9" s="238"/>
      <c r="E9" s="238"/>
      <c r="F9" s="238"/>
      <c r="G9" s="238"/>
      <c r="H9" s="239"/>
      <c r="I9" s="239"/>
      <c r="J9" s="239"/>
      <c r="K9" s="239"/>
      <c r="L9" s="264"/>
      <c r="M9" s="265"/>
      <c r="N9" s="262" t="str">
        <f>IF(ISBLANK($B9)=TRUE,"",IF(VLOOKUP($B9,'表4.1  综合单价清单A【新项目】'!$C:$T,8,FALSE)=D9,"OK","NOT OK"))</f>
        <v/>
      </c>
      <c r="O9" s="262" t="str">
        <f>IF(ISBLANK($B9)=TRUE,"",IF(VLOOKUP($B9,'表4.1  综合单价清单A【新项目】'!$C:$T,9,FALSE)=E9,"OK","NOT OK"))</f>
        <v/>
      </c>
      <c r="P9" s="262" t="str">
        <f>IF(ISBLANK($B9)=TRUE,"",IF(VLOOKUP($B9,#REF!,8,FALSE)=H9,"OK","NOT OK"))</f>
        <v/>
      </c>
      <c r="Q9" s="262" t="str">
        <f>IF(ISBLANK($B9)=TRUE,"",IF(VLOOKUP($B9,#REF!,9,FALSE)=I9,"OK","NOT OK"))</f>
        <v/>
      </c>
    </row>
    <row r="10" s="211" customFormat="1" ht="24" spans="1:17">
      <c r="A10" s="233" t="s">
        <v>87</v>
      </c>
      <c r="B10" s="111" t="str">
        <f>'表4.1  综合单价清单A【新项目】'!C14</f>
        <v>地基、基础处理工程</v>
      </c>
      <c r="C10" s="111"/>
      <c r="D10" s="234">
        <f>'表4.1  综合单价清单A【新项目】'!J14</f>
        <v>1487548.790272</v>
      </c>
      <c r="E10" s="234">
        <f>'表4.1  综合单价清单A【新项目】'!K14</f>
        <v>1621428.18139648</v>
      </c>
      <c r="F10" s="234">
        <f t="shared" ref="F10:G10" si="2">IFERROR(D10/$C10,0)</f>
        <v>0</v>
      </c>
      <c r="G10" s="234">
        <f t="shared" si="2"/>
        <v>0</v>
      </c>
      <c r="H10" s="235" t="e">
        <f>#REF!</f>
        <v>#REF!</v>
      </c>
      <c r="I10" s="235" t="e">
        <f>#REF!</f>
        <v>#REF!</v>
      </c>
      <c r="J10" s="235">
        <f t="shared" ref="J10" si="3">IFERROR(H10/$C10,0)</f>
        <v>0</v>
      </c>
      <c r="K10" s="235">
        <f t="shared" ref="K10" si="4">IFERROR(I10/$C10,0)</f>
        <v>0</v>
      </c>
      <c r="L10" s="263" t="s">
        <v>11</v>
      </c>
      <c r="M10" s="261"/>
      <c r="N10" s="262" t="str">
        <f>IF(ISBLANK($B10)=TRUE,"",IF(VLOOKUP($B10,'表4.1  综合单价清单A【新项目】'!$C:$T,8,FALSE)=D10,"OK","NOT OK"))</f>
        <v>OK</v>
      </c>
      <c r="O10" s="262" t="str">
        <f>IF(ISBLANK($B10)=TRUE,"",IF(VLOOKUP($B10,'表4.1  综合单价清单A【新项目】'!$C:$T,9,FALSE)=E10,"OK","NOT OK"))</f>
        <v>OK</v>
      </c>
      <c r="P10" s="262" t="e">
        <f>IF(ISBLANK($B10)=TRUE,"",IF(VLOOKUP($B10,#REF!,8,FALSE)=H10,"OK","NOT OK"))</f>
        <v>#REF!</v>
      </c>
      <c r="Q10" s="262" t="e">
        <f>IF(ISBLANK($B10)=TRUE,"",IF(VLOOKUP($B10,#REF!,9,FALSE)=I10,"OK","NOT OK"))</f>
        <v>#REF!</v>
      </c>
    </row>
    <row r="11" spans="1:17">
      <c r="A11" s="236"/>
      <c r="B11" s="237"/>
      <c r="C11" s="237"/>
      <c r="D11" s="238"/>
      <c r="E11" s="238"/>
      <c r="F11" s="238"/>
      <c r="G11" s="238"/>
      <c r="H11" s="239"/>
      <c r="I11" s="239"/>
      <c r="J11" s="239"/>
      <c r="K11" s="239"/>
      <c r="L11" s="264"/>
      <c r="M11" s="265"/>
      <c r="N11" s="262" t="str">
        <f>IF(ISBLANK($B11)=TRUE,"",IF(VLOOKUP($B11,'表4.1  综合单价清单A【新项目】'!$C:$T,8,FALSE)=D11,"OK","NOT OK"))</f>
        <v/>
      </c>
      <c r="O11" s="262" t="str">
        <f>IF(ISBLANK($B11)=TRUE,"",IF(VLOOKUP($B11,'表4.1  综合单价清单A【新项目】'!$C:$T,9,FALSE)=E11,"OK","NOT OK"))</f>
        <v/>
      </c>
      <c r="P11" s="262" t="str">
        <f>IF(ISBLANK($B11)=TRUE,"",IF(VLOOKUP($B11,#REF!,8,FALSE)=H11,"OK","NOT OK"))</f>
        <v/>
      </c>
      <c r="Q11" s="262" t="str">
        <f>IF(ISBLANK($B11)=TRUE,"",IF(VLOOKUP($B11,#REF!,9,FALSE)=I11,"OK","NOT OK"))</f>
        <v/>
      </c>
    </row>
    <row r="12" s="211" customFormat="1" ht="24" spans="1:17">
      <c r="A12" s="233" t="s">
        <v>88</v>
      </c>
      <c r="B12" s="111" t="str">
        <f>'表4.1  综合单价清单A【新项目】'!C19</f>
        <v>边坡支护及挡墙工程</v>
      </c>
      <c r="C12" s="111"/>
      <c r="D12" s="234">
        <f>'表4.1  综合单价清单A【新项目】'!J19</f>
        <v>761767.238534456</v>
      </c>
      <c r="E12" s="234">
        <f>'表4.1  综合单价清单A【新项目】'!K19</f>
        <v>830326.290002557</v>
      </c>
      <c r="F12" s="234">
        <f t="shared" ref="F12:G12" si="5">IFERROR(D12/$C12,0)</f>
        <v>0</v>
      </c>
      <c r="G12" s="234">
        <f t="shared" si="5"/>
        <v>0</v>
      </c>
      <c r="H12" s="235" t="e">
        <f>#REF!</f>
        <v>#REF!</v>
      </c>
      <c r="I12" s="235" t="e">
        <f>#REF!</f>
        <v>#REF!</v>
      </c>
      <c r="J12" s="235">
        <f t="shared" ref="J12" si="6">IFERROR(H12/$C12,0)</f>
        <v>0</v>
      </c>
      <c r="K12" s="235">
        <f t="shared" ref="K12" si="7">IFERROR(I12/$C12,0)</f>
        <v>0</v>
      </c>
      <c r="L12" s="263" t="s">
        <v>11</v>
      </c>
      <c r="M12" s="261"/>
      <c r="N12" s="262" t="str">
        <f>IF(ISBLANK($B12)=TRUE,"",IF(VLOOKUP($B12,'表4.1  综合单价清单A【新项目】'!$C:$T,8,FALSE)=D12,"OK","NOT OK"))</f>
        <v>OK</v>
      </c>
      <c r="O12" s="262" t="str">
        <f>IF(ISBLANK($B12)=TRUE,"",IF(VLOOKUP($B12,'表4.1  综合单价清单A【新项目】'!$C:$T,9,FALSE)=E12,"OK","NOT OK"))</f>
        <v>OK</v>
      </c>
      <c r="P12" s="262" t="e">
        <f>IF(ISBLANK($B12)=TRUE,"",IF(VLOOKUP($B12,#REF!,8,FALSE)=H12,"OK","NOT OK"))</f>
        <v>#REF!</v>
      </c>
      <c r="Q12" s="262" t="e">
        <f>IF(ISBLANK($B12)=TRUE,"",IF(VLOOKUP($B12,#REF!,9,FALSE)=I12,"OK","NOT OK"))</f>
        <v>#REF!</v>
      </c>
    </row>
    <row r="13" spans="1:17">
      <c r="A13" s="236"/>
      <c r="B13" s="237"/>
      <c r="C13" s="237"/>
      <c r="D13" s="238"/>
      <c r="E13" s="238"/>
      <c r="F13" s="238"/>
      <c r="G13" s="238"/>
      <c r="H13" s="239"/>
      <c r="I13" s="239"/>
      <c r="J13" s="239"/>
      <c r="K13" s="239"/>
      <c r="L13" s="264"/>
      <c r="M13" s="265"/>
      <c r="N13" s="262" t="str">
        <f>IF(ISBLANK($B13)=TRUE,"",IF(VLOOKUP($B13,'表4.1  综合单价清单A【新项目】'!$C:$T,8,FALSE)=D13,"OK","NOT OK"))</f>
        <v/>
      </c>
      <c r="O13" s="262" t="str">
        <f>IF(ISBLANK($B13)=TRUE,"",IF(VLOOKUP($B13,'表4.1  综合单价清单A【新项目】'!$C:$T,9,FALSE)=E13,"OK","NOT OK"))</f>
        <v/>
      </c>
      <c r="P13" s="262" t="str">
        <f>IF(ISBLANK($B13)=TRUE,"",IF(VLOOKUP($B13,#REF!,8,FALSE)=H13,"OK","NOT OK"))</f>
        <v/>
      </c>
      <c r="Q13" s="262" t="str">
        <f>IF(ISBLANK($B13)=TRUE,"",IF(VLOOKUP($B13,#REF!,9,FALSE)=I13,"OK","NOT OK"))</f>
        <v/>
      </c>
    </row>
    <row r="14" s="211" customFormat="1" ht="24" spans="1:17">
      <c r="A14" s="233" t="s">
        <v>89</v>
      </c>
      <c r="B14" s="111" t="str">
        <f>'表4.1  综合单价清单A【新项目】'!C26</f>
        <v>小区道路工程</v>
      </c>
      <c r="C14" s="111"/>
      <c r="D14" s="234">
        <f>'表4.1  综合单价清单A【新项目】'!J26</f>
        <v>1551889.72826182</v>
      </c>
      <c r="E14" s="234">
        <f>'表4.1  综合单价清单A【新项目】'!K26</f>
        <v>1691559.80380538</v>
      </c>
      <c r="F14" s="234">
        <f t="shared" ref="F14" si="8">IFERROR(D14/$C14,0)</f>
        <v>0</v>
      </c>
      <c r="G14" s="234">
        <f t="shared" ref="G14" si="9">IFERROR(E14/$C14,0)</f>
        <v>0</v>
      </c>
      <c r="H14" s="235" t="e">
        <f>#REF!</f>
        <v>#REF!</v>
      </c>
      <c r="I14" s="235" t="e">
        <f>#REF!</f>
        <v>#REF!</v>
      </c>
      <c r="J14" s="235">
        <f t="shared" ref="J14" si="10">IFERROR(H14/$C14,0)</f>
        <v>0</v>
      </c>
      <c r="K14" s="235">
        <f t="shared" ref="K14" si="11">IFERROR(I14/$C14,0)</f>
        <v>0</v>
      </c>
      <c r="L14" s="263" t="s">
        <v>11</v>
      </c>
      <c r="M14" s="261"/>
      <c r="N14" s="262" t="str">
        <f>IF(ISBLANK($B14)=TRUE,"",IF(VLOOKUP($B14,'表4.1  综合单价清单A【新项目】'!$C:$T,8,FALSE)=D14,"OK","NOT OK"))</f>
        <v>OK</v>
      </c>
      <c r="O14" s="262" t="str">
        <f>IF(ISBLANK($B14)=TRUE,"",IF(VLOOKUP($B14,'表4.1  综合单价清单A【新项目】'!$C:$T,9,FALSE)=E14,"OK","NOT OK"))</f>
        <v>OK</v>
      </c>
      <c r="P14" s="262" t="e">
        <f>IF(ISBLANK($B14)=TRUE,"",IF(VLOOKUP($B14,#REF!,8,FALSE)=H14,"OK","NOT OK"))</f>
        <v>#REF!</v>
      </c>
      <c r="Q14" s="262" t="e">
        <f>IF(ISBLANK($B14)=TRUE,"",IF(VLOOKUP($B14,#REF!,9,FALSE)=I14,"OK","NOT OK"))</f>
        <v>#REF!</v>
      </c>
    </row>
    <row r="15" s="212" customFormat="1" spans="1:17">
      <c r="A15" s="236"/>
      <c r="B15" s="240"/>
      <c r="C15" s="240"/>
      <c r="D15" s="238"/>
      <c r="E15" s="238"/>
      <c r="F15" s="238"/>
      <c r="G15" s="238"/>
      <c r="H15" s="239"/>
      <c r="I15" s="239"/>
      <c r="J15" s="239"/>
      <c r="K15" s="239"/>
      <c r="L15" s="264"/>
      <c r="M15" s="265"/>
      <c r="N15" s="262" t="str">
        <f>IF(ISBLANK($B15)=TRUE,"",IF(VLOOKUP($B15,'表4.1  综合单价清单A【新项目】'!$C:$T,8,FALSE)=D15,"OK","NOT OK"))</f>
        <v/>
      </c>
      <c r="O15" s="262" t="str">
        <f>IF(ISBLANK($B15)=TRUE,"",IF(VLOOKUP($B15,'表4.1  综合单价清单A【新项目】'!$C:$T,9,FALSE)=E15,"OK","NOT OK"))</f>
        <v/>
      </c>
      <c r="P15" s="262" t="str">
        <f>IF(ISBLANK($B15)=TRUE,"",IF(VLOOKUP($B15,#REF!,8,FALSE)=H15,"OK","NOT OK"))</f>
        <v/>
      </c>
      <c r="Q15" s="262" t="str">
        <f>IF(ISBLANK($B15)=TRUE,"",IF(VLOOKUP($B15,#REF!,9,FALSE)=I15,"OK","NOT OK"))</f>
        <v/>
      </c>
    </row>
    <row r="16" ht="24" spans="1:17">
      <c r="A16" s="241" t="s">
        <v>90</v>
      </c>
      <c r="B16" s="241" t="s">
        <v>91</v>
      </c>
      <c r="C16" s="241"/>
      <c r="D16" s="242">
        <f>SUBTOTAL(9,D7:D15)</f>
        <v>4425116.79931228</v>
      </c>
      <c r="E16" s="242">
        <f>SUBTOTAL(9,E7:E15)</f>
        <v>4823377.31125038</v>
      </c>
      <c r="F16" s="242">
        <f t="shared" ref="F16:G16" si="12">IFERROR(D16/$C16,0)</f>
        <v>0</v>
      </c>
      <c r="G16" s="242">
        <f t="shared" si="12"/>
        <v>0</v>
      </c>
      <c r="H16" s="243" t="e">
        <f>SUBTOTAL(9,H7:H15)</f>
        <v>#REF!</v>
      </c>
      <c r="I16" s="243" t="e">
        <f>SUBTOTAL(9,I7:I15)</f>
        <v>#REF!</v>
      </c>
      <c r="J16" s="243">
        <f t="shared" ref="J16" si="13">IFERROR(H16/$C16,0)</f>
        <v>0</v>
      </c>
      <c r="K16" s="243">
        <f t="shared" ref="K16" si="14">IFERROR(I16/$C16,0)</f>
        <v>0</v>
      </c>
      <c r="L16" s="266" t="s">
        <v>11</v>
      </c>
      <c r="M16" s="267"/>
      <c r="N16" s="262" t="str">
        <f>IF(ISBLANK($B16)=TRUE,"",IF(VLOOKUP($B16,'表4.1  综合单价清单A【新项目】'!$C:$T,8,FALSE)=D16,"OK","NOT OK"))</f>
        <v>OK</v>
      </c>
      <c r="O16" s="262" t="str">
        <f>IF(ISBLANK($B16)=TRUE,"",IF(VLOOKUP($B16,'表4.1  综合单价清单A【新项目】'!$C:$T,9,FALSE)=E16,"OK","NOT OK"))</f>
        <v>OK</v>
      </c>
      <c r="P16" s="262" t="e">
        <f>IF(ISBLANK($B16)=TRUE,"",IF(VLOOKUP($B16,#REF!,6,FALSE)=H16,"OK","NOT OK"))</f>
        <v>#REF!</v>
      </c>
      <c r="Q16" s="262" t="e">
        <f>IF(ISBLANK($B16)=TRUE,"",IF(VLOOKUP($B16,#REF!,9,FALSE)=I16,"OK","NOT OK"))</f>
        <v>#REF!</v>
      </c>
    </row>
    <row r="17" spans="1:17">
      <c r="A17" s="244"/>
      <c r="B17" s="244"/>
      <c r="C17" s="244"/>
      <c r="D17" s="245"/>
      <c r="E17" s="245"/>
      <c r="F17" s="245"/>
      <c r="G17" s="245"/>
      <c r="H17" s="246"/>
      <c r="I17" s="246"/>
      <c r="J17" s="246"/>
      <c r="K17" s="246"/>
      <c r="L17" s="268"/>
      <c r="M17" s="267"/>
      <c r="N17" s="262"/>
      <c r="O17" s="262"/>
      <c r="P17" s="262"/>
      <c r="Q17" s="262"/>
    </row>
    <row r="18" ht="24" spans="1:17">
      <c r="A18" s="247" t="s">
        <v>92</v>
      </c>
      <c r="B18" s="247" t="s">
        <v>93</v>
      </c>
      <c r="C18" s="247"/>
      <c r="D18" s="248">
        <f>'表4.2 生化池措施清单'!I25</f>
        <v>0</v>
      </c>
      <c r="E18" s="248">
        <f>'表4.2 生化池措施清单'!J25</f>
        <v>0</v>
      </c>
      <c r="F18" s="248">
        <f t="shared" ref="F18:G18" si="15">IFERROR(D18/$C18,0)</f>
        <v>0</v>
      </c>
      <c r="G18" s="248">
        <f t="shared" si="15"/>
        <v>0</v>
      </c>
      <c r="H18" s="249" t="e">
        <f>#REF!</f>
        <v>#REF!</v>
      </c>
      <c r="I18" s="249" t="e">
        <f>#REF!</f>
        <v>#REF!</v>
      </c>
      <c r="J18" s="249">
        <f t="shared" ref="J18" si="16">IFERROR(H18/$C18,0)</f>
        <v>0</v>
      </c>
      <c r="K18" s="249">
        <f t="shared" ref="K18" si="17">IFERROR(I18/$C18,0)</f>
        <v>0</v>
      </c>
      <c r="L18" s="269" t="s">
        <v>11</v>
      </c>
      <c r="M18" s="267"/>
      <c r="N18" s="270" t="e">
        <f>IF(ISBLANK($B18)=TRUE,"",IF(VLOOKUP($B18,#REF!,6,FALSE)=D18,"OK","NOT OK"))</f>
        <v>#REF!</v>
      </c>
      <c r="O18" s="270" t="e">
        <f>IF(ISBLANK($B18)=TRUE,"",IF(VLOOKUP($B18,#REF!,7,FALSE)=E18,"OK","NOT OK"))</f>
        <v>#REF!</v>
      </c>
      <c r="P18" s="270" t="e">
        <f>IF(ISBLANK($B18)=TRUE,"",IF(VLOOKUP($B18,#REF!,6,FALSE)=H18,"OK","NOT OK"))</f>
        <v>#REF!</v>
      </c>
      <c r="Q18" s="270" t="e">
        <f>IF(ISBLANK($B18)=TRUE,"",IF(VLOOKUP($B18,#REF!,7,FALSE)=I18,"OK","NOT OK"))</f>
        <v>#REF!</v>
      </c>
    </row>
    <row r="19" spans="1:17">
      <c r="A19" s="250"/>
      <c r="B19" s="250"/>
      <c r="C19" s="250"/>
      <c r="D19" s="251"/>
      <c r="E19" s="251"/>
      <c r="F19" s="251"/>
      <c r="G19" s="251"/>
      <c r="H19" s="252"/>
      <c r="I19" s="252"/>
      <c r="J19" s="252"/>
      <c r="K19" s="252"/>
      <c r="L19" s="271"/>
      <c r="M19" s="267"/>
      <c r="N19" s="262"/>
      <c r="O19" s="262"/>
      <c r="P19" s="262"/>
      <c r="Q19" s="262"/>
    </row>
    <row r="20" ht="24" customHeight="1" spans="1:17">
      <c r="A20" s="241" t="s">
        <v>94</v>
      </c>
      <c r="B20" s="241" t="s">
        <v>95</v>
      </c>
      <c r="C20" s="241"/>
      <c r="D20" s="242">
        <f>D16+D18</f>
        <v>4425116.79931228</v>
      </c>
      <c r="E20" s="242">
        <f t="shared" ref="E20" si="18">E16+E18</f>
        <v>4823377.31125038</v>
      </c>
      <c r="F20" s="242">
        <f>IFERROR(D20/$C20,0)</f>
        <v>0</v>
      </c>
      <c r="G20" s="242">
        <f t="shared" ref="G20" si="19">IFERROR(E20/$C20,0)</f>
        <v>0</v>
      </c>
      <c r="H20" s="243" t="e">
        <f>H16+H18</f>
        <v>#REF!</v>
      </c>
      <c r="I20" s="243" t="e">
        <f t="shared" ref="I20" si="20">I16+I18</f>
        <v>#REF!</v>
      </c>
      <c r="J20" s="243">
        <f>IFERROR(H20/$C20,0)</f>
        <v>0</v>
      </c>
      <c r="K20" s="243">
        <f t="shared" ref="K20" si="21">IFERROR(I20/$C20,0)</f>
        <v>0</v>
      </c>
      <c r="L20" s="266" t="s">
        <v>11</v>
      </c>
      <c r="M20" s="267"/>
      <c r="N20" s="272" t="e">
        <f>IF((N16="OK")*AND(N18="OK"),IF(D16+D18=D20,"OK","NOT OK"),"NOT OK")</f>
        <v>#REF!</v>
      </c>
      <c r="O20" s="272" t="e">
        <f>IF((O16="OK")*AND(O18="OK"),IF(E16+E18=E20,"OK","NOT OK"),"NOT OK")</f>
        <v>#REF!</v>
      </c>
      <c r="P20" s="272" t="e">
        <f>IF((P16="OK")*AND(P18="OK"),IF(H16+H18=H20,"OK","NOT OK"),"NOT OK")</f>
        <v>#REF!</v>
      </c>
      <c r="Q20" s="272" t="e">
        <f>IF((Q16="OK")*AND(Q18="OK"),IF(I16+I18=I20,"OK","NOT OK"),"NOT OK")</f>
        <v>#REF!</v>
      </c>
    </row>
  </sheetData>
  <mergeCells count="11">
    <mergeCell ref="A1:L1"/>
    <mergeCell ref="A2:L2"/>
    <mergeCell ref="N3:Q3"/>
    <mergeCell ref="D4:G4"/>
    <mergeCell ref="H4:K4"/>
    <mergeCell ref="N4:O4"/>
    <mergeCell ref="P4:Q4"/>
    <mergeCell ref="A4:A6"/>
    <mergeCell ref="B4:B6"/>
    <mergeCell ref="C4:C6"/>
    <mergeCell ref="L4:L6"/>
  </mergeCells>
  <printOptions horizontalCentered="1"/>
  <pageMargins left="0.708661417322835" right="0.708661417322835" top="0.748031496062992" bottom="0.748031496062992" header="0.31496062992126" footer="0.31496062992126"/>
  <pageSetup paperSize="9" scale="76" fitToHeight="0" orientation="portrait"/>
  <headerFooter>
    <oddHeader>&amp;L&amp;G&amp;R有效期为:2019年12月20日-2021年6月20日</oddHead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ummaryRight="0"/>
    <pageSetUpPr fitToPage="1"/>
  </sheetPr>
  <dimension ref="A1:X52"/>
  <sheetViews>
    <sheetView tabSelected="1" view="pageBreakPreview" zoomScale="70" zoomScaleNormal="100" zoomScaleSheetLayoutView="70" workbookViewId="0">
      <pane xSplit="4" ySplit="7" topLeftCell="G26" activePane="bottomRight" state="frozen"/>
      <selection/>
      <selection pane="topRight"/>
      <selection pane="bottomLeft"/>
      <selection pane="bottomRight" activeCell="E34" sqref="E34"/>
    </sheetView>
  </sheetViews>
  <sheetFormatPr defaultColWidth="9" defaultRowHeight="25" customHeight="1"/>
  <cols>
    <col min="1" max="1" width="5.62962962962963" style="92" customWidth="1"/>
    <col min="2" max="2" width="12.6296296296296" style="93" customWidth="1"/>
    <col min="3" max="3" width="39.6296296296296" style="92" customWidth="1"/>
    <col min="4" max="4" width="6.62962962962963" style="92" customWidth="1"/>
    <col min="5" max="5" width="74.4537037037037" style="92" customWidth="1" outlineLevel="1"/>
    <col min="6" max="6" width="113.814814814815" style="92" customWidth="1" outlineLevel="1"/>
    <col min="7" max="9" width="12.6296296296296" style="94" customWidth="1"/>
    <col min="10" max="10" width="20.7222222222222" style="94" customWidth="1"/>
    <col min="11" max="11" width="24.5462962962963" style="94" customWidth="1" collapsed="1"/>
    <col min="12" max="12" width="12.6296296296296" style="94" hidden="1" customWidth="1" outlineLevel="1"/>
    <col min="13" max="13" width="12.6296296296296" style="95" hidden="1" customWidth="1" outlineLevel="1"/>
    <col min="14" max="14" width="9.72222222222222" style="96" hidden="1" customWidth="1" outlineLevel="1"/>
    <col min="15" max="16" width="12.6296296296296" style="94" hidden="1" customWidth="1" outlineLevel="1"/>
    <col min="17" max="17" width="17.2685185185185" style="94" hidden="1" customWidth="1" outlineLevel="1"/>
    <col min="18" max="18" width="12.5462962962963" style="94" hidden="1" customWidth="1" outlineLevel="1"/>
    <col min="19" max="19" width="17.7222222222222" style="97" hidden="1" customWidth="1" outlineLevel="1"/>
    <col min="20" max="20" width="6.36111111111111" style="94" customWidth="1"/>
    <col min="21" max="21" width="24.2777777777778" style="97" customWidth="1"/>
    <col min="22" max="22" width="12.5277777777778" style="92" customWidth="1"/>
    <col min="23" max="23" width="19" style="92" customWidth="1"/>
    <col min="24" max="24" width="23.8148148148148" style="92" customWidth="1"/>
    <col min="25" max="16384" width="9" style="92"/>
  </cols>
  <sheetData>
    <row r="1" s="88" customFormat="1" ht="20.5" customHeight="1" spans="1:21">
      <c r="A1" s="98" t="str">
        <f>'表1 招标封面'!A3</f>
        <v>融创九阙府室外管网工程预算</v>
      </c>
      <c r="B1" s="98"/>
      <c r="C1" s="98"/>
      <c r="D1" s="98"/>
      <c r="E1" s="98"/>
      <c r="F1" s="98"/>
      <c r="G1" s="98"/>
      <c r="H1" s="98"/>
      <c r="I1" s="98"/>
      <c r="J1" s="98"/>
      <c r="K1" s="98"/>
      <c r="L1" s="98"/>
      <c r="M1" s="98"/>
      <c r="N1" s="98"/>
      <c r="O1" s="98"/>
      <c r="P1" s="98"/>
      <c r="Q1" s="98"/>
      <c r="R1" s="98"/>
      <c r="S1" s="98"/>
      <c r="T1" s="98"/>
      <c r="U1" s="184"/>
    </row>
    <row r="2" s="88" customFormat="1" ht="18.5" customHeight="1" spans="1:21">
      <c r="A2" s="98" t="s">
        <v>96</v>
      </c>
      <c r="B2" s="98"/>
      <c r="C2" s="98"/>
      <c r="D2" s="98"/>
      <c r="E2" s="98"/>
      <c r="F2" s="98"/>
      <c r="G2" s="98"/>
      <c r="H2" s="98"/>
      <c r="I2" s="98"/>
      <c r="J2" s="98"/>
      <c r="K2" s="98"/>
      <c r="L2" s="98"/>
      <c r="M2" s="98"/>
      <c r="N2" s="98"/>
      <c r="O2" s="98"/>
      <c r="P2" s="98"/>
      <c r="Q2" s="98"/>
      <c r="R2" s="98"/>
      <c r="S2" s="98"/>
      <c r="T2" s="98"/>
      <c r="U2" s="184"/>
    </row>
    <row r="3" s="89" customFormat="1" ht="20" customHeight="1" spans="1:21">
      <c r="A3" s="99" t="s">
        <v>72</v>
      </c>
      <c r="B3" s="99" t="s">
        <v>97</v>
      </c>
      <c r="C3" s="99" t="s">
        <v>73</v>
      </c>
      <c r="D3" s="99" t="s">
        <v>98</v>
      </c>
      <c r="E3" s="99" t="s">
        <v>99</v>
      </c>
      <c r="F3" s="99" t="s">
        <v>100</v>
      </c>
      <c r="G3" s="100" t="s">
        <v>101</v>
      </c>
      <c r="H3" s="101" t="s">
        <v>102</v>
      </c>
      <c r="I3" s="101" t="s">
        <v>103</v>
      </c>
      <c r="J3" s="101" t="s">
        <v>78</v>
      </c>
      <c r="K3" s="101" t="s">
        <v>79</v>
      </c>
      <c r="L3" s="148" t="s">
        <v>104</v>
      </c>
      <c r="M3" s="148"/>
      <c r="N3" s="148"/>
      <c r="O3" s="148"/>
      <c r="P3" s="148"/>
      <c r="Q3" s="148"/>
      <c r="R3" s="148"/>
      <c r="S3" s="148" t="s">
        <v>105</v>
      </c>
      <c r="T3" s="100" t="s">
        <v>77</v>
      </c>
      <c r="U3" s="185"/>
    </row>
    <row r="4" s="89" customFormat="1" ht="34.5" customHeight="1" spans="1:21">
      <c r="A4" s="102"/>
      <c r="B4" s="102"/>
      <c r="C4" s="102"/>
      <c r="D4" s="102"/>
      <c r="E4" s="102"/>
      <c r="F4" s="102"/>
      <c r="G4" s="103"/>
      <c r="H4" s="100" t="s">
        <v>106</v>
      </c>
      <c r="I4" s="100" t="s">
        <v>107</v>
      </c>
      <c r="J4" s="100" t="s">
        <v>106</v>
      </c>
      <c r="K4" s="100" t="s">
        <v>107</v>
      </c>
      <c r="L4" s="148" t="s">
        <v>108</v>
      </c>
      <c r="M4" s="148"/>
      <c r="N4" s="148"/>
      <c r="O4" s="148"/>
      <c r="P4" s="148"/>
      <c r="Q4" s="186" t="s">
        <v>109</v>
      </c>
      <c r="R4" s="186" t="s">
        <v>110</v>
      </c>
      <c r="S4" s="148"/>
      <c r="T4" s="103"/>
      <c r="U4" s="185"/>
    </row>
    <row r="5" s="89" customFormat="1" customHeight="1" spans="1:21">
      <c r="A5" s="104"/>
      <c r="B5" s="104"/>
      <c r="C5" s="104"/>
      <c r="D5" s="104"/>
      <c r="E5" s="104"/>
      <c r="F5" s="104"/>
      <c r="G5" s="105"/>
      <c r="H5" s="103"/>
      <c r="I5" s="103"/>
      <c r="J5" s="103"/>
      <c r="K5" s="103"/>
      <c r="L5" s="101" t="s">
        <v>111</v>
      </c>
      <c r="M5" s="149" t="s">
        <v>112</v>
      </c>
      <c r="N5" s="150" t="s">
        <v>113</v>
      </c>
      <c r="O5" s="101" t="s">
        <v>114</v>
      </c>
      <c r="P5" s="101" t="s">
        <v>115</v>
      </c>
      <c r="Q5" s="187">
        <f>'表5 各区域差异性调整表'!D5</f>
        <v>0.09</v>
      </c>
      <c r="R5" s="188">
        <v>0.09</v>
      </c>
      <c r="S5" s="148"/>
      <c r="T5" s="105"/>
      <c r="U5" s="185"/>
    </row>
    <row r="6" s="89" customFormat="1" customHeight="1" spans="1:24">
      <c r="A6" s="106"/>
      <c r="B6" s="107"/>
      <c r="C6" s="106"/>
      <c r="D6" s="106"/>
      <c r="E6" s="106"/>
      <c r="F6" s="106"/>
      <c r="G6" s="108" t="s">
        <v>116</v>
      </c>
      <c r="H6" s="108" t="s">
        <v>117</v>
      </c>
      <c r="I6" s="108" t="s">
        <v>118</v>
      </c>
      <c r="J6" s="108" t="s">
        <v>119</v>
      </c>
      <c r="K6" s="108" t="s">
        <v>120</v>
      </c>
      <c r="L6" s="151" t="s">
        <v>121</v>
      </c>
      <c r="M6" s="152" t="s">
        <v>122</v>
      </c>
      <c r="N6" s="153" t="s">
        <v>123</v>
      </c>
      <c r="O6" s="151" t="s">
        <v>124</v>
      </c>
      <c r="P6" s="151" t="s">
        <v>125</v>
      </c>
      <c r="Q6" s="151" t="s">
        <v>126</v>
      </c>
      <c r="R6" s="151" t="s">
        <v>127</v>
      </c>
      <c r="S6" s="179"/>
      <c r="T6" s="101"/>
      <c r="U6" s="189"/>
      <c r="W6" s="190"/>
      <c r="X6" s="190"/>
    </row>
    <row r="7" s="89" customFormat="1" ht="30" customHeight="1" spans="1:24">
      <c r="A7" s="109" t="s">
        <v>86</v>
      </c>
      <c r="B7" s="110"/>
      <c r="C7" s="111" t="s">
        <v>128</v>
      </c>
      <c r="D7" s="109"/>
      <c r="E7" s="109"/>
      <c r="F7" s="111"/>
      <c r="G7" s="112"/>
      <c r="H7" s="112"/>
      <c r="I7" s="112"/>
      <c r="J7" s="112">
        <f>SUBTOTAL(9,J8:J13)</f>
        <v>623911.042244</v>
      </c>
      <c r="K7" s="112">
        <f>SUBTOTAL(9,K8:K13)</f>
        <v>680063.03604596</v>
      </c>
      <c r="L7" s="154"/>
      <c r="M7" s="155"/>
      <c r="N7" s="156"/>
      <c r="O7" s="154"/>
      <c r="P7" s="154"/>
      <c r="Q7" s="154"/>
      <c r="R7" s="154"/>
      <c r="S7" s="191"/>
      <c r="T7" s="154" t="s">
        <v>11</v>
      </c>
      <c r="U7" s="192"/>
      <c r="W7" s="112"/>
      <c r="X7" s="112"/>
    </row>
    <row r="8" s="90" customFormat="1" ht="30" customHeight="1" outlineLevel="1" spans="1:22">
      <c r="A8" s="113">
        <v>23</v>
      </c>
      <c r="B8" s="114">
        <v>10101023</v>
      </c>
      <c r="C8" s="115" t="s">
        <v>129</v>
      </c>
      <c r="D8" s="113" t="s">
        <v>130</v>
      </c>
      <c r="E8" s="116" t="s">
        <v>131</v>
      </c>
      <c r="F8" s="116" t="s">
        <v>132</v>
      </c>
      <c r="G8" s="117">
        <v>204.12</v>
      </c>
      <c r="H8" s="117">
        <f>L8+M8*N8+O8+P8+Q8</f>
        <v>15.7287</v>
      </c>
      <c r="I8" s="157">
        <f>L8+M8*N8+O8+P8+Q8+R8</f>
        <v>17.144283</v>
      </c>
      <c r="J8" s="157">
        <f>$G8*H8</f>
        <v>3210.542244</v>
      </c>
      <c r="K8" s="157">
        <f>$G8*I8</f>
        <v>3499.49104596</v>
      </c>
      <c r="L8" s="158">
        <v>7.83</v>
      </c>
      <c r="M8" s="159">
        <v>0</v>
      </c>
      <c r="N8" s="159">
        <v>1</v>
      </c>
      <c r="O8" s="160">
        <v>0.1</v>
      </c>
      <c r="P8" s="160">
        <v>6.5</v>
      </c>
      <c r="Q8" s="193">
        <f>(L8+M8*N8+O8+P8)*$Q$5</f>
        <v>1.2987</v>
      </c>
      <c r="R8" s="193">
        <f>(L8+M8*N8+O8+P8+Q8)*$R$5</f>
        <v>1.415583</v>
      </c>
      <c r="S8" s="194"/>
      <c r="T8" s="195"/>
      <c r="U8" s="196">
        <f>VLOOKUP($C8,'[2]表4.1  综合单价清单A【新项目】'!$C$8:$S$314,6,0)</f>
        <v>15.7287</v>
      </c>
      <c r="V8" s="90" t="str">
        <f>IF(U8=H8,"正确","错误")</f>
        <v>正确</v>
      </c>
    </row>
    <row r="9" s="90" customFormat="1" ht="30" customHeight="1" outlineLevel="1" spans="1:22">
      <c r="A9" s="113">
        <v>24</v>
      </c>
      <c r="B9" s="118">
        <v>10101024</v>
      </c>
      <c r="C9" s="115" t="s">
        <v>133</v>
      </c>
      <c r="D9" s="113" t="s">
        <v>130</v>
      </c>
      <c r="E9" s="116" t="s">
        <v>134</v>
      </c>
      <c r="F9" s="116" t="s">
        <v>135</v>
      </c>
      <c r="G9" s="117">
        <v>35000</v>
      </c>
      <c r="H9" s="117">
        <f>L9+M9*N9+O9+P9+Q9</f>
        <v>14.824</v>
      </c>
      <c r="I9" s="157">
        <f>L9+M9*N9+O9+P9+Q9+R9</f>
        <v>16.15816</v>
      </c>
      <c r="J9" s="157">
        <f>$G9*H9</f>
        <v>518840</v>
      </c>
      <c r="K9" s="157">
        <f>$G9*I9</f>
        <v>565535.6</v>
      </c>
      <c r="L9" s="158">
        <v>7</v>
      </c>
      <c r="M9" s="159">
        <v>0</v>
      </c>
      <c r="N9" s="159">
        <v>1</v>
      </c>
      <c r="O9" s="160">
        <v>0.1</v>
      </c>
      <c r="P9" s="160">
        <v>6.5</v>
      </c>
      <c r="Q9" s="193">
        <f>(L9+M9*N9+O9+P9)*$Q$5</f>
        <v>1.224</v>
      </c>
      <c r="R9" s="193">
        <f>(L9+M9*N9+O9+P9+Q9)*$R$5</f>
        <v>1.33416</v>
      </c>
      <c r="S9" s="194"/>
      <c r="T9" s="195"/>
      <c r="U9" s="196">
        <f>VLOOKUP($C9,'[2]表4.1  综合单价清单A【新项目】'!$C$8:$S$314,6,0)</f>
        <v>14.824</v>
      </c>
      <c r="V9" s="90" t="str">
        <f t="shared" ref="V9:V34" si="0">IF(U9=H9,"正确","错误")</f>
        <v>正确</v>
      </c>
    </row>
    <row r="10" s="90" customFormat="1" ht="30" customHeight="1" outlineLevel="1" spans="1:22">
      <c r="A10" s="113">
        <v>26</v>
      </c>
      <c r="B10" s="118">
        <v>10101026</v>
      </c>
      <c r="C10" s="119" t="s">
        <v>136</v>
      </c>
      <c r="D10" s="113" t="s">
        <v>130</v>
      </c>
      <c r="E10" s="116" t="s">
        <v>137</v>
      </c>
      <c r="F10" s="116" t="s">
        <v>138</v>
      </c>
      <c r="G10" s="117"/>
      <c r="H10" s="117">
        <f>L10+M10*N10+O10+P10+Q10</f>
        <v>1.9511</v>
      </c>
      <c r="I10" s="157">
        <f>L10+M10*N10+O10+P10+Q10+R10</f>
        <v>2.126699</v>
      </c>
      <c r="J10" s="157">
        <f>$G10*H10</f>
        <v>0</v>
      </c>
      <c r="K10" s="157">
        <f>$G10*I10</f>
        <v>0</v>
      </c>
      <c r="L10" s="158">
        <v>0.49</v>
      </c>
      <c r="M10" s="159">
        <v>0</v>
      </c>
      <c r="N10" s="159">
        <v>1</v>
      </c>
      <c r="O10" s="160">
        <v>0.1</v>
      </c>
      <c r="P10" s="160">
        <v>1.2</v>
      </c>
      <c r="Q10" s="193">
        <f>(L10+M10*N10+O10+P10)*$Q$5</f>
        <v>0.1611</v>
      </c>
      <c r="R10" s="193">
        <f>(L10+M10*N10+O10+P10+Q10)*$R$5</f>
        <v>0.175599</v>
      </c>
      <c r="S10" s="194"/>
      <c r="T10" s="195"/>
      <c r="U10" s="196">
        <f>VLOOKUP($C10,'[2]表4.1  综合单价清单A【新项目】'!$C$8:$S$314,6,0)</f>
        <v>1.9511</v>
      </c>
      <c r="V10" s="90" t="str">
        <f t="shared" si="0"/>
        <v>正确</v>
      </c>
    </row>
    <row r="11" s="90" customFormat="1" ht="30" customHeight="1" outlineLevel="1" spans="1:22">
      <c r="A11" s="113">
        <v>27</v>
      </c>
      <c r="B11" s="114">
        <v>10101027</v>
      </c>
      <c r="C11" s="115" t="s">
        <v>139</v>
      </c>
      <c r="D11" s="113" t="s">
        <v>130</v>
      </c>
      <c r="E11" s="116" t="s">
        <v>140</v>
      </c>
      <c r="F11" s="116" t="s">
        <v>141</v>
      </c>
      <c r="G11" s="117">
        <v>35000</v>
      </c>
      <c r="H11" s="117">
        <f>L11+M11*N11+O11+P11+Q11</f>
        <v>2.9103</v>
      </c>
      <c r="I11" s="157">
        <f>L11+M11*N11+O11+P11+Q11+R11</f>
        <v>3.172227</v>
      </c>
      <c r="J11" s="157">
        <f>$G11*H11</f>
        <v>101860.5</v>
      </c>
      <c r="K11" s="157">
        <f>$G11*I11</f>
        <v>111027.945</v>
      </c>
      <c r="L11" s="158">
        <v>0.46</v>
      </c>
      <c r="M11" s="159">
        <v>0</v>
      </c>
      <c r="N11" s="159">
        <v>1</v>
      </c>
      <c r="O11" s="160">
        <v>0.1</v>
      </c>
      <c r="P11" s="160">
        <v>2.11</v>
      </c>
      <c r="Q11" s="193">
        <f>(L11+M11*N11+O11+P11)*$Q$5</f>
        <v>0.2403</v>
      </c>
      <c r="R11" s="193">
        <f>(L11+M11*N11+O11+P11+Q11)*$R$5</f>
        <v>0.261927</v>
      </c>
      <c r="S11" s="194"/>
      <c r="T11" s="195"/>
      <c r="U11" s="196">
        <f>VLOOKUP($C11,'[2]表4.1  综合单价清单A【新项目】'!$C$8:$S$314,6,0)</f>
        <v>2.9103</v>
      </c>
      <c r="V11" s="90" t="str">
        <f t="shared" si="0"/>
        <v>正确</v>
      </c>
    </row>
    <row r="12" s="90" customFormat="1" ht="30" customHeight="1" outlineLevel="1" spans="1:22">
      <c r="A12" s="113">
        <v>28</v>
      </c>
      <c r="B12" s="118">
        <v>10101028</v>
      </c>
      <c r="C12" s="115" t="s">
        <v>142</v>
      </c>
      <c r="D12" s="113" t="s">
        <v>130</v>
      </c>
      <c r="E12" s="116" t="s">
        <v>143</v>
      </c>
      <c r="F12" s="116" t="s">
        <v>144</v>
      </c>
      <c r="G12" s="117"/>
      <c r="H12" s="117">
        <f>L12+M12*N12+O12+P12+Q12</f>
        <v>1.635</v>
      </c>
      <c r="I12" s="157">
        <f>L12+M12*N12+O12+P12+Q12+R12</f>
        <v>1.78215</v>
      </c>
      <c r="J12" s="157">
        <f>$G12*H12</f>
        <v>0</v>
      </c>
      <c r="K12" s="157">
        <f>$G12*I12</f>
        <v>0</v>
      </c>
      <c r="L12" s="158">
        <v>0.2</v>
      </c>
      <c r="M12" s="159">
        <v>0</v>
      </c>
      <c r="N12" s="159">
        <v>1</v>
      </c>
      <c r="O12" s="160">
        <v>0.1</v>
      </c>
      <c r="P12" s="160">
        <v>1.2</v>
      </c>
      <c r="Q12" s="193">
        <f>(L12+M12*N12+O12+P12)*$Q$5</f>
        <v>0.135</v>
      </c>
      <c r="R12" s="193">
        <f>(L12+M12*N12+O12+P12+Q12)*$R$5</f>
        <v>0.14715</v>
      </c>
      <c r="S12" s="194"/>
      <c r="T12" s="195"/>
      <c r="U12" s="196">
        <f>VLOOKUP($C12,'[2]表4.1  综合单价清单A【新项目】'!$C$8:$S$314,6,0)</f>
        <v>1.635</v>
      </c>
      <c r="V12" s="90" t="str">
        <f t="shared" si="0"/>
        <v>正确</v>
      </c>
    </row>
    <row r="13" s="91" customFormat="1" ht="30" customHeight="1" spans="1:22">
      <c r="A13" s="120"/>
      <c r="B13" s="121"/>
      <c r="C13" s="122"/>
      <c r="D13" s="120"/>
      <c r="E13" s="123"/>
      <c r="F13" s="123"/>
      <c r="G13" s="112"/>
      <c r="H13" s="112"/>
      <c r="I13" s="161"/>
      <c r="J13" s="161"/>
      <c r="K13" s="162"/>
      <c r="L13" s="163"/>
      <c r="M13" s="164"/>
      <c r="N13" s="164"/>
      <c r="O13" s="165"/>
      <c r="P13" s="165"/>
      <c r="Q13" s="163">
        <f>(L13+M13*N13+O13+P13)*$Q$5</f>
        <v>0</v>
      </c>
      <c r="R13" s="163">
        <f>(L13+M13*N13+O13+P13+Q13)*$R$5</f>
        <v>0</v>
      </c>
      <c r="S13" s="197"/>
      <c r="T13" s="198"/>
      <c r="U13" s="196"/>
      <c r="V13" s="90"/>
    </row>
    <row r="14" s="89" customFormat="1" ht="30" customHeight="1" spans="1:22">
      <c r="A14" s="109" t="s">
        <v>87</v>
      </c>
      <c r="B14" s="110"/>
      <c r="C14" s="111" t="s">
        <v>145</v>
      </c>
      <c r="D14" s="109"/>
      <c r="E14" s="109"/>
      <c r="F14" s="111"/>
      <c r="G14" s="112"/>
      <c r="H14" s="112"/>
      <c r="I14" s="112"/>
      <c r="J14" s="112">
        <f>SUBTOTAL(9,J15:J18)</f>
        <v>1487548.790272</v>
      </c>
      <c r="K14" s="112">
        <f>SUBTOTAL(9,K15:K18)</f>
        <v>1621428.18139648</v>
      </c>
      <c r="L14" s="154"/>
      <c r="M14" s="155"/>
      <c r="N14" s="155"/>
      <c r="O14" s="154"/>
      <c r="P14" s="154"/>
      <c r="Q14" s="154"/>
      <c r="R14" s="154"/>
      <c r="S14" s="191"/>
      <c r="T14" s="154" t="s">
        <v>11</v>
      </c>
      <c r="U14" s="196">
        <f>VLOOKUP($C14,'[2]表4.1  综合单价清单A【新项目】'!$C$8:$S$314,6,0)</f>
        <v>0</v>
      </c>
      <c r="V14" s="90" t="str">
        <f t="shared" si="0"/>
        <v>正确</v>
      </c>
    </row>
    <row r="15" s="91" customFormat="1" ht="30" customHeight="1" outlineLevel="1" spans="1:22">
      <c r="A15" s="120">
        <v>4</v>
      </c>
      <c r="B15" s="121" t="s">
        <v>146</v>
      </c>
      <c r="C15" s="122" t="s">
        <v>147</v>
      </c>
      <c r="D15" s="124" t="s">
        <v>148</v>
      </c>
      <c r="E15" s="123" t="s">
        <v>149</v>
      </c>
      <c r="F15" s="123" t="s">
        <v>150</v>
      </c>
      <c r="G15" s="125">
        <v>16962.59</v>
      </c>
      <c r="H15" s="125">
        <f>L15+M15*N15+O15+P15+Q15</f>
        <v>2.1473</v>
      </c>
      <c r="I15" s="161">
        <f>L15+M15*N15+O15+P15+Q15+R15</f>
        <v>2.340557</v>
      </c>
      <c r="J15" s="161">
        <f>$G15*H15</f>
        <v>36423.769507</v>
      </c>
      <c r="K15" s="161">
        <f>$G15*I15</f>
        <v>39701.90876263</v>
      </c>
      <c r="L15" s="166">
        <v>1</v>
      </c>
      <c r="M15" s="167">
        <v>0</v>
      </c>
      <c r="N15" s="167">
        <v>1</v>
      </c>
      <c r="O15" s="168">
        <v>0.2</v>
      </c>
      <c r="P15" s="168">
        <v>0.77</v>
      </c>
      <c r="Q15" s="163">
        <f>(L15+M15*N15+O15+P15)*$Q$5</f>
        <v>0.1773</v>
      </c>
      <c r="R15" s="163">
        <f>(L15+M15*N15+O15+P15+Q15)*$R$5</f>
        <v>0.193257</v>
      </c>
      <c r="S15" s="197"/>
      <c r="T15" s="198"/>
      <c r="U15" s="196">
        <f>VLOOKUP($C15,'[2]表4.1  综合单价清单A【新项目】'!$C$8:$S$314,6,0)</f>
        <v>2.1473</v>
      </c>
      <c r="V15" s="90" t="str">
        <f t="shared" si="0"/>
        <v>正确</v>
      </c>
    </row>
    <row r="16" s="91" customFormat="1" ht="30" customHeight="1" outlineLevel="1" spans="1:22">
      <c r="A16" s="120">
        <v>7</v>
      </c>
      <c r="B16" s="121" t="s">
        <v>151</v>
      </c>
      <c r="C16" s="122" t="s">
        <v>152</v>
      </c>
      <c r="D16" s="120" t="s">
        <v>130</v>
      </c>
      <c r="E16" s="123" t="s">
        <v>153</v>
      </c>
      <c r="F16" s="123" t="s">
        <v>154</v>
      </c>
      <c r="G16" s="125">
        <v>3291.61</v>
      </c>
      <c r="H16" s="125">
        <f>L16+M16*N16+O16+P16+Q16</f>
        <v>203.0125</v>
      </c>
      <c r="I16" s="161">
        <f>L16+M16*N16+O16+P16+Q16+R16</f>
        <v>221.283625</v>
      </c>
      <c r="J16" s="161">
        <f t="shared" ref="J16:J25" si="1">$G16*H16</f>
        <v>668237.975125</v>
      </c>
      <c r="K16" s="161">
        <f>$G16*I16</f>
        <v>728379.39288625</v>
      </c>
      <c r="L16" s="166">
        <v>3.14</v>
      </c>
      <c r="M16" s="164">
        <f>'6.2 其他可调材料价格表'!D17</f>
        <v>181.5</v>
      </c>
      <c r="N16" s="167">
        <v>1</v>
      </c>
      <c r="O16" s="168">
        <v>0.11</v>
      </c>
      <c r="P16" s="168">
        <v>1.5</v>
      </c>
      <c r="Q16" s="163">
        <f>(L16+M16*N16+O16+P16)*$Q$5</f>
        <v>16.7625</v>
      </c>
      <c r="R16" s="163">
        <f>(L16+M16*N16+O16+P16+Q16)*$R$5</f>
        <v>18.271125</v>
      </c>
      <c r="S16" s="199"/>
      <c r="T16" s="198"/>
      <c r="U16" s="196">
        <f>VLOOKUP($C16,'[2]表4.1  综合单价清单A【新项目】'!$C$8:$S$314,6,0)</f>
        <v>203.0125</v>
      </c>
      <c r="V16" s="90" t="str">
        <f t="shared" si="0"/>
        <v>正确</v>
      </c>
    </row>
    <row r="17" s="91" customFormat="1" ht="30" customHeight="1" outlineLevel="1" spans="1:22">
      <c r="A17" s="120">
        <v>8</v>
      </c>
      <c r="B17" s="121" t="s">
        <v>155</v>
      </c>
      <c r="C17" s="122" t="s">
        <v>156</v>
      </c>
      <c r="D17" s="124" t="s">
        <v>130</v>
      </c>
      <c r="E17" s="123" t="s">
        <v>157</v>
      </c>
      <c r="F17" s="123" t="s">
        <v>158</v>
      </c>
      <c r="G17" s="125">
        <v>1415.54</v>
      </c>
      <c r="H17" s="125">
        <f>L17+M17*N17+O17+P17+Q17</f>
        <v>553.066</v>
      </c>
      <c r="I17" s="161">
        <f>L17+M17*N17+O17+P17+Q17+R17</f>
        <v>602.84194</v>
      </c>
      <c r="J17" s="161">
        <f t="shared" si="1"/>
        <v>782887.04564</v>
      </c>
      <c r="K17" s="161">
        <f>$G17*I17</f>
        <v>853346.8797476</v>
      </c>
      <c r="L17" s="166">
        <v>25</v>
      </c>
      <c r="M17" s="164">
        <f>'6.2 其他可调材料价格表'!D5</f>
        <v>471</v>
      </c>
      <c r="N17" s="164">
        <v>1.02</v>
      </c>
      <c r="O17" s="168">
        <v>1.98</v>
      </c>
      <c r="P17" s="168">
        <v>0</v>
      </c>
      <c r="Q17" s="163">
        <f>(L17+M17*N17+O17+P17)*$Q$5</f>
        <v>45.666</v>
      </c>
      <c r="R17" s="163">
        <f>(L17+M17*N17+O17+P17+Q17)*$R$5</f>
        <v>49.77594</v>
      </c>
      <c r="S17" s="200" t="s">
        <v>159</v>
      </c>
      <c r="T17" s="198"/>
      <c r="U17" s="196">
        <f>VLOOKUP($C17,'[2]表4.1  综合单价清单A【新项目】'!$C$8:$S$314,6,0)</f>
        <v>553.066</v>
      </c>
      <c r="V17" s="90" t="str">
        <f t="shared" si="0"/>
        <v>正确</v>
      </c>
    </row>
    <row r="18" s="91" customFormat="1" ht="30" customHeight="1" spans="1:22">
      <c r="A18" s="120"/>
      <c r="B18" s="121"/>
      <c r="C18" s="122"/>
      <c r="D18" s="120"/>
      <c r="E18" s="123"/>
      <c r="F18" s="123"/>
      <c r="G18" s="112"/>
      <c r="H18" s="112"/>
      <c r="I18" s="161"/>
      <c r="J18" s="161"/>
      <c r="K18" s="162"/>
      <c r="L18" s="163"/>
      <c r="M18" s="164"/>
      <c r="N18" s="164"/>
      <c r="O18" s="165"/>
      <c r="P18" s="165"/>
      <c r="Q18" s="163">
        <f>(L18+M18*N18+O18+P18)*$Q$5</f>
        <v>0</v>
      </c>
      <c r="R18" s="163">
        <f>(L18+M18*N18+O18+P18+Q18)*$R$5</f>
        <v>0</v>
      </c>
      <c r="S18" s="197"/>
      <c r="T18" s="198"/>
      <c r="U18" s="196"/>
      <c r="V18" s="90"/>
    </row>
    <row r="19" s="89" customFormat="1" ht="30" customHeight="1" spans="1:22">
      <c r="A19" s="109" t="s">
        <v>88</v>
      </c>
      <c r="B19" s="110"/>
      <c r="C19" s="126" t="s">
        <v>160</v>
      </c>
      <c r="D19" s="109"/>
      <c r="E19" s="109"/>
      <c r="F19" s="111"/>
      <c r="G19" s="112"/>
      <c r="H19" s="112"/>
      <c r="I19" s="112"/>
      <c r="J19" s="112">
        <f>SUBTOTAL(9,J20:J25)</f>
        <v>761767.238534456</v>
      </c>
      <c r="K19" s="112">
        <f>SUBTOTAL(9,K20:K25)</f>
        <v>830326.290002557</v>
      </c>
      <c r="L19" s="154"/>
      <c r="M19" s="155"/>
      <c r="N19" s="155"/>
      <c r="O19" s="154"/>
      <c r="P19" s="154"/>
      <c r="Q19" s="154"/>
      <c r="R19" s="154"/>
      <c r="S19" s="191"/>
      <c r="T19" s="154" t="s">
        <v>11</v>
      </c>
      <c r="U19" s="196">
        <f>VLOOKUP($C19,'[2]表4.1  综合单价清单A【新项目】'!$C$8:$S$314,6,0)</f>
        <v>0</v>
      </c>
      <c r="V19" s="90" t="str">
        <f t="shared" si="0"/>
        <v>正确</v>
      </c>
    </row>
    <row r="20" s="91" customFormat="1" ht="30" customHeight="1" outlineLevel="1" spans="1:22">
      <c r="A20" s="120">
        <v>11</v>
      </c>
      <c r="B20" s="121" t="s">
        <v>161</v>
      </c>
      <c r="C20" s="122" t="s">
        <v>162</v>
      </c>
      <c r="D20" s="124" t="s">
        <v>130</v>
      </c>
      <c r="E20" s="123" t="s">
        <v>163</v>
      </c>
      <c r="F20" s="123" t="s">
        <v>164</v>
      </c>
      <c r="G20" s="125">
        <v>1094.95</v>
      </c>
      <c r="H20" s="125">
        <f t="shared" ref="H20:H25" si="2">L20+M20*N20+O20+P20+Q20</f>
        <v>578.1578</v>
      </c>
      <c r="I20" s="161">
        <f t="shared" ref="I20:I25" si="3">L20+M20*N20+O20+P20+Q20+R20</f>
        <v>630.192002</v>
      </c>
      <c r="J20" s="161">
        <f t="shared" si="1"/>
        <v>633053.88311</v>
      </c>
      <c r="K20" s="161">
        <f t="shared" ref="K20:K25" si="4">$G20*I20</f>
        <v>690028.7325899</v>
      </c>
      <c r="L20" s="166">
        <v>30</v>
      </c>
      <c r="M20" s="164">
        <f>'6.2 其他可调材料价格表'!D5</f>
        <v>471</v>
      </c>
      <c r="N20" s="164">
        <v>1.02</v>
      </c>
      <c r="O20" s="168">
        <v>20</v>
      </c>
      <c r="P20" s="168">
        <v>0</v>
      </c>
      <c r="Q20" s="163">
        <f>(L20+M20*N20+O20+P20)*$Q$5</f>
        <v>47.7378</v>
      </c>
      <c r="R20" s="163">
        <f>(L20+M20*N20+O20+P20+Q20)*$R$5</f>
        <v>52.034202</v>
      </c>
      <c r="S20" s="200" t="s">
        <v>165</v>
      </c>
      <c r="T20" s="198"/>
      <c r="U20" s="196">
        <f>VLOOKUP($C20,'[2]表4.1  综合单价清单A【新项目】'!$C$8:$S$314,6,0)</f>
        <v>578.1578</v>
      </c>
      <c r="V20" s="90" t="str">
        <f t="shared" si="0"/>
        <v>正确</v>
      </c>
    </row>
    <row r="21" s="91" customFormat="1" ht="30" customHeight="1" outlineLevel="1" spans="1:23">
      <c r="A21" s="120">
        <v>12</v>
      </c>
      <c r="B21" s="121" t="s">
        <v>155</v>
      </c>
      <c r="C21" s="122" t="s">
        <v>156</v>
      </c>
      <c r="D21" s="124" t="s">
        <v>130</v>
      </c>
      <c r="E21" s="123" t="s">
        <v>157</v>
      </c>
      <c r="F21" s="123" t="s">
        <v>158</v>
      </c>
      <c r="G21" s="125">
        <v>7.424</v>
      </c>
      <c r="H21" s="125">
        <f t="shared" si="2"/>
        <v>611.9914</v>
      </c>
      <c r="I21" s="161">
        <f t="shared" si="3"/>
        <v>667.070626</v>
      </c>
      <c r="J21" s="161">
        <f t="shared" si="1"/>
        <v>4543.4241536</v>
      </c>
      <c r="K21" s="161">
        <f t="shared" si="4"/>
        <v>4952.332327424</v>
      </c>
      <c r="L21" s="166">
        <v>25</v>
      </c>
      <c r="M21" s="164">
        <f>'6.2 其他可调材料价格表'!D9</f>
        <v>524</v>
      </c>
      <c r="N21" s="164">
        <v>1.02</v>
      </c>
      <c r="O21" s="168">
        <v>1.98</v>
      </c>
      <c r="P21" s="168">
        <v>0</v>
      </c>
      <c r="Q21" s="163">
        <f>(L21+M21*N21+O21+P21)*$Q$5</f>
        <v>50.5314</v>
      </c>
      <c r="R21" s="163">
        <f>(L21+M21*N21+O21+P21+Q21)*$R$5</f>
        <v>55.079226</v>
      </c>
      <c r="S21" s="200" t="s">
        <v>159</v>
      </c>
      <c r="T21" s="198"/>
      <c r="U21" s="196">
        <f>VLOOKUP($C21,'[2]表4.1  综合单价清单A【新项目】'!$C$8:$S$314,6,0)</f>
        <v>553.066</v>
      </c>
      <c r="V21" s="90" t="str">
        <f t="shared" si="0"/>
        <v>错误</v>
      </c>
      <c r="W21" s="91" t="s">
        <v>166</v>
      </c>
    </row>
    <row r="22" s="91" customFormat="1" ht="30" customHeight="1" outlineLevel="1" spans="1:22">
      <c r="A22" s="120">
        <v>13</v>
      </c>
      <c r="B22" s="121" t="s">
        <v>167</v>
      </c>
      <c r="C22" s="122" t="s">
        <v>168</v>
      </c>
      <c r="D22" s="124" t="s">
        <v>130</v>
      </c>
      <c r="E22" s="123" t="s">
        <v>169</v>
      </c>
      <c r="F22" s="123" t="s">
        <v>164</v>
      </c>
      <c r="G22" s="125">
        <v>18.15</v>
      </c>
      <c r="H22" s="125">
        <f t="shared" si="2"/>
        <v>599.282</v>
      </c>
      <c r="I22" s="161">
        <f t="shared" si="3"/>
        <v>653.21738</v>
      </c>
      <c r="J22" s="161">
        <f t="shared" si="1"/>
        <v>10876.9683</v>
      </c>
      <c r="K22" s="161">
        <f t="shared" si="4"/>
        <v>11855.895447</v>
      </c>
      <c r="L22" s="166">
        <v>30</v>
      </c>
      <c r="M22" s="164">
        <f>'6.2 其他可调材料价格表'!D7</f>
        <v>490</v>
      </c>
      <c r="N22" s="164">
        <v>1.02</v>
      </c>
      <c r="O22" s="168">
        <v>20</v>
      </c>
      <c r="P22" s="168">
        <v>0</v>
      </c>
      <c r="Q22" s="163">
        <f>(L22+M22*N22+O22+P22)*$Q$5</f>
        <v>49.482</v>
      </c>
      <c r="R22" s="163">
        <f>(L22+M22*N22+O22+P22+Q22)*$R$5</f>
        <v>53.93538</v>
      </c>
      <c r="S22" s="200" t="s">
        <v>165</v>
      </c>
      <c r="T22" s="198"/>
      <c r="U22" s="196">
        <f>VLOOKUP($C22,'[2]表4.1  综合单价清单A【新项目】'!$C$8:$S$314,6,0)</f>
        <v>599.282</v>
      </c>
      <c r="V22" s="90" t="str">
        <f t="shared" si="0"/>
        <v>正确</v>
      </c>
    </row>
    <row r="23" s="91" customFormat="1" ht="30" customHeight="1" outlineLevel="1" spans="1:22">
      <c r="A23" s="120">
        <v>19</v>
      </c>
      <c r="B23" s="121" t="s">
        <v>170</v>
      </c>
      <c r="C23" s="122" t="s">
        <v>171</v>
      </c>
      <c r="D23" s="124" t="s">
        <v>172</v>
      </c>
      <c r="E23" s="123" t="s">
        <v>173</v>
      </c>
      <c r="F23" s="123" t="s">
        <v>174</v>
      </c>
      <c r="G23" s="127">
        <v>7.352</v>
      </c>
      <c r="H23" s="125">
        <f t="shared" si="2"/>
        <v>5222.322653</v>
      </c>
      <c r="I23" s="161">
        <f t="shared" si="3"/>
        <v>5692.33169177</v>
      </c>
      <c r="J23" s="161">
        <f t="shared" si="1"/>
        <v>38394.516144856</v>
      </c>
      <c r="K23" s="161">
        <f t="shared" si="4"/>
        <v>41850.022597893</v>
      </c>
      <c r="L23" s="169">
        <v>680</v>
      </c>
      <c r="M23" s="164">
        <f>'表6.1 钢材可调材料价格表'!J8</f>
        <v>3862.39</v>
      </c>
      <c r="N23" s="164">
        <v>1.03</v>
      </c>
      <c r="O23" s="170">
        <v>67.2</v>
      </c>
      <c r="P23" s="170">
        <v>65.66</v>
      </c>
      <c r="Q23" s="163">
        <f>(L23+M23*N23+O23+P23)*$Q$5</f>
        <v>431.200953</v>
      </c>
      <c r="R23" s="163">
        <f>(L23+M23*N23+O23+P23+Q23)*$R$5</f>
        <v>470.00903877</v>
      </c>
      <c r="S23" s="200" t="s">
        <v>175</v>
      </c>
      <c r="T23" s="198"/>
      <c r="U23" s="196">
        <f>VLOOKUP($C23,'[2]表4.1  综合单价清单A【新项目】'!$C$8:$S$314,6,0)</f>
        <v>5222.322653</v>
      </c>
      <c r="V23" s="90" t="str">
        <f t="shared" si="0"/>
        <v>正确</v>
      </c>
    </row>
    <row r="24" s="91" customFormat="1" ht="30" customHeight="1" outlineLevel="1" spans="1:22">
      <c r="A24" s="120">
        <v>23</v>
      </c>
      <c r="B24" s="121" t="s">
        <v>176</v>
      </c>
      <c r="C24" s="122" t="s">
        <v>177</v>
      </c>
      <c r="D24" s="124" t="s">
        <v>148</v>
      </c>
      <c r="E24" s="123" t="s">
        <v>178</v>
      </c>
      <c r="F24" s="123" t="s">
        <v>179</v>
      </c>
      <c r="G24" s="125">
        <v>1054.06</v>
      </c>
      <c r="H24" s="125">
        <f t="shared" si="2"/>
        <v>71.0571</v>
      </c>
      <c r="I24" s="161">
        <f t="shared" si="3"/>
        <v>77.452239</v>
      </c>
      <c r="J24" s="161">
        <f t="shared" si="1"/>
        <v>74898.446826</v>
      </c>
      <c r="K24" s="161">
        <f t="shared" si="4"/>
        <v>81639.30704034</v>
      </c>
      <c r="L24" s="166">
        <v>45</v>
      </c>
      <c r="M24" s="167">
        <v>16</v>
      </c>
      <c r="N24" s="167">
        <v>1</v>
      </c>
      <c r="O24" s="168">
        <v>1.19</v>
      </c>
      <c r="P24" s="168">
        <v>3</v>
      </c>
      <c r="Q24" s="163">
        <f>(L24+M24*N24+O24+P24)*$Q$5</f>
        <v>5.8671</v>
      </c>
      <c r="R24" s="163">
        <f>(L24+M24*N24+O24+P24+Q24)*$R$5</f>
        <v>6.395139</v>
      </c>
      <c r="S24" s="197"/>
      <c r="T24" s="198"/>
      <c r="U24" s="196">
        <f>VLOOKUP($C24,'[2]表4.1  综合单价清单A【新项目】'!$C$8:$S$314,6,0)</f>
        <v>71.0571</v>
      </c>
      <c r="V24" s="90" t="str">
        <f t="shared" si="0"/>
        <v>正确</v>
      </c>
    </row>
    <row r="25" s="91" customFormat="1" ht="30" customHeight="1" outlineLevel="1" spans="1:22">
      <c r="A25" s="120">
        <v>26</v>
      </c>
      <c r="B25" s="121" t="s">
        <v>180</v>
      </c>
      <c r="C25" s="122" t="s">
        <v>181</v>
      </c>
      <c r="D25" s="124" t="s">
        <v>148</v>
      </c>
      <c r="E25" s="128" t="s">
        <v>182</v>
      </c>
      <c r="F25" s="128" t="s">
        <v>183</v>
      </c>
      <c r="G25" s="125"/>
      <c r="H25" s="125">
        <f t="shared" si="2"/>
        <v>12.9165</v>
      </c>
      <c r="I25" s="161">
        <f t="shared" si="3"/>
        <v>14.078985</v>
      </c>
      <c r="J25" s="161">
        <f t="shared" si="1"/>
        <v>0</v>
      </c>
      <c r="K25" s="161">
        <f t="shared" si="4"/>
        <v>0</v>
      </c>
      <c r="L25" s="166">
        <v>8.07</v>
      </c>
      <c r="M25" s="167">
        <v>0</v>
      </c>
      <c r="N25" s="167">
        <v>1</v>
      </c>
      <c r="O25" s="168">
        <v>2.88</v>
      </c>
      <c r="P25" s="168">
        <v>0.9</v>
      </c>
      <c r="Q25" s="163">
        <f>(L25+M25*N25+O25+P25)*$Q$5</f>
        <v>1.0665</v>
      </c>
      <c r="R25" s="163">
        <f>(L25+M25*N25+O25+P25+Q25)*$R$5</f>
        <v>1.162485</v>
      </c>
      <c r="S25" s="197"/>
      <c r="T25" s="198"/>
      <c r="U25" s="196">
        <f>VLOOKUP($C25,'[2]表4.1  综合单价清单A【新项目】'!$C$8:$S$314,6,0)</f>
        <v>12.9165</v>
      </c>
      <c r="V25" s="90" t="str">
        <f t="shared" si="0"/>
        <v>正确</v>
      </c>
    </row>
    <row r="26" s="89" customFormat="1" ht="30" customHeight="1" spans="1:22">
      <c r="A26" s="109" t="s">
        <v>89</v>
      </c>
      <c r="B26" s="110"/>
      <c r="C26" s="126" t="s">
        <v>184</v>
      </c>
      <c r="D26" s="109"/>
      <c r="E26" s="109"/>
      <c r="F26" s="111"/>
      <c r="G26" s="112"/>
      <c r="H26" s="112"/>
      <c r="I26" s="112"/>
      <c r="J26" s="112">
        <f>SUBTOTAL(9,J27:J35)</f>
        <v>1551889.72826182</v>
      </c>
      <c r="K26" s="112">
        <f>SUBTOTAL(9,K27:K35)</f>
        <v>1691559.80380538</v>
      </c>
      <c r="L26" s="154"/>
      <c r="M26" s="155"/>
      <c r="N26" s="155"/>
      <c r="O26" s="154"/>
      <c r="P26" s="154"/>
      <c r="Q26" s="154"/>
      <c r="R26" s="154"/>
      <c r="S26" s="191"/>
      <c r="T26" s="154" t="s">
        <v>11</v>
      </c>
      <c r="U26" s="196">
        <f>VLOOKUP($C26,'[2]表4.1  综合单价清单A【新项目】'!$C$8:$S$314,6,0)</f>
        <v>0</v>
      </c>
      <c r="V26" s="90" t="str">
        <f t="shared" si="0"/>
        <v>正确</v>
      </c>
    </row>
    <row r="27" s="91" customFormat="1" ht="30" customHeight="1" outlineLevel="1" spans="1:22">
      <c r="A27" s="120">
        <v>2</v>
      </c>
      <c r="B27" s="121" t="s">
        <v>185</v>
      </c>
      <c r="C27" s="122" t="s">
        <v>186</v>
      </c>
      <c r="D27" s="124" t="s">
        <v>130</v>
      </c>
      <c r="E27" s="123" t="s">
        <v>187</v>
      </c>
      <c r="F27" s="123" t="s">
        <v>154</v>
      </c>
      <c r="G27" s="125">
        <v>1233.67</v>
      </c>
      <c r="H27" s="125">
        <f>L27+M27*N27+O27+P27+Q27</f>
        <v>600.4047</v>
      </c>
      <c r="I27" s="161">
        <f>L27+M27*N27+O27+P27+Q27+R27</f>
        <v>654.441123</v>
      </c>
      <c r="J27" s="161">
        <f>$G27*H27</f>
        <v>740701.266249</v>
      </c>
      <c r="K27" s="161">
        <f>$G27*I27</f>
        <v>807364.38021141</v>
      </c>
      <c r="L27" s="166">
        <v>53</v>
      </c>
      <c r="M27" s="164">
        <f>'6.2 其他可调材料价格表'!D6</f>
        <v>481</v>
      </c>
      <c r="N27" s="164">
        <v>1.02</v>
      </c>
      <c r="O27" s="168">
        <v>7</v>
      </c>
      <c r="P27" s="168">
        <v>0.21</v>
      </c>
      <c r="Q27" s="163">
        <f>(L27+M27*N27+O27+P27)*$Q$5</f>
        <v>49.5747</v>
      </c>
      <c r="R27" s="163">
        <f>(L27+M27*N27+O27+P27+Q27)*$R$5</f>
        <v>54.036423</v>
      </c>
      <c r="S27" s="200" t="s">
        <v>165</v>
      </c>
      <c r="T27" s="198"/>
      <c r="U27" s="196">
        <f>VLOOKUP($C27,'[2]表4.1  综合单价清单A【新项目】'!$C$8:$S$314,6,0)</f>
        <v>600.4047</v>
      </c>
      <c r="V27" s="90" t="str">
        <f t="shared" si="0"/>
        <v>正确</v>
      </c>
    </row>
    <row r="28" s="91" customFormat="1" ht="30" customHeight="1" outlineLevel="1" spans="1:22">
      <c r="A28" s="120">
        <v>4</v>
      </c>
      <c r="B28" s="121" t="s">
        <v>188</v>
      </c>
      <c r="C28" s="122" t="s">
        <v>189</v>
      </c>
      <c r="D28" s="124" t="s">
        <v>148</v>
      </c>
      <c r="E28" s="123" t="s">
        <v>190</v>
      </c>
      <c r="F28" s="123" t="s">
        <v>191</v>
      </c>
      <c r="G28" s="125">
        <v>5612.2</v>
      </c>
      <c r="H28" s="125">
        <f t="shared" ref="H28:H34" si="5">L28+M28*N28+O28+P28+Q28</f>
        <v>65.53211236</v>
      </c>
      <c r="I28" s="161">
        <f t="shared" ref="I28:I34" si="6">L28+M28*N28+O28+P28+Q28+R28</f>
        <v>71.4300024724</v>
      </c>
      <c r="J28" s="161">
        <f t="shared" ref="J28:J34" si="7">$G28*H28</f>
        <v>367779.320986792</v>
      </c>
      <c r="K28" s="161">
        <f t="shared" ref="K28:K34" si="8">$G28*I28</f>
        <v>400879.459875603</v>
      </c>
      <c r="L28" s="166">
        <v>10.2</v>
      </c>
      <c r="M28" s="167">
        <v>1127.01</v>
      </c>
      <c r="N28" s="167">
        <v>0.0404</v>
      </c>
      <c r="O28" s="168">
        <v>3</v>
      </c>
      <c r="P28" s="168">
        <v>1.39</v>
      </c>
      <c r="Q28" s="163">
        <f>(L28+M28*N28+O28+P28)*$Q$5</f>
        <v>5.41090836</v>
      </c>
      <c r="R28" s="163">
        <f>(L28+M28*N28+O28+P28+Q28)*$R$5</f>
        <v>5.8978901124</v>
      </c>
      <c r="S28" s="197"/>
      <c r="T28" s="198"/>
      <c r="U28" s="196">
        <f>VLOOKUP($C28,'[2]表4.1  综合单价清单A【新项目】'!$C$8:$S$314,6,0)</f>
        <v>65.53211236</v>
      </c>
      <c r="V28" s="90" t="str">
        <f t="shared" si="0"/>
        <v>正确</v>
      </c>
    </row>
    <row r="29" s="91" customFormat="1" ht="30" customHeight="1" outlineLevel="1" spans="1:22">
      <c r="A29" s="120">
        <v>5</v>
      </c>
      <c r="B29" s="121" t="s">
        <v>192</v>
      </c>
      <c r="C29" s="122" t="s">
        <v>193</v>
      </c>
      <c r="D29" s="124" t="s">
        <v>148</v>
      </c>
      <c r="E29" s="123" t="s">
        <v>194</v>
      </c>
      <c r="F29" s="123" t="s">
        <v>191</v>
      </c>
      <c r="G29" s="125">
        <v>-5612.2</v>
      </c>
      <c r="H29" s="125">
        <f t="shared" si="5"/>
        <v>16.44025309</v>
      </c>
      <c r="I29" s="161">
        <f t="shared" si="6"/>
        <v>17.9198758681</v>
      </c>
      <c r="J29" s="161">
        <f t="shared" si="7"/>
        <v>-92265.988391698</v>
      </c>
      <c r="K29" s="161">
        <f t="shared" si="8"/>
        <v>-100569.927346951</v>
      </c>
      <c r="L29" s="166">
        <v>2.55</v>
      </c>
      <c r="M29" s="167">
        <v>1127.01</v>
      </c>
      <c r="N29" s="167">
        <v>0.0101</v>
      </c>
      <c r="O29" s="168">
        <v>0.74</v>
      </c>
      <c r="P29" s="168">
        <v>0.41</v>
      </c>
      <c r="Q29" s="163">
        <f>(L29+M29*N29+O29+P29)*$Q$5</f>
        <v>1.35745209</v>
      </c>
      <c r="R29" s="163">
        <f>(L29+M29*N29+O29+P29+Q29)*$R$5</f>
        <v>1.4796227781</v>
      </c>
      <c r="S29" s="197"/>
      <c r="T29" s="198"/>
      <c r="U29" s="196">
        <f>VLOOKUP($C29,'[2]表4.1  综合单价清单A【新项目】'!$C$8:$S$314,6,0)</f>
        <v>16.44025309</v>
      </c>
      <c r="V29" s="90" t="str">
        <f t="shared" si="0"/>
        <v>正确</v>
      </c>
    </row>
    <row r="30" s="91" customFormat="1" ht="30" customHeight="1" outlineLevel="1" spans="1:22">
      <c r="A30" s="120">
        <v>17</v>
      </c>
      <c r="B30" s="121" t="s">
        <v>195</v>
      </c>
      <c r="C30" s="122" t="s">
        <v>196</v>
      </c>
      <c r="D30" s="124" t="s">
        <v>148</v>
      </c>
      <c r="E30" s="123" t="s">
        <v>197</v>
      </c>
      <c r="F30" s="123" t="s">
        <v>191</v>
      </c>
      <c r="G30" s="125">
        <f>G28</f>
        <v>5612.2</v>
      </c>
      <c r="H30" s="125">
        <f t="shared" si="5"/>
        <v>82.447164</v>
      </c>
      <c r="I30" s="161">
        <f t="shared" si="6"/>
        <v>89.86740876</v>
      </c>
      <c r="J30" s="161">
        <f t="shared" si="7"/>
        <v>462709.9738008</v>
      </c>
      <c r="K30" s="161">
        <f t="shared" si="8"/>
        <v>504353.871442872</v>
      </c>
      <c r="L30" s="166">
        <v>1.46</v>
      </c>
      <c r="M30" s="167">
        <v>1216</v>
      </c>
      <c r="N30" s="167">
        <v>0.0606</v>
      </c>
      <c r="O30" s="168">
        <v>0</v>
      </c>
      <c r="P30" s="168">
        <v>0.49</v>
      </c>
      <c r="Q30" s="163">
        <f>(L30+M30*N30+O30+P30)*$Q$5</f>
        <v>6.807564</v>
      </c>
      <c r="R30" s="163">
        <f>(L30+M30*N30+O30+P30+Q30)*$R$5</f>
        <v>7.42024476</v>
      </c>
      <c r="S30" s="197"/>
      <c r="T30" s="198"/>
      <c r="U30" s="196">
        <f>VLOOKUP($C30,'[2]表4.1  综合单价清单A【新项目】'!$C$8:$S$314,6,0)</f>
        <v>82.447164</v>
      </c>
      <c r="V30" s="90" t="str">
        <f t="shared" si="0"/>
        <v>正确</v>
      </c>
    </row>
    <row r="31" s="91" customFormat="1" ht="30" customHeight="1" outlineLevel="1" spans="1:22">
      <c r="A31" s="120">
        <v>18</v>
      </c>
      <c r="B31" s="121" t="s">
        <v>198</v>
      </c>
      <c r="C31" s="122" t="s">
        <v>199</v>
      </c>
      <c r="D31" s="124" t="s">
        <v>148</v>
      </c>
      <c r="E31" s="123" t="s">
        <v>200</v>
      </c>
      <c r="F31" s="123" t="s">
        <v>191</v>
      </c>
      <c r="G31" s="125">
        <f>-5612.2*2</f>
        <v>-11224.4</v>
      </c>
      <c r="H31" s="125">
        <f t="shared" si="5"/>
        <v>14.171744</v>
      </c>
      <c r="I31" s="161">
        <f t="shared" si="6"/>
        <v>15.44720096</v>
      </c>
      <c r="J31" s="161">
        <f t="shared" si="7"/>
        <v>-159069.3233536</v>
      </c>
      <c r="K31" s="161">
        <f t="shared" si="8"/>
        <v>-173385.562455424</v>
      </c>
      <c r="L31" s="166">
        <v>0.24</v>
      </c>
      <c r="M31" s="167">
        <v>1216</v>
      </c>
      <c r="N31" s="167">
        <v>0.0101</v>
      </c>
      <c r="O31" s="168">
        <v>0</v>
      </c>
      <c r="P31" s="168">
        <v>0.48</v>
      </c>
      <c r="Q31" s="163">
        <f>(L31+M31*N31+O31+P31)*$Q$5</f>
        <v>1.170144</v>
      </c>
      <c r="R31" s="163">
        <f>(L31+M31*N31+O31+P31+Q31)*$R$5</f>
        <v>1.27545696</v>
      </c>
      <c r="S31" s="197"/>
      <c r="T31" s="198"/>
      <c r="U31" s="196">
        <f>VLOOKUP($C31,'[2]表4.1  综合单价清单A【新项目】'!$C$8:$S$314,6,0)</f>
        <v>14.171744</v>
      </c>
      <c r="V31" s="90" t="str">
        <f t="shared" si="0"/>
        <v>正确</v>
      </c>
    </row>
    <row r="32" s="91" customFormat="1" ht="30" customHeight="1" outlineLevel="1" spans="1:22">
      <c r="A32" s="120">
        <v>29</v>
      </c>
      <c r="B32" s="121" t="s">
        <v>201</v>
      </c>
      <c r="C32" s="122" t="s">
        <v>202</v>
      </c>
      <c r="D32" s="124" t="s">
        <v>148</v>
      </c>
      <c r="E32" s="123" t="s">
        <v>203</v>
      </c>
      <c r="F32" s="123" t="s">
        <v>191</v>
      </c>
      <c r="G32" s="125">
        <v>5612.2</v>
      </c>
      <c r="H32" s="125">
        <f t="shared" si="5"/>
        <v>2.0383</v>
      </c>
      <c r="I32" s="161">
        <f t="shared" si="6"/>
        <v>2.221747</v>
      </c>
      <c r="J32" s="161">
        <f t="shared" si="7"/>
        <v>11439.34726</v>
      </c>
      <c r="K32" s="161">
        <f t="shared" si="8"/>
        <v>12468.8885134</v>
      </c>
      <c r="L32" s="166">
        <v>0.5</v>
      </c>
      <c r="M32" s="167">
        <v>0</v>
      </c>
      <c r="N32" s="167">
        <v>1</v>
      </c>
      <c r="O32" s="168">
        <v>1.37</v>
      </c>
      <c r="P32" s="168">
        <v>0</v>
      </c>
      <c r="Q32" s="163">
        <f>(L32+M32*N32+O32+P32)*$Q$5</f>
        <v>0.1683</v>
      </c>
      <c r="R32" s="163">
        <f>(L32+M32*N32+O32+P32+Q32)*$R$5</f>
        <v>0.183447</v>
      </c>
      <c r="S32" s="197"/>
      <c r="T32" s="198"/>
      <c r="U32" s="196">
        <f>VLOOKUP($C32,'[2]表4.1  综合单价清单A【新项目】'!$C$8:$S$314,6,0)</f>
        <v>2.0383</v>
      </c>
      <c r="V32" s="90" t="str">
        <f t="shared" si="0"/>
        <v>正确</v>
      </c>
    </row>
    <row r="33" s="91" customFormat="1" ht="30" customHeight="1" outlineLevel="1" spans="1:22">
      <c r="A33" s="120">
        <v>30</v>
      </c>
      <c r="B33" s="121" t="s">
        <v>204</v>
      </c>
      <c r="C33" s="122" t="s">
        <v>205</v>
      </c>
      <c r="D33" s="124" t="s">
        <v>148</v>
      </c>
      <c r="E33" s="123" t="s">
        <v>203</v>
      </c>
      <c r="F33" s="123" t="s">
        <v>191</v>
      </c>
      <c r="G33" s="125">
        <v>5612.2</v>
      </c>
      <c r="H33" s="125">
        <f t="shared" si="5"/>
        <v>3.8913</v>
      </c>
      <c r="I33" s="161">
        <f t="shared" si="6"/>
        <v>4.241517</v>
      </c>
      <c r="J33" s="161">
        <f t="shared" si="7"/>
        <v>21838.75386</v>
      </c>
      <c r="K33" s="161">
        <f t="shared" si="8"/>
        <v>23804.2417074</v>
      </c>
      <c r="L33" s="166">
        <v>1.8</v>
      </c>
      <c r="M33" s="167">
        <v>0</v>
      </c>
      <c r="N33" s="167">
        <v>1</v>
      </c>
      <c r="O33" s="168">
        <v>1.77</v>
      </c>
      <c r="P33" s="168">
        <v>0</v>
      </c>
      <c r="Q33" s="163">
        <f>(L33+M33*N33+O33+P33)*$Q$5</f>
        <v>0.3213</v>
      </c>
      <c r="R33" s="163">
        <f>(L33+M33*N33+O33+P33+Q33)*$R$5</f>
        <v>0.350217</v>
      </c>
      <c r="S33" s="197"/>
      <c r="T33" s="198"/>
      <c r="U33" s="196">
        <f>VLOOKUP($C33,'[2]表4.1  综合单价清单A【新项目】'!$C$8:$S$314,6,0)</f>
        <v>3.8913</v>
      </c>
      <c r="V33" s="90" t="str">
        <f t="shared" si="0"/>
        <v>正确</v>
      </c>
    </row>
    <row r="34" s="91" customFormat="1" ht="30" customHeight="1" outlineLevel="1" spans="1:22">
      <c r="A34" s="120">
        <v>15</v>
      </c>
      <c r="B34" s="121" t="s">
        <v>206</v>
      </c>
      <c r="C34" s="122" t="s">
        <v>171</v>
      </c>
      <c r="D34" s="124" t="s">
        <v>172</v>
      </c>
      <c r="E34" s="123" t="s">
        <v>173</v>
      </c>
      <c r="F34" s="123" t="s">
        <v>174</v>
      </c>
      <c r="G34" s="127">
        <v>38.059</v>
      </c>
      <c r="H34" s="125">
        <f t="shared" si="5"/>
        <v>5222.322653</v>
      </c>
      <c r="I34" s="161">
        <f t="shared" si="6"/>
        <v>5692.33169177</v>
      </c>
      <c r="J34" s="161">
        <f t="shared" si="7"/>
        <v>198756.377850527</v>
      </c>
      <c r="K34" s="161">
        <f t="shared" si="8"/>
        <v>216644.451857074</v>
      </c>
      <c r="L34" s="166">
        <v>680</v>
      </c>
      <c r="M34" s="164">
        <f>'表6.1 钢材可调材料价格表'!J8</f>
        <v>3862.39</v>
      </c>
      <c r="N34" s="164">
        <v>1.03</v>
      </c>
      <c r="O34" s="168">
        <v>67.2</v>
      </c>
      <c r="P34" s="168">
        <v>65.66</v>
      </c>
      <c r="Q34" s="163">
        <f>(L34+M34*N34+O34+P34)*$Q$5</f>
        <v>431.200953</v>
      </c>
      <c r="R34" s="163">
        <f>(L34+M34*N34+O34+P34+Q34)*$R$5</f>
        <v>470.00903877</v>
      </c>
      <c r="S34" s="200" t="s">
        <v>175</v>
      </c>
      <c r="T34" s="198"/>
      <c r="U34" s="196">
        <f>VLOOKUP($C34,'[2]表4.1  综合单价清单A【新项目】'!$C$8:$S$314,6,0)</f>
        <v>5222.322653</v>
      </c>
      <c r="V34" s="90" t="str">
        <f t="shared" si="0"/>
        <v>正确</v>
      </c>
    </row>
    <row r="35" s="91" customFormat="1" ht="30" customHeight="1" collapsed="1" spans="1:21">
      <c r="A35" s="120"/>
      <c r="B35" s="121"/>
      <c r="C35" s="122"/>
      <c r="D35" s="120"/>
      <c r="E35" s="123"/>
      <c r="F35" s="123"/>
      <c r="G35" s="112"/>
      <c r="H35" s="112"/>
      <c r="I35" s="161"/>
      <c r="J35" s="161"/>
      <c r="K35" s="162"/>
      <c r="L35" s="163"/>
      <c r="M35" s="164"/>
      <c r="N35" s="164"/>
      <c r="O35" s="165"/>
      <c r="P35" s="165"/>
      <c r="Q35" s="163">
        <f>(L35+M35*N35+O35+P35)*$Q$5</f>
        <v>0</v>
      </c>
      <c r="R35" s="163">
        <f>(L35+M35*N35+O35+P35+Q35)*$R$5</f>
        <v>0</v>
      </c>
      <c r="S35" s="197"/>
      <c r="T35" s="198"/>
      <c r="U35" s="201"/>
    </row>
    <row r="36" s="91" customFormat="1" ht="30" hidden="1" customHeight="1" outlineLevel="1" spans="1:21">
      <c r="A36" s="109" t="s">
        <v>207</v>
      </c>
      <c r="B36" s="110"/>
      <c r="C36" s="126" t="s">
        <v>208</v>
      </c>
      <c r="D36" s="124"/>
      <c r="E36" s="123"/>
      <c r="F36" s="123"/>
      <c r="G36" s="125"/>
      <c r="H36" s="125"/>
      <c r="I36" s="161"/>
      <c r="J36" s="171">
        <f>SUM(J37:J41)</f>
        <v>0</v>
      </c>
      <c r="K36" s="171">
        <f>SUM(K37:K41)</f>
        <v>0</v>
      </c>
      <c r="L36" s="166"/>
      <c r="M36" s="167"/>
      <c r="N36" s="167"/>
      <c r="O36" s="168"/>
      <c r="P36" s="168"/>
      <c r="Q36" s="163"/>
      <c r="R36" s="163"/>
      <c r="S36" s="197"/>
      <c r="T36" s="198"/>
      <c r="U36" s="201"/>
    </row>
    <row r="37" s="90" customFormat="1" ht="30" hidden="1" customHeight="1" outlineLevel="1" spans="1:21">
      <c r="A37" s="129">
        <v>1</v>
      </c>
      <c r="B37" s="129" t="s">
        <v>209</v>
      </c>
      <c r="C37" s="130" t="s">
        <v>210</v>
      </c>
      <c r="D37" s="131" t="s">
        <v>211</v>
      </c>
      <c r="E37" s="132"/>
      <c r="F37" s="132"/>
      <c r="G37" s="133"/>
      <c r="H37" s="134">
        <f>L37+M37*N37+O37+P37+Q37</f>
        <v>0</v>
      </c>
      <c r="I37" s="172">
        <f>L37+M37*N37+O37+P37+Q37+R37</f>
        <v>0</v>
      </c>
      <c r="J37" s="172">
        <f>$G37*H37</f>
        <v>0</v>
      </c>
      <c r="K37" s="172">
        <f>$G37*I37</f>
        <v>0</v>
      </c>
      <c r="L37" s="173"/>
      <c r="M37" s="174">
        <f>6.65-6.24+1.81</f>
        <v>2.22</v>
      </c>
      <c r="N37" s="175"/>
      <c r="O37" s="176"/>
      <c r="P37" s="176"/>
      <c r="Q37" s="202">
        <f>(L37+M37*N37+O37+P37)*$Q$5</f>
        <v>0</v>
      </c>
      <c r="R37" s="202">
        <f>(L37+M37*N37+O37+P37+Q37)*$R$5</f>
        <v>0</v>
      </c>
      <c r="S37" s="203"/>
      <c r="T37" s="204"/>
      <c r="U37" s="196"/>
    </row>
    <row r="38" s="90" customFormat="1" ht="30" hidden="1" customHeight="1" outlineLevel="1" spans="1:21">
      <c r="A38" s="129">
        <v>2</v>
      </c>
      <c r="B38" s="129" t="s">
        <v>212</v>
      </c>
      <c r="C38" s="130" t="s">
        <v>213</v>
      </c>
      <c r="D38" s="131" t="s">
        <v>211</v>
      </c>
      <c r="E38" s="132"/>
      <c r="F38" s="132"/>
      <c r="G38" s="133"/>
      <c r="H38" s="134">
        <f>L38+M38*N38+O38+P38+Q38</f>
        <v>0</v>
      </c>
      <c r="I38" s="172">
        <f>L38+M38*N38+O38+P38+Q38+R38</f>
        <v>0</v>
      </c>
      <c r="J38" s="172">
        <f>$G38*H38</f>
        <v>0</v>
      </c>
      <c r="K38" s="172">
        <f>$G38*I38</f>
        <v>0</v>
      </c>
      <c r="L38" s="173"/>
      <c r="M38" s="174"/>
      <c r="N38" s="175"/>
      <c r="O38" s="176"/>
      <c r="P38" s="176"/>
      <c r="Q38" s="202">
        <f>(L38+M38*N38+O38+P38)*$Q$5</f>
        <v>0</v>
      </c>
      <c r="R38" s="202">
        <f>(L38+M38*N38+O38+P38+Q38)*$R$5</f>
        <v>0</v>
      </c>
      <c r="S38" s="203"/>
      <c r="T38" s="204"/>
      <c r="U38" s="196"/>
    </row>
    <row r="39" s="90" customFormat="1" ht="30" hidden="1" customHeight="1" outlineLevel="1" spans="1:21">
      <c r="A39" s="129">
        <v>3</v>
      </c>
      <c r="B39" s="129" t="s">
        <v>214</v>
      </c>
      <c r="C39" s="130" t="s">
        <v>215</v>
      </c>
      <c r="D39" s="135" t="s">
        <v>148</v>
      </c>
      <c r="E39" s="130"/>
      <c r="F39" s="130"/>
      <c r="G39" s="135"/>
      <c r="H39" s="134">
        <f>L39+M39*N39+O39+P39+Q39</f>
        <v>6.65118</v>
      </c>
      <c r="I39" s="172">
        <f>L39+M39*N39+O39+P39+Q39+R39</f>
        <v>7.2497862</v>
      </c>
      <c r="J39" s="172">
        <f>$G39*H39</f>
        <v>0</v>
      </c>
      <c r="K39" s="172">
        <f>$G39*I39</f>
        <v>0</v>
      </c>
      <c r="L39" s="173">
        <v>2.69</v>
      </c>
      <c r="M39" s="174">
        <v>2.8</v>
      </c>
      <c r="N39" s="175">
        <v>1.04</v>
      </c>
      <c r="O39" s="176">
        <v>0.5</v>
      </c>
      <c r="P39" s="176">
        <v>0</v>
      </c>
      <c r="Q39" s="202">
        <f>(L39+M39*N39+O39+P39)*$Q$5</f>
        <v>0.54918</v>
      </c>
      <c r="R39" s="202">
        <f>(L39+M39*N39+O39+P39+Q39)*$R$5</f>
        <v>0.5986062</v>
      </c>
      <c r="S39" s="203"/>
      <c r="T39" s="204"/>
      <c r="U39" s="196"/>
    </row>
    <row r="40" s="90" customFormat="1" ht="30" hidden="1" customHeight="1" outlineLevel="1" spans="1:21">
      <c r="A40" s="129">
        <v>4</v>
      </c>
      <c r="B40" s="129" t="s">
        <v>216</v>
      </c>
      <c r="C40" s="136" t="s">
        <v>217</v>
      </c>
      <c r="D40" s="137" t="s">
        <v>148</v>
      </c>
      <c r="E40" s="138"/>
      <c r="F40" s="138"/>
      <c r="G40" s="139"/>
      <c r="H40" s="134">
        <f>L40+M40*N40+O40+P40+Q40</f>
        <v>24.065456</v>
      </c>
      <c r="I40" s="172">
        <f>L40+M40*N40+O40+P40+Q40+R40</f>
        <v>26.23134704</v>
      </c>
      <c r="J40" s="172">
        <f>$G40*H40</f>
        <v>0</v>
      </c>
      <c r="K40" s="172">
        <f>$G40*I40</f>
        <v>0</v>
      </c>
      <c r="L40" s="173">
        <v>2.98</v>
      </c>
      <c r="M40" s="174">
        <v>15.96</v>
      </c>
      <c r="N40" s="175">
        <v>1.04</v>
      </c>
      <c r="O40" s="176">
        <v>1.5</v>
      </c>
      <c r="P40" s="176">
        <v>1</v>
      </c>
      <c r="Q40" s="202">
        <f>(L40+M40*N40+O40+P40)*$Q$5</f>
        <v>1.987056</v>
      </c>
      <c r="R40" s="202">
        <f>(L40+M40*N40+O40+P40+Q40)*$R$5</f>
        <v>2.16589104</v>
      </c>
      <c r="S40" s="205"/>
      <c r="T40" s="206"/>
      <c r="U40" s="196"/>
    </row>
    <row r="41" s="90" customFormat="1" ht="30" hidden="1" customHeight="1" spans="1:21">
      <c r="A41" s="129">
        <v>5</v>
      </c>
      <c r="B41" s="129" t="s">
        <v>218</v>
      </c>
      <c r="C41" s="136" t="s">
        <v>219</v>
      </c>
      <c r="D41" s="137" t="s">
        <v>220</v>
      </c>
      <c r="E41" s="116"/>
      <c r="F41" s="116"/>
      <c r="G41" s="139"/>
      <c r="H41" s="134">
        <f>L41+M41*N41+O41+P41+Q41</f>
        <v>29.2011</v>
      </c>
      <c r="I41" s="172">
        <f>L41+M41*N41+O41+P41+Q41+R41</f>
        <v>31.829199</v>
      </c>
      <c r="J41" s="172">
        <f>$G41*H41</f>
        <v>0</v>
      </c>
      <c r="K41" s="172">
        <f>$G41*I41</f>
        <v>0</v>
      </c>
      <c r="L41" s="173">
        <v>4.69</v>
      </c>
      <c r="M41" s="174">
        <v>18.6</v>
      </c>
      <c r="N41" s="175">
        <v>1</v>
      </c>
      <c r="O41" s="176">
        <v>1.5</v>
      </c>
      <c r="P41" s="176">
        <v>2</v>
      </c>
      <c r="Q41" s="202">
        <f>(L41+M41*N41+O41+P41)*$Q$5</f>
        <v>2.4111</v>
      </c>
      <c r="R41" s="202">
        <f>(L41+M41*N41+O41+P41+Q41)*$R$5</f>
        <v>2.628099</v>
      </c>
      <c r="S41" s="194"/>
      <c r="T41" s="195"/>
      <c r="U41" s="196"/>
    </row>
    <row r="42" s="89" customFormat="1" ht="30" hidden="1" customHeight="1" collapsed="1" spans="1:21">
      <c r="A42" s="109" t="s">
        <v>221</v>
      </c>
      <c r="B42" s="110"/>
      <c r="C42" s="126" t="s">
        <v>222</v>
      </c>
      <c r="D42" s="109"/>
      <c r="E42" s="109"/>
      <c r="F42" s="111"/>
      <c r="G42" s="112"/>
      <c r="H42" s="112"/>
      <c r="I42" s="112"/>
      <c r="J42" s="112">
        <f>SUBTOTAL(9,J43:J44)</f>
        <v>0</v>
      </c>
      <c r="K42" s="112">
        <f>SUBTOTAL(9,K43:K44)</f>
        <v>0</v>
      </c>
      <c r="L42" s="154"/>
      <c r="M42" s="155"/>
      <c r="N42" s="155"/>
      <c r="O42" s="154"/>
      <c r="P42" s="154"/>
      <c r="Q42" s="154"/>
      <c r="R42" s="154"/>
      <c r="S42" s="191"/>
      <c r="T42" s="154" t="s">
        <v>11</v>
      </c>
      <c r="U42" s="192"/>
    </row>
    <row r="43" s="91" customFormat="1" ht="30" hidden="1" customHeight="1" outlineLevel="1" spans="1:21">
      <c r="A43" s="120">
        <v>1</v>
      </c>
      <c r="B43" s="121" t="s">
        <v>223</v>
      </c>
      <c r="C43" s="122" t="s">
        <v>222</v>
      </c>
      <c r="D43" s="124" t="s">
        <v>224</v>
      </c>
      <c r="E43" s="123"/>
      <c r="F43" s="123" t="s">
        <v>225</v>
      </c>
      <c r="G43" s="125"/>
      <c r="H43" s="140">
        <f>L43</f>
        <v>0.02</v>
      </c>
      <c r="I43" s="140">
        <f>L43+R43</f>
        <v>0.0218</v>
      </c>
      <c r="J43" s="161">
        <f t="shared" ref="J43" si="9">$G43*H43</f>
        <v>0</v>
      </c>
      <c r="K43" s="161">
        <f t="shared" ref="K43" si="10">$G43*I43</f>
        <v>0</v>
      </c>
      <c r="L43" s="177">
        <v>0.02</v>
      </c>
      <c r="M43" s="178"/>
      <c r="N43" s="178"/>
      <c r="O43" s="178"/>
      <c r="P43" s="178"/>
      <c r="Q43" s="207"/>
      <c r="R43" s="163">
        <f>L43*R5</f>
        <v>0.0018</v>
      </c>
      <c r="S43" s="197"/>
      <c r="T43" s="198"/>
      <c r="U43" s="201"/>
    </row>
    <row r="44" s="91" customFormat="1" ht="30" hidden="1" customHeight="1" spans="1:21">
      <c r="A44" s="120"/>
      <c r="B44" s="121"/>
      <c r="C44" s="122"/>
      <c r="D44" s="120"/>
      <c r="E44" s="123"/>
      <c r="F44" s="123"/>
      <c r="G44" s="112"/>
      <c r="H44" s="112"/>
      <c r="I44" s="161"/>
      <c r="J44" s="161"/>
      <c r="K44" s="162"/>
      <c r="L44" s="163"/>
      <c r="M44" s="164"/>
      <c r="N44" s="164"/>
      <c r="O44" s="165"/>
      <c r="P44" s="165"/>
      <c r="Q44" s="163"/>
      <c r="R44" s="163"/>
      <c r="S44" s="197"/>
      <c r="T44" s="198"/>
      <c r="U44" s="201"/>
    </row>
    <row r="45" s="91" customFormat="1" ht="30" customHeight="1" spans="1:24">
      <c r="A45" s="141"/>
      <c r="B45" s="142"/>
      <c r="C45" s="143" t="s">
        <v>91</v>
      </c>
      <c r="D45" s="144"/>
      <c r="E45" s="106"/>
      <c r="F45" s="106"/>
      <c r="G45" s="106"/>
      <c r="H45" s="106"/>
      <c r="I45" s="106"/>
      <c r="J45" s="101">
        <f>J7+J14+J19+J26+J36</f>
        <v>4425116.79931228</v>
      </c>
      <c r="K45" s="101">
        <f>K7+K14+K19+K26+K36</f>
        <v>4823377.31125038</v>
      </c>
      <c r="L45" s="179" t="s">
        <v>226</v>
      </c>
      <c r="M45" s="179"/>
      <c r="N45" s="179"/>
      <c r="O45" s="179"/>
      <c r="P45" s="179"/>
      <c r="Q45" s="179"/>
      <c r="R45" s="179"/>
      <c r="S45" s="179"/>
      <c r="T45" s="179"/>
      <c r="U45" s="181" t="s">
        <v>11</v>
      </c>
      <c r="W45" s="208">
        <f>16062969.7893428-J7+W7</f>
        <v>15439058.7470988</v>
      </c>
      <c r="X45" s="208">
        <f>17508637.0703837-K7+X7</f>
        <v>16828574.0343377</v>
      </c>
    </row>
    <row r="46" s="91" customFormat="1" customHeight="1" spans="1:21">
      <c r="A46" s="145"/>
      <c r="B46" s="146"/>
      <c r="C46" s="145"/>
      <c r="D46" s="145"/>
      <c r="E46" s="145"/>
      <c r="F46" s="145"/>
      <c r="G46" s="145"/>
      <c r="H46" s="145"/>
      <c r="I46" s="145"/>
      <c r="J46" s="145"/>
      <c r="K46" s="180"/>
      <c r="L46" s="181"/>
      <c r="M46" s="182"/>
      <c r="N46" s="183"/>
      <c r="O46" s="181"/>
      <c r="P46" s="181"/>
      <c r="Q46" s="181"/>
      <c r="R46" s="181"/>
      <c r="S46" s="181"/>
      <c r="T46" s="181"/>
      <c r="U46" s="181"/>
    </row>
    <row r="47" s="91" customFormat="1" customHeight="1" spans="1:21">
      <c r="A47" s="147"/>
      <c r="B47" s="147"/>
      <c r="C47" s="147"/>
      <c r="D47" s="147"/>
      <c r="E47" s="147"/>
      <c r="F47" s="147"/>
      <c r="G47" s="147"/>
      <c r="H47" s="147"/>
      <c r="I47" s="147"/>
      <c r="J47" s="147"/>
      <c r="K47" s="147"/>
      <c r="L47" s="147"/>
      <c r="M47" s="147"/>
      <c r="N47" s="147"/>
      <c r="O47" s="147"/>
      <c r="P47" s="147"/>
      <c r="Q47" s="147"/>
      <c r="R47" s="147"/>
      <c r="S47" s="147"/>
      <c r="T47" s="147"/>
      <c r="U47" s="209"/>
    </row>
    <row r="48" s="91" customFormat="1" customHeight="1" spans="1:21">
      <c r="A48" s="147"/>
      <c r="B48" s="147"/>
      <c r="C48" s="147"/>
      <c r="D48" s="147"/>
      <c r="E48" s="147"/>
      <c r="F48" s="147"/>
      <c r="G48" s="147"/>
      <c r="H48" s="147"/>
      <c r="I48" s="147"/>
      <c r="J48" s="147"/>
      <c r="K48" s="147"/>
      <c r="L48" s="147"/>
      <c r="M48" s="147"/>
      <c r="N48" s="147"/>
      <c r="O48" s="147"/>
      <c r="P48" s="147"/>
      <c r="Q48" s="147"/>
      <c r="R48" s="147"/>
      <c r="S48" s="147"/>
      <c r="T48" s="147"/>
      <c r="U48" s="201"/>
    </row>
    <row r="52" customHeight="1" spans="10:10">
      <c r="J52" s="94">
        <f>J7+J14+J19+J26+J36</f>
        <v>4425116.79931228</v>
      </c>
    </row>
  </sheetData>
  <mergeCells count="20">
    <mergeCell ref="A1:T1"/>
    <mergeCell ref="A2:T2"/>
    <mergeCell ref="L3:R3"/>
    <mergeCell ref="L4:P4"/>
    <mergeCell ref="L43:Q43"/>
    <mergeCell ref="L45:T45"/>
    <mergeCell ref="A3:A5"/>
    <mergeCell ref="B3:B5"/>
    <mergeCell ref="C3:C5"/>
    <mergeCell ref="D3:D5"/>
    <mergeCell ref="E3:E5"/>
    <mergeCell ref="F3:F5"/>
    <mergeCell ref="G3:G5"/>
    <mergeCell ref="H4:H5"/>
    <mergeCell ref="I4:I5"/>
    <mergeCell ref="J4:J5"/>
    <mergeCell ref="K4:K5"/>
    <mergeCell ref="S3:S5"/>
    <mergeCell ref="T3:T5"/>
    <mergeCell ref="A47:T48"/>
  </mergeCells>
  <printOptions horizontalCentered="1"/>
  <pageMargins left="0.708661417322835" right="0.708661417322835" top="0.748031496062992" bottom="0.748031496062992" header="0.31496062992126" footer="0.31496062992126"/>
  <pageSetup paperSize="9" scale="39" fitToHeight="0" orientation="landscape"/>
  <headerFooter>
    <oddHeader>&amp;L&amp;G&amp;R有效期为:2019年12月20日-2021年6月20日</oddHeader>
  </headerFooter>
  <legacyDrawingHF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J27"/>
  <sheetViews>
    <sheetView view="pageBreakPreview" zoomScale="90" zoomScaleNormal="100" zoomScaleSheetLayoutView="90" workbookViewId="0">
      <pane xSplit="2" ySplit="4" topLeftCell="D11" activePane="bottomRight" state="frozen"/>
      <selection/>
      <selection pane="topRight"/>
      <selection pane="bottomLeft"/>
      <selection pane="bottomRight" activeCell="O5" sqref="O5"/>
    </sheetView>
  </sheetViews>
  <sheetFormatPr defaultColWidth="8" defaultRowHeight="10.8"/>
  <cols>
    <col min="1" max="1" width="4.26851851851852" style="71" customWidth="1"/>
    <col min="2" max="2" width="18" style="71" customWidth="1"/>
    <col min="3" max="3" width="79.8148148148148" style="71" customWidth="1"/>
    <col min="4" max="4" width="31.0925925925926" style="71" customWidth="1"/>
    <col min="5" max="6" width="8.09259259259259" style="72" customWidth="1"/>
    <col min="7" max="10" width="8.09259259259259" style="73" customWidth="1"/>
    <col min="11" max="16384" width="8" style="71"/>
  </cols>
  <sheetData>
    <row r="1" s="70" customFormat="1" ht="21" customHeight="1" spans="1:10">
      <c r="A1" s="74" t="str">
        <f>'表1 招标封面'!A3</f>
        <v>融创九阙府室外管网工程预算</v>
      </c>
      <c r="B1" s="74"/>
      <c r="C1" s="74"/>
      <c r="D1" s="74"/>
      <c r="E1" s="74"/>
      <c r="F1" s="74"/>
      <c r="G1" s="74"/>
      <c r="H1" s="74"/>
      <c r="I1" s="74"/>
      <c r="J1" s="74"/>
    </row>
    <row r="2" s="70" customFormat="1" ht="21" customHeight="1" spans="1:10">
      <c r="A2" s="75" t="s">
        <v>227</v>
      </c>
      <c r="B2" s="75"/>
      <c r="C2" s="75"/>
      <c r="D2" s="75"/>
      <c r="E2" s="75"/>
      <c r="F2" s="75"/>
      <c r="G2" s="75"/>
      <c r="H2" s="75"/>
      <c r="I2" s="75"/>
      <c r="J2" s="75"/>
    </row>
    <row r="3" spans="1:10">
      <c r="A3" s="76" t="s">
        <v>72</v>
      </c>
      <c r="B3" s="76" t="s">
        <v>73</v>
      </c>
      <c r="C3" s="76" t="s">
        <v>228</v>
      </c>
      <c r="D3" s="76" t="s">
        <v>229</v>
      </c>
      <c r="E3" s="76" t="s">
        <v>98</v>
      </c>
      <c r="F3" s="77" t="s">
        <v>101</v>
      </c>
      <c r="G3" s="78" t="s">
        <v>230</v>
      </c>
      <c r="H3" s="78" t="s">
        <v>231</v>
      </c>
      <c r="I3" s="78" t="s">
        <v>78</v>
      </c>
      <c r="J3" s="78" t="s">
        <v>79</v>
      </c>
    </row>
    <row r="4" ht="21.6" spans="1:10">
      <c r="A4" s="76" t="s">
        <v>232</v>
      </c>
      <c r="B4" s="76" t="s">
        <v>232</v>
      </c>
      <c r="C4" s="76" t="s">
        <v>232</v>
      </c>
      <c r="D4" s="76" t="s">
        <v>232</v>
      </c>
      <c r="E4" s="76" t="s">
        <v>232</v>
      </c>
      <c r="F4" s="79"/>
      <c r="G4" s="80" t="s">
        <v>233</v>
      </c>
      <c r="H4" s="80" t="s">
        <v>234</v>
      </c>
      <c r="I4" s="80" t="s">
        <v>235</v>
      </c>
      <c r="J4" s="80" t="s">
        <v>236</v>
      </c>
    </row>
    <row r="5" ht="248.4" spans="1:10">
      <c r="A5" s="76">
        <v>1</v>
      </c>
      <c r="B5" s="81" t="s">
        <v>237</v>
      </c>
      <c r="C5" s="81" t="s">
        <v>238</v>
      </c>
      <c r="D5" s="81" t="s">
        <v>239</v>
      </c>
      <c r="E5" s="76" t="s">
        <v>130</v>
      </c>
      <c r="F5" s="76"/>
      <c r="G5" s="82">
        <v>3.76699029126214</v>
      </c>
      <c r="H5" s="80">
        <f>G5*(1+'表4.1  综合单价清单A【新项目】'!$R$5)</f>
        <v>4.10601941747573</v>
      </c>
      <c r="I5" s="80">
        <f>F5*G5</f>
        <v>0</v>
      </c>
      <c r="J5" s="80">
        <f>F5*H5</f>
        <v>0</v>
      </c>
    </row>
    <row r="6" ht="248.4" spans="1:10">
      <c r="A6" s="76">
        <v>2</v>
      </c>
      <c r="B6" s="81" t="s">
        <v>240</v>
      </c>
      <c r="C6" s="81" t="s">
        <v>241</v>
      </c>
      <c r="D6" s="81" t="s">
        <v>239</v>
      </c>
      <c r="E6" s="76" t="s">
        <v>130</v>
      </c>
      <c r="F6" s="76"/>
      <c r="G6" s="82">
        <v>2.8252427184466</v>
      </c>
      <c r="H6" s="80">
        <f>G6*(1+'表4.1  综合单价清单A【新项目】'!$R$5)</f>
        <v>3.0795145631068</v>
      </c>
      <c r="I6" s="80">
        <f>F6*G6</f>
        <v>0</v>
      </c>
      <c r="J6" s="80">
        <f>F6*H6</f>
        <v>0</v>
      </c>
    </row>
    <row r="7" ht="86.4" spans="1:10">
      <c r="A7" s="76">
        <v>3</v>
      </c>
      <c r="B7" s="81" t="s">
        <v>242</v>
      </c>
      <c r="C7" s="81" t="s">
        <v>243</v>
      </c>
      <c r="D7" s="81" t="s">
        <v>239</v>
      </c>
      <c r="E7" s="76" t="s">
        <v>130</v>
      </c>
      <c r="F7" s="76"/>
      <c r="G7" s="82">
        <v>1.88349514563107</v>
      </c>
      <c r="H7" s="80">
        <f>G7*(1+'表4.1  综合单价清单A【新项目】'!$R$5)</f>
        <v>2.05300970873786</v>
      </c>
      <c r="I7" s="80">
        <f>F7*G7</f>
        <v>0</v>
      </c>
      <c r="J7" s="80">
        <f>F7*H7</f>
        <v>0</v>
      </c>
    </row>
    <row r="8" ht="108" spans="1:10">
      <c r="A8" s="76">
        <v>4</v>
      </c>
      <c r="B8" s="81" t="s">
        <v>244</v>
      </c>
      <c r="C8" s="81" t="s">
        <v>245</v>
      </c>
      <c r="D8" s="81" t="s">
        <v>239</v>
      </c>
      <c r="E8" s="76" t="s">
        <v>130</v>
      </c>
      <c r="F8" s="76"/>
      <c r="G8" s="82">
        <v>0.941747572815534</v>
      </c>
      <c r="H8" s="80">
        <f>G8*(1+'表4.1  综合单价清单A【新项目】'!$R$5)</f>
        <v>1.02650485436893</v>
      </c>
      <c r="I8" s="80">
        <f t="shared" ref="I8:I12" si="0">F8*G8</f>
        <v>0</v>
      </c>
      <c r="J8" s="80">
        <f t="shared" ref="J8:J12" si="1">F8*H8</f>
        <v>0</v>
      </c>
    </row>
    <row r="9" ht="129.6" spans="1:10">
      <c r="A9" s="76">
        <v>5</v>
      </c>
      <c r="B9" s="81" t="s">
        <v>246</v>
      </c>
      <c r="C9" s="81" t="s">
        <v>247</v>
      </c>
      <c r="D9" s="81" t="s">
        <v>239</v>
      </c>
      <c r="E9" s="76" t="s">
        <v>130</v>
      </c>
      <c r="F9" s="76"/>
      <c r="G9" s="82">
        <v>0.941747572815534</v>
      </c>
      <c r="H9" s="80">
        <f>G9*(1+'表4.1  综合单价清单A【新项目】'!$R$5)</f>
        <v>1.02650485436893</v>
      </c>
      <c r="I9" s="80">
        <f t="shared" si="0"/>
        <v>0</v>
      </c>
      <c r="J9" s="80">
        <f t="shared" si="1"/>
        <v>0</v>
      </c>
    </row>
    <row r="10" ht="75.6" spans="1:10">
      <c r="A10" s="76">
        <v>6</v>
      </c>
      <c r="B10" s="81" t="s">
        <v>248</v>
      </c>
      <c r="C10" s="81" t="s">
        <v>249</v>
      </c>
      <c r="D10" s="81" t="s">
        <v>250</v>
      </c>
      <c r="E10" s="76" t="s">
        <v>130</v>
      </c>
      <c r="F10" s="76"/>
      <c r="G10" s="82">
        <v>0.941747572815534</v>
      </c>
      <c r="H10" s="80">
        <f>G10*(1+'表4.1  综合单价清单A【新项目】'!$R$5)</f>
        <v>1.02650485436893</v>
      </c>
      <c r="I10" s="80">
        <f t="shared" si="0"/>
        <v>0</v>
      </c>
      <c r="J10" s="80">
        <f t="shared" si="1"/>
        <v>0</v>
      </c>
    </row>
    <row r="11" ht="86.4" spans="1:10">
      <c r="A11" s="76">
        <v>7</v>
      </c>
      <c r="B11" s="81" t="s">
        <v>251</v>
      </c>
      <c r="C11" s="81" t="s">
        <v>252</v>
      </c>
      <c r="D11" s="81" t="s">
        <v>239</v>
      </c>
      <c r="E11" s="76" t="s">
        <v>130</v>
      </c>
      <c r="F11" s="76"/>
      <c r="G11" s="82">
        <v>1.88349514563107</v>
      </c>
      <c r="H11" s="80">
        <f>G11*(1+'表4.1  综合单价清单A【新项目】'!$R$5)</f>
        <v>2.05300970873786</v>
      </c>
      <c r="I11" s="80">
        <f t="shared" si="0"/>
        <v>0</v>
      </c>
      <c r="J11" s="80">
        <f t="shared" si="1"/>
        <v>0</v>
      </c>
    </row>
    <row r="12" ht="302.4" spans="1:10">
      <c r="A12" s="76">
        <v>8</v>
      </c>
      <c r="B12" s="81" t="s">
        <v>253</v>
      </c>
      <c r="C12" s="81" t="s">
        <v>254</v>
      </c>
      <c r="D12" s="81" t="s">
        <v>239</v>
      </c>
      <c r="E12" s="76" t="s">
        <v>130</v>
      </c>
      <c r="F12" s="76"/>
      <c r="G12" s="82">
        <v>4.70873786407767</v>
      </c>
      <c r="H12" s="80">
        <f>G12*(1+'表4.1  综合单价清单A【新项目】'!$R$5)</f>
        <v>5.13252427184466</v>
      </c>
      <c r="I12" s="80">
        <f t="shared" si="0"/>
        <v>0</v>
      </c>
      <c r="J12" s="80">
        <f t="shared" si="1"/>
        <v>0</v>
      </c>
    </row>
    <row r="13" ht="86.4" spans="1:10">
      <c r="A13" s="76">
        <v>9</v>
      </c>
      <c r="B13" s="81" t="s">
        <v>255</v>
      </c>
      <c r="C13" s="81" t="s">
        <v>256</v>
      </c>
      <c r="D13" s="81" t="s">
        <v>239</v>
      </c>
      <c r="E13" s="76" t="s">
        <v>130</v>
      </c>
      <c r="F13" s="76"/>
      <c r="G13" s="82">
        <v>0.941747572815534</v>
      </c>
      <c r="H13" s="80">
        <f>G13*(1+'表4.1  综合单价清单A【新项目】'!$R$5)</f>
        <v>1.02650485436893</v>
      </c>
      <c r="I13" s="80">
        <f t="shared" ref="I13" si="2">F13*G13</f>
        <v>0</v>
      </c>
      <c r="J13" s="80">
        <f t="shared" ref="J13" si="3">F13*H13</f>
        <v>0</v>
      </c>
    </row>
    <row r="14" ht="86.4" spans="1:10">
      <c r="A14" s="76">
        <v>10</v>
      </c>
      <c r="B14" s="81" t="s">
        <v>257</v>
      </c>
      <c r="C14" s="81" t="s">
        <v>258</v>
      </c>
      <c r="D14" s="81" t="s">
        <v>239</v>
      </c>
      <c r="E14" s="76" t="s">
        <v>130</v>
      </c>
      <c r="F14" s="76"/>
      <c r="G14" s="82">
        <v>0.941747572815534</v>
      </c>
      <c r="H14" s="80">
        <f>G14*(1+'表4.1  综合单价清单A【新项目】'!$R$5)</f>
        <v>1.02650485436893</v>
      </c>
      <c r="I14" s="80">
        <f t="shared" ref="I14:I24" si="4">F14*G14</f>
        <v>0</v>
      </c>
      <c r="J14" s="80">
        <f t="shared" ref="J14:J24" si="5">F14*H14</f>
        <v>0</v>
      </c>
    </row>
    <row r="15" ht="86.4" spans="1:10">
      <c r="A15" s="76">
        <v>11</v>
      </c>
      <c r="B15" s="81" t="s">
        <v>259</v>
      </c>
      <c r="C15" s="81" t="s">
        <v>260</v>
      </c>
      <c r="D15" s="81" t="s">
        <v>239</v>
      </c>
      <c r="E15" s="76" t="s">
        <v>130</v>
      </c>
      <c r="F15" s="76"/>
      <c r="G15" s="82">
        <v>0.941747572815534</v>
      </c>
      <c r="H15" s="80">
        <f>G15*(1+'表4.1  综合单价清单A【新项目】'!$R$5)</f>
        <v>1.02650485436893</v>
      </c>
      <c r="I15" s="80">
        <f t="shared" si="4"/>
        <v>0</v>
      </c>
      <c r="J15" s="80">
        <f t="shared" si="5"/>
        <v>0</v>
      </c>
    </row>
    <row r="16" ht="97.2" spans="1:10">
      <c r="A16" s="76">
        <v>12</v>
      </c>
      <c r="B16" s="81" t="s">
        <v>261</v>
      </c>
      <c r="C16" s="81" t="s">
        <v>262</v>
      </c>
      <c r="D16" s="81" t="s">
        <v>239</v>
      </c>
      <c r="E16" s="76" t="s">
        <v>130</v>
      </c>
      <c r="F16" s="76"/>
      <c r="G16" s="82">
        <v>0.941747572815534</v>
      </c>
      <c r="H16" s="80">
        <f>G16*(1+'表4.1  综合单价清单A【新项目】'!$R$5)</f>
        <v>1.02650485436893</v>
      </c>
      <c r="I16" s="80">
        <f t="shared" si="4"/>
        <v>0</v>
      </c>
      <c r="J16" s="80">
        <f t="shared" si="5"/>
        <v>0</v>
      </c>
    </row>
    <row r="17" ht="86.4" spans="1:10">
      <c r="A17" s="76">
        <v>13</v>
      </c>
      <c r="B17" s="81" t="s">
        <v>263</v>
      </c>
      <c r="C17" s="81" t="s">
        <v>264</v>
      </c>
      <c r="D17" s="81" t="s">
        <v>239</v>
      </c>
      <c r="E17" s="76" t="s">
        <v>130</v>
      </c>
      <c r="F17" s="76"/>
      <c r="G17" s="82">
        <v>0.470873786407767</v>
      </c>
      <c r="H17" s="80">
        <f>G17*(1+'表4.1  综合单价清单A【新项目】'!$R$5)</f>
        <v>0.513252427184466</v>
      </c>
      <c r="I17" s="80">
        <f t="shared" si="4"/>
        <v>0</v>
      </c>
      <c r="J17" s="80">
        <f t="shared" si="5"/>
        <v>0</v>
      </c>
    </row>
    <row r="18" ht="86.4" spans="1:10">
      <c r="A18" s="76">
        <v>14</v>
      </c>
      <c r="B18" s="81" t="s">
        <v>265</v>
      </c>
      <c r="C18" s="81" t="s">
        <v>266</v>
      </c>
      <c r="D18" s="81" t="s">
        <v>239</v>
      </c>
      <c r="E18" s="76" t="s">
        <v>130</v>
      </c>
      <c r="F18" s="76"/>
      <c r="G18" s="82">
        <v>1.88349514563107</v>
      </c>
      <c r="H18" s="80">
        <f>G18*(1+'表4.1  综合单价清单A【新项目】'!$R$5)</f>
        <v>2.05300970873786</v>
      </c>
      <c r="I18" s="80">
        <f t="shared" si="4"/>
        <v>0</v>
      </c>
      <c r="J18" s="80">
        <f t="shared" si="5"/>
        <v>0</v>
      </c>
    </row>
    <row r="19" ht="86.4" spans="1:10">
      <c r="A19" s="76">
        <v>15</v>
      </c>
      <c r="B19" s="81" t="s">
        <v>267</v>
      </c>
      <c r="C19" s="81" t="s">
        <v>268</v>
      </c>
      <c r="D19" s="81" t="s">
        <v>239</v>
      </c>
      <c r="E19" s="76" t="s">
        <v>130</v>
      </c>
      <c r="F19" s="76"/>
      <c r="G19" s="82">
        <v>1.88349514563107</v>
      </c>
      <c r="H19" s="80">
        <f>G19*(1+'表4.1  综合单价清单A【新项目】'!$R$5)</f>
        <v>2.05300970873786</v>
      </c>
      <c r="I19" s="80">
        <f t="shared" si="4"/>
        <v>0</v>
      </c>
      <c r="J19" s="80">
        <f t="shared" si="5"/>
        <v>0</v>
      </c>
    </row>
    <row r="20" ht="86.4" spans="1:10">
      <c r="A20" s="76">
        <v>16</v>
      </c>
      <c r="B20" s="81" t="s">
        <v>269</v>
      </c>
      <c r="C20" s="81" t="s">
        <v>270</v>
      </c>
      <c r="D20" s="81" t="s">
        <v>239</v>
      </c>
      <c r="E20" s="76" t="s">
        <v>130</v>
      </c>
      <c r="F20" s="76"/>
      <c r="G20" s="82">
        <v>0.941747572815534</v>
      </c>
      <c r="H20" s="80">
        <f>G20*(1+'表4.1  综合单价清单A【新项目】'!$R$5)</f>
        <v>1.02650485436893</v>
      </c>
      <c r="I20" s="80">
        <f t="shared" si="4"/>
        <v>0</v>
      </c>
      <c r="J20" s="80">
        <f t="shared" si="5"/>
        <v>0</v>
      </c>
    </row>
    <row r="21" ht="205.2" spans="1:10">
      <c r="A21" s="76">
        <v>17</v>
      </c>
      <c r="B21" s="81" t="s">
        <v>271</v>
      </c>
      <c r="C21" s="83" t="s">
        <v>272</v>
      </c>
      <c r="D21" s="81" t="s">
        <v>239</v>
      </c>
      <c r="E21" s="76" t="s">
        <v>130</v>
      </c>
      <c r="F21" s="76"/>
      <c r="G21" s="82">
        <v>1.88349514563107</v>
      </c>
      <c r="H21" s="80">
        <f>G21*(1+'表4.1  综合单价清单A【新项目】'!$R$5)</f>
        <v>2.05300970873786</v>
      </c>
      <c r="I21" s="80">
        <f t="shared" si="4"/>
        <v>0</v>
      </c>
      <c r="J21" s="80">
        <f t="shared" si="5"/>
        <v>0</v>
      </c>
    </row>
    <row r="22" ht="97.2" spans="1:10">
      <c r="A22" s="76">
        <v>18</v>
      </c>
      <c r="B22" s="84" t="s">
        <v>273</v>
      </c>
      <c r="C22" s="84" t="s">
        <v>274</v>
      </c>
      <c r="D22" s="81" t="s">
        <v>239</v>
      </c>
      <c r="E22" s="76" t="s">
        <v>130</v>
      </c>
      <c r="F22" s="76"/>
      <c r="G22" s="82">
        <v>0.470873786407767</v>
      </c>
      <c r="H22" s="80">
        <f>G22*(1+'表4.1  综合单价清单A【新项目】'!$R$5)</f>
        <v>0.513252427184466</v>
      </c>
      <c r="I22" s="80">
        <f t="shared" si="4"/>
        <v>0</v>
      </c>
      <c r="J22" s="80">
        <f t="shared" si="5"/>
        <v>0</v>
      </c>
    </row>
    <row r="23" ht="145" customHeight="1" spans="1:10">
      <c r="A23" s="76">
        <v>19</v>
      </c>
      <c r="B23" s="81" t="s">
        <v>275</v>
      </c>
      <c r="C23" s="81" t="s">
        <v>276</v>
      </c>
      <c r="D23" s="81" t="s">
        <v>239</v>
      </c>
      <c r="E23" s="76" t="s">
        <v>130</v>
      </c>
      <c r="F23" s="76"/>
      <c r="G23" s="82">
        <v>23.5436893203883</v>
      </c>
      <c r="H23" s="80">
        <f>G23*(1+'表4.1  综合单价清单A【新项目】'!$R$5)</f>
        <v>25.6626213592233</v>
      </c>
      <c r="I23" s="80">
        <f t="shared" si="4"/>
        <v>0</v>
      </c>
      <c r="J23" s="80">
        <f t="shared" si="5"/>
        <v>0</v>
      </c>
    </row>
    <row r="24" ht="192" customHeight="1" spans="1:10">
      <c r="A24" s="76">
        <v>20</v>
      </c>
      <c r="B24" s="81" t="s">
        <v>277</v>
      </c>
      <c r="C24" s="81" t="s">
        <v>278</v>
      </c>
      <c r="D24" s="81" t="s">
        <v>239</v>
      </c>
      <c r="E24" s="76" t="s">
        <v>130</v>
      </c>
      <c r="F24" s="76"/>
      <c r="G24" s="82">
        <v>0.941747572815534</v>
      </c>
      <c r="H24" s="80">
        <f>G24*(1+'表4.1  综合单价清单A【新项目】'!$R$5)</f>
        <v>1.02650485436893</v>
      </c>
      <c r="I24" s="80">
        <f t="shared" si="4"/>
        <v>0</v>
      </c>
      <c r="J24" s="80">
        <f t="shared" si="5"/>
        <v>0</v>
      </c>
    </row>
    <row r="25" ht="20.25" customHeight="1" spans="1:10">
      <c r="A25" s="85" t="s">
        <v>279</v>
      </c>
      <c r="B25" s="85"/>
      <c r="C25" s="85"/>
      <c r="D25" s="85"/>
      <c r="E25" s="85"/>
      <c r="F25" s="85"/>
      <c r="G25" s="86">
        <f>SUM(G5:G24)</f>
        <v>53.6796116504854</v>
      </c>
      <c r="H25" s="86">
        <f>SUM(H5:H24)</f>
        <v>58.5107766990291</v>
      </c>
      <c r="I25" s="86">
        <f t="shared" ref="I25:J25" si="6">SUM(I5:I24)</f>
        <v>0</v>
      </c>
      <c r="J25" s="86">
        <f t="shared" si="6"/>
        <v>0</v>
      </c>
    </row>
    <row r="27" spans="7:10">
      <c r="G27" s="87"/>
      <c r="H27" s="87"/>
      <c r="I27" s="87"/>
      <c r="J27" s="87"/>
    </row>
  </sheetData>
  <mergeCells count="9">
    <mergeCell ref="A1:J1"/>
    <mergeCell ref="A2:J2"/>
    <mergeCell ref="A25:D25"/>
    <mergeCell ref="A3:A4"/>
    <mergeCell ref="B3:B4"/>
    <mergeCell ref="C3:C4"/>
    <mergeCell ref="D3:D4"/>
    <mergeCell ref="E3:E4"/>
    <mergeCell ref="F3:F4"/>
  </mergeCells>
  <printOptions horizontalCentered="1"/>
  <pageMargins left="0.708661417322835" right="0.708661417322835" top="0.748031496062992" bottom="0.748031496062992" header="0.31496062992126" footer="0.31496062992126"/>
  <pageSetup paperSize="9" scale="49" fitToHeight="0" orientation="portrait"/>
  <headerFooter>
    <oddHeader>&amp;L&amp;G&amp;R有效期为:2019年12月20日-2021年6月20日</oddHeader>
  </headerFooter>
  <legacyDrawingHF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E24"/>
  <sheetViews>
    <sheetView view="pageBreakPreview" zoomScale="85" zoomScaleNormal="100" zoomScaleSheetLayoutView="85" workbookViewId="0">
      <selection activeCell="J17" sqref="J17"/>
    </sheetView>
  </sheetViews>
  <sheetFormatPr defaultColWidth="8.90740740740741" defaultRowHeight="14.4" outlineLevelCol="4"/>
  <cols>
    <col min="1" max="1" width="3.72222222222222" style="57" customWidth="1"/>
    <col min="2" max="2" width="15.6296296296296" style="57" customWidth="1"/>
    <col min="3" max="3" width="25.4537037037037" style="57" customWidth="1"/>
    <col min="4" max="4" width="17.6296296296296" style="58" customWidth="1"/>
    <col min="5" max="5" width="16" style="57" customWidth="1"/>
    <col min="6" max="16384" width="8.90740740740741" style="59"/>
  </cols>
  <sheetData>
    <row r="1" ht="52.15" customHeight="1" spans="1:5">
      <c r="A1" s="60" t="str">
        <f>'表1 招标封面'!A3</f>
        <v>融创九阙府室外管网工程预算</v>
      </c>
      <c r="B1" s="60"/>
      <c r="C1" s="60"/>
      <c r="D1" s="60"/>
      <c r="E1" s="60"/>
    </row>
    <row r="2" ht="20.4" spans="1:5">
      <c r="A2" s="60" t="s">
        <v>280</v>
      </c>
      <c r="B2" s="60"/>
      <c r="C2" s="60"/>
      <c r="D2" s="60"/>
      <c r="E2" s="60"/>
    </row>
    <row r="3" ht="30" customHeight="1" spans="1:5">
      <c r="A3" s="61" t="s">
        <v>72</v>
      </c>
      <c r="B3" s="61" t="s">
        <v>281</v>
      </c>
      <c r="C3" s="61"/>
      <c r="D3" s="62" t="s">
        <v>282</v>
      </c>
      <c r="E3" s="61" t="s">
        <v>77</v>
      </c>
    </row>
    <row r="4" ht="30" customHeight="1" spans="1:5">
      <c r="A4" s="61"/>
      <c r="B4" s="61" t="s">
        <v>283</v>
      </c>
      <c r="C4" s="61" t="s">
        <v>284</v>
      </c>
      <c r="D4" s="62"/>
      <c r="E4" s="61"/>
    </row>
    <row r="5" ht="30" customHeight="1" spans="1:5">
      <c r="A5" s="63">
        <v>1</v>
      </c>
      <c r="B5" s="64" t="s">
        <v>285</v>
      </c>
      <c r="C5" s="65" t="s">
        <v>286</v>
      </c>
      <c r="D5" s="66">
        <v>0.09</v>
      </c>
      <c r="E5" s="67"/>
    </row>
    <row r="6" ht="30" customHeight="1" spans="1:5">
      <c r="A6" s="63">
        <v>2</v>
      </c>
      <c r="B6" s="64"/>
      <c r="C6" s="65" t="s">
        <v>287</v>
      </c>
      <c r="D6" s="66">
        <v>0.09</v>
      </c>
      <c r="E6" s="67"/>
    </row>
    <row r="7" ht="30" customHeight="1" spans="1:5">
      <c r="A7" s="63">
        <v>3</v>
      </c>
      <c r="B7" s="64"/>
      <c r="C7" s="65" t="s">
        <v>288</v>
      </c>
      <c r="D7" s="66">
        <v>0.11</v>
      </c>
      <c r="E7" s="67" t="s">
        <v>289</v>
      </c>
    </row>
    <row r="8" ht="30" customHeight="1" spans="1:5">
      <c r="A8" s="63">
        <v>4</v>
      </c>
      <c r="B8" s="64"/>
      <c r="C8" s="65" t="s">
        <v>290</v>
      </c>
      <c r="D8" s="66">
        <v>0.09</v>
      </c>
      <c r="E8" s="67"/>
    </row>
    <row r="9" ht="30" customHeight="1" spans="1:5">
      <c r="A9" s="63">
        <v>8</v>
      </c>
      <c r="B9" s="64" t="s">
        <v>291</v>
      </c>
      <c r="C9" s="65" t="s">
        <v>292</v>
      </c>
      <c r="D9" s="66">
        <v>0.09</v>
      </c>
      <c r="E9" s="67"/>
    </row>
    <row r="10" ht="30" customHeight="1" spans="1:5">
      <c r="A10" s="63">
        <v>9</v>
      </c>
      <c r="B10" s="64"/>
      <c r="C10" s="65" t="s">
        <v>293</v>
      </c>
      <c r="D10" s="66">
        <v>0.09</v>
      </c>
      <c r="E10" s="67"/>
    </row>
    <row r="11" ht="30" customHeight="1" spans="1:5">
      <c r="A11" s="63">
        <v>10</v>
      </c>
      <c r="B11" s="64"/>
      <c r="C11" s="65" t="s">
        <v>294</v>
      </c>
      <c r="D11" s="66">
        <v>0.09</v>
      </c>
      <c r="E11" s="67"/>
    </row>
    <row r="12" ht="30" customHeight="1" spans="1:5">
      <c r="A12" s="63">
        <v>11</v>
      </c>
      <c r="B12" s="64"/>
      <c r="C12" s="65" t="s">
        <v>295</v>
      </c>
      <c r="D12" s="66">
        <v>0.09</v>
      </c>
      <c r="E12" s="67"/>
    </row>
    <row r="13" ht="30" customHeight="1" spans="1:5">
      <c r="A13" s="63">
        <v>12</v>
      </c>
      <c r="B13" s="64"/>
      <c r="C13" s="65" t="s">
        <v>296</v>
      </c>
      <c r="D13" s="66">
        <v>0.09</v>
      </c>
      <c r="E13" s="67"/>
    </row>
    <row r="14" ht="30" customHeight="1" spans="1:5">
      <c r="A14" s="63">
        <v>13</v>
      </c>
      <c r="B14" s="64"/>
      <c r="C14" s="65" t="s">
        <v>297</v>
      </c>
      <c r="D14" s="66">
        <v>0.09</v>
      </c>
      <c r="E14" s="67"/>
    </row>
    <row r="15" ht="30" customHeight="1" spans="1:5">
      <c r="A15" s="63">
        <v>14</v>
      </c>
      <c r="B15" s="64"/>
      <c r="C15" s="65" t="s">
        <v>298</v>
      </c>
      <c r="D15" s="66">
        <v>0.09</v>
      </c>
      <c r="E15" s="67"/>
    </row>
    <row r="16" ht="30" customHeight="1" spans="1:5">
      <c r="A16" s="63">
        <v>15</v>
      </c>
      <c r="B16" s="64"/>
      <c r="C16" s="65" t="s">
        <v>299</v>
      </c>
      <c r="D16" s="66">
        <v>0.11</v>
      </c>
      <c r="E16" s="67"/>
    </row>
    <row r="17" ht="30" customHeight="1" spans="1:5">
      <c r="A17" s="63">
        <v>16</v>
      </c>
      <c r="B17" s="64"/>
      <c r="C17" s="65" t="s">
        <v>300</v>
      </c>
      <c r="D17" s="66">
        <v>0.11</v>
      </c>
      <c r="E17" s="67"/>
    </row>
    <row r="18" ht="30" customHeight="1" spans="1:5">
      <c r="A18" s="63">
        <v>17</v>
      </c>
      <c r="B18" s="64"/>
      <c r="C18" s="65" t="s">
        <v>301</v>
      </c>
      <c r="D18" s="66">
        <v>0.11</v>
      </c>
      <c r="E18" s="67"/>
    </row>
    <row r="19" ht="30" customHeight="1" spans="1:5">
      <c r="A19" s="63">
        <v>18</v>
      </c>
      <c r="B19" s="64" t="s">
        <v>302</v>
      </c>
      <c r="C19" s="65" t="s">
        <v>303</v>
      </c>
      <c r="D19" s="66">
        <v>0.09</v>
      </c>
      <c r="E19" s="67"/>
    </row>
    <row r="20" ht="30" customHeight="1" spans="1:5">
      <c r="A20" s="63">
        <v>19</v>
      </c>
      <c r="B20" s="64"/>
      <c r="C20" s="65" t="s">
        <v>304</v>
      </c>
      <c r="D20" s="66">
        <v>0.09</v>
      </c>
      <c r="E20" s="67"/>
    </row>
    <row r="21" ht="30" customHeight="1" spans="1:5">
      <c r="A21" s="63">
        <v>20</v>
      </c>
      <c r="B21" s="64"/>
      <c r="C21" s="65" t="s">
        <v>305</v>
      </c>
      <c r="D21" s="66">
        <v>0.09</v>
      </c>
      <c r="E21" s="67" t="s">
        <v>306</v>
      </c>
    </row>
    <row r="22" ht="26" customHeight="1" spans="1:5">
      <c r="A22" s="68" t="s">
        <v>307</v>
      </c>
      <c r="B22" s="69"/>
      <c r="C22" s="69"/>
      <c r="D22" s="69"/>
      <c r="E22" s="69"/>
    </row>
    <row r="23" ht="23.5" customHeight="1" spans="1:5">
      <c r="A23" s="69"/>
      <c r="B23" s="69"/>
      <c r="C23" s="69"/>
      <c r="D23" s="69"/>
      <c r="E23" s="69"/>
    </row>
    <row r="24" ht="27.5" customHeight="1" spans="1:5">
      <c r="A24" s="69"/>
      <c r="B24" s="69"/>
      <c r="C24" s="69"/>
      <c r="D24" s="69"/>
      <c r="E24" s="69"/>
    </row>
  </sheetData>
  <protectedRanges>
    <protectedRange sqref="D5:D21" name="区域1"/>
    <protectedRange sqref="D5:D21" name="区域1_1"/>
    <protectedRange sqref="D5:D21" name="区域1_1_1"/>
  </protectedRanges>
  <mergeCells count="10">
    <mergeCell ref="A1:E1"/>
    <mergeCell ref="A2:E2"/>
    <mergeCell ref="B3:C3"/>
    <mergeCell ref="A3:A4"/>
    <mergeCell ref="B5:B8"/>
    <mergeCell ref="B9:B18"/>
    <mergeCell ref="B19:B21"/>
    <mergeCell ref="D3:D4"/>
    <mergeCell ref="E3:E4"/>
    <mergeCell ref="A22:E24"/>
  </mergeCells>
  <printOptions horizontalCentered="1"/>
  <pageMargins left="0.708661417322835" right="0.708661417322835" top="0.748031496062992" bottom="0.748031496062992" header="0.31496062992126" footer="0.31496062992126"/>
  <pageSetup paperSize="9" fitToHeight="0" orientation="portrait"/>
  <headerFooter>
    <oddHeader>&amp;L&amp;G&amp;R有效期为:2019年12月20日-2021年6月20日</oddHeader>
  </headerFooter>
  <legacyDrawingHF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outlinePr summaryBelow="0" summaryRight="0"/>
    <pageSetUpPr fitToPage="1"/>
  </sheetPr>
  <dimension ref="A1:K11"/>
  <sheetViews>
    <sheetView view="pageBreakPreview" zoomScaleNormal="115" zoomScaleSheetLayoutView="100" workbookViewId="0">
      <selection activeCell="B11" sqref="B11:K11"/>
    </sheetView>
  </sheetViews>
  <sheetFormatPr defaultColWidth="9" defaultRowHeight="12"/>
  <cols>
    <col min="1" max="1" width="5" style="44" customWidth="1"/>
    <col min="2" max="2" width="18" style="44" customWidth="1"/>
    <col min="3" max="3" width="7" style="44" customWidth="1"/>
    <col min="4" max="10" width="12.6296296296296" style="44" customWidth="1"/>
    <col min="11" max="11" width="13" style="44" customWidth="1"/>
    <col min="12" max="16384" width="9" style="44"/>
  </cols>
  <sheetData>
    <row r="1" s="43" customFormat="1" ht="20.4" spans="1:11">
      <c r="A1" s="45" t="str">
        <f>'[1]表1 招标封面'!A3</f>
        <v>融创西南区域集团2019-2021年管网、道路、挡墙工程区采招标（仅限重庆、四川、贵州区域）</v>
      </c>
      <c r="B1" s="45"/>
      <c r="C1" s="45"/>
      <c r="D1" s="45"/>
      <c r="E1" s="45"/>
      <c r="F1" s="45"/>
      <c r="G1" s="45"/>
      <c r="H1" s="45"/>
      <c r="I1" s="45"/>
      <c r="J1" s="45"/>
      <c r="K1" s="45"/>
    </row>
    <row r="2" s="43" customFormat="1" ht="20.4" spans="1:11">
      <c r="A2" s="45" t="s">
        <v>308</v>
      </c>
      <c r="B2" s="45"/>
      <c r="C2" s="45"/>
      <c r="D2" s="45"/>
      <c r="E2" s="45"/>
      <c r="F2" s="45"/>
      <c r="G2" s="45"/>
      <c r="H2" s="45"/>
      <c r="I2" s="45"/>
      <c r="J2" s="45"/>
      <c r="K2" s="45"/>
    </row>
    <row r="3" s="44" customFormat="1" spans="1:11">
      <c r="A3" s="46"/>
      <c r="B3" s="46"/>
      <c r="C3" s="46"/>
      <c r="D3" s="46"/>
      <c r="E3" s="46"/>
      <c r="F3" s="46"/>
      <c r="G3" s="46"/>
      <c r="H3" s="46"/>
      <c r="I3" s="46"/>
      <c r="J3" s="46"/>
      <c r="K3" s="46"/>
    </row>
    <row r="4" s="44" customFormat="1" ht="42" customHeight="1" spans="1:11">
      <c r="A4" s="47" t="s">
        <v>72</v>
      </c>
      <c r="B4" s="47" t="s">
        <v>309</v>
      </c>
      <c r="C4" s="47" t="s">
        <v>98</v>
      </c>
      <c r="D4" s="47" t="s">
        <v>310</v>
      </c>
      <c r="E4" s="47" t="s">
        <v>311</v>
      </c>
      <c r="F4" s="47" t="s">
        <v>312</v>
      </c>
      <c r="G4" s="47" t="s">
        <v>313</v>
      </c>
      <c r="H4" s="47" t="s">
        <v>314</v>
      </c>
      <c r="I4" s="47" t="s">
        <v>315</v>
      </c>
      <c r="J4" s="47" t="s">
        <v>316</v>
      </c>
      <c r="K4" s="47" t="s">
        <v>77</v>
      </c>
    </row>
    <row r="5" s="44" customFormat="1" ht="20.15" customHeight="1" spans="1:11">
      <c r="A5" s="48">
        <v>1</v>
      </c>
      <c r="B5" s="49" t="s">
        <v>317</v>
      </c>
      <c r="C5" s="50" t="s">
        <v>172</v>
      </c>
      <c r="D5" s="51">
        <v>3716.81</v>
      </c>
      <c r="E5" s="52">
        <v>30</v>
      </c>
      <c r="F5" s="52">
        <v>50</v>
      </c>
      <c r="G5" s="52">
        <v>70</v>
      </c>
      <c r="H5" s="53" t="s">
        <v>318</v>
      </c>
      <c r="I5" s="53" t="s">
        <v>318</v>
      </c>
      <c r="J5" s="51">
        <f t="shared" ref="J5:J10" si="0">SUM(D5:I5)</f>
        <v>3866.81</v>
      </c>
      <c r="K5" s="48"/>
    </row>
    <row r="6" s="44" customFormat="1" ht="20.15" customHeight="1" spans="1:11">
      <c r="A6" s="48">
        <v>2</v>
      </c>
      <c r="B6" s="49" t="s">
        <v>319</v>
      </c>
      <c r="C6" s="50" t="s">
        <v>172</v>
      </c>
      <c r="D6" s="51">
        <v>3716.81</v>
      </c>
      <c r="E6" s="52">
        <v>30</v>
      </c>
      <c r="F6" s="52">
        <v>50</v>
      </c>
      <c r="G6" s="52">
        <v>70</v>
      </c>
      <c r="H6" s="53" t="s">
        <v>318</v>
      </c>
      <c r="I6" s="53" t="s">
        <v>318</v>
      </c>
      <c r="J6" s="51">
        <f t="shared" si="0"/>
        <v>3866.81</v>
      </c>
      <c r="K6" s="48"/>
    </row>
    <row r="7" s="44" customFormat="1" ht="20.15" customHeight="1" spans="1:11">
      <c r="A7" s="48">
        <v>3</v>
      </c>
      <c r="B7" s="54" t="s">
        <v>320</v>
      </c>
      <c r="C7" s="55" t="s">
        <v>172</v>
      </c>
      <c r="D7" s="51">
        <v>3716.81</v>
      </c>
      <c r="E7" s="52">
        <v>30</v>
      </c>
      <c r="F7" s="52">
        <v>50</v>
      </c>
      <c r="G7" s="52">
        <v>70</v>
      </c>
      <c r="H7" s="53" t="s">
        <v>318</v>
      </c>
      <c r="I7" s="53" t="s">
        <v>318</v>
      </c>
      <c r="J7" s="51">
        <f t="shared" si="0"/>
        <v>3866.81</v>
      </c>
      <c r="K7" s="48"/>
    </row>
    <row r="8" s="44" customFormat="1" ht="17.25" customHeight="1" spans="1:11">
      <c r="A8" s="48">
        <v>4</v>
      </c>
      <c r="B8" s="54" t="s">
        <v>321</v>
      </c>
      <c r="C8" s="55" t="s">
        <v>172</v>
      </c>
      <c r="D8" s="51">
        <v>3712.39</v>
      </c>
      <c r="E8" s="52">
        <v>30</v>
      </c>
      <c r="F8" s="52">
        <v>50</v>
      </c>
      <c r="G8" s="52">
        <v>70</v>
      </c>
      <c r="H8" s="53" t="s">
        <v>318</v>
      </c>
      <c r="I8" s="53" t="s">
        <v>318</v>
      </c>
      <c r="J8" s="51">
        <f t="shared" si="0"/>
        <v>3862.39</v>
      </c>
      <c r="K8" s="48"/>
    </row>
    <row r="9" s="44" customFormat="1" ht="20.15" customHeight="1" spans="1:11">
      <c r="A9" s="48">
        <v>5</v>
      </c>
      <c r="B9" s="54" t="s">
        <v>322</v>
      </c>
      <c r="C9" s="55" t="s">
        <v>172</v>
      </c>
      <c r="D9" s="51">
        <v>4026.55</v>
      </c>
      <c r="E9" s="52">
        <v>30</v>
      </c>
      <c r="F9" s="52">
        <v>50</v>
      </c>
      <c r="G9" s="52">
        <v>70</v>
      </c>
      <c r="H9" s="53" t="s">
        <v>318</v>
      </c>
      <c r="I9" s="53" t="s">
        <v>318</v>
      </c>
      <c r="J9" s="51">
        <f t="shared" si="0"/>
        <v>4176.55</v>
      </c>
      <c r="K9" s="48"/>
    </row>
    <row r="10" s="44" customFormat="1" ht="20.15" customHeight="1" spans="1:11">
      <c r="A10" s="48">
        <v>6</v>
      </c>
      <c r="B10" s="56" t="s">
        <v>323</v>
      </c>
      <c r="C10" s="55" t="s">
        <v>172</v>
      </c>
      <c r="D10" s="51">
        <v>4026.55</v>
      </c>
      <c r="E10" s="52">
        <v>30</v>
      </c>
      <c r="F10" s="52">
        <v>50</v>
      </c>
      <c r="G10" s="52">
        <v>70</v>
      </c>
      <c r="H10" s="53">
        <v>120</v>
      </c>
      <c r="I10" s="53" t="s">
        <v>318</v>
      </c>
      <c r="J10" s="51">
        <f t="shared" si="0"/>
        <v>4296.55</v>
      </c>
      <c r="K10" s="48"/>
    </row>
    <row r="11" s="44" customFormat="1" ht="178" customHeight="1" spans="1:11">
      <c r="A11" s="48" t="s">
        <v>324</v>
      </c>
      <c r="B11" s="56" t="s">
        <v>325</v>
      </c>
      <c r="C11" s="56"/>
      <c r="D11" s="56"/>
      <c r="E11" s="56"/>
      <c r="F11" s="56"/>
      <c r="G11" s="56"/>
      <c r="H11" s="56"/>
      <c r="I11" s="56"/>
      <c r="J11" s="56"/>
      <c r="K11" s="56"/>
    </row>
  </sheetData>
  <mergeCells count="4">
    <mergeCell ref="A1:K1"/>
    <mergeCell ref="A2:K2"/>
    <mergeCell ref="A3:K3"/>
    <mergeCell ref="B11:K11"/>
  </mergeCells>
  <printOptions horizontalCentered="1"/>
  <pageMargins left="0.708661417322835" right="0.708661417322835" top="0.748031496062992" bottom="0.748031496062992" header="0.31496062992126" footer="0.31496062992126"/>
  <pageSetup paperSize="9" scale="67" fitToHeight="0" orientation="portrait"/>
  <headerFooter>
    <oddHeader>&amp;L&amp;G&amp;R有效期为:2019年12月20日-2021年6月20日</oddHead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pageSetUpPr fitToPage="1"/>
  </sheetPr>
  <dimension ref="A1:H29"/>
  <sheetViews>
    <sheetView view="pageBreakPreview" zoomScaleNormal="100" zoomScaleSheetLayoutView="100" topLeftCell="A10" workbookViewId="0">
      <selection activeCell="H10" sqref="H10"/>
    </sheetView>
  </sheetViews>
  <sheetFormatPr defaultColWidth="9" defaultRowHeight="13.2" outlineLevelCol="7"/>
  <cols>
    <col min="1" max="1" width="6.09259259259259" style="23" customWidth="1"/>
    <col min="2" max="2" width="26.2685185185185" style="23" customWidth="1"/>
    <col min="3" max="3" width="6.09259259259259" style="23" customWidth="1"/>
    <col min="4" max="7" width="14.3611111111111" style="26" customWidth="1"/>
    <col min="8" max="8" width="18.3611111111111" style="27" customWidth="1"/>
    <col min="9" max="178" width="9" style="23"/>
    <col min="179" max="179" width="5.62962962962963" style="23" customWidth="1"/>
    <col min="180" max="180" width="23.4537037037037" style="23" customWidth="1"/>
    <col min="181" max="181" width="9.62962962962963" style="23" customWidth="1"/>
    <col min="182" max="182" width="10.0925925925926" style="23" customWidth="1"/>
    <col min="183" max="183" width="9.62962962962963" style="23" customWidth="1"/>
    <col min="184" max="184" width="12.2685185185185" style="23" customWidth="1"/>
    <col min="185" max="185" width="15" style="23" customWidth="1"/>
    <col min="186" max="16384" width="9" style="23"/>
  </cols>
  <sheetData>
    <row r="1" s="23" customFormat="1" ht="46.5" customHeight="1" spans="1:8">
      <c r="A1" s="28" t="str">
        <f>'[1]表1 招标封面'!A3</f>
        <v>融创西南区域集团2019-2021年管网、道路、挡墙工程区采招标（仅限重庆、四川、贵州区域）</v>
      </c>
      <c r="B1" s="28"/>
      <c r="C1" s="28"/>
      <c r="D1" s="28"/>
      <c r="E1" s="28"/>
      <c r="F1" s="28"/>
      <c r="G1" s="28"/>
      <c r="H1" s="28"/>
    </row>
    <row r="2" s="23" customFormat="1" ht="30.75" customHeight="1" spans="1:8">
      <c r="A2" s="29" t="s">
        <v>326</v>
      </c>
      <c r="B2" s="30"/>
      <c r="C2" s="30"/>
      <c r="D2" s="30"/>
      <c r="E2" s="30"/>
      <c r="F2" s="30"/>
      <c r="G2" s="30"/>
      <c r="H2" s="30"/>
    </row>
    <row r="3" s="23" customFormat="1" spans="1:8">
      <c r="A3" s="31"/>
      <c r="B3" s="32"/>
      <c r="C3" s="32"/>
      <c r="D3" s="32"/>
      <c r="E3" s="32"/>
      <c r="F3" s="32"/>
      <c r="G3" s="32"/>
      <c r="H3" s="32"/>
    </row>
    <row r="4" s="24" customFormat="1" ht="34.5" customHeight="1" spans="1:8">
      <c r="A4" s="33" t="s">
        <v>72</v>
      </c>
      <c r="B4" s="33" t="s">
        <v>309</v>
      </c>
      <c r="C4" s="33" t="s">
        <v>98</v>
      </c>
      <c r="D4" s="34" t="s">
        <v>327</v>
      </c>
      <c r="E4" s="34" t="s">
        <v>328</v>
      </c>
      <c r="F4" s="34" t="s">
        <v>329</v>
      </c>
      <c r="G4" s="34" t="s">
        <v>330</v>
      </c>
      <c r="H4" s="33" t="s">
        <v>77</v>
      </c>
    </row>
    <row r="5" s="25" customFormat="1" ht="18.75" customHeight="1" spans="1:8">
      <c r="A5" s="35">
        <v>1</v>
      </c>
      <c r="B5" s="36" t="s">
        <v>331</v>
      </c>
      <c r="C5" s="35" t="s">
        <v>332</v>
      </c>
      <c r="D5" s="37">
        <v>471</v>
      </c>
      <c r="E5" s="38">
        <v>0</v>
      </c>
      <c r="F5" s="38">
        <v>0</v>
      </c>
      <c r="G5" s="38">
        <v>0</v>
      </c>
      <c r="H5" s="39"/>
    </row>
    <row r="6" s="25" customFormat="1" ht="18.75" customHeight="1" spans="1:8">
      <c r="A6" s="35">
        <v>2</v>
      </c>
      <c r="B6" s="36" t="s">
        <v>333</v>
      </c>
      <c r="C6" s="35" t="s">
        <v>332</v>
      </c>
      <c r="D6" s="37">
        <v>481</v>
      </c>
      <c r="E6" s="38">
        <v>0</v>
      </c>
      <c r="F6" s="38">
        <v>0</v>
      </c>
      <c r="G6" s="38">
        <v>0</v>
      </c>
      <c r="H6" s="39"/>
    </row>
    <row r="7" s="25" customFormat="1" ht="18.75" customHeight="1" spans="1:8">
      <c r="A7" s="35">
        <v>3</v>
      </c>
      <c r="B7" s="36" t="s">
        <v>334</v>
      </c>
      <c r="C7" s="35" t="s">
        <v>332</v>
      </c>
      <c r="D7" s="37">
        <v>490</v>
      </c>
      <c r="E7" s="38">
        <v>0</v>
      </c>
      <c r="F7" s="38">
        <v>0</v>
      </c>
      <c r="G7" s="38">
        <v>0</v>
      </c>
      <c r="H7" s="39"/>
    </row>
    <row r="8" s="25" customFormat="1" ht="18.75" customHeight="1" spans="1:8">
      <c r="A8" s="35">
        <v>4</v>
      </c>
      <c r="B8" s="36" t="s">
        <v>335</v>
      </c>
      <c r="C8" s="35" t="s">
        <v>332</v>
      </c>
      <c r="D8" s="37">
        <v>505</v>
      </c>
      <c r="E8" s="38">
        <v>0</v>
      </c>
      <c r="F8" s="38">
        <v>0</v>
      </c>
      <c r="G8" s="38">
        <v>0</v>
      </c>
      <c r="H8" s="39"/>
    </row>
    <row r="9" s="25" customFormat="1" ht="18.75" customHeight="1" spans="1:8">
      <c r="A9" s="35">
        <v>5</v>
      </c>
      <c r="B9" s="36" t="s">
        <v>336</v>
      </c>
      <c r="C9" s="35" t="s">
        <v>332</v>
      </c>
      <c r="D9" s="37">
        <v>524</v>
      </c>
      <c r="E9" s="38">
        <v>0</v>
      </c>
      <c r="F9" s="38">
        <v>0</v>
      </c>
      <c r="G9" s="38">
        <v>0</v>
      </c>
      <c r="H9" s="39"/>
    </row>
    <row r="10" s="25" customFormat="1" ht="27" customHeight="1" spans="1:8">
      <c r="A10" s="35">
        <v>6</v>
      </c>
      <c r="B10" s="36" t="s">
        <v>337</v>
      </c>
      <c r="C10" s="35" t="s">
        <v>338</v>
      </c>
      <c r="D10" s="37">
        <v>495</v>
      </c>
      <c r="E10" s="38">
        <v>0</v>
      </c>
      <c r="F10" s="38">
        <v>0</v>
      </c>
      <c r="G10" s="38">
        <v>0</v>
      </c>
      <c r="H10" s="40"/>
    </row>
    <row r="11" s="25" customFormat="1" ht="18.75" customHeight="1" spans="1:8">
      <c r="A11" s="35">
        <v>7</v>
      </c>
      <c r="B11" s="36" t="s">
        <v>339</v>
      </c>
      <c r="C11" s="35" t="s">
        <v>332</v>
      </c>
      <c r="D11" s="37">
        <v>214</v>
      </c>
      <c r="E11" s="38">
        <v>0</v>
      </c>
      <c r="F11" s="38">
        <v>0</v>
      </c>
      <c r="G11" s="38">
        <v>0</v>
      </c>
      <c r="H11" s="40"/>
    </row>
    <row r="12" s="25" customFormat="1" ht="18.75" customHeight="1" spans="1:8">
      <c r="A12" s="35">
        <v>8</v>
      </c>
      <c r="B12" s="36" t="s">
        <v>340</v>
      </c>
      <c r="C12" s="35" t="s">
        <v>332</v>
      </c>
      <c r="D12" s="37">
        <v>325.24</v>
      </c>
      <c r="E12" s="38">
        <v>0</v>
      </c>
      <c r="F12" s="38">
        <v>0</v>
      </c>
      <c r="G12" s="38">
        <v>0</v>
      </c>
      <c r="H12" s="40"/>
    </row>
    <row r="13" s="25" customFormat="1" ht="18.75" customHeight="1" spans="1:8">
      <c r="A13" s="35">
        <v>9</v>
      </c>
      <c r="B13" s="36" t="s">
        <v>341</v>
      </c>
      <c r="C13" s="35" t="s">
        <v>332</v>
      </c>
      <c r="D13" s="37">
        <v>256.64</v>
      </c>
      <c r="E13" s="38">
        <v>0</v>
      </c>
      <c r="F13" s="38">
        <v>0</v>
      </c>
      <c r="G13" s="38">
        <v>0</v>
      </c>
      <c r="H13" s="40"/>
    </row>
    <row r="14" s="25" customFormat="1" ht="18.75" customHeight="1" spans="1:8">
      <c r="A14" s="35">
        <v>10</v>
      </c>
      <c r="B14" s="36" t="s">
        <v>342</v>
      </c>
      <c r="C14" s="35" t="s">
        <v>338</v>
      </c>
      <c r="D14" s="37">
        <v>337.89</v>
      </c>
      <c r="E14" s="38">
        <v>0</v>
      </c>
      <c r="F14" s="38">
        <v>0</v>
      </c>
      <c r="G14" s="38">
        <v>0</v>
      </c>
      <c r="H14" s="40"/>
    </row>
    <row r="15" s="25" customFormat="1" ht="18.75" customHeight="1" spans="1:8">
      <c r="A15" s="35">
        <v>11</v>
      </c>
      <c r="B15" s="36" t="s">
        <v>343</v>
      </c>
      <c r="C15" s="35" t="s">
        <v>332</v>
      </c>
      <c r="D15" s="37">
        <v>107</v>
      </c>
      <c r="E15" s="38">
        <v>0</v>
      </c>
      <c r="F15" s="38">
        <v>0</v>
      </c>
      <c r="G15" s="38">
        <v>0</v>
      </c>
      <c r="H15" s="40"/>
    </row>
    <row r="16" s="25" customFormat="1" ht="18.75" customHeight="1" spans="1:8">
      <c r="A16" s="35">
        <v>12</v>
      </c>
      <c r="B16" s="36" t="s">
        <v>344</v>
      </c>
      <c r="C16" s="35" t="s">
        <v>332</v>
      </c>
      <c r="D16" s="37">
        <v>184</v>
      </c>
      <c r="E16" s="38">
        <v>0</v>
      </c>
      <c r="F16" s="38">
        <v>0</v>
      </c>
      <c r="G16" s="38">
        <v>0</v>
      </c>
      <c r="H16" s="40"/>
    </row>
    <row r="17" s="25" customFormat="1" ht="25" customHeight="1" spans="1:8">
      <c r="A17" s="35">
        <v>13</v>
      </c>
      <c r="B17" s="36" t="s">
        <v>345</v>
      </c>
      <c r="C17" s="35" t="s">
        <v>332</v>
      </c>
      <c r="D17" s="37">
        <f>121*1.5</f>
        <v>181.5</v>
      </c>
      <c r="E17" s="38">
        <v>0</v>
      </c>
      <c r="F17" s="38">
        <v>0</v>
      </c>
      <c r="G17" s="38">
        <v>0</v>
      </c>
      <c r="H17" s="40" t="s">
        <v>346</v>
      </c>
    </row>
    <row r="18" s="25" customFormat="1" ht="18.75" customHeight="1" spans="1:8">
      <c r="A18" s="35">
        <v>14</v>
      </c>
      <c r="B18" s="36" t="s">
        <v>347</v>
      </c>
      <c r="C18" s="35" t="s">
        <v>332</v>
      </c>
      <c r="D18" s="37">
        <f>257*1.5</f>
        <v>385.5</v>
      </c>
      <c r="E18" s="38">
        <v>0</v>
      </c>
      <c r="F18" s="38">
        <v>0</v>
      </c>
      <c r="G18" s="38">
        <v>0</v>
      </c>
      <c r="H18" s="40" t="s">
        <v>346</v>
      </c>
    </row>
    <row r="19" s="25" customFormat="1" ht="33.5" customHeight="1" spans="1:8">
      <c r="A19" s="35">
        <v>15</v>
      </c>
      <c r="B19" s="36" t="s">
        <v>348</v>
      </c>
      <c r="C19" s="35" t="s">
        <v>332</v>
      </c>
      <c r="D19" s="37">
        <v>257.28</v>
      </c>
      <c r="E19" s="38">
        <v>0</v>
      </c>
      <c r="F19" s="38">
        <v>0</v>
      </c>
      <c r="G19" s="38">
        <v>0</v>
      </c>
      <c r="H19" s="40" t="s">
        <v>349</v>
      </c>
    </row>
    <row r="20" s="23" customFormat="1" ht="107.25" customHeight="1" spans="1:8">
      <c r="A20" s="41" t="s">
        <v>350</v>
      </c>
      <c r="B20" s="41"/>
      <c r="C20" s="41"/>
      <c r="D20" s="41"/>
      <c r="E20" s="41"/>
      <c r="F20" s="41"/>
      <c r="G20" s="41"/>
      <c r="H20" s="41"/>
    </row>
    <row r="21" s="23" customFormat="1" spans="1:8">
      <c r="A21" s="42"/>
      <c r="B21" s="25"/>
      <c r="C21" s="42"/>
      <c r="D21" s="42"/>
      <c r="E21" s="42"/>
      <c r="F21" s="42"/>
      <c r="G21" s="42"/>
      <c r="H21" s="42"/>
    </row>
    <row r="22" s="23" customFormat="1" spans="1:8">
      <c r="A22" s="42"/>
      <c r="B22" s="25"/>
      <c r="C22" s="42"/>
      <c r="D22" s="42"/>
      <c r="E22" s="42"/>
      <c r="F22" s="42"/>
      <c r="G22" s="42"/>
      <c r="H22" s="42"/>
    </row>
    <row r="23" s="23" customFormat="1" spans="1:8">
      <c r="A23" s="42"/>
      <c r="B23" s="25"/>
      <c r="C23" s="42"/>
      <c r="D23" s="42"/>
      <c r="E23" s="42"/>
      <c r="F23" s="42"/>
      <c r="G23" s="42"/>
      <c r="H23" s="42"/>
    </row>
    <row r="24" s="23" customFormat="1" spans="1:8">
      <c r="A24" s="42"/>
      <c r="B24" s="25"/>
      <c r="C24" s="42"/>
      <c r="D24" s="42"/>
      <c r="E24" s="42"/>
      <c r="F24" s="42"/>
      <c r="G24" s="42"/>
      <c r="H24" s="42"/>
    </row>
    <row r="25" s="23" customFormat="1" spans="1:8">
      <c r="A25" s="42"/>
      <c r="B25" s="25"/>
      <c r="C25" s="42"/>
      <c r="D25" s="42"/>
      <c r="E25" s="42"/>
      <c r="F25" s="42"/>
      <c r="G25" s="42"/>
      <c r="H25" s="42"/>
    </row>
    <row r="26" s="23" customFormat="1" spans="1:8">
      <c r="A26" s="42"/>
      <c r="B26" s="25"/>
      <c r="C26" s="42"/>
      <c r="D26" s="42"/>
      <c r="E26" s="42"/>
      <c r="F26" s="42"/>
      <c r="G26" s="42"/>
      <c r="H26" s="42"/>
    </row>
    <row r="27" s="23" customFormat="1" spans="1:8">
      <c r="A27" s="42"/>
      <c r="C27" s="42"/>
      <c r="D27" s="42"/>
      <c r="E27" s="42"/>
      <c r="F27" s="42"/>
      <c r="G27" s="42"/>
      <c r="H27" s="42"/>
    </row>
    <row r="28" s="23" customFormat="1" spans="1:8">
      <c r="A28" s="42"/>
      <c r="C28" s="42"/>
      <c r="D28" s="42"/>
      <c r="E28" s="42"/>
      <c r="F28" s="42"/>
      <c r="G28" s="42"/>
      <c r="H28" s="42"/>
    </row>
    <row r="29" s="23" customFormat="1" spans="1:8">
      <c r="A29" s="42"/>
      <c r="C29" s="42"/>
      <c r="D29" s="42"/>
      <c r="E29" s="42"/>
      <c r="F29" s="42"/>
      <c r="G29" s="42"/>
      <c r="H29" s="42"/>
    </row>
  </sheetData>
  <mergeCells count="4">
    <mergeCell ref="A1:H1"/>
    <mergeCell ref="A2:H2"/>
    <mergeCell ref="A3:H3"/>
    <mergeCell ref="A20:H20"/>
  </mergeCells>
  <printOptions horizontalCentered="1"/>
  <pageMargins left="0.708661417322835" right="0.708661417322835" top="0.748031496062992" bottom="0.748031496062992" header="0.31496062992126" footer="0.31496062992126"/>
  <pageSetup paperSize="9" scale="78" fitToHeight="0" orientation="portrait"/>
  <headerFooter>
    <oddHeader>&amp;L&amp;G&amp;R有效期为:2019年12月20日-2021年6月20日</oddHeader>
  </headerFooter>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884029663991"/>
    <pageSetUpPr fitToPage="1"/>
  </sheetPr>
  <dimension ref="A1:F13"/>
  <sheetViews>
    <sheetView view="pageBreakPreview" zoomScaleNormal="100" zoomScaleSheetLayoutView="100" workbookViewId="0">
      <selection activeCell="L18" sqref="L18"/>
    </sheetView>
  </sheetViews>
  <sheetFormatPr defaultColWidth="8" defaultRowHeight="12" outlineLevelCol="5"/>
  <cols>
    <col min="1" max="1" width="4.26851851851852" style="3" customWidth="1"/>
    <col min="2" max="2" width="28" style="3" customWidth="1"/>
    <col min="3" max="3" width="11" style="3" customWidth="1"/>
    <col min="4" max="4" width="10.4537037037037" style="3" customWidth="1"/>
    <col min="5" max="5" width="14.0925925925926" style="3" customWidth="1"/>
    <col min="6" max="6" width="10.2685185185185" style="3" customWidth="1"/>
    <col min="7" max="16384" width="8" style="3"/>
  </cols>
  <sheetData>
    <row r="1" s="1" customFormat="1" ht="39" customHeight="1" spans="1:6">
      <c r="A1" s="4" t="str">
        <f>'表1 招标封面'!A3</f>
        <v>融创九阙府室外管网工程预算</v>
      </c>
      <c r="B1" s="4"/>
      <c r="C1" s="4"/>
      <c r="D1" s="4"/>
      <c r="E1" s="4"/>
      <c r="F1" s="4"/>
    </row>
    <row r="2" s="1" customFormat="1" ht="20.4" spans="1:6">
      <c r="A2" s="4" t="s">
        <v>351</v>
      </c>
      <c r="B2" s="4"/>
      <c r="C2" s="4"/>
      <c r="D2" s="4"/>
      <c r="E2" s="4"/>
      <c r="F2" s="4"/>
    </row>
    <row r="3" spans="1:5">
      <c r="A3" s="5"/>
      <c r="B3" s="5"/>
      <c r="C3" s="5"/>
      <c r="D3" s="5"/>
      <c r="E3" s="5"/>
    </row>
    <row r="4" s="2" customFormat="1" ht="15" customHeight="1" spans="1:6">
      <c r="A4" s="6" t="s">
        <v>72</v>
      </c>
      <c r="B4" s="6" t="s">
        <v>352</v>
      </c>
      <c r="C4" s="6" t="s">
        <v>353</v>
      </c>
      <c r="D4" s="7" t="s">
        <v>354</v>
      </c>
      <c r="E4" s="8"/>
      <c r="F4" s="9" t="s">
        <v>77</v>
      </c>
    </row>
    <row r="5" s="2" customFormat="1" ht="15" customHeight="1" spans="1:6">
      <c r="A5" s="6"/>
      <c r="B5" s="6"/>
      <c r="C5" s="6"/>
      <c r="D5" s="6" t="s">
        <v>355</v>
      </c>
      <c r="E5" s="6" t="s">
        <v>356</v>
      </c>
      <c r="F5" s="10"/>
    </row>
    <row r="6" ht="19.5" customHeight="1" spans="1:6">
      <c r="A6" s="11">
        <v>1</v>
      </c>
      <c r="B6" s="12" t="s">
        <v>357</v>
      </c>
      <c r="C6" s="11" t="s">
        <v>358</v>
      </c>
      <c r="D6" s="20" t="s">
        <v>359</v>
      </c>
      <c r="E6" s="20" t="s">
        <v>360</v>
      </c>
      <c r="F6" s="11"/>
    </row>
    <row r="7" ht="19.5" customHeight="1" spans="1:6">
      <c r="A7" s="11">
        <v>2</v>
      </c>
      <c r="B7" s="12" t="s">
        <v>361</v>
      </c>
      <c r="C7" s="11"/>
      <c r="D7" s="21"/>
      <c r="E7" s="21"/>
      <c r="F7" s="11"/>
    </row>
    <row r="8" ht="19.5" customHeight="1" spans="1:6">
      <c r="A8" s="11">
        <v>3</v>
      </c>
      <c r="B8" s="12" t="s">
        <v>362</v>
      </c>
      <c r="C8" s="11"/>
      <c r="D8" s="21"/>
      <c r="E8" s="21"/>
      <c r="F8" s="11"/>
    </row>
    <row r="9" ht="19.5" customHeight="1" spans="1:6">
      <c r="A9" s="11">
        <v>4</v>
      </c>
      <c r="B9" s="12" t="s">
        <v>363</v>
      </c>
      <c r="C9" s="11"/>
      <c r="D9" s="21"/>
      <c r="E9" s="21"/>
      <c r="F9" s="11"/>
    </row>
    <row r="10" ht="19.5" customHeight="1" spans="1:6">
      <c r="A10" s="11">
        <v>5</v>
      </c>
      <c r="B10" s="12" t="s">
        <v>364</v>
      </c>
      <c r="C10" s="11"/>
      <c r="D10" s="22"/>
      <c r="E10" s="22"/>
      <c r="F10" s="11"/>
    </row>
    <row r="11" customHeight="1" spans="1:6">
      <c r="A11" s="13" t="s">
        <v>365</v>
      </c>
      <c r="B11" s="13"/>
      <c r="C11" s="13"/>
      <c r="D11" s="13"/>
      <c r="E11" s="13"/>
      <c r="F11" s="13"/>
    </row>
    <row r="12" customHeight="1" spans="1:6">
      <c r="A12" s="13"/>
      <c r="B12" s="13"/>
      <c r="C12" s="13"/>
      <c r="D12" s="13"/>
      <c r="E12" s="13"/>
      <c r="F12" s="13"/>
    </row>
    <row r="13" ht="27.5" customHeight="1" spans="1:6">
      <c r="A13" s="13"/>
      <c r="B13" s="13"/>
      <c r="C13" s="13"/>
      <c r="D13" s="13"/>
      <c r="E13" s="13"/>
      <c r="F13" s="13"/>
    </row>
  </sheetData>
  <mergeCells count="12">
    <mergeCell ref="A1:F1"/>
    <mergeCell ref="A2:F2"/>
    <mergeCell ref="A3:C3"/>
    <mergeCell ref="D4:E4"/>
    <mergeCell ref="A4:A5"/>
    <mergeCell ref="B4:B5"/>
    <mergeCell ref="C4:C5"/>
    <mergeCell ref="C6:C10"/>
    <mergeCell ref="D6:D10"/>
    <mergeCell ref="E6:E10"/>
    <mergeCell ref="F4:F5"/>
    <mergeCell ref="A11:F13"/>
  </mergeCells>
  <printOptions horizontalCentered="1"/>
  <pageMargins left="0.708661417322835" right="0.708661417322835" top="0.748031496062992" bottom="0.748031496062992" header="0.31496062992126" footer="0.31496062992126"/>
  <pageSetup paperSize="9" fitToHeight="0" orientation="portrait"/>
  <headerFooter>
    <oddHeader>&amp;L&amp;G&amp;R有效期为:2019年12月20日-2021年6月20日</oddHeader>
  </headerFooter>
  <legacyDrawingHF r:id="rId1"/>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11</vt:i4>
      </vt:variant>
    </vt:vector>
  </HeadingPairs>
  <TitlesOfParts>
    <vt:vector size="11" baseType="lpstr">
      <vt:lpstr>表1 招标封面</vt:lpstr>
      <vt:lpstr>表2 编制说明(招标类)</vt:lpstr>
      <vt:lpstr>表3 汇总表</vt:lpstr>
      <vt:lpstr>表4.1  综合单价清单A【新项目】</vt:lpstr>
      <vt:lpstr>表4.2 生化池措施清单</vt:lpstr>
      <vt:lpstr>表5 各区域差异性调整表</vt:lpstr>
      <vt:lpstr>表6.1 钢材可调材料价格表</vt:lpstr>
      <vt:lpstr>6.2 其他可调材料价格表</vt:lpstr>
      <vt:lpstr>表7.1 甲指乙供清单</vt:lpstr>
      <vt:lpstr>表7.2甲控清单</vt:lpstr>
      <vt:lpstr>表7.3 甲供材清单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李民</dc:creator>
  <cp:lastModifiedBy>小猪锐</cp:lastModifiedBy>
  <dcterms:created xsi:type="dcterms:W3CDTF">2016-04-07T02:07:00Z</dcterms:created>
  <cp:lastPrinted>2019-10-29T13:06:00Z</cp:lastPrinted>
  <dcterms:modified xsi:type="dcterms:W3CDTF">2020-04-01T09:25:39Z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