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os Fijos" sheetId="1" r:id="rId3"/>
    <sheet state="visible" name="Valores" sheetId="2" r:id="rId4"/>
    <sheet state="visible" name="Ejemplo Ppto" sheetId="3" r:id="rId5"/>
  </sheets>
  <definedNames/>
  <calcPr/>
</workbook>
</file>

<file path=xl/sharedStrings.xml><?xml version="1.0" encoding="utf-8"?>
<sst xmlns="http://schemas.openxmlformats.org/spreadsheetml/2006/main" count="102" uniqueCount="95">
  <si>
    <t>Variables</t>
  </si>
  <si>
    <t>Valor</t>
  </si>
  <si>
    <t>TRM(tasa cambio dolar)</t>
  </si>
  <si>
    <t>Tasa de depreciación fiscal anual para equipos de computo</t>
  </si>
  <si>
    <t>Jornada Laboral semanal</t>
  </si>
  <si>
    <t>horas/semana</t>
  </si>
  <si>
    <t>Jornada Laboral mensual</t>
  </si>
  <si>
    <t>4.3 semanas en promedio</t>
  </si>
  <si>
    <t>Productividad 80%</t>
  </si>
  <si>
    <t>Costos Fijos</t>
  </si>
  <si>
    <t>Mini juego web</t>
  </si>
  <si>
    <t>Valor x mes</t>
  </si>
  <si>
    <t>Servicios públicos: Agua, energía.</t>
  </si>
  <si>
    <t>Internet</t>
  </si>
  <si>
    <t>Actividad</t>
  </si>
  <si>
    <t>Tareas</t>
  </si>
  <si>
    <t>Horas</t>
  </si>
  <si>
    <t>Telefonía móvil ( 1 línea)</t>
  </si>
  <si>
    <t>Valor sin IVA</t>
  </si>
  <si>
    <t>Valor con IVA</t>
  </si>
  <si>
    <t>valor hora diseñador</t>
  </si>
  <si>
    <t>Arrendamientos (15m2)</t>
  </si>
  <si>
    <t>Personal Administrativo (Contador)</t>
  </si>
  <si>
    <t>Entender la necesidad</t>
  </si>
  <si>
    <t>Aseo</t>
  </si>
  <si>
    <t>Recibir requisitos</t>
  </si>
  <si>
    <t>Depreciación 1 equipo</t>
  </si>
  <si>
    <t>Valor hora ingeniero</t>
  </si>
  <si>
    <t>Licencia Unity</t>
  </si>
  <si>
    <t>Hacer documento de inicio del proyecto</t>
  </si>
  <si>
    <t>Licencia Adobe Creative Cloud</t>
  </si>
  <si>
    <t>Ganancia</t>
  </si>
  <si>
    <t>Reuniones</t>
  </si>
  <si>
    <t>IVA</t>
  </si>
  <si>
    <t>Hacer documento de cierre del proyecto</t>
  </si>
  <si>
    <t>Licencia 3dsmax</t>
  </si>
  <si>
    <t>*</t>
  </si>
  <si>
    <t>Total entender la necesidad</t>
  </si>
  <si>
    <t>Total Costos Fijos</t>
  </si>
  <si>
    <t>Concepto grafico</t>
  </si>
  <si>
    <t>Entender sistema visual del cliente</t>
  </si>
  <si>
    <t>Propuesta de sistema visual del juego</t>
  </si>
  <si>
    <t>Fondos</t>
  </si>
  <si>
    <t>Personaje</t>
  </si>
  <si>
    <t>Salario x mes</t>
  </si>
  <si>
    <t>Aportes Seguridad Social y parafiscales</t>
  </si>
  <si>
    <t>Animación</t>
  </si>
  <si>
    <t>Pantalla de inicio</t>
  </si>
  <si>
    <t>Salud 8.5%</t>
  </si>
  <si>
    <t>Pantalla de registro</t>
  </si>
  <si>
    <t>Pantalla de fin de juego</t>
  </si>
  <si>
    <t>Mensajes de confirmación de registro</t>
  </si>
  <si>
    <t>Pantalla extra 1</t>
  </si>
  <si>
    <t>Pensiones 12%</t>
  </si>
  <si>
    <t>Pantalla extra 2</t>
  </si>
  <si>
    <t>Total concepto grafico</t>
  </si>
  <si>
    <t>ARL 0.52%</t>
  </si>
  <si>
    <t>Caja de compensación familiar 4%</t>
  </si>
  <si>
    <t>Desarrollar un juego para web tipo runner simple (Dinosaurio de google)</t>
  </si>
  <si>
    <t>Inicio del proyecto, ambiente de desarrollo SVN</t>
  </si>
  <si>
    <t>Provisiones</t>
  </si>
  <si>
    <t>Implementar concepto grafico</t>
  </si>
  <si>
    <t>Vacaciones 4.17%</t>
  </si>
  <si>
    <t>Pruebas y ajustes</t>
  </si>
  <si>
    <t>15 días de salario por cada año trabajado</t>
  </si>
  <si>
    <t>Primas 8.33%</t>
  </si>
  <si>
    <t>Total desarrollo de juego</t>
  </si>
  <si>
    <t>Un salario al año en dos pagos</t>
  </si>
  <si>
    <t>Cesantias 8.33%</t>
  </si>
  <si>
    <t>Diseñar y desarrollar registro, recompensa, tabla de puntaje e informes</t>
  </si>
  <si>
    <t>Registro</t>
  </si>
  <si>
    <t>Un salario al año</t>
  </si>
  <si>
    <t>Intereses a las cesantias 1%</t>
  </si>
  <si>
    <t>Tabla de puntajes</t>
  </si>
  <si>
    <t>Informes</t>
  </si>
  <si>
    <t>Costo Mensual Real</t>
  </si>
  <si>
    <t>Analiticas</t>
  </si>
  <si>
    <t>Total desarrollo de registro e informes</t>
  </si>
  <si>
    <t>Cálculo valor hora</t>
  </si>
  <si>
    <t>Costos fijos</t>
  </si>
  <si>
    <t>Soporte, ajustes y acompañamiento</t>
  </si>
  <si>
    <t>Salario ingeniero</t>
  </si>
  <si>
    <t>Documentos</t>
  </si>
  <si>
    <t>Valor de la hora</t>
  </si>
  <si>
    <t>Investigacion</t>
  </si>
  <si>
    <t xml:space="preserve">TOTAL PROYECTO </t>
  </si>
  <si>
    <t>TOTAL PROYECTO CON GANANCIA 30%</t>
  </si>
  <si>
    <t>Servicios terceros</t>
  </si>
  <si>
    <t>Diseño y construccion de muebles</t>
  </si>
  <si>
    <t>Transporte</t>
  </si>
  <si>
    <t>Protocolo</t>
  </si>
  <si>
    <t>Alimentación</t>
  </si>
  <si>
    <t>Alquiler de equipos x dia</t>
  </si>
  <si>
    <t>Computador</t>
  </si>
  <si>
    <t>Videobeam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</si>
</sst>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sz val="18.0"/>
    </font>
    <font>
      <sz val="12.0"/>
      <color rgb="FFFFFFFF"/>
    </font>
    <font>
      <sz val="12.0"/>
    </font>
    <font>
      <sz val="14.0"/>
      <color rgb="FFFFFFFF"/>
      <name val="Arial"/>
    </font>
    <font>
      <sz val="12.0"/>
      <name val="Arial"/>
    </font>
    <font/>
    <font>
      <name val="Arial"/>
    </font>
    <font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C000"/>
        <bgColor rgb="FF00C000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0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Font="1"/>
    <xf borderId="2" fillId="3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2" fillId="0" fontId="6" numFmtId="0" xfId="0" applyBorder="1" applyFont="1"/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8" numFmtId="0" xfId="0" applyAlignment="1" applyFont="1">
      <alignment horizontal="center" shrinkToFit="0" wrapText="1"/>
    </xf>
    <xf borderId="0" fillId="3" fontId="8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9" xfId="0" applyAlignment="1" applyFont="1" applyNumberFormat="1">
      <alignment readingOrder="0" vertical="bottom"/>
    </xf>
    <xf borderId="0" fillId="0" fontId="3" numFmtId="164" xfId="0" applyFont="1" applyNumberFormat="1"/>
    <xf borderId="0" fillId="4" fontId="7" numFmtId="0" xfId="0" applyAlignment="1" applyFill="1" applyFont="1">
      <alignment horizontal="right" shrinkToFit="0" vertical="center" wrapText="1"/>
    </xf>
    <xf borderId="0" fillId="4" fontId="7" numFmtId="0" xfId="0" applyAlignment="1" applyFont="1">
      <alignment horizontal="right" shrinkToFit="0" vertical="bottom" wrapText="1"/>
    </xf>
    <xf borderId="0" fillId="5" fontId="2" numFmtId="0" xfId="0" applyAlignment="1" applyFill="1" applyFont="1">
      <alignment readingOrder="0"/>
    </xf>
    <xf borderId="0" fillId="4" fontId="7" numFmtId="165" xfId="0" applyAlignment="1" applyFont="1" applyNumberFormat="1">
      <alignment horizontal="right" shrinkToFit="0" vertical="bottom" wrapText="1"/>
    </xf>
    <xf borderId="0" fillId="5" fontId="2" numFmtId="165" xfId="0" applyFont="1" applyNumberFormat="1"/>
    <xf borderId="0" fillId="6" fontId="2" numFmtId="0" xfId="0" applyAlignment="1" applyFill="1" applyFont="1">
      <alignment readingOrder="0"/>
    </xf>
    <xf borderId="0" fillId="6" fontId="3" numFmtId="0" xfId="0" applyFont="1"/>
    <xf borderId="0" fillId="0" fontId="3" numFmtId="165" xfId="0" applyFont="1" applyNumberFormat="1"/>
    <xf borderId="0" fillId="4" fontId="7" numFmtId="0" xfId="0" applyAlignment="1" applyFont="1">
      <alignment horizontal="right" vertical="bottom"/>
    </xf>
    <xf borderId="0" fillId="4" fontId="7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5" fontId="2" numFmtId="165" xfId="0" applyAlignment="1" applyFont="1" applyNumberFormat="1">
      <alignment readingOrder="0"/>
    </xf>
    <xf borderId="0" fillId="0" fontId="3" numFmtId="10" xfId="0" applyFont="1" applyNumberFormat="1"/>
    <xf borderId="0" fillId="0" fontId="7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horizontal="right" shrinkToFit="0" vertical="bottom" wrapText="1"/>
    </xf>
    <xf borderId="2" fillId="3" fontId="4" numFmtId="0" xfId="0" applyAlignment="1" applyBorder="1" applyFont="1">
      <alignment horizontal="right"/>
    </xf>
    <xf borderId="2" fillId="3" fontId="4" numFmtId="165" xfId="0" applyAlignment="1" applyBorder="1" applyFont="1" applyNumberFormat="1">
      <alignment horizontal="right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65" xfId="0" applyAlignment="1" applyFont="1" applyNumberFormat="1">
      <alignment readingOrder="0" shrinkToFit="0" wrapText="1"/>
    </xf>
    <xf borderId="0" fillId="0" fontId="6" numFmtId="164" xfId="0" applyAlignment="1" applyFont="1" applyNumberFormat="1">
      <alignment shrinkToFit="0" wrapText="1"/>
    </xf>
    <xf borderId="0" fillId="0" fontId="6" numFmtId="165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3" max="3" width="43.57"/>
  </cols>
  <sheetData>
    <row r="1">
      <c r="A1" s="9" t="s">
        <v>9</v>
      </c>
      <c r="B1" s="9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12</v>
      </c>
      <c r="B2" s="14">
        <v>200000.0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13</v>
      </c>
      <c r="B3" s="14">
        <v>80000.0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6" t="s">
        <v>17</v>
      </c>
      <c r="B4" s="14">
        <v>70000.0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6" t="s">
        <v>21</v>
      </c>
      <c r="B5" s="14">
        <v>1200000.0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6" t="s">
        <v>22</v>
      </c>
      <c r="B6" s="14">
        <v>500000.0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6" t="s">
        <v>24</v>
      </c>
      <c r="B7" s="14">
        <v>360000.0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6" t="s">
        <v>26</v>
      </c>
      <c r="B8" s="14">
        <f>(3500000*Valores!B3)/12</f>
        <v>58333.33333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6" t="s">
        <v>28</v>
      </c>
      <c r="B9" s="14">
        <f>35*Valores!B2</f>
        <v>105000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6" t="s">
        <v>30</v>
      </c>
      <c r="B10" s="26">
        <f>90*Valores!B2</f>
        <v>270000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6" t="s">
        <v>35</v>
      </c>
      <c r="B11" s="26">
        <f>190*Valores!B2</f>
        <v>570000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9" t="s">
        <v>38</v>
      </c>
      <c r="B12" s="31">
        <f>SUM(B2:B11)</f>
        <v>3413333.333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27</v>
      </c>
      <c r="B16" s="9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6" t="s">
        <v>44</v>
      </c>
      <c r="B17" s="14">
        <v>1500000.0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2" t="s">
        <v>45</v>
      </c>
      <c r="B18" s="3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6" t="s">
        <v>48</v>
      </c>
      <c r="B19" s="34">
        <f>B17*0.085</f>
        <v>127500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6" t="s">
        <v>53</v>
      </c>
      <c r="B20" s="34">
        <f>B17*0.12</f>
        <v>180000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6" t="s">
        <v>56</v>
      </c>
      <c r="B21" s="34">
        <f>B17*0.0052</f>
        <v>7800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6" t="s">
        <v>57</v>
      </c>
      <c r="B22" s="34">
        <f>B17*0.04</f>
        <v>60000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2" t="s">
        <v>60</v>
      </c>
      <c r="B23" s="3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6" t="s">
        <v>62</v>
      </c>
      <c r="B24" s="34">
        <f>B17*0.0417</f>
        <v>62550</v>
      </c>
      <c r="C24" s="16" t="s">
        <v>64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6" t="s">
        <v>65</v>
      </c>
      <c r="B25" s="34">
        <f>B17*0.0833</f>
        <v>124950</v>
      </c>
      <c r="C25" s="16" t="s">
        <v>67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6" t="s">
        <v>68</v>
      </c>
      <c r="B26" s="34">
        <f>B17*0.0833</f>
        <v>124950</v>
      </c>
      <c r="C26" s="16" t="s">
        <v>71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6" t="s">
        <v>72</v>
      </c>
      <c r="B27" s="34">
        <f>B17*0.01</f>
        <v>15000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9" t="s">
        <v>75</v>
      </c>
      <c r="B28" s="39">
        <f>SUM(B17:B27)</f>
        <v>2202750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4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9" t="s">
        <v>78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6" t="s">
        <v>79</v>
      </c>
      <c r="B32" s="34">
        <f>B12</f>
        <v>3413333.333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6" t="s">
        <v>81</v>
      </c>
      <c r="B33" s="34">
        <f>B28</f>
        <v>2202750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9" t="s">
        <v>83</v>
      </c>
      <c r="B34" s="39">
        <f>SUM(B32:B33)/Valores!B7</f>
        <v>34012.13259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57"/>
    <col customWidth="1" min="2" max="2" width="21.14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>
        <v>3000.0</v>
      </c>
      <c r="C2" s="3"/>
    </row>
    <row r="3">
      <c r="A3" s="6" t="s">
        <v>3</v>
      </c>
      <c r="B3" s="7">
        <v>0.2</v>
      </c>
      <c r="C3" s="3"/>
    </row>
    <row r="4">
      <c r="A4" s="3"/>
      <c r="B4" s="3"/>
      <c r="C4" s="3"/>
    </row>
    <row r="5">
      <c r="A5" s="8" t="s">
        <v>4</v>
      </c>
      <c r="B5" s="8">
        <v>48.0</v>
      </c>
      <c r="C5" s="8" t="s">
        <v>5</v>
      </c>
    </row>
    <row r="6">
      <c r="A6" s="8" t="s">
        <v>6</v>
      </c>
      <c r="B6" s="3">
        <f>B5*4.3</f>
        <v>206.4</v>
      </c>
      <c r="C6" s="8" t="s">
        <v>7</v>
      </c>
    </row>
    <row r="7">
      <c r="A7" s="8" t="s">
        <v>8</v>
      </c>
      <c r="B7" s="3">
        <f>B6*0.8</f>
        <v>165.12</v>
      </c>
      <c r="C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40.0"/>
    <col customWidth="1" min="7" max="7" width="19.0"/>
    <col customWidth="1" min="8" max="8" width="12.86"/>
    <col customWidth="1" min="9" max="9" width="13.71"/>
  </cols>
  <sheetData>
    <row r="1">
      <c r="A1" s="11" t="s">
        <v>10</v>
      </c>
      <c r="B1" s="13"/>
      <c r="C1" s="13"/>
      <c r="D1" s="13"/>
      <c r="E1" s="13"/>
      <c r="F1" s="15"/>
      <c r="G1" s="15"/>
      <c r="H1" s="15"/>
      <c r="I1" s="15"/>
    </row>
    <row r="2">
      <c r="A2" s="17" t="s">
        <v>14</v>
      </c>
      <c r="B2" s="17" t="s">
        <v>15</v>
      </c>
      <c r="C2" s="18" t="s">
        <v>16</v>
      </c>
      <c r="D2" s="18" t="s">
        <v>18</v>
      </c>
      <c r="E2" s="18" t="s">
        <v>19</v>
      </c>
      <c r="F2" s="15"/>
      <c r="G2" s="19" t="s">
        <v>20</v>
      </c>
      <c r="H2" s="19">
        <v>30000.0</v>
      </c>
      <c r="I2" s="15"/>
    </row>
    <row r="3">
      <c r="A3" s="20" t="s">
        <v>23</v>
      </c>
      <c r="B3" s="21" t="s">
        <v>25</v>
      </c>
      <c r="C3" s="22">
        <v>2.0</v>
      </c>
      <c r="D3" s="23">
        <f t="shared" ref="D3:D6" si="1">C3*$H$3</f>
        <v>68024.26518</v>
      </c>
      <c r="E3" s="23">
        <f t="shared" ref="E3:E6" si="2">C3*$I$3</f>
        <v>80948.87557</v>
      </c>
      <c r="F3" s="15"/>
      <c r="G3" s="19" t="s">
        <v>27</v>
      </c>
      <c r="H3" s="23">
        <f>'Costos Fijos'!B34</f>
        <v>34012.13259</v>
      </c>
      <c r="I3" s="23">
        <f>H3*1.19</f>
        <v>40474.43778</v>
      </c>
    </row>
    <row r="4">
      <c r="B4" s="21" t="s">
        <v>29</v>
      </c>
      <c r="C4" s="24">
        <v>2.0</v>
      </c>
      <c r="D4" s="23">
        <f t="shared" si="1"/>
        <v>68024.26518</v>
      </c>
      <c r="E4" s="23">
        <f t="shared" si="2"/>
        <v>80948.87557</v>
      </c>
      <c r="F4" s="15"/>
      <c r="G4" s="19" t="s">
        <v>31</v>
      </c>
      <c r="H4" s="25">
        <v>0.3</v>
      </c>
      <c r="I4" s="15"/>
    </row>
    <row r="5">
      <c r="B5" s="21" t="s">
        <v>32</v>
      </c>
      <c r="C5" s="22">
        <v>6.0</v>
      </c>
      <c r="D5" s="23">
        <f t="shared" si="1"/>
        <v>204072.7955</v>
      </c>
      <c r="E5" s="23">
        <f t="shared" si="2"/>
        <v>242846.6267</v>
      </c>
      <c r="F5" s="15"/>
      <c r="G5" s="19" t="s">
        <v>33</v>
      </c>
      <c r="H5" s="25">
        <v>0.19</v>
      </c>
      <c r="I5" s="15"/>
    </row>
    <row r="6">
      <c r="B6" s="21" t="s">
        <v>34</v>
      </c>
      <c r="C6" s="24">
        <v>4.0</v>
      </c>
      <c r="D6" s="23">
        <f t="shared" si="1"/>
        <v>136048.5304</v>
      </c>
      <c r="E6" s="23">
        <f t="shared" si="2"/>
        <v>161897.7511</v>
      </c>
      <c r="F6" s="15"/>
      <c r="G6" s="15"/>
      <c r="H6" s="15"/>
      <c r="I6" s="15"/>
    </row>
    <row r="7">
      <c r="A7" s="27" t="s">
        <v>36</v>
      </c>
      <c r="B7" s="28" t="s">
        <v>37</v>
      </c>
      <c r="C7" s="28">
        <f t="shared" ref="C7:E7" si="3">SUM(C4:C6)</f>
        <v>12</v>
      </c>
      <c r="D7" s="30">
        <f t="shared" si="3"/>
        <v>408145.5911</v>
      </c>
      <c r="E7" s="30">
        <f t="shared" si="3"/>
        <v>485693.2534</v>
      </c>
      <c r="F7" s="19"/>
      <c r="G7" s="15"/>
      <c r="H7" s="15"/>
      <c r="I7" s="15"/>
    </row>
    <row r="8">
      <c r="A8" s="20" t="s">
        <v>39</v>
      </c>
      <c r="B8" s="21" t="s">
        <v>40</v>
      </c>
      <c r="C8" s="22">
        <v>2.0</v>
      </c>
      <c r="D8" s="23">
        <f t="shared" ref="D8:D18" si="4">C8*$H$2</f>
        <v>60000</v>
      </c>
      <c r="E8" s="23">
        <f t="shared" ref="E8:E18" si="5">C8*$I$3</f>
        <v>80948.87557</v>
      </c>
      <c r="F8" s="15"/>
      <c r="G8" s="15"/>
      <c r="H8" s="15"/>
      <c r="I8" s="15"/>
    </row>
    <row r="9">
      <c r="B9" s="21" t="s">
        <v>41</v>
      </c>
      <c r="C9" s="22">
        <v>8.0</v>
      </c>
      <c r="D9" s="23">
        <f t="shared" si="4"/>
        <v>240000</v>
      </c>
      <c r="E9" s="23">
        <f t="shared" si="5"/>
        <v>323795.5023</v>
      </c>
      <c r="F9" s="15"/>
      <c r="G9" s="15"/>
      <c r="H9" s="15"/>
      <c r="I9" s="15"/>
    </row>
    <row r="10">
      <c r="B10" s="21" t="s">
        <v>42</v>
      </c>
      <c r="C10" s="22">
        <v>8.0</v>
      </c>
      <c r="D10" s="23">
        <f t="shared" si="4"/>
        <v>240000</v>
      </c>
      <c r="E10" s="23">
        <f t="shared" si="5"/>
        <v>323795.5023</v>
      </c>
      <c r="F10" s="15"/>
      <c r="G10" s="15"/>
      <c r="H10" s="15"/>
      <c r="I10" s="15"/>
    </row>
    <row r="11">
      <c r="B11" s="21" t="s">
        <v>43</v>
      </c>
      <c r="C11" s="24">
        <v>2.0</v>
      </c>
      <c r="D11" s="23">
        <f t="shared" si="4"/>
        <v>60000</v>
      </c>
      <c r="E11" s="23">
        <f t="shared" si="5"/>
        <v>80948.87557</v>
      </c>
      <c r="F11" s="15"/>
      <c r="G11" s="15"/>
      <c r="H11" s="15"/>
      <c r="I11" s="15"/>
    </row>
    <row r="12">
      <c r="B12" s="21" t="s">
        <v>46</v>
      </c>
      <c r="C12" s="24">
        <v>2.0</v>
      </c>
      <c r="D12" s="23">
        <f t="shared" si="4"/>
        <v>60000</v>
      </c>
      <c r="E12" s="23">
        <f t="shared" si="5"/>
        <v>80948.87557</v>
      </c>
      <c r="F12" s="15"/>
      <c r="G12" s="15"/>
      <c r="H12" s="15"/>
      <c r="I12" s="15"/>
    </row>
    <row r="13">
      <c r="B13" s="21" t="s">
        <v>47</v>
      </c>
      <c r="C13" s="22">
        <v>1.0</v>
      </c>
      <c r="D13" s="23">
        <f t="shared" si="4"/>
        <v>30000</v>
      </c>
      <c r="E13" s="23">
        <f t="shared" si="5"/>
        <v>40474.43778</v>
      </c>
      <c r="F13" s="15"/>
      <c r="G13" s="15"/>
      <c r="H13" s="15"/>
      <c r="I13" s="15"/>
    </row>
    <row r="14">
      <c r="B14" s="21" t="s">
        <v>49</v>
      </c>
      <c r="C14" s="24">
        <v>0.5</v>
      </c>
      <c r="D14" s="23">
        <f t="shared" si="4"/>
        <v>15000</v>
      </c>
      <c r="E14" s="23">
        <f t="shared" si="5"/>
        <v>20237.21889</v>
      </c>
      <c r="F14" s="15"/>
      <c r="G14" s="15"/>
      <c r="H14" s="15"/>
      <c r="I14" s="15"/>
    </row>
    <row r="15">
      <c r="B15" s="21" t="s">
        <v>50</v>
      </c>
      <c r="C15" s="24">
        <v>0.5</v>
      </c>
      <c r="D15" s="23">
        <f t="shared" si="4"/>
        <v>15000</v>
      </c>
      <c r="E15" s="23">
        <f t="shared" si="5"/>
        <v>20237.21889</v>
      </c>
      <c r="F15" s="15"/>
      <c r="G15" s="15"/>
      <c r="H15" s="15"/>
      <c r="I15" s="15"/>
    </row>
    <row r="16">
      <c r="B16" s="21" t="s">
        <v>51</v>
      </c>
      <c r="C16" s="22">
        <v>1.0</v>
      </c>
      <c r="D16" s="23">
        <f t="shared" si="4"/>
        <v>30000</v>
      </c>
      <c r="E16" s="23">
        <f t="shared" si="5"/>
        <v>40474.43778</v>
      </c>
      <c r="F16" s="15"/>
      <c r="G16" s="15"/>
      <c r="H16" s="15"/>
      <c r="I16" s="15"/>
    </row>
    <row r="17">
      <c r="B17" s="21" t="s">
        <v>52</v>
      </c>
      <c r="C17" s="24">
        <v>0.5</v>
      </c>
      <c r="D17" s="23">
        <f t="shared" si="4"/>
        <v>15000</v>
      </c>
      <c r="E17" s="23">
        <f t="shared" si="5"/>
        <v>20237.21889</v>
      </c>
      <c r="F17" s="15"/>
      <c r="G17" s="15"/>
      <c r="H17" s="15"/>
      <c r="I17" s="15"/>
    </row>
    <row r="18">
      <c r="B18" s="21" t="s">
        <v>54</v>
      </c>
      <c r="C18" s="24">
        <v>0.5</v>
      </c>
      <c r="D18" s="23">
        <f t="shared" si="4"/>
        <v>15000</v>
      </c>
      <c r="E18" s="23">
        <f t="shared" si="5"/>
        <v>20237.21889</v>
      </c>
      <c r="F18" s="15"/>
      <c r="G18" s="15"/>
      <c r="H18" s="15"/>
      <c r="I18" s="15"/>
    </row>
    <row r="19">
      <c r="A19" s="27" t="s">
        <v>36</v>
      </c>
      <c r="B19" s="28" t="s">
        <v>55</v>
      </c>
      <c r="C19" s="35">
        <f t="shared" ref="C19:E19" si="6">SUM(C8:C18)</f>
        <v>26</v>
      </c>
      <c r="D19" s="36">
        <f t="shared" si="6"/>
        <v>780000</v>
      </c>
      <c r="E19" s="36">
        <f t="shared" si="6"/>
        <v>1052335.382</v>
      </c>
      <c r="F19" s="19"/>
      <c r="G19" s="15"/>
      <c r="H19" s="15"/>
      <c r="I19" s="15"/>
    </row>
    <row r="20">
      <c r="A20" s="20" t="s">
        <v>58</v>
      </c>
      <c r="B20" s="37" t="s">
        <v>59</v>
      </c>
      <c r="C20" s="22">
        <v>4.0</v>
      </c>
      <c r="D20" s="23">
        <f t="shared" ref="D20:D22" si="7">C20*$H$3</f>
        <v>136048.5304</v>
      </c>
      <c r="E20" s="23">
        <f t="shared" ref="E20:E22" si="8">C20*$I$3</f>
        <v>161897.7511</v>
      </c>
      <c r="F20" s="15"/>
      <c r="G20" s="15"/>
      <c r="H20" s="15"/>
      <c r="I20" s="15"/>
    </row>
    <row r="21" ht="30.75" customHeight="1">
      <c r="B21" s="37" t="s">
        <v>61</v>
      </c>
      <c r="C21" s="24">
        <v>30.0</v>
      </c>
      <c r="D21" s="23">
        <f t="shared" si="7"/>
        <v>1020363.978</v>
      </c>
      <c r="E21" s="23">
        <f t="shared" si="8"/>
        <v>1214233.133</v>
      </c>
      <c r="F21" s="15"/>
      <c r="G21" s="15"/>
      <c r="H21" s="15"/>
      <c r="I21" s="15"/>
    </row>
    <row r="22" ht="30.75" customHeight="1">
      <c r="B22" s="38" t="s">
        <v>63</v>
      </c>
      <c r="C22" s="24">
        <v>4.0</v>
      </c>
      <c r="D22" s="23">
        <f t="shared" si="7"/>
        <v>136048.5304</v>
      </c>
      <c r="E22" s="23">
        <f t="shared" si="8"/>
        <v>161897.7511</v>
      </c>
      <c r="F22" s="15"/>
      <c r="G22" s="15"/>
      <c r="H22" s="15"/>
      <c r="I22" s="15"/>
    </row>
    <row r="23">
      <c r="A23" s="27" t="s">
        <v>36</v>
      </c>
      <c r="B23" s="28" t="s">
        <v>66</v>
      </c>
      <c r="C23" s="35">
        <f t="shared" ref="C23:E23" si="9">SUM(C20:C22)</f>
        <v>38</v>
      </c>
      <c r="D23" s="36">
        <f t="shared" si="9"/>
        <v>1292461.038</v>
      </c>
      <c r="E23" s="36">
        <f t="shared" si="9"/>
        <v>1538028.636</v>
      </c>
      <c r="F23" s="19"/>
      <c r="G23" s="15"/>
      <c r="H23" s="15"/>
      <c r="I23" s="15"/>
    </row>
    <row r="24">
      <c r="A24" s="20" t="s">
        <v>69</v>
      </c>
      <c r="B24" s="21" t="s">
        <v>70</v>
      </c>
      <c r="C24" s="24">
        <v>1.0</v>
      </c>
      <c r="D24" s="23">
        <f t="shared" ref="D24:D27" si="10">C24*$H$3</f>
        <v>34012.13259</v>
      </c>
      <c r="E24" s="23">
        <f t="shared" ref="E24:E27" si="11">C24*$I$3</f>
        <v>40474.43778</v>
      </c>
      <c r="F24" s="15"/>
      <c r="G24" s="15"/>
      <c r="H24" s="15"/>
      <c r="I24" s="15"/>
    </row>
    <row r="25">
      <c r="B25" s="21" t="s">
        <v>73</v>
      </c>
      <c r="C25" s="24">
        <v>1.0</v>
      </c>
      <c r="D25" s="23">
        <f t="shared" si="10"/>
        <v>34012.13259</v>
      </c>
      <c r="E25" s="23">
        <f t="shared" si="11"/>
        <v>40474.43778</v>
      </c>
      <c r="F25" s="15"/>
      <c r="G25" s="15"/>
      <c r="H25" s="15"/>
      <c r="I25" s="15"/>
    </row>
    <row r="26">
      <c r="B26" s="21" t="s">
        <v>74</v>
      </c>
      <c r="C26" s="24">
        <v>8.0</v>
      </c>
      <c r="D26" s="23">
        <f t="shared" si="10"/>
        <v>272097.0607</v>
      </c>
      <c r="E26" s="23">
        <f t="shared" si="11"/>
        <v>323795.5023</v>
      </c>
      <c r="F26" s="15"/>
      <c r="G26" s="15"/>
      <c r="H26" s="15"/>
      <c r="I26" s="15"/>
    </row>
    <row r="27">
      <c r="B27" s="37" t="s">
        <v>76</v>
      </c>
      <c r="C27" s="24">
        <v>8.0</v>
      </c>
      <c r="D27" s="23">
        <f t="shared" si="10"/>
        <v>272097.0607</v>
      </c>
      <c r="E27" s="23">
        <f t="shared" si="11"/>
        <v>323795.5023</v>
      </c>
      <c r="F27" s="15"/>
      <c r="G27" s="15"/>
      <c r="H27" s="15"/>
      <c r="I27" s="15"/>
    </row>
    <row r="28">
      <c r="A28" s="28" t="s">
        <v>36</v>
      </c>
      <c r="B28" s="28" t="s">
        <v>77</v>
      </c>
      <c r="C28" s="35">
        <f t="shared" ref="C28:E28" si="12">SUM(C24:C27)</f>
        <v>18</v>
      </c>
      <c r="D28" s="36">
        <f t="shared" si="12"/>
        <v>612218.3866</v>
      </c>
      <c r="E28" s="36">
        <f t="shared" si="12"/>
        <v>728539.8801</v>
      </c>
      <c r="F28" s="19"/>
      <c r="G28" s="15"/>
      <c r="H28" s="15"/>
      <c r="I28" s="15"/>
    </row>
    <row r="29">
      <c r="A29" s="41" t="s">
        <v>80</v>
      </c>
      <c r="B29" s="41" t="s">
        <v>32</v>
      </c>
      <c r="C29" s="24">
        <v>6.0</v>
      </c>
      <c r="D29" s="23">
        <f t="shared" ref="D29:D31" si="13">C29*$H$3</f>
        <v>204072.7955</v>
      </c>
      <c r="E29" s="23">
        <f t="shared" ref="E29:E31" si="14">C29*$I$3</f>
        <v>242846.6267</v>
      </c>
      <c r="F29" s="15"/>
      <c r="G29" s="15"/>
      <c r="H29" s="15"/>
      <c r="I29" s="15"/>
    </row>
    <row r="30">
      <c r="A30" s="42"/>
      <c r="B30" s="41" t="s">
        <v>82</v>
      </c>
      <c r="C30" s="24">
        <v>6.0</v>
      </c>
      <c r="D30" s="23">
        <f t="shared" si="13"/>
        <v>204072.7955</v>
      </c>
      <c r="E30" s="23">
        <f t="shared" si="14"/>
        <v>242846.6267</v>
      </c>
      <c r="F30" s="15"/>
      <c r="G30" s="15"/>
      <c r="H30" s="15"/>
      <c r="I30" s="15"/>
    </row>
    <row r="31">
      <c r="A31" s="42"/>
      <c r="B31" s="41" t="s">
        <v>84</v>
      </c>
      <c r="C31" s="24">
        <v>8.0</v>
      </c>
      <c r="D31" s="23">
        <f t="shared" si="13"/>
        <v>272097.0607</v>
      </c>
      <c r="E31" s="23">
        <f t="shared" si="14"/>
        <v>323795.5023</v>
      </c>
      <c r="F31" s="15"/>
      <c r="G31" s="15"/>
      <c r="H31" s="15"/>
      <c r="I31" s="15"/>
    </row>
    <row r="32">
      <c r="A32" s="28" t="s">
        <v>36</v>
      </c>
      <c r="B32" s="28" t="s">
        <v>77</v>
      </c>
      <c r="C32" s="35">
        <f t="shared" ref="C32:E32" si="15">SUM(C29:C31)</f>
        <v>20</v>
      </c>
      <c r="D32" s="36">
        <f t="shared" si="15"/>
        <v>680242.6518</v>
      </c>
      <c r="E32" s="36">
        <f t="shared" si="15"/>
        <v>809488.7557</v>
      </c>
      <c r="F32" s="19"/>
      <c r="G32" s="15"/>
      <c r="H32" s="15"/>
      <c r="I32" s="15"/>
    </row>
    <row r="33">
      <c r="A33" s="11" t="s">
        <v>85</v>
      </c>
      <c r="B33" s="13"/>
      <c r="C33" s="43">
        <f>SUMIF(A3:A32, "~*", C3:C32)</f>
        <v>114</v>
      </c>
      <c r="D33" s="44">
        <f>SUMIF(A3:A32, "~*", D3:D32)</f>
        <v>3773067.668</v>
      </c>
      <c r="E33" s="44">
        <f>SUMIF(A3:A32, "~*", E3:E32)</f>
        <v>4614085.907</v>
      </c>
      <c r="F33" s="15"/>
      <c r="G33" s="15"/>
      <c r="H33" s="15"/>
      <c r="I33" s="15"/>
    </row>
    <row r="34">
      <c r="A34" s="11" t="s">
        <v>86</v>
      </c>
      <c r="B34" s="13"/>
      <c r="C34" s="43"/>
      <c r="D34" s="44">
        <f>D33*(1+H4)</f>
        <v>4904987.968</v>
      </c>
      <c r="E34" s="44">
        <f>D34*(1+H5)</f>
        <v>5836935.682</v>
      </c>
      <c r="F34" s="15"/>
      <c r="G34" s="15"/>
      <c r="H34" s="15"/>
      <c r="I34" s="15"/>
    </row>
    <row r="35">
      <c r="A35" s="45"/>
      <c r="B35" s="45"/>
    </row>
    <row r="36">
      <c r="A36" s="46" t="s">
        <v>87</v>
      </c>
    </row>
    <row r="37">
      <c r="A37" s="47" t="s">
        <v>88</v>
      </c>
      <c r="B37" s="48">
        <v>2000000.0</v>
      </c>
    </row>
    <row r="38">
      <c r="A38" s="47" t="s">
        <v>89</v>
      </c>
      <c r="B38" s="48">
        <v>170000.0</v>
      </c>
    </row>
    <row r="39">
      <c r="A39" s="47" t="s">
        <v>90</v>
      </c>
      <c r="B39" s="49">
        <f>100000*3</f>
        <v>300000</v>
      </c>
    </row>
    <row r="40">
      <c r="A40" s="47" t="s">
        <v>91</v>
      </c>
      <c r="B40" s="49">
        <f>15000*3</f>
        <v>45000</v>
      </c>
    </row>
    <row r="41">
      <c r="A41" s="47"/>
      <c r="B41" s="50">
        <f>SUM(B37:B40)</f>
        <v>2515000</v>
      </c>
    </row>
    <row r="42">
      <c r="A42" s="45"/>
      <c r="B42" s="45"/>
    </row>
    <row r="43">
      <c r="A43" s="46" t="s">
        <v>92</v>
      </c>
    </row>
    <row r="44">
      <c r="A44" s="47" t="s">
        <v>93</v>
      </c>
      <c r="B44" s="48">
        <v>120000.0</v>
      </c>
    </row>
    <row r="45">
      <c r="A45" s="47" t="s">
        <v>94</v>
      </c>
      <c r="B45" s="48">
        <v>100000.0</v>
      </c>
    </row>
    <row r="46">
      <c r="A46" s="45"/>
      <c r="B46" s="50">
        <f>SUM(B44:B45)</f>
        <v>220000</v>
      </c>
    </row>
    <row r="47">
      <c r="A47" s="45"/>
      <c r="B47" s="50">
        <f>B46*3</f>
        <v>660000</v>
      </c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  <row r="691">
      <c r="A691" s="45"/>
      <c r="B691" s="45"/>
    </row>
    <row r="692">
      <c r="A692" s="45"/>
      <c r="B692" s="45"/>
    </row>
    <row r="693">
      <c r="A693" s="45"/>
      <c r="B693" s="45"/>
    </row>
    <row r="694">
      <c r="A694" s="45"/>
      <c r="B694" s="45"/>
    </row>
    <row r="695">
      <c r="A695" s="45"/>
      <c r="B695" s="45"/>
    </row>
    <row r="696">
      <c r="A696" s="45"/>
      <c r="B696" s="45"/>
    </row>
    <row r="697">
      <c r="A697" s="45"/>
      <c r="B697" s="45"/>
    </row>
    <row r="698">
      <c r="A698" s="45"/>
      <c r="B698" s="45"/>
    </row>
    <row r="699">
      <c r="A699" s="45"/>
      <c r="B699" s="45"/>
    </row>
    <row r="700">
      <c r="A700" s="45"/>
      <c r="B700" s="45"/>
    </row>
    <row r="701">
      <c r="A701" s="45"/>
      <c r="B701" s="45"/>
    </row>
    <row r="702">
      <c r="A702" s="45"/>
      <c r="B702" s="45"/>
    </row>
    <row r="703">
      <c r="A703" s="45"/>
      <c r="B703" s="45"/>
    </row>
    <row r="704">
      <c r="A704" s="45"/>
      <c r="B704" s="45"/>
    </row>
    <row r="705">
      <c r="A705" s="45"/>
      <c r="B705" s="45"/>
    </row>
    <row r="706">
      <c r="A706" s="45"/>
      <c r="B706" s="45"/>
    </row>
    <row r="707">
      <c r="A707" s="45"/>
      <c r="B707" s="45"/>
    </row>
    <row r="708">
      <c r="A708" s="45"/>
      <c r="B708" s="45"/>
    </row>
    <row r="709">
      <c r="A709" s="45"/>
      <c r="B709" s="45"/>
    </row>
    <row r="710">
      <c r="A710" s="45"/>
      <c r="B710" s="45"/>
    </row>
    <row r="711">
      <c r="A711" s="45"/>
      <c r="B711" s="45"/>
    </row>
    <row r="712">
      <c r="A712" s="45"/>
      <c r="B712" s="45"/>
    </row>
    <row r="713">
      <c r="A713" s="45"/>
      <c r="B713" s="45"/>
    </row>
    <row r="714">
      <c r="A714" s="45"/>
      <c r="B714" s="45"/>
    </row>
    <row r="715">
      <c r="A715" s="45"/>
      <c r="B715" s="45"/>
    </row>
    <row r="716">
      <c r="A716" s="45"/>
      <c r="B716" s="45"/>
    </row>
    <row r="717">
      <c r="A717" s="45"/>
      <c r="B717" s="45"/>
    </row>
    <row r="718">
      <c r="A718" s="45"/>
      <c r="B718" s="45"/>
    </row>
    <row r="719">
      <c r="A719" s="45"/>
      <c r="B719" s="45"/>
    </row>
    <row r="720">
      <c r="A720" s="45"/>
      <c r="B720" s="45"/>
    </row>
    <row r="721">
      <c r="A721" s="45"/>
      <c r="B721" s="45"/>
    </row>
    <row r="722">
      <c r="A722" s="45"/>
      <c r="B722" s="45"/>
    </row>
    <row r="723">
      <c r="A723" s="45"/>
      <c r="B723" s="45"/>
    </row>
    <row r="724">
      <c r="A724" s="45"/>
      <c r="B724" s="45"/>
    </row>
    <row r="725">
      <c r="A725" s="45"/>
      <c r="B725" s="45"/>
    </row>
    <row r="726">
      <c r="A726" s="45"/>
      <c r="B726" s="45"/>
    </row>
    <row r="727">
      <c r="A727" s="45"/>
      <c r="B727" s="45"/>
    </row>
    <row r="728">
      <c r="A728" s="45"/>
      <c r="B728" s="45"/>
    </row>
    <row r="729">
      <c r="A729" s="45"/>
      <c r="B729" s="45"/>
    </row>
    <row r="730">
      <c r="A730" s="45"/>
      <c r="B730" s="45"/>
    </row>
    <row r="731">
      <c r="A731" s="45"/>
      <c r="B731" s="45"/>
    </row>
    <row r="732">
      <c r="A732" s="45"/>
      <c r="B732" s="45"/>
    </row>
    <row r="733">
      <c r="A733" s="45"/>
      <c r="B733" s="45"/>
    </row>
    <row r="734">
      <c r="A734" s="45"/>
      <c r="B734" s="45"/>
    </row>
    <row r="735">
      <c r="A735" s="45"/>
      <c r="B735" s="45"/>
    </row>
    <row r="736">
      <c r="A736" s="45"/>
      <c r="B736" s="45"/>
    </row>
    <row r="737">
      <c r="A737" s="45"/>
      <c r="B737" s="45"/>
    </row>
    <row r="738">
      <c r="A738" s="45"/>
      <c r="B738" s="45"/>
    </row>
    <row r="739">
      <c r="A739" s="45"/>
      <c r="B739" s="45"/>
    </row>
    <row r="740">
      <c r="A740" s="45"/>
      <c r="B740" s="45"/>
    </row>
    <row r="741">
      <c r="A741" s="45"/>
      <c r="B741" s="45"/>
    </row>
    <row r="742">
      <c r="A742" s="45"/>
      <c r="B742" s="45"/>
    </row>
    <row r="743">
      <c r="A743" s="45"/>
      <c r="B743" s="45"/>
    </row>
    <row r="744">
      <c r="A744" s="45"/>
      <c r="B744" s="45"/>
    </row>
    <row r="745">
      <c r="A745" s="45"/>
      <c r="B745" s="45"/>
    </row>
    <row r="746">
      <c r="A746" s="45"/>
      <c r="B746" s="45"/>
    </row>
    <row r="747">
      <c r="A747" s="45"/>
      <c r="B747" s="45"/>
    </row>
    <row r="748">
      <c r="A748" s="45"/>
      <c r="B748" s="45"/>
    </row>
    <row r="749">
      <c r="A749" s="45"/>
      <c r="B749" s="45"/>
    </row>
    <row r="750">
      <c r="A750" s="45"/>
      <c r="B750" s="45"/>
    </row>
    <row r="751">
      <c r="A751" s="45"/>
      <c r="B751" s="45"/>
    </row>
    <row r="752">
      <c r="A752" s="45"/>
      <c r="B752" s="45"/>
    </row>
    <row r="753">
      <c r="A753" s="45"/>
      <c r="B753" s="45"/>
    </row>
    <row r="754">
      <c r="A754" s="45"/>
      <c r="B754" s="45"/>
    </row>
    <row r="755">
      <c r="A755" s="45"/>
      <c r="B755" s="45"/>
    </row>
    <row r="756">
      <c r="A756" s="45"/>
      <c r="B756" s="45"/>
    </row>
    <row r="757">
      <c r="A757" s="45"/>
      <c r="B757" s="45"/>
    </row>
    <row r="758">
      <c r="A758" s="45"/>
      <c r="B758" s="45"/>
    </row>
    <row r="759">
      <c r="A759" s="45"/>
      <c r="B759" s="45"/>
    </row>
    <row r="760">
      <c r="A760" s="45"/>
      <c r="B760" s="45"/>
    </row>
    <row r="761">
      <c r="A761" s="45"/>
      <c r="B761" s="45"/>
    </row>
    <row r="762">
      <c r="A762" s="45"/>
      <c r="B762" s="45"/>
    </row>
    <row r="763">
      <c r="A763" s="45"/>
      <c r="B763" s="45"/>
    </row>
    <row r="764">
      <c r="A764" s="45"/>
      <c r="B764" s="45"/>
    </row>
    <row r="765">
      <c r="A765" s="45"/>
      <c r="B765" s="45"/>
    </row>
    <row r="766">
      <c r="A766" s="45"/>
      <c r="B766" s="45"/>
    </row>
    <row r="767">
      <c r="A767" s="45"/>
      <c r="B767" s="45"/>
    </row>
    <row r="768">
      <c r="A768" s="45"/>
      <c r="B768" s="45"/>
    </row>
    <row r="769">
      <c r="A769" s="45"/>
      <c r="B769" s="45"/>
    </row>
    <row r="770">
      <c r="A770" s="45"/>
      <c r="B770" s="45"/>
    </row>
    <row r="771">
      <c r="A771" s="45"/>
      <c r="B771" s="45"/>
    </row>
    <row r="772">
      <c r="A772" s="45"/>
      <c r="B772" s="45"/>
    </row>
    <row r="773">
      <c r="A773" s="45"/>
      <c r="B773" s="45"/>
    </row>
    <row r="774">
      <c r="A774" s="45"/>
      <c r="B774" s="45"/>
    </row>
    <row r="775">
      <c r="A775" s="45"/>
      <c r="B775" s="45"/>
    </row>
    <row r="776">
      <c r="A776" s="45"/>
      <c r="B776" s="45"/>
    </row>
    <row r="777">
      <c r="A777" s="45"/>
      <c r="B777" s="45"/>
    </row>
    <row r="778">
      <c r="A778" s="45"/>
      <c r="B778" s="45"/>
    </row>
    <row r="779">
      <c r="A779" s="45"/>
      <c r="B779" s="45"/>
    </row>
    <row r="780">
      <c r="A780" s="45"/>
      <c r="B780" s="45"/>
    </row>
    <row r="781">
      <c r="A781" s="45"/>
      <c r="B781" s="45"/>
    </row>
    <row r="782">
      <c r="A782" s="45"/>
      <c r="B782" s="45"/>
    </row>
    <row r="783">
      <c r="A783" s="45"/>
      <c r="B783" s="45"/>
    </row>
    <row r="784">
      <c r="A784" s="45"/>
      <c r="B784" s="45"/>
    </row>
    <row r="785">
      <c r="A785" s="45"/>
      <c r="B785" s="45"/>
    </row>
    <row r="786">
      <c r="A786" s="45"/>
      <c r="B786" s="45"/>
    </row>
    <row r="787">
      <c r="A787" s="45"/>
      <c r="B787" s="45"/>
    </row>
    <row r="788">
      <c r="A788" s="45"/>
      <c r="B788" s="45"/>
    </row>
    <row r="789">
      <c r="A789" s="45"/>
      <c r="B789" s="45"/>
    </row>
    <row r="790">
      <c r="A790" s="45"/>
      <c r="B790" s="45"/>
    </row>
    <row r="791">
      <c r="A791" s="45"/>
      <c r="B791" s="45"/>
    </row>
    <row r="792">
      <c r="A792" s="45"/>
      <c r="B792" s="45"/>
    </row>
    <row r="793">
      <c r="A793" s="45"/>
      <c r="B793" s="45"/>
    </row>
    <row r="794">
      <c r="A794" s="45"/>
      <c r="B794" s="45"/>
    </row>
    <row r="795">
      <c r="A795" s="45"/>
      <c r="B795" s="45"/>
    </row>
    <row r="796">
      <c r="A796" s="45"/>
      <c r="B796" s="45"/>
    </row>
    <row r="797">
      <c r="A797" s="45"/>
      <c r="B797" s="45"/>
    </row>
    <row r="798">
      <c r="A798" s="45"/>
      <c r="B798" s="45"/>
    </row>
    <row r="799">
      <c r="A799" s="45"/>
      <c r="B799" s="45"/>
    </row>
    <row r="800">
      <c r="A800" s="45"/>
      <c r="B800" s="45"/>
    </row>
    <row r="801">
      <c r="A801" s="45"/>
      <c r="B801" s="45"/>
    </row>
    <row r="802">
      <c r="A802" s="45"/>
      <c r="B802" s="45"/>
    </row>
    <row r="803">
      <c r="A803" s="45"/>
      <c r="B803" s="45"/>
    </row>
    <row r="804">
      <c r="A804" s="45"/>
      <c r="B804" s="45"/>
    </row>
    <row r="805">
      <c r="A805" s="45"/>
      <c r="B805" s="45"/>
    </row>
    <row r="806">
      <c r="A806" s="45"/>
      <c r="B806" s="45"/>
    </row>
    <row r="807">
      <c r="A807" s="45"/>
      <c r="B807" s="45"/>
    </row>
    <row r="808">
      <c r="A808" s="45"/>
      <c r="B808" s="45"/>
    </row>
    <row r="809">
      <c r="A809" s="45"/>
      <c r="B809" s="45"/>
    </row>
    <row r="810">
      <c r="A810" s="45"/>
      <c r="B810" s="45"/>
    </row>
    <row r="811">
      <c r="A811" s="45"/>
      <c r="B811" s="45"/>
    </row>
    <row r="812">
      <c r="A812" s="45"/>
      <c r="B812" s="45"/>
    </row>
    <row r="813">
      <c r="A813" s="45"/>
      <c r="B813" s="45"/>
    </row>
    <row r="814">
      <c r="A814" s="45"/>
      <c r="B814" s="45"/>
    </row>
    <row r="815">
      <c r="A815" s="45"/>
      <c r="B815" s="45"/>
    </row>
    <row r="816">
      <c r="A816" s="45"/>
      <c r="B816" s="45"/>
    </row>
    <row r="817">
      <c r="A817" s="45"/>
      <c r="B817" s="45"/>
    </row>
    <row r="818">
      <c r="A818" s="45"/>
      <c r="B818" s="45"/>
    </row>
    <row r="819">
      <c r="A819" s="45"/>
      <c r="B819" s="45"/>
    </row>
    <row r="820">
      <c r="A820" s="45"/>
      <c r="B820" s="45"/>
    </row>
    <row r="821">
      <c r="A821" s="45"/>
      <c r="B821" s="45"/>
    </row>
    <row r="822">
      <c r="A822" s="45"/>
      <c r="B822" s="45"/>
    </row>
    <row r="823">
      <c r="A823" s="45"/>
      <c r="B823" s="45"/>
    </row>
    <row r="824">
      <c r="A824" s="45"/>
      <c r="B824" s="45"/>
    </row>
    <row r="825">
      <c r="A825" s="45"/>
      <c r="B825" s="45"/>
    </row>
    <row r="826">
      <c r="A826" s="45"/>
      <c r="B826" s="45"/>
    </row>
    <row r="827">
      <c r="A827" s="45"/>
      <c r="B827" s="45"/>
    </row>
    <row r="828">
      <c r="A828" s="45"/>
      <c r="B828" s="45"/>
    </row>
    <row r="829">
      <c r="A829" s="45"/>
      <c r="B829" s="45"/>
    </row>
    <row r="830">
      <c r="A830" s="45"/>
      <c r="B830" s="45"/>
    </row>
    <row r="831">
      <c r="A831" s="45"/>
      <c r="B831" s="45"/>
    </row>
    <row r="832">
      <c r="A832" s="45"/>
      <c r="B832" s="45"/>
    </row>
    <row r="833">
      <c r="A833" s="45"/>
      <c r="B833" s="45"/>
    </row>
    <row r="834">
      <c r="A834" s="45"/>
      <c r="B834" s="45"/>
    </row>
    <row r="835">
      <c r="A835" s="45"/>
      <c r="B835" s="45"/>
    </row>
    <row r="836">
      <c r="A836" s="45"/>
      <c r="B836" s="45"/>
    </row>
    <row r="837">
      <c r="A837" s="45"/>
      <c r="B837" s="45"/>
    </row>
    <row r="838">
      <c r="A838" s="45"/>
      <c r="B838" s="45"/>
    </row>
    <row r="839">
      <c r="A839" s="45"/>
      <c r="B839" s="45"/>
    </row>
    <row r="840">
      <c r="A840" s="45"/>
      <c r="B840" s="45"/>
    </row>
    <row r="841">
      <c r="A841" s="45"/>
      <c r="B841" s="45"/>
    </row>
    <row r="842">
      <c r="A842" s="45"/>
      <c r="B842" s="45"/>
    </row>
    <row r="843">
      <c r="A843" s="45"/>
      <c r="B843" s="45"/>
    </row>
    <row r="844">
      <c r="A844" s="45"/>
      <c r="B844" s="45"/>
    </row>
    <row r="845">
      <c r="A845" s="45"/>
      <c r="B845" s="45"/>
    </row>
    <row r="846">
      <c r="A846" s="45"/>
      <c r="B846" s="45"/>
    </row>
    <row r="847">
      <c r="A847" s="45"/>
      <c r="B847" s="45"/>
    </row>
    <row r="848">
      <c r="A848" s="45"/>
      <c r="B848" s="45"/>
    </row>
    <row r="849">
      <c r="A849" s="45"/>
      <c r="B849" s="45"/>
    </row>
    <row r="850">
      <c r="A850" s="45"/>
      <c r="B850" s="45"/>
    </row>
    <row r="851">
      <c r="A851" s="45"/>
      <c r="B851" s="45"/>
    </row>
    <row r="852">
      <c r="A852" s="45"/>
      <c r="B852" s="45"/>
    </row>
    <row r="853">
      <c r="A853" s="45"/>
      <c r="B853" s="45"/>
    </row>
    <row r="854">
      <c r="A854" s="45"/>
      <c r="B854" s="45"/>
    </row>
    <row r="855">
      <c r="A855" s="45"/>
      <c r="B855" s="45"/>
    </row>
    <row r="856">
      <c r="A856" s="45"/>
      <c r="B856" s="45"/>
    </row>
    <row r="857">
      <c r="A857" s="45"/>
      <c r="B857" s="45"/>
    </row>
    <row r="858">
      <c r="A858" s="45"/>
      <c r="B858" s="45"/>
    </row>
    <row r="859">
      <c r="A859" s="45"/>
      <c r="B859" s="45"/>
    </row>
    <row r="860">
      <c r="A860" s="45"/>
      <c r="B860" s="45"/>
    </row>
    <row r="861">
      <c r="A861" s="45"/>
      <c r="B861" s="45"/>
    </row>
    <row r="862">
      <c r="A862" s="45"/>
      <c r="B862" s="45"/>
    </row>
    <row r="863">
      <c r="A863" s="45"/>
      <c r="B863" s="45"/>
    </row>
    <row r="864">
      <c r="A864" s="45"/>
      <c r="B864" s="45"/>
    </row>
    <row r="865">
      <c r="A865" s="45"/>
      <c r="B865" s="45"/>
    </row>
    <row r="866">
      <c r="A866" s="45"/>
      <c r="B866" s="45"/>
    </row>
    <row r="867">
      <c r="A867" s="45"/>
      <c r="B867" s="45"/>
    </row>
    <row r="868">
      <c r="A868" s="45"/>
      <c r="B868" s="45"/>
    </row>
    <row r="869">
      <c r="A869" s="45"/>
      <c r="B869" s="45"/>
    </row>
    <row r="870">
      <c r="A870" s="45"/>
      <c r="B870" s="45"/>
    </row>
    <row r="871">
      <c r="A871" s="45"/>
      <c r="B871" s="45"/>
    </row>
    <row r="872">
      <c r="A872" s="45"/>
      <c r="B872" s="45"/>
    </row>
    <row r="873">
      <c r="A873" s="45"/>
      <c r="B873" s="45"/>
    </row>
    <row r="874">
      <c r="A874" s="45"/>
      <c r="B874" s="45"/>
    </row>
    <row r="875">
      <c r="A875" s="45"/>
      <c r="B875" s="45"/>
    </row>
    <row r="876">
      <c r="A876" s="45"/>
      <c r="B876" s="45"/>
    </row>
    <row r="877">
      <c r="A877" s="45"/>
      <c r="B877" s="45"/>
    </row>
    <row r="878">
      <c r="A878" s="45"/>
      <c r="B878" s="45"/>
    </row>
    <row r="879">
      <c r="A879" s="45"/>
      <c r="B879" s="45"/>
    </row>
    <row r="880">
      <c r="A880" s="45"/>
      <c r="B880" s="45"/>
    </row>
    <row r="881">
      <c r="A881" s="45"/>
      <c r="B881" s="45"/>
    </row>
    <row r="882">
      <c r="A882" s="45"/>
      <c r="B882" s="45"/>
    </row>
    <row r="883">
      <c r="A883" s="45"/>
      <c r="B883" s="45"/>
    </row>
    <row r="884">
      <c r="A884" s="45"/>
      <c r="B884" s="45"/>
    </row>
    <row r="885">
      <c r="A885" s="45"/>
      <c r="B885" s="45"/>
    </row>
    <row r="886">
      <c r="A886" s="45"/>
      <c r="B886" s="45"/>
    </row>
    <row r="887">
      <c r="A887" s="45"/>
      <c r="B887" s="45"/>
    </row>
    <row r="888">
      <c r="A888" s="45"/>
      <c r="B888" s="45"/>
    </row>
    <row r="889">
      <c r="A889" s="45"/>
      <c r="B889" s="45"/>
    </row>
    <row r="890">
      <c r="A890" s="45"/>
      <c r="B890" s="45"/>
    </row>
    <row r="891">
      <c r="A891" s="45"/>
      <c r="B891" s="45"/>
    </row>
    <row r="892">
      <c r="A892" s="45"/>
      <c r="B892" s="45"/>
    </row>
    <row r="893">
      <c r="A893" s="45"/>
      <c r="B893" s="45"/>
    </row>
    <row r="894">
      <c r="A894" s="45"/>
      <c r="B894" s="45"/>
    </row>
    <row r="895">
      <c r="A895" s="45"/>
      <c r="B895" s="45"/>
    </row>
    <row r="896">
      <c r="A896" s="45"/>
      <c r="B896" s="45"/>
    </row>
    <row r="897">
      <c r="A897" s="45"/>
      <c r="B897" s="45"/>
    </row>
    <row r="898">
      <c r="A898" s="45"/>
      <c r="B898" s="45"/>
    </row>
    <row r="899">
      <c r="A899" s="45"/>
      <c r="B899" s="45"/>
    </row>
    <row r="900">
      <c r="A900" s="45"/>
      <c r="B900" s="45"/>
    </row>
    <row r="901">
      <c r="A901" s="45"/>
      <c r="B901" s="45"/>
    </row>
    <row r="902">
      <c r="A902" s="45"/>
      <c r="B902" s="45"/>
    </row>
    <row r="903">
      <c r="A903" s="45"/>
      <c r="B903" s="45"/>
    </row>
    <row r="904">
      <c r="A904" s="45"/>
      <c r="B904" s="45"/>
    </row>
    <row r="905">
      <c r="A905" s="45"/>
      <c r="B905" s="45"/>
    </row>
    <row r="906">
      <c r="A906" s="45"/>
      <c r="B906" s="45"/>
    </row>
    <row r="907">
      <c r="A907" s="45"/>
      <c r="B907" s="45"/>
    </row>
    <row r="908">
      <c r="A908" s="45"/>
      <c r="B908" s="45"/>
    </row>
    <row r="909">
      <c r="A909" s="45"/>
      <c r="B909" s="45"/>
    </row>
    <row r="910">
      <c r="A910" s="45"/>
      <c r="B910" s="45"/>
    </row>
    <row r="911">
      <c r="A911" s="45"/>
      <c r="B911" s="45"/>
    </row>
    <row r="912">
      <c r="A912" s="45"/>
      <c r="B912" s="45"/>
    </row>
    <row r="913">
      <c r="A913" s="45"/>
      <c r="B913" s="45"/>
    </row>
    <row r="914">
      <c r="A914" s="45"/>
      <c r="B914" s="45"/>
    </row>
    <row r="915">
      <c r="A915" s="45"/>
      <c r="B915" s="45"/>
    </row>
    <row r="916">
      <c r="A916" s="45"/>
      <c r="B916" s="45"/>
    </row>
    <row r="917">
      <c r="A917" s="45"/>
      <c r="B917" s="45"/>
    </row>
    <row r="918">
      <c r="A918" s="45"/>
      <c r="B918" s="45"/>
    </row>
    <row r="919">
      <c r="A919" s="45"/>
      <c r="B919" s="45"/>
    </row>
    <row r="920">
      <c r="A920" s="45"/>
      <c r="B920" s="45"/>
    </row>
    <row r="921">
      <c r="A921" s="45"/>
      <c r="B921" s="45"/>
    </row>
    <row r="922">
      <c r="A922" s="45"/>
      <c r="B922" s="45"/>
    </row>
    <row r="923">
      <c r="A923" s="45"/>
      <c r="B923" s="45"/>
    </row>
    <row r="924">
      <c r="A924" s="45"/>
      <c r="B924" s="45"/>
    </row>
    <row r="925">
      <c r="A925" s="45"/>
      <c r="B925" s="45"/>
    </row>
    <row r="926">
      <c r="A926" s="45"/>
      <c r="B926" s="45"/>
    </row>
    <row r="927">
      <c r="A927" s="45"/>
      <c r="B927" s="45"/>
    </row>
    <row r="928">
      <c r="A928" s="45"/>
      <c r="B928" s="45"/>
    </row>
    <row r="929">
      <c r="A929" s="45"/>
      <c r="B929" s="45"/>
    </row>
    <row r="930">
      <c r="A930" s="45"/>
      <c r="B930" s="45"/>
    </row>
    <row r="931">
      <c r="A931" s="45"/>
      <c r="B931" s="45"/>
    </row>
    <row r="932">
      <c r="A932" s="45"/>
      <c r="B932" s="45"/>
    </row>
    <row r="933">
      <c r="A933" s="45"/>
      <c r="B933" s="45"/>
    </row>
    <row r="934">
      <c r="A934" s="45"/>
      <c r="B934" s="45"/>
    </row>
    <row r="935">
      <c r="A935" s="45"/>
      <c r="B935" s="45"/>
    </row>
    <row r="936">
      <c r="A936" s="45"/>
      <c r="B936" s="45"/>
    </row>
    <row r="937">
      <c r="A937" s="45"/>
      <c r="B937" s="45"/>
    </row>
    <row r="938">
      <c r="A938" s="45"/>
      <c r="B938" s="45"/>
    </row>
    <row r="939">
      <c r="A939" s="45"/>
      <c r="B939" s="45"/>
    </row>
    <row r="940">
      <c r="A940" s="45"/>
      <c r="B940" s="45"/>
    </row>
    <row r="941">
      <c r="A941" s="45"/>
      <c r="B941" s="45"/>
    </row>
    <row r="942">
      <c r="A942" s="45"/>
      <c r="B942" s="45"/>
    </row>
    <row r="943">
      <c r="A943" s="45"/>
      <c r="B943" s="45"/>
    </row>
    <row r="944">
      <c r="A944" s="45"/>
      <c r="B944" s="45"/>
    </row>
    <row r="945">
      <c r="A945" s="45"/>
      <c r="B945" s="45"/>
    </row>
    <row r="946">
      <c r="A946" s="45"/>
      <c r="B946" s="45"/>
    </row>
    <row r="947">
      <c r="A947" s="45"/>
      <c r="B947" s="45"/>
    </row>
    <row r="948">
      <c r="A948" s="45"/>
      <c r="B948" s="45"/>
    </row>
    <row r="949">
      <c r="A949" s="45"/>
      <c r="B949" s="45"/>
    </row>
    <row r="950">
      <c r="A950" s="45"/>
      <c r="B950" s="45"/>
    </row>
    <row r="951">
      <c r="A951" s="45"/>
      <c r="B951" s="45"/>
    </row>
    <row r="952">
      <c r="A952" s="45"/>
      <c r="B952" s="45"/>
    </row>
    <row r="953">
      <c r="A953" s="45"/>
      <c r="B953" s="45"/>
    </row>
    <row r="954">
      <c r="A954" s="45"/>
      <c r="B954" s="45"/>
    </row>
    <row r="955">
      <c r="A955" s="45"/>
      <c r="B955" s="45"/>
    </row>
    <row r="956">
      <c r="A956" s="45"/>
      <c r="B956" s="45"/>
    </row>
    <row r="957">
      <c r="A957" s="45"/>
      <c r="B957" s="45"/>
    </row>
    <row r="958">
      <c r="A958" s="45"/>
      <c r="B958" s="45"/>
    </row>
    <row r="959">
      <c r="A959" s="45"/>
      <c r="B959" s="45"/>
    </row>
    <row r="960">
      <c r="A960" s="45"/>
      <c r="B960" s="45"/>
    </row>
    <row r="961">
      <c r="A961" s="45"/>
      <c r="B961" s="45"/>
    </row>
    <row r="962">
      <c r="A962" s="45"/>
      <c r="B962" s="45"/>
    </row>
    <row r="963">
      <c r="A963" s="45"/>
      <c r="B963" s="45"/>
    </row>
    <row r="964">
      <c r="A964" s="45"/>
      <c r="B964" s="45"/>
    </row>
    <row r="965">
      <c r="A965" s="45"/>
      <c r="B965" s="45"/>
    </row>
    <row r="966">
      <c r="A966" s="45"/>
      <c r="B966" s="45"/>
    </row>
    <row r="967">
      <c r="A967" s="45"/>
      <c r="B967" s="45"/>
    </row>
    <row r="968">
      <c r="A968" s="45"/>
      <c r="B968" s="45"/>
    </row>
    <row r="969">
      <c r="A969" s="45"/>
      <c r="B969" s="45"/>
    </row>
    <row r="970">
      <c r="A970" s="45"/>
      <c r="B970" s="45"/>
    </row>
    <row r="971">
      <c r="A971" s="45"/>
      <c r="B971" s="45"/>
    </row>
    <row r="972">
      <c r="A972" s="45"/>
      <c r="B972" s="45"/>
    </row>
    <row r="973">
      <c r="A973" s="45"/>
      <c r="B973" s="45"/>
    </row>
    <row r="974">
      <c r="A974" s="45"/>
      <c r="B974" s="45"/>
    </row>
    <row r="975">
      <c r="A975" s="45"/>
      <c r="B975" s="45"/>
    </row>
    <row r="976">
      <c r="A976" s="45"/>
      <c r="B976" s="45"/>
    </row>
    <row r="977">
      <c r="A977" s="45"/>
      <c r="B977" s="45"/>
    </row>
    <row r="978">
      <c r="A978" s="45"/>
      <c r="B978" s="45"/>
    </row>
    <row r="979">
      <c r="A979" s="45"/>
      <c r="B979" s="45"/>
    </row>
    <row r="980">
      <c r="A980" s="45"/>
      <c r="B980" s="45"/>
    </row>
    <row r="981">
      <c r="A981" s="45"/>
      <c r="B981" s="45"/>
    </row>
    <row r="982">
      <c r="A982" s="45"/>
      <c r="B982" s="45"/>
    </row>
    <row r="983">
      <c r="A983" s="45"/>
      <c r="B983" s="45"/>
    </row>
    <row r="984">
      <c r="A984" s="45"/>
      <c r="B984" s="45"/>
    </row>
    <row r="985">
      <c r="A985" s="45"/>
      <c r="B985" s="45"/>
    </row>
    <row r="986">
      <c r="A986" s="45"/>
      <c r="B986" s="45"/>
    </row>
    <row r="987">
      <c r="A987" s="45"/>
      <c r="B987" s="45"/>
    </row>
    <row r="988">
      <c r="A988" s="45"/>
      <c r="B988" s="45"/>
    </row>
    <row r="989">
      <c r="A989" s="45"/>
      <c r="B989" s="45"/>
    </row>
    <row r="990">
      <c r="A990" s="45"/>
      <c r="B990" s="45"/>
    </row>
    <row r="991">
      <c r="A991" s="45"/>
      <c r="B991" s="45"/>
    </row>
    <row r="992">
      <c r="A992" s="45"/>
      <c r="B992" s="45"/>
    </row>
    <row r="993">
      <c r="A993" s="45"/>
      <c r="B993" s="45"/>
    </row>
    <row r="994">
      <c r="A994" s="45"/>
      <c r="B994" s="45"/>
    </row>
    <row r="995">
      <c r="A995" s="45"/>
      <c r="B995" s="45"/>
    </row>
    <row r="996">
      <c r="A996" s="45"/>
      <c r="B996" s="45"/>
    </row>
    <row r="997">
      <c r="A997" s="45"/>
      <c r="B997" s="45"/>
    </row>
    <row r="998">
      <c r="A998" s="45"/>
      <c r="B998" s="45"/>
    </row>
    <row r="999">
      <c r="A999" s="45"/>
      <c r="B999" s="45"/>
    </row>
    <row r="1000">
      <c r="A1000" s="45"/>
      <c r="B1000" s="45"/>
    </row>
    <row r="1001">
      <c r="A1001" s="45"/>
      <c r="B1001" s="45"/>
    </row>
    <row r="1002">
      <c r="A1002" s="45"/>
      <c r="B1002" s="45"/>
    </row>
    <row r="1003">
      <c r="A1003" s="45"/>
      <c r="B1003" s="45"/>
    </row>
    <row r="1004">
      <c r="A1004" s="45"/>
      <c r="B1004" s="45"/>
    </row>
  </sheetData>
  <mergeCells count="9">
    <mergeCell ref="A3:A6"/>
    <mergeCell ref="A8:A18"/>
    <mergeCell ref="A24:A27"/>
    <mergeCell ref="A20:A22"/>
    <mergeCell ref="A33:B33"/>
    <mergeCell ref="A34:B34"/>
    <mergeCell ref="A36:B36"/>
    <mergeCell ref="A43:B43"/>
    <mergeCell ref="A1:E1"/>
  </mergeCells>
  <drawing r:id="rId1"/>
</worksheet>
</file>