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xia\Dropbox\2017fall\timeconstant\Testing_cases\"/>
    </mc:Choice>
  </mc:AlternateContent>
  <bookViews>
    <workbookView xWindow="0" yWindow="0" windowWidth="18100" windowHeight="117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6" i="1" l="1"/>
  <c r="B107" i="1"/>
  <c r="B106" i="1"/>
  <c r="B105" i="1"/>
  <c r="B103" i="1"/>
  <c r="N102" i="1"/>
  <c r="O98" i="1" l="1"/>
  <c r="P98" i="1"/>
  <c r="N98" i="1"/>
  <c r="P105" i="1"/>
  <c r="N107" i="1"/>
  <c r="N105" i="1"/>
  <c r="N86" i="1"/>
  <c r="N106" i="1"/>
  <c r="N104" i="1"/>
  <c r="N103" i="1"/>
  <c r="N76" i="1"/>
  <c r="N71" i="1"/>
  <c r="AY43" i="1"/>
  <c r="AY42" i="1"/>
  <c r="AY41" i="1"/>
  <c r="AY40" i="1"/>
  <c r="AY39" i="1"/>
  <c r="AY33" i="1"/>
  <c r="AY32" i="1"/>
  <c r="AY31" i="1"/>
  <c r="AY30" i="1"/>
  <c r="AY29" i="1"/>
  <c r="AH30" i="1"/>
  <c r="AH31" i="1"/>
  <c r="AH32" i="1"/>
  <c r="AH33" i="1"/>
  <c r="AH39" i="1"/>
  <c r="AH40" i="1"/>
  <c r="AH41" i="1"/>
  <c r="AH42" i="1"/>
  <c r="AH43" i="1"/>
  <c r="AH29" i="1"/>
  <c r="Q30" i="1"/>
  <c r="Q31" i="1"/>
  <c r="Q32" i="1"/>
  <c r="Q33" i="1"/>
  <c r="Q40" i="1"/>
  <c r="Q41" i="1"/>
  <c r="Q42" i="1"/>
  <c r="Q43" i="1"/>
  <c r="Q29" i="1"/>
  <c r="M98" i="1"/>
  <c r="L98" i="1"/>
  <c r="M96" i="1"/>
  <c r="N96" i="1"/>
  <c r="O96" i="1"/>
  <c r="P96" i="1"/>
  <c r="L96" i="1"/>
  <c r="M91" i="1"/>
  <c r="N91" i="1"/>
  <c r="O91" i="1"/>
  <c r="P91" i="1"/>
  <c r="L91" i="1"/>
  <c r="M86" i="1"/>
  <c r="O86" i="1"/>
  <c r="P86" i="1"/>
  <c r="L86" i="1"/>
  <c r="M81" i="1"/>
  <c r="N81" i="1"/>
  <c r="O81" i="1"/>
  <c r="P81" i="1"/>
  <c r="L81" i="1"/>
  <c r="M76" i="1"/>
  <c r="O76" i="1"/>
  <c r="P76" i="1"/>
  <c r="L76" i="1"/>
  <c r="M71" i="1"/>
  <c r="O71" i="1"/>
  <c r="P71" i="1"/>
  <c r="L71" i="1"/>
  <c r="M66" i="1"/>
  <c r="N66" i="1"/>
  <c r="O66" i="1"/>
  <c r="P66" i="1"/>
  <c r="Q66" i="1"/>
  <c r="R66" i="1"/>
  <c r="L66" i="1"/>
  <c r="M61" i="1"/>
  <c r="N61" i="1"/>
  <c r="O61" i="1"/>
  <c r="P61" i="1"/>
  <c r="Q61" i="1"/>
  <c r="R61" i="1"/>
  <c r="L61" i="1"/>
  <c r="M56" i="1"/>
  <c r="N56" i="1"/>
  <c r="O56" i="1"/>
  <c r="P56" i="1"/>
  <c r="Q56" i="1"/>
  <c r="R56" i="1"/>
  <c r="L56" i="1"/>
  <c r="B57" i="1"/>
  <c r="C57" i="1"/>
  <c r="D57" i="1"/>
  <c r="E57" i="1"/>
  <c r="F57" i="1"/>
  <c r="G57" i="1"/>
  <c r="H57" i="1"/>
  <c r="B62" i="1"/>
  <c r="C62" i="1"/>
  <c r="D62" i="1"/>
  <c r="E62" i="1"/>
  <c r="F62" i="1"/>
  <c r="G62" i="1"/>
  <c r="H62" i="1"/>
  <c r="AX43" i="1" l="1"/>
  <c r="AX42" i="1"/>
  <c r="AX41" i="1"/>
  <c r="AX40" i="1"/>
  <c r="AX39" i="1"/>
  <c r="AX30" i="1"/>
  <c r="AX31" i="1"/>
  <c r="AX32" i="1"/>
  <c r="AX33" i="1"/>
  <c r="AX29" i="1"/>
  <c r="AG43" i="1"/>
  <c r="AG42" i="1"/>
  <c r="AG41" i="1"/>
  <c r="AG40" i="1"/>
  <c r="AG39" i="1"/>
  <c r="AG30" i="1"/>
  <c r="AG31" i="1"/>
  <c r="AG32" i="1"/>
  <c r="AG33" i="1"/>
  <c r="AG29" i="1"/>
  <c r="H91" i="1"/>
  <c r="G91" i="1"/>
  <c r="F91" i="1"/>
  <c r="E91" i="1"/>
  <c r="D91" i="1"/>
  <c r="C91" i="1"/>
  <c r="B91" i="1"/>
  <c r="C86" i="1"/>
  <c r="D86" i="1"/>
  <c r="E86" i="1"/>
  <c r="F86" i="1"/>
  <c r="G86" i="1"/>
  <c r="H86" i="1"/>
  <c r="B86" i="1"/>
  <c r="H76" i="1"/>
  <c r="G76" i="1"/>
  <c r="F76" i="1"/>
  <c r="E76" i="1"/>
  <c r="D76" i="1"/>
  <c r="C76" i="1"/>
  <c r="B76" i="1"/>
  <c r="C71" i="1"/>
  <c r="D71" i="1"/>
  <c r="E71" i="1"/>
  <c r="F71" i="1"/>
  <c r="G71" i="1"/>
  <c r="H71" i="1"/>
  <c r="B71" i="1"/>
  <c r="P41" i="1"/>
  <c r="P40" i="1"/>
  <c r="P42" i="1"/>
  <c r="P43" i="1"/>
  <c r="P39" i="1"/>
  <c r="P32" i="1"/>
  <c r="P30" i="1"/>
  <c r="P31" i="1"/>
  <c r="P33" i="1"/>
  <c r="P29" i="1"/>
  <c r="H22" i="1"/>
  <c r="G22" i="1"/>
  <c r="F22" i="1"/>
  <c r="E22" i="1"/>
  <c r="D22" i="1"/>
  <c r="C22" i="1"/>
  <c r="B22" i="1"/>
  <c r="H17" i="1"/>
  <c r="G17" i="1"/>
  <c r="F17" i="1"/>
  <c r="E17" i="1"/>
  <c r="D17" i="1"/>
  <c r="C17" i="1"/>
  <c r="B17" i="1"/>
  <c r="H12" i="1"/>
  <c r="C12" i="1"/>
  <c r="D12" i="1"/>
  <c r="E12" i="1"/>
  <c r="F12" i="1"/>
  <c r="G12" i="1"/>
  <c r="B12" i="1"/>
  <c r="C7" i="1"/>
  <c r="D7" i="1"/>
  <c r="E7" i="1"/>
  <c r="F7" i="1"/>
  <c r="G7" i="1"/>
  <c r="H7" i="1"/>
  <c r="B7" i="1"/>
</calcChain>
</file>

<file path=xl/sharedStrings.xml><?xml version="1.0" encoding="utf-8"?>
<sst xmlns="http://schemas.openxmlformats.org/spreadsheetml/2006/main" count="223" uniqueCount="70">
  <si>
    <t>delay multi sin</t>
    <phoneticPr fontId="1" type="noConversion"/>
  </si>
  <si>
    <t>delay sin damp</t>
    <phoneticPr fontId="1" type="noConversion"/>
  </si>
  <si>
    <t>delay set</t>
    <phoneticPr fontId="1" type="noConversion"/>
  </si>
  <si>
    <t>corr</t>
  </si>
  <si>
    <t>csd</t>
  </si>
  <si>
    <t>oes</t>
  </si>
  <si>
    <t>arx</t>
  </si>
  <si>
    <t>csd1</t>
  </si>
  <si>
    <t>csd2</t>
    <phoneticPr fontId="1" type="noConversion"/>
  </si>
  <si>
    <t>data set</t>
    <phoneticPr fontId="1" type="noConversion"/>
  </si>
  <si>
    <t>TE continues delay 5</t>
    <phoneticPr fontId="1" type="noConversion"/>
  </si>
  <si>
    <t>10 iterations</t>
    <phoneticPr fontId="1" type="noConversion"/>
  </si>
  <si>
    <t>Inf</t>
  </si>
  <si>
    <t>open loop with step input</t>
    <phoneticPr fontId="1" type="noConversion"/>
  </si>
  <si>
    <t>Controller</t>
    <phoneticPr fontId="1" type="noConversion"/>
  </si>
  <si>
    <t>slow</t>
    <phoneticPr fontId="1" type="noConversion"/>
  </si>
  <si>
    <t>medium</t>
    <phoneticPr fontId="1" type="noConversion"/>
  </si>
  <si>
    <t>fast</t>
    <phoneticPr fontId="1" type="noConversion"/>
  </si>
  <si>
    <t>close loop with step input</t>
    <phoneticPr fontId="1" type="noConversion"/>
  </si>
  <si>
    <t>close loop transfer function 2</t>
    <phoneticPr fontId="1" type="noConversion"/>
  </si>
  <si>
    <t>with 50 delay</t>
    <phoneticPr fontId="1" type="noConversion"/>
  </si>
  <si>
    <t>with 15 delay</t>
    <phoneticPr fontId="1" type="noConversion"/>
  </si>
  <si>
    <t>with 5 delay</t>
  </si>
  <si>
    <t>delay rand noise</t>
  </si>
  <si>
    <t>square root error</t>
  </si>
  <si>
    <t>average error</t>
  </si>
  <si>
    <t>delay set 1</t>
  </si>
  <si>
    <t>delay set 15</t>
  </si>
  <si>
    <t>delay set 50</t>
  </si>
  <si>
    <t>csd2</t>
  </si>
  <si>
    <t>delay multi sin</t>
  </si>
  <si>
    <t>delay sin damp</t>
  </si>
  <si>
    <t>openloop with step input,slow PI</t>
    <phoneticPr fontId="1" type="noConversion"/>
  </si>
  <si>
    <t>openloop with step input,medium PI</t>
    <phoneticPr fontId="1" type="noConversion"/>
  </si>
  <si>
    <t>openloop with step input, fast PI</t>
    <phoneticPr fontId="1" type="noConversion"/>
  </si>
  <si>
    <t>closeloop with step input, slow PI</t>
    <phoneticPr fontId="1" type="noConversion"/>
  </si>
  <si>
    <t>closeloop with step input, medium PI</t>
    <phoneticPr fontId="1" type="noConversion"/>
  </si>
  <si>
    <t>closeloop with step input, fast PI</t>
    <phoneticPr fontId="1" type="noConversion"/>
  </si>
  <si>
    <t>MSE</t>
    <phoneticPr fontId="1" type="noConversion"/>
  </si>
  <si>
    <t>average MSE</t>
    <phoneticPr fontId="1" type="noConversion"/>
  </si>
  <si>
    <t>delay for datasets</t>
    <phoneticPr fontId="1" type="noConversion"/>
  </si>
  <si>
    <t>TE discrete delay 5</t>
    <phoneticPr fontId="1" type="noConversion"/>
  </si>
  <si>
    <t>TE discrete delay 15</t>
    <phoneticPr fontId="1" type="noConversion"/>
  </si>
  <si>
    <t>TE continues delay 15</t>
    <phoneticPr fontId="1" type="noConversion"/>
  </si>
  <si>
    <t>TE discrete delay 50</t>
    <phoneticPr fontId="1" type="noConversion"/>
  </si>
  <si>
    <t>TE continues delay 50</t>
    <phoneticPr fontId="1" type="noConversion"/>
  </si>
  <si>
    <t xml:space="preserve">open slow </t>
    <phoneticPr fontId="1" type="noConversion"/>
  </si>
  <si>
    <t>ave oe met</t>
    <phoneticPr fontId="1" type="noConversion"/>
  </si>
  <si>
    <t xml:space="preserve">open medium </t>
    <phoneticPr fontId="1" type="noConversion"/>
  </si>
  <si>
    <t xml:space="preserve">open fast </t>
    <phoneticPr fontId="1" type="noConversion"/>
  </si>
  <si>
    <t xml:space="preserve">close slow </t>
    <phoneticPr fontId="1" type="noConversion"/>
  </si>
  <si>
    <t xml:space="preserve">close medium </t>
    <phoneticPr fontId="1" type="noConversion"/>
  </si>
  <si>
    <t xml:space="preserve">close fast </t>
    <phoneticPr fontId="1" type="noConversion"/>
  </si>
  <si>
    <t>OE</t>
    <phoneticPr fontId="1" type="noConversion"/>
  </si>
  <si>
    <t>Transferfunctions</t>
    <phoneticPr fontId="1" type="noConversion"/>
  </si>
  <si>
    <t>MET</t>
    <phoneticPr fontId="1" type="noConversion"/>
  </si>
  <si>
    <t>Average OE MET result</t>
    <phoneticPr fontId="1" type="noConversion"/>
  </si>
  <si>
    <t>met</t>
  </si>
  <si>
    <t>methods</t>
    <phoneticPr fontId="1" type="noConversion"/>
  </si>
  <si>
    <t>corr</t>
    <phoneticPr fontId="1" type="noConversion"/>
  </si>
  <si>
    <t>csd</t>
    <phoneticPr fontId="1" type="noConversion"/>
  </si>
  <si>
    <t>arx</t>
    <phoneticPr fontId="1" type="noConversion"/>
  </si>
  <si>
    <t>or</t>
    <phoneticPr fontId="1" type="noConversion"/>
  </si>
  <si>
    <t>met</t>
    <phoneticPr fontId="1" type="noConversion"/>
  </si>
  <si>
    <t>data set size (samples)</t>
    <phoneticPr fontId="1" type="noConversion"/>
  </si>
  <si>
    <t>average computation time(s) for 10 interations</t>
    <phoneticPr fontId="1" type="noConversion"/>
  </si>
  <si>
    <t>average result</t>
    <phoneticPr fontId="1" type="noConversion"/>
  </si>
  <si>
    <t>oe</t>
    <phoneticPr fontId="1" type="noConversion"/>
  </si>
  <si>
    <t>-</t>
    <phoneticPr fontId="1" type="noConversion"/>
  </si>
  <si>
    <t>coor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</si>
</sst>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 "/>
    <numFmt numFmtId="179" formatCode="0.0_);[Red]\(0.0\)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6"/>
      <color theme="1"/>
      <name val="New"/>
    </font>
    <font>
      <sz val="1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3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 applyFill="1">
      <alignment vertical="center"/>
    </xf>
    <xf numFmtId="0" fontId="0" fillId="0" borderId="0" xfId="0" applyFill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Fill="1">
      <alignment vertical="center"/>
    </xf>
    <xf numFmtId="0" fontId="2" fillId="0" borderId="0" xfId="0" applyFont="1" applyFill="1">
      <alignment vertical="center"/>
    </xf>
    <xf numFmtId="179" fontId="0" fillId="0" borderId="0" xfId="0" applyNumberFormat="1" applyFill="1">
      <alignment vertical="center"/>
    </xf>
    <xf numFmtId="179" fontId="2" fillId="0" borderId="0" xfId="0" applyNumberFormat="1" applyFont="1" applyFill="1">
      <alignment vertical="center"/>
    </xf>
    <xf numFmtId="179" fontId="0" fillId="0" borderId="0" xfId="0" applyNumberFormat="1" applyFill="1" applyAlignment="1">
      <alignment vertical="center" wrapText="1"/>
    </xf>
    <xf numFmtId="178" fontId="2" fillId="0" borderId="0" xfId="0" applyNumberFormat="1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19"/>
  <sheetViews>
    <sheetView tabSelected="1" topLeftCell="A82" zoomScale="80" zoomScaleNormal="80" workbookViewId="0">
      <selection activeCell="K112" sqref="K112"/>
    </sheetView>
  </sheetViews>
  <sheetFormatPr defaultRowHeight="14"/>
  <cols>
    <col min="1" max="1" width="14.08203125" customWidth="1"/>
    <col min="11" max="11" width="15.9140625" customWidth="1"/>
    <col min="15" max="15" width="20.83203125" bestFit="1" customWidth="1"/>
    <col min="16" max="16" width="12.58203125" customWidth="1"/>
    <col min="33" max="33" width="11.58203125" customWidth="1"/>
    <col min="50" max="50" width="10.75" customWidth="1"/>
  </cols>
  <sheetData>
    <row r="1" spans="1:8" ht="20">
      <c r="A1" s="7" t="s">
        <v>11</v>
      </c>
      <c r="B1" s="3"/>
    </row>
    <row r="2" spans="1:8">
      <c r="A2" s="2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57</v>
      </c>
      <c r="G2" s="1" t="s">
        <v>7</v>
      </c>
      <c r="H2" s="1" t="s">
        <v>8</v>
      </c>
    </row>
    <row r="3" spans="1:8">
      <c r="A3" s="2"/>
      <c r="B3" t="s">
        <v>23</v>
      </c>
    </row>
    <row r="4" spans="1:8">
      <c r="A4" s="2">
        <v>5</v>
      </c>
      <c r="B4">
        <v>5</v>
      </c>
      <c r="C4">
        <v>0.90372255997531703</v>
      </c>
      <c r="D4">
        <v>5</v>
      </c>
      <c r="E4">
        <v>2.1</v>
      </c>
      <c r="F4">
        <v>5</v>
      </c>
      <c r="G4">
        <v>1.1912430917665799</v>
      </c>
      <c r="H4">
        <v>1.1912430917665799</v>
      </c>
    </row>
    <row r="5" spans="1:8">
      <c r="A5" s="2">
        <v>15</v>
      </c>
      <c r="B5">
        <v>20</v>
      </c>
      <c r="C5">
        <v>1.97093461417519</v>
      </c>
      <c r="D5">
        <v>20</v>
      </c>
      <c r="E5">
        <v>13.7</v>
      </c>
      <c r="F5">
        <v>20</v>
      </c>
      <c r="G5">
        <v>4.18898698525597</v>
      </c>
      <c r="H5">
        <v>4.18898698525597</v>
      </c>
    </row>
    <row r="6" spans="1:8">
      <c r="A6" s="2">
        <v>50</v>
      </c>
      <c r="B6">
        <v>70</v>
      </c>
      <c r="C6">
        <v>4.9900732274817203</v>
      </c>
      <c r="D6">
        <v>70</v>
      </c>
      <c r="E6">
        <v>60.5</v>
      </c>
      <c r="F6">
        <v>36.4</v>
      </c>
      <c r="G6">
        <v>5.4709752803099398</v>
      </c>
      <c r="H6">
        <v>5.4709752803099398</v>
      </c>
    </row>
    <row r="7" spans="1:8">
      <c r="A7" s="2" t="s">
        <v>24</v>
      </c>
      <c r="B7">
        <f>SQRT((B4-$A$4)^2+(B5-$A$5)^2+(B6-$A$6)^2)</f>
        <v>20.615528128088304</v>
      </c>
      <c r="C7">
        <f t="shared" ref="C7:H7" si="0">SQRT((C4-$A$4)^2+(C5-$A$5)^2+(C6-$A$6)^2)</f>
        <v>47.036470336975874</v>
      </c>
      <c r="D7">
        <f t="shared" si="0"/>
        <v>20.615528128088304</v>
      </c>
      <c r="E7">
        <f t="shared" si="0"/>
        <v>10.970414759707127</v>
      </c>
      <c r="F7">
        <f t="shared" si="0"/>
        <v>14.489996549343966</v>
      </c>
      <c r="G7">
        <f t="shared" si="0"/>
        <v>45.980633685039059</v>
      </c>
      <c r="H7">
        <f t="shared" si="0"/>
        <v>45.980633685039059</v>
      </c>
    </row>
    <row r="8" spans="1:8">
      <c r="A8" s="5"/>
      <c r="B8" t="s">
        <v>0</v>
      </c>
    </row>
    <row r="9" spans="1:8">
      <c r="A9" s="2">
        <v>5</v>
      </c>
      <c r="B9">
        <v>5</v>
      </c>
      <c r="C9">
        <v>16.737606838122002</v>
      </c>
      <c r="D9">
        <v>3.5</v>
      </c>
      <c r="E9">
        <v>10.6</v>
      </c>
      <c r="F9">
        <v>1</v>
      </c>
      <c r="G9">
        <v>59.601641427945999</v>
      </c>
      <c r="H9">
        <v>57.229024802325803</v>
      </c>
    </row>
    <row r="10" spans="1:8">
      <c r="A10" s="2">
        <v>15</v>
      </c>
      <c r="B10">
        <v>20</v>
      </c>
      <c r="C10">
        <v>39.7282961323995</v>
      </c>
      <c r="D10">
        <v>17.3</v>
      </c>
      <c r="E10">
        <v>25.3</v>
      </c>
      <c r="F10">
        <v>2</v>
      </c>
      <c r="G10">
        <v>120.727324877241</v>
      </c>
      <c r="H10">
        <v>124.546279132847</v>
      </c>
    </row>
    <row r="11" spans="1:8">
      <c r="A11" s="2">
        <v>50</v>
      </c>
      <c r="B11">
        <v>70</v>
      </c>
      <c r="C11">
        <v>98.545529444149395</v>
      </c>
      <c r="D11">
        <v>66.3</v>
      </c>
      <c r="E11">
        <v>77.3</v>
      </c>
      <c r="F11">
        <v>21.5</v>
      </c>
      <c r="G11">
        <v>197.20129935067001</v>
      </c>
      <c r="H11">
        <v>184.151682177704</v>
      </c>
    </row>
    <row r="12" spans="1:8">
      <c r="A12" s="2" t="s">
        <v>24</v>
      </c>
      <c r="B12">
        <f>SQRT((B9-$A$4)^2+(B10-$A$5)^2+(B11-$A$6)^2)</f>
        <v>20.615528128088304</v>
      </c>
      <c r="C12">
        <f t="shared" ref="C12:G12" si="1">SQRT((C9-$A$4)^2+(C10-$A$5)^2+(C11-$A$6)^2)</f>
        <v>55.730857457164149</v>
      </c>
      <c r="D12">
        <f t="shared" si="1"/>
        <v>16.529670293142569</v>
      </c>
      <c r="E12">
        <f t="shared" si="1"/>
        <v>29.710940745792616</v>
      </c>
      <c r="F12">
        <f t="shared" si="1"/>
        <v>31.579265349276255</v>
      </c>
      <c r="G12">
        <f t="shared" si="1"/>
        <v>189.28240542334942</v>
      </c>
      <c r="H12">
        <f>SQRT((H9-$A$4)^2+(H10-$A$5)^2+(H11-$A$6)^2)</f>
        <v>180.90033757503411</v>
      </c>
    </row>
    <row r="13" spans="1:8">
      <c r="A13" s="2"/>
      <c r="B13" t="s">
        <v>1</v>
      </c>
    </row>
    <row r="14" spans="1:8">
      <c r="A14" s="2">
        <v>5</v>
      </c>
      <c r="B14">
        <v>5</v>
      </c>
      <c r="C14">
        <v>4.83470751831908</v>
      </c>
      <c r="D14">
        <v>34.799999999999997</v>
      </c>
      <c r="E14">
        <v>10.9</v>
      </c>
      <c r="F14">
        <v>0</v>
      </c>
      <c r="G14">
        <v>5.0033702485038303</v>
      </c>
      <c r="H14">
        <v>5.0033702485038303</v>
      </c>
    </row>
    <row r="15" spans="1:8">
      <c r="A15" s="2">
        <v>15</v>
      </c>
      <c r="B15">
        <v>20</v>
      </c>
      <c r="C15">
        <v>20.591396512589402</v>
      </c>
      <c r="D15">
        <v>77.3</v>
      </c>
      <c r="E15">
        <v>28.4</v>
      </c>
      <c r="F15">
        <v>0</v>
      </c>
      <c r="G15">
        <v>22.420226783729401</v>
      </c>
      <c r="H15">
        <v>22.420226783729401</v>
      </c>
    </row>
    <row r="16" spans="1:8">
      <c r="A16" s="2">
        <v>50</v>
      </c>
      <c r="B16">
        <v>70</v>
      </c>
      <c r="C16">
        <v>37.273762952380999</v>
      </c>
      <c r="D16">
        <v>102.2</v>
      </c>
      <c r="E16">
        <v>79.8</v>
      </c>
      <c r="F16">
        <v>0</v>
      </c>
      <c r="G16">
        <v>39.050475577986298</v>
      </c>
      <c r="H16">
        <v>39.050475577986298</v>
      </c>
    </row>
    <row r="17" spans="1:51">
      <c r="A17" s="2" t="s">
        <v>24</v>
      </c>
      <c r="B17">
        <f>SQRT((B14-$A$4)^2+(B15-$A$5)^2+(B16-$A$6)^2)</f>
        <v>20.615528128088304</v>
      </c>
      <c r="C17">
        <f t="shared" ref="C17" si="2">SQRT((C14-$A$4)^2+(C15-$A$5)^2+(C16-$A$6)^2)</f>
        <v>13.901372089030909</v>
      </c>
      <c r="D17">
        <f t="shared" ref="D17" si="3">SQRT((D14-$A$4)^2+(D15-$A$5)^2+(D16-$A$6)^2)</f>
        <v>86.568874314039675</v>
      </c>
      <c r="E17">
        <f t="shared" ref="E17" si="4">SQRT((E14-$A$4)^2+(E15-$A$5)^2+(E16-$A$6)^2)</f>
        <v>33.202560142254086</v>
      </c>
      <c r="F17">
        <f t="shared" ref="F17" si="5">SQRT((F14-$A$4)^2+(F15-$A$5)^2+(F16-$A$6)^2)</f>
        <v>52.440442408507579</v>
      </c>
      <c r="G17">
        <f t="shared" ref="G17" si="6">SQRT((G14-$A$4)^2+(G15-$A$5)^2+(G16-$A$6)^2)</f>
        <v>13.226936982870399</v>
      </c>
      <c r="H17">
        <f>SQRT((H14-$A$4)^2+(H15-$A$5)^2+(H16-$A$6)^2)</f>
        <v>13.226936982870399</v>
      </c>
    </row>
    <row r="18" spans="1:51">
      <c r="A18" s="2"/>
      <c r="B18" t="s">
        <v>19</v>
      </c>
      <c r="P18" s="11"/>
    </row>
    <row r="19" spans="1:51">
      <c r="A19" s="2">
        <v>5</v>
      </c>
      <c r="B19">
        <v>536</v>
      </c>
      <c r="C19">
        <v>1.06864102445859</v>
      </c>
      <c r="D19">
        <v>9.3000000000000007</v>
      </c>
      <c r="E19">
        <v>9.6999999999999993</v>
      </c>
      <c r="F19">
        <v>11.2</v>
      </c>
      <c r="G19">
        <v>1.67576975456766</v>
      </c>
      <c r="H19">
        <v>1.67576975456766</v>
      </c>
    </row>
    <row r="20" spans="1:51">
      <c r="A20" s="2">
        <v>15</v>
      </c>
      <c r="B20">
        <v>1509.3</v>
      </c>
      <c r="C20">
        <v>1.9113267486118799</v>
      </c>
      <c r="D20">
        <v>23.1</v>
      </c>
      <c r="E20">
        <v>21.2</v>
      </c>
      <c r="F20">
        <v>21.9</v>
      </c>
      <c r="G20">
        <v>3.0345222244476</v>
      </c>
      <c r="H20">
        <v>3.0345222244476</v>
      </c>
    </row>
    <row r="21" spans="1:51">
      <c r="A21" s="2">
        <v>50</v>
      </c>
      <c r="B21">
        <v>-300.8</v>
      </c>
      <c r="C21">
        <v>3.2177359394697498</v>
      </c>
      <c r="D21">
        <v>35.700000000000003</v>
      </c>
      <c r="E21">
        <v>33.9</v>
      </c>
      <c r="F21">
        <v>29.9</v>
      </c>
      <c r="G21">
        <v>4.1132510923327699</v>
      </c>
      <c r="H21">
        <v>4.1132510923327699</v>
      </c>
    </row>
    <row r="22" spans="1:51">
      <c r="A22" s="2" t="s">
        <v>24</v>
      </c>
      <c r="B22">
        <f>SQRT((B19-$A$4)^2+(B20-$A$5)^2+(B21-$A$6)^2)</f>
        <v>1624.1779859362705</v>
      </c>
      <c r="C22">
        <f t="shared" ref="C22" si="7">SQRT((C19-$A$4)^2+(C20-$A$5)^2+(C21-$A$6)^2)</f>
        <v>48.737554119029745</v>
      </c>
      <c r="D22">
        <f t="shared" ref="D22" si="8">SQRT((D19-$A$4)^2+(D20-$A$5)^2+(D21-$A$6)^2)</f>
        <v>16.987936896515716</v>
      </c>
      <c r="E22">
        <f t="shared" ref="E22" si="9">SQRT((E19-$A$4)^2+(E20-$A$5)^2+(E21-$A$6)^2)</f>
        <v>17.881275122317199</v>
      </c>
      <c r="F22">
        <f t="shared" ref="F22" si="10">SQRT((F19-$A$4)^2+(F20-$A$5)^2+(F21-$A$6)^2)</f>
        <v>22.137298841547945</v>
      </c>
      <c r="G22">
        <f t="shared" ref="G22" si="11">SQRT((G19-$A$4)^2+(G20-$A$5)^2+(G21-$A$6)^2)</f>
        <v>47.537531387706558</v>
      </c>
      <c r="H22">
        <f>SQRT((H19-$A$4)^2+(H20-$A$5)^2+(H21-$A$6)^2)</f>
        <v>47.537531387706558</v>
      </c>
    </row>
    <row r="23" spans="1:51">
      <c r="A23" s="10"/>
    </row>
    <row r="24" spans="1:51">
      <c r="A24" s="10"/>
    </row>
    <row r="25" spans="1:51">
      <c r="A25" s="9"/>
      <c r="B25" s="10"/>
      <c r="C25" s="10"/>
      <c r="D25" s="10"/>
      <c r="E25" s="10"/>
      <c r="F25" s="10"/>
      <c r="G25" s="10"/>
      <c r="H25" s="10"/>
    </row>
    <row r="26" spans="1:51">
      <c r="A26" t="s">
        <v>26</v>
      </c>
      <c r="B26" t="s">
        <v>26</v>
      </c>
      <c r="R26" t="s">
        <v>27</v>
      </c>
      <c r="S26" t="s">
        <v>27</v>
      </c>
      <c r="AI26" t="s">
        <v>28</v>
      </c>
      <c r="AJ26" t="s">
        <v>28</v>
      </c>
    </row>
    <row r="27" spans="1:51">
      <c r="A27">
        <v>5</v>
      </c>
      <c r="B27">
        <v>5</v>
      </c>
      <c r="R27">
        <v>15</v>
      </c>
      <c r="AI27">
        <v>50</v>
      </c>
    </row>
    <row r="28" spans="1:51" s="14" customFormat="1">
      <c r="A28" s="14" t="s">
        <v>9</v>
      </c>
      <c r="D28" s="14" t="s">
        <v>41</v>
      </c>
      <c r="P28" s="14" t="s">
        <v>25</v>
      </c>
      <c r="Q28" s="14" t="s">
        <v>38</v>
      </c>
      <c r="R28" s="14" t="s">
        <v>9</v>
      </c>
      <c r="U28" s="14" t="s">
        <v>42</v>
      </c>
      <c r="AG28" s="14" t="s">
        <v>25</v>
      </c>
      <c r="AH28" s="14" t="s">
        <v>38</v>
      </c>
      <c r="AI28" s="14" t="s">
        <v>9</v>
      </c>
      <c r="AL28" s="14" t="s">
        <v>44</v>
      </c>
      <c r="AX28" s="14" t="s">
        <v>25</v>
      </c>
      <c r="AY28" s="14" t="s">
        <v>38</v>
      </c>
    </row>
    <row r="29" spans="1:51" s="14" customFormat="1">
      <c r="A29" s="15" t="s">
        <v>3</v>
      </c>
      <c r="B29" s="14">
        <v>5</v>
      </c>
      <c r="C29" s="14">
        <v>5</v>
      </c>
      <c r="D29" s="14">
        <v>5</v>
      </c>
      <c r="E29" s="14">
        <v>5</v>
      </c>
      <c r="F29" s="14">
        <v>5</v>
      </c>
      <c r="G29" s="14">
        <v>5</v>
      </c>
      <c r="H29" s="14">
        <v>5</v>
      </c>
      <c r="I29" s="14">
        <v>5</v>
      </c>
      <c r="J29" s="14">
        <v>5</v>
      </c>
      <c r="K29" s="14">
        <v>5</v>
      </c>
      <c r="L29" s="14">
        <v>5</v>
      </c>
      <c r="M29" s="14">
        <v>5</v>
      </c>
      <c r="N29" s="14">
        <v>5</v>
      </c>
      <c r="O29" s="14">
        <v>5</v>
      </c>
      <c r="P29" s="14">
        <f>SQRT(((B29-$A$27)^2)+((C29-$A$27)^2)+((D29-$A$27)^2)+((E29-$A$27)^2)+((F29-$A$27)^2)+((G29-$A$27)^2)+((H29-$A$27)^2)+((I29-$A$27)^2)+((J29-$A$27)^2)+((K29-$A$27)^2)+((L29-$A$27)^2)+((M29-$A$27)^2)+((N29-$A$27)^2)+((O29-$A$27)^2))</f>
        <v>0</v>
      </c>
      <c r="Q29" s="14">
        <f>P29/14</f>
        <v>0</v>
      </c>
      <c r="R29" s="15" t="s">
        <v>3</v>
      </c>
      <c r="S29" s="14">
        <v>15</v>
      </c>
      <c r="T29" s="14">
        <v>15</v>
      </c>
      <c r="U29" s="14">
        <v>15</v>
      </c>
      <c r="V29" s="14">
        <v>15</v>
      </c>
      <c r="W29" s="14">
        <v>15</v>
      </c>
      <c r="X29" s="14">
        <v>15</v>
      </c>
      <c r="Y29" s="14">
        <v>15</v>
      </c>
      <c r="Z29" s="14">
        <v>15</v>
      </c>
      <c r="AA29" s="14">
        <v>5</v>
      </c>
      <c r="AB29" s="14">
        <v>15</v>
      </c>
      <c r="AC29" s="14">
        <v>15</v>
      </c>
      <c r="AD29" s="14">
        <v>15</v>
      </c>
      <c r="AE29" s="14">
        <v>15</v>
      </c>
      <c r="AF29" s="14">
        <v>15</v>
      </c>
      <c r="AG29" s="14">
        <f>SQRT(((S29-$R$27)^2)+((T29-$R$27)^2)+((U29-$R$27)^2)+((V29-$R$27)^2)+((W29-$R$27)^2)+((X29-$R$27)^2)+((Y29-$R$27)^2)+((Z29-$R$27)^2)+((AA29-$R$27)^2)+((AB29-$R$27)^2)+((AC29-$R$27)^2)+((AD29-$R$27)^2)+((AE29-$R$27)^2)+((AF29-$R$27)^2))</f>
        <v>10</v>
      </c>
      <c r="AH29" s="14">
        <f>AG29/14</f>
        <v>0.7142857142857143</v>
      </c>
      <c r="AI29" s="15" t="s">
        <v>3</v>
      </c>
      <c r="AJ29" s="14">
        <v>50</v>
      </c>
      <c r="AK29" s="14">
        <v>50</v>
      </c>
      <c r="AL29" s="14">
        <v>50</v>
      </c>
      <c r="AM29" s="14">
        <v>50</v>
      </c>
      <c r="AN29" s="14">
        <v>50</v>
      </c>
      <c r="AO29" s="14">
        <v>50</v>
      </c>
      <c r="AP29" s="14">
        <v>43</v>
      </c>
      <c r="AQ29" s="14">
        <v>50</v>
      </c>
      <c r="AR29" s="14">
        <v>6</v>
      </c>
      <c r="AS29" s="14">
        <v>50</v>
      </c>
      <c r="AT29" s="14">
        <v>50</v>
      </c>
      <c r="AU29" s="14">
        <v>50</v>
      </c>
      <c r="AV29" s="14">
        <v>50</v>
      </c>
      <c r="AW29" s="14">
        <v>50</v>
      </c>
      <c r="AX29" s="14">
        <f>SQRT(((AJ29-$AI$27)^2)+((AK29-$AI$27)^2)+((AL29-$AI$27)^2)+((AM29-$AI$27)^2)+((AN29-$AI$27)^2)+((AO29-$AI$27)^2)+((AP29-$AI$27)^2)+((AQ29-$AI$27)^2)+((AR29-$AI$27)^2)+((AS29-$AI$27)^2)+((AT29-$AI$27)^2)+((AU29-$AI$27)^2)+((AV29-$AI$27)^2)+((AW29-$AI$27)^2))</f>
        <v>44.553338819890925</v>
      </c>
      <c r="AY29" s="14">
        <f>AX29/14</f>
        <v>3.1823813442779234</v>
      </c>
    </row>
    <row r="30" spans="1:51" s="14" customFormat="1">
      <c r="A30" s="15" t="s">
        <v>4</v>
      </c>
      <c r="B30" s="14">
        <v>11.708535039013199</v>
      </c>
      <c r="C30" s="14">
        <v>107.114353895942</v>
      </c>
      <c r="D30" s="14">
        <v>59.689139317962699</v>
      </c>
      <c r="E30" s="14">
        <v>15.606693529117701</v>
      </c>
      <c r="F30" s="14">
        <v>1.1084085134005099</v>
      </c>
      <c r="G30" s="14">
        <v>7.2769633969210504E-2</v>
      </c>
      <c r="H30" s="14">
        <v>45.752745997919902</v>
      </c>
      <c r="I30" s="14">
        <v>3.5833920112464401</v>
      </c>
      <c r="J30" s="14">
        <v>80.976027764525696</v>
      </c>
      <c r="K30" s="14">
        <v>45.739234115786097</v>
      </c>
      <c r="L30" s="14">
        <v>43.318639621154801</v>
      </c>
      <c r="M30" s="14">
        <v>408.72774655910399</v>
      </c>
      <c r="N30" s="14">
        <v>0.26175151729726998</v>
      </c>
      <c r="O30" s="14">
        <v>150.26883186775001</v>
      </c>
      <c r="P30" s="14">
        <f t="shared" ref="P30:P35" si="12">SQRT(((B30-$A$27)^2)+((C30-$A$27)^2)+((D30-$A$27)^2)+((E30-$A$27)^2)+((F30-$A$27)^2)+((G30-$A$27)^2)+((H30-$A$27)^2)+((I30-$A$27)^2)+((J30-$A$27)^2)+((K30-$A$27)^2)+((L30-$A$27)^2)+((M30-$A$27)^2)+((N30-$A$27)^2)+((O30-$A$27)^2))</f>
        <v>456.3988417766725</v>
      </c>
      <c r="Q30" s="14">
        <f t="shared" ref="Q30:Q45" si="13">P30/14</f>
        <v>32.599917269762322</v>
      </c>
      <c r="R30" s="15" t="s">
        <v>4</v>
      </c>
      <c r="S30" s="14">
        <v>437.55345798510803</v>
      </c>
      <c r="T30" s="14">
        <v>1745.95654661258</v>
      </c>
      <c r="U30" s="14">
        <v>1752.4927435079001</v>
      </c>
      <c r="V30" s="14">
        <v>436.82907377903803</v>
      </c>
      <c r="W30" s="14">
        <v>42.524143227000202</v>
      </c>
      <c r="X30" s="14">
        <v>7.0715587503768496E-2</v>
      </c>
      <c r="Y30" s="14">
        <v>1.27487675829918</v>
      </c>
      <c r="Z30" s="14">
        <v>8.5922344019606793</v>
      </c>
      <c r="AA30" s="14">
        <v>827.38586107137803</v>
      </c>
      <c r="AB30" s="14">
        <v>601.926203485202</v>
      </c>
      <c r="AC30" s="14">
        <v>696.52073427751498</v>
      </c>
      <c r="AD30" s="14">
        <v>263.36645368178699</v>
      </c>
      <c r="AE30" s="14">
        <v>8.4042140068417392</v>
      </c>
      <c r="AF30" s="14">
        <v>42.7926480547208</v>
      </c>
      <c r="AG30" s="14">
        <f t="shared" ref="AG30:AG35" si="14">SQRT(((S30-$R$27)^2)+((T30-$R$27)^2)+((U30-$R$27)^2)+((V30-$R$27)^2)+((W30-$R$27)^2)+((X30-$R$27)^2)+((Y30-$R$27)^2)+((Z30-$R$27)^2)+((AA30-$R$27)^2)+((AB30-$R$27)^2)+((AC30-$R$27)^2)+((AD30-$R$27)^2)+((AE30-$R$27)^2)+((AF30-$R$27)^2))</f>
        <v>2811.4441468140622</v>
      </c>
      <c r="AH30" s="14">
        <f t="shared" ref="AH30:AH45" si="15">AG30/14</f>
        <v>200.8174390581473</v>
      </c>
      <c r="AI30" s="15" t="s">
        <v>4</v>
      </c>
      <c r="AJ30" s="14">
        <v>61.764051856263002</v>
      </c>
      <c r="AK30" s="14">
        <v>1800.25</v>
      </c>
      <c r="AL30" s="14">
        <v>1681.91773167614</v>
      </c>
      <c r="AM30" s="14">
        <v>450.0625</v>
      </c>
      <c r="AN30" s="14">
        <v>43.3384674982889</v>
      </c>
      <c r="AO30" s="14">
        <v>0.865107814236732</v>
      </c>
      <c r="AP30" s="14">
        <v>46.160256410256402</v>
      </c>
      <c r="AQ30" s="14">
        <v>23.463772999989999</v>
      </c>
      <c r="AR30" s="14">
        <v>900.125</v>
      </c>
      <c r="AS30" s="14">
        <v>720.1</v>
      </c>
      <c r="AT30" s="14">
        <v>91.802285304260096</v>
      </c>
      <c r="AU30" s="14">
        <v>277.74418093208197</v>
      </c>
      <c r="AV30" s="14">
        <v>8.6550480769230802</v>
      </c>
      <c r="AW30" s="14">
        <v>671.09754525348899</v>
      </c>
      <c r="AX30" s="14">
        <f t="shared" ref="AX30:AX35" si="16">SQRT(((AJ30-$AI$27)^2)+((AK30-$AI$27)^2)+((AL30-$AI$27)^2)+((AM30-$AI$27)^2)+((AN30-$AI$27)^2)+((AO30-$AI$27)^2)+((AP30-$AI$27)^2)+((AQ30-$AI$27)^2)+((AR30-$AI$27)^2)+((AS30-$AI$27)^2)+((AT30-$AI$27)^2)+((AU30-$AI$27)^2)+((AV30-$AI$27)^2)+((AW30-$AI$27)^2))</f>
        <v>2739.1110611474751</v>
      </c>
      <c r="AY30" s="14">
        <f t="shared" ref="AY30:AY45" si="17">AX30/14</f>
        <v>195.6507900819625</v>
      </c>
    </row>
    <row r="31" spans="1:51" s="14" customFormat="1">
      <c r="A31" s="15" t="s">
        <v>5</v>
      </c>
      <c r="B31" s="14">
        <v>5</v>
      </c>
      <c r="C31" s="14">
        <v>5</v>
      </c>
      <c r="D31" s="14">
        <v>5</v>
      </c>
      <c r="E31" s="14">
        <v>5</v>
      </c>
      <c r="F31" s="14">
        <v>5</v>
      </c>
      <c r="G31" s="14">
        <v>5</v>
      </c>
      <c r="H31" s="14">
        <v>5</v>
      </c>
      <c r="I31" s="14">
        <v>5</v>
      </c>
      <c r="J31" s="14">
        <v>5</v>
      </c>
      <c r="K31" s="14">
        <v>5</v>
      </c>
      <c r="L31" s="14">
        <v>5</v>
      </c>
      <c r="M31" s="14">
        <v>5</v>
      </c>
      <c r="N31" s="14">
        <v>5</v>
      </c>
      <c r="O31" s="14">
        <v>5</v>
      </c>
      <c r="P31" s="14">
        <f t="shared" si="12"/>
        <v>0</v>
      </c>
      <c r="Q31" s="14">
        <f t="shared" si="13"/>
        <v>0</v>
      </c>
      <c r="R31" s="15" t="s">
        <v>5</v>
      </c>
      <c r="S31" s="14">
        <v>15</v>
      </c>
      <c r="T31" s="14">
        <v>15</v>
      </c>
      <c r="U31" s="14">
        <v>15</v>
      </c>
      <c r="V31" s="14">
        <v>15</v>
      </c>
      <c r="W31" s="14">
        <v>15</v>
      </c>
      <c r="X31" s="14">
        <v>15</v>
      </c>
      <c r="Y31" s="14">
        <v>15</v>
      </c>
      <c r="Z31" s="14">
        <v>15</v>
      </c>
      <c r="AA31" s="14">
        <v>15</v>
      </c>
      <c r="AB31" s="14">
        <v>15</v>
      </c>
      <c r="AC31" s="14">
        <v>15</v>
      </c>
      <c r="AD31" s="14">
        <v>15</v>
      </c>
      <c r="AE31" s="14">
        <v>15</v>
      </c>
      <c r="AF31" s="14">
        <v>15</v>
      </c>
      <c r="AG31" s="14">
        <f t="shared" si="14"/>
        <v>0</v>
      </c>
      <c r="AH31" s="14">
        <f t="shared" si="15"/>
        <v>0</v>
      </c>
      <c r="AI31" s="15" t="s">
        <v>5</v>
      </c>
      <c r="AJ31" s="14">
        <v>50</v>
      </c>
      <c r="AK31" s="14">
        <v>50</v>
      </c>
      <c r="AL31" s="14">
        <v>50</v>
      </c>
      <c r="AM31" s="14">
        <v>50</v>
      </c>
      <c r="AN31" s="14">
        <v>50</v>
      </c>
      <c r="AO31" s="14">
        <v>50</v>
      </c>
      <c r="AP31" s="14">
        <v>50</v>
      </c>
      <c r="AQ31" s="14">
        <v>50</v>
      </c>
      <c r="AR31" s="14">
        <v>50</v>
      </c>
      <c r="AS31" s="14">
        <v>50</v>
      </c>
      <c r="AT31" s="14">
        <v>50</v>
      </c>
      <c r="AU31" s="14">
        <v>50</v>
      </c>
      <c r="AV31" s="14">
        <v>50</v>
      </c>
      <c r="AW31" s="14">
        <v>50</v>
      </c>
      <c r="AX31" s="14">
        <f t="shared" si="16"/>
        <v>0</v>
      </c>
      <c r="AY31" s="14">
        <f t="shared" si="17"/>
        <v>0</v>
      </c>
    </row>
    <row r="32" spans="1:51" s="14" customFormat="1">
      <c r="A32" s="15" t="s">
        <v>6</v>
      </c>
      <c r="B32" s="14">
        <v>5</v>
      </c>
      <c r="C32" s="14">
        <v>1</v>
      </c>
      <c r="D32" s="14">
        <v>1</v>
      </c>
      <c r="E32" s="14">
        <v>1</v>
      </c>
      <c r="F32" s="14">
        <v>1</v>
      </c>
      <c r="G32" s="14">
        <v>3</v>
      </c>
      <c r="H32" s="14">
        <v>4</v>
      </c>
      <c r="I32" s="14">
        <v>2</v>
      </c>
      <c r="J32" s="14">
        <v>3</v>
      </c>
      <c r="K32" s="14">
        <v>3</v>
      </c>
      <c r="L32" s="14">
        <v>1</v>
      </c>
      <c r="M32" s="14">
        <v>1</v>
      </c>
      <c r="N32" s="14">
        <v>2</v>
      </c>
      <c r="O32" s="14">
        <v>3</v>
      </c>
      <c r="P32" s="14">
        <f>SQRT(((B32-$A$27)^2)+((C32-$A$27)^2)+((D32-$A$27)^2)+((E32-$A$27)^2)+((F32-$A$27)^2)+((G32-$A$27)^2)+((H32-$A$27)^2)+((I32-$A$27)^2)+((J32-$A$27)^2)+((K32-$A$27)^2)+((L32-$A$27)^2)+((M32-$A$27)^2)+((N32-$A$27)^2)+((O32-$A$27)^2))</f>
        <v>11.445523142259598</v>
      </c>
      <c r="Q32" s="14">
        <f t="shared" si="13"/>
        <v>0.81753736730425697</v>
      </c>
      <c r="R32" s="15" t="s">
        <v>6</v>
      </c>
      <c r="S32" s="14">
        <v>11</v>
      </c>
      <c r="T32" s="14">
        <v>11</v>
      </c>
      <c r="U32" s="14">
        <v>11</v>
      </c>
      <c r="V32" s="14">
        <v>11</v>
      </c>
      <c r="W32" s="14">
        <v>11</v>
      </c>
      <c r="X32" s="14">
        <v>12</v>
      </c>
      <c r="Y32" s="14">
        <v>13</v>
      </c>
      <c r="Z32" s="14">
        <v>11</v>
      </c>
      <c r="AA32" s="14">
        <v>15</v>
      </c>
      <c r="AB32" s="14">
        <v>14</v>
      </c>
      <c r="AC32" s="14">
        <v>11</v>
      </c>
      <c r="AD32" s="14">
        <v>11</v>
      </c>
      <c r="AE32" s="14">
        <v>12</v>
      </c>
      <c r="AF32" s="14">
        <v>12</v>
      </c>
      <c r="AG32" s="14">
        <f t="shared" si="14"/>
        <v>12.649110640673518</v>
      </c>
      <c r="AH32" s="14">
        <f t="shared" si="15"/>
        <v>0.90350790290525129</v>
      </c>
      <c r="AI32" s="15" t="s">
        <v>6</v>
      </c>
      <c r="AJ32" s="14">
        <v>46</v>
      </c>
      <c r="AK32" s="14">
        <v>46</v>
      </c>
      <c r="AL32" s="14">
        <v>46</v>
      </c>
      <c r="AM32" s="14">
        <v>46</v>
      </c>
      <c r="AN32" s="14">
        <v>46</v>
      </c>
      <c r="AO32" s="14">
        <v>50</v>
      </c>
      <c r="AP32" s="14">
        <v>50</v>
      </c>
      <c r="AQ32" s="14">
        <v>47</v>
      </c>
      <c r="AR32" s="14">
        <v>46</v>
      </c>
      <c r="AS32" s="14">
        <v>48</v>
      </c>
      <c r="AT32" s="14">
        <v>46</v>
      </c>
      <c r="AU32" s="14">
        <v>46</v>
      </c>
      <c r="AV32" s="14">
        <v>49</v>
      </c>
      <c r="AW32" s="14">
        <v>50</v>
      </c>
      <c r="AX32" s="14">
        <f t="shared" si="16"/>
        <v>11.916375287812984</v>
      </c>
      <c r="AY32" s="14">
        <f t="shared" si="17"/>
        <v>0.85116966341521316</v>
      </c>
    </row>
    <row r="33" spans="1:51" s="14" customFormat="1">
      <c r="A33" s="16" t="s">
        <v>57</v>
      </c>
      <c r="B33" s="14">
        <v>5</v>
      </c>
      <c r="C33" s="14">
        <v>5</v>
      </c>
      <c r="D33" s="14">
        <v>5</v>
      </c>
      <c r="E33" s="14">
        <v>5</v>
      </c>
      <c r="F33" s="14">
        <v>5</v>
      </c>
      <c r="G33" s="14">
        <v>5</v>
      </c>
      <c r="H33" s="14">
        <v>5</v>
      </c>
      <c r="I33" s="14">
        <v>5</v>
      </c>
      <c r="J33" s="14">
        <v>5</v>
      </c>
      <c r="K33" s="14">
        <v>5</v>
      </c>
      <c r="L33" s="14">
        <v>5</v>
      </c>
      <c r="M33" s="14">
        <v>5</v>
      </c>
      <c r="N33" s="14">
        <v>5</v>
      </c>
      <c r="O33" s="14">
        <v>5</v>
      </c>
      <c r="P33" s="14">
        <f t="shared" si="12"/>
        <v>0</v>
      </c>
      <c r="Q33" s="14">
        <f t="shared" si="13"/>
        <v>0</v>
      </c>
      <c r="R33" s="16" t="s">
        <v>57</v>
      </c>
      <c r="S33" s="14">
        <v>15</v>
      </c>
      <c r="T33" s="14">
        <v>15</v>
      </c>
      <c r="U33" s="14">
        <v>15</v>
      </c>
      <c r="V33" s="14">
        <v>15</v>
      </c>
      <c r="W33" s="14">
        <v>15</v>
      </c>
      <c r="X33" s="14">
        <v>15</v>
      </c>
      <c r="Y33" s="14">
        <v>15</v>
      </c>
      <c r="Z33" s="14">
        <v>15</v>
      </c>
      <c r="AA33" s="14">
        <v>15</v>
      </c>
      <c r="AB33" s="14">
        <v>15</v>
      </c>
      <c r="AC33" s="14">
        <v>15</v>
      </c>
      <c r="AD33" s="14">
        <v>15</v>
      </c>
      <c r="AE33" s="14">
        <v>15</v>
      </c>
      <c r="AF33" s="14">
        <v>15</v>
      </c>
      <c r="AG33" s="14">
        <f t="shared" si="14"/>
        <v>0</v>
      </c>
      <c r="AH33" s="14">
        <f t="shared" si="15"/>
        <v>0</v>
      </c>
      <c r="AI33" s="16" t="s">
        <v>57</v>
      </c>
      <c r="AJ33" s="14">
        <v>20</v>
      </c>
      <c r="AK33" s="14">
        <v>20</v>
      </c>
      <c r="AL33" s="14">
        <v>20</v>
      </c>
      <c r="AM33" s="14">
        <v>20</v>
      </c>
      <c r="AN33" s="14">
        <v>20</v>
      </c>
      <c r="AO33" s="14">
        <v>20</v>
      </c>
      <c r="AP33" s="14">
        <v>20</v>
      </c>
      <c r="AQ33" s="14">
        <v>20</v>
      </c>
      <c r="AR33" s="14">
        <v>20</v>
      </c>
      <c r="AS33" s="14">
        <v>20</v>
      </c>
      <c r="AT33" s="14">
        <v>20</v>
      </c>
      <c r="AU33" s="14">
        <v>20</v>
      </c>
      <c r="AV33" s="14">
        <v>20</v>
      </c>
      <c r="AW33" s="14">
        <v>16</v>
      </c>
      <c r="AX33" s="14">
        <f t="shared" si="16"/>
        <v>113.38430226446692</v>
      </c>
      <c r="AY33" s="14">
        <f t="shared" si="17"/>
        <v>8.0988787331762087</v>
      </c>
    </row>
    <row r="34" spans="1:51" s="14" customFormat="1">
      <c r="A34" s="15"/>
      <c r="R34" s="15"/>
      <c r="AI34" s="15"/>
    </row>
    <row r="35" spans="1:51" s="14" customFormat="1">
      <c r="A35" s="15"/>
      <c r="R35" s="15"/>
      <c r="AI35" s="15"/>
    </row>
    <row r="36" spans="1:51" s="14" customFormat="1"/>
    <row r="37" spans="1:51" s="14" customFormat="1"/>
    <row r="38" spans="1:51" s="14" customFormat="1">
      <c r="A38" s="14" t="s">
        <v>9</v>
      </c>
      <c r="D38" s="14" t="s">
        <v>10</v>
      </c>
      <c r="R38" s="14" t="s">
        <v>9</v>
      </c>
      <c r="U38" s="14" t="s">
        <v>43</v>
      </c>
      <c r="AI38" s="14" t="s">
        <v>9</v>
      </c>
      <c r="AL38" s="14" t="s">
        <v>45</v>
      </c>
    </row>
    <row r="39" spans="1:51" s="14" customFormat="1">
      <c r="A39" s="15" t="s">
        <v>3</v>
      </c>
      <c r="B39" s="14">
        <v>5</v>
      </c>
      <c r="C39" s="14">
        <v>5</v>
      </c>
      <c r="D39" s="14">
        <v>5</v>
      </c>
      <c r="E39" s="14">
        <v>5</v>
      </c>
      <c r="F39" s="14">
        <v>5</v>
      </c>
      <c r="G39" s="14">
        <v>5</v>
      </c>
      <c r="H39" s="14">
        <v>5</v>
      </c>
      <c r="I39" s="14">
        <v>5</v>
      </c>
      <c r="J39" s="14">
        <v>5</v>
      </c>
      <c r="K39" s="14">
        <v>5</v>
      </c>
      <c r="L39" s="14">
        <v>5</v>
      </c>
      <c r="M39" s="14">
        <v>5</v>
      </c>
      <c r="N39" s="14">
        <v>5</v>
      </c>
      <c r="O39" s="14">
        <v>5</v>
      </c>
      <c r="P39" s="14">
        <f>SQRT(((B39-$B$27)^2)+((C39-$B$27)^2)+((D39-$B$27)^2)+((E39-$B$27)^2)+((F39-$B$27)^2)+((G39-$B$27)^2)+((H39-$B$27)^2)+((I39-$B$27)^2)+((J39-$B$27)^2)+((K39-$B$27)^2)+((L39-$B$27)^2)+((M39-$B$27)^2)+((N39-$B$27)^2)+((O39-$B$27)^2))</f>
        <v>0</v>
      </c>
      <c r="R39" s="15" t="s">
        <v>3</v>
      </c>
      <c r="S39" s="14">
        <v>15</v>
      </c>
      <c r="T39" s="14">
        <v>15</v>
      </c>
      <c r="U39" s="14">
        <v>15</v>
      </c>
      <c r="V39" s="14">
        <v>15</v>
      </c>
      <c r="W39" s="14">
        <v>15</v>
      </c>
      <c r="X39" s="14">
        <v>15</v>
      </c>
      <c r="Y39" s="14">
        <v>15</v>
      </c>
      <c r="Z39" s="14">
        <v>15</v>
      </c>
      <c r="AA39" s="14">
        <v>6</v>
      </c>
      <c r="AB39" s="14">
        <v>15</v>
      </c>
      <c r="AC39" s="14">
        <v>15</v>
      </c>
      <c r="AD39" s="14">
        <v>15</v>
      </c>
      <c r="AE39" s="14">
        <v>15</v>
      </c>
      <c r="AF39" s="14">
        <v>15</v>
      </c>
      <c r="AG39" s="14">
        <f>SQRT(((S39-$R$27)^2)+((T39-$R$27)^2)+((U39-$R$27)^2)+((V39-$R$27)^2)+((W39-$R$27)^2)+((X39-$R$27)^2)+((Y39-$R$27)^2)+((Z39-$R$27)^2)+((AA39-$R$27)^2)+((AB39-$R$27)^2)+((AC39-$R$27)^2)+((AD39-$R$27)^2)+((AE39-$R$27)^2)+((AF39-$R$27)^2))</f>
        <v>9</v>
      </c>
      <c r="AH39" s="14">
        <f t="shared" si="15"/>
        <v>0.6428571428571429</v>
      </c>
      <c r="AI39" s="15" t="s">
        <v>3</v>
      </c>
      <c r="AJ39" s="14">
        <v>50</v>
      </c>
      <c r="AK39" s="14">
        <v>50</v>
      </c>
      <c r="AL39" s="14">
        <v>50</v>
      </c>
      <c r="AM39" s="14">
        <v>50</v>
      </c>
      <c r="AN39" s="14">
        <v>51</v>
      </c>
      <c r="AO39" s="14">
        <v>50</v>
      </c>
      <c r="AP39" s="14">
        <v>43</v>
      </c>
      <c r="AQ39" s="14">
        <v>50</v>
      </c>
      <c r="AR39" s="14">
        <v>7</v>
      </c>
      <c r="AS39" s="14">
        <v>50</v>
      </c>
      <c r="AT39" s="14">
        <v>50</v>
      </c>
      <c r="AU39" s="14">
        <v>50</v>
      </c>
      <c r="AV39" s="14">
        <v>50</v>
      </c>
      <c r="AW39" s="14">
        <v>50</v>
      </c>
      <c r="AX39" s="14">
        <f>SQRT(((AJ39-$AI$27)^2)+((AK39-$AI$27)^2)+((AL39-$AI$27)^2)+((AM39-$AI$27)^2)+((AN39-$AI$27)^2)+((AO39-$AI$27)^2)+((AP39-$AI$27)^2)+((AQ39-$AI$27)^2)+((AR39-$AI$27)^2)+((AS39-$AI$27)^2)+((AT39-$AI$27)^2)+((AU39-$AI$27)^2)+((AV39-$AI$27)^2)+((AW39-$AI$27)^2))</f>
        <v>43.577517139001849</v>
      </c>
      <c r="AY39" s="14">
        <f t="shared" si="17"/>
        <v>3.1126797956429892</v>
      </c>
    </row>
    <row r="40" spans="1:51" s="14" customFormat="1">
      <c r="A40" s="15" t="s">
        <v>4</v>
      </c>
      <c r="B40" s="14">
        <v>450.0625</v>
      </c>
      <c r="C40" s="14">
        <v>1800.25</v>
      </c>
      <c r="D40" s="14">
        <v>1800.25</v>
      </c>
      <c r="E40" s="14">
        <v>450.0625</v>
      </c>
      <c r="F40" s="14">
        <v>81.829545454545496</v>
      </c>
      <c r="G40" s="14">
        <v>1.1536366549182999</v>
      </c>
      <c r="H40" s="14">
        <v>46.160256410256402</v>
      </c>
      <c r="I40" s="14">
        <v>56.437106115648596</v>
      </c>
      <c r="J40" s="14">
        <v>900.125</v>
      </c>
      <c r="K40" s="14">
        <v>720.1</v>
      </c>
      <c r="L40" s="14">
        <v>720.1</v>
      </c>
      <c r="M40" s="14">
        <v>430.07861744022898</v>
      </c>
      <c r="N40" s="14">
        <v>8.6550480769230802</v>
      </c>
      <c r="O40" s="14">
        <v>199.95977151639801</v>
      </c>
      <c r="P40" s="14">
        <f t="shared" ref="P40:P45" si="18">SQRT(((B40-$B$27)^2)+((C40-$B$27)^2)+((D40-$B$27)^2)+((E40-$B$27)^2)+((F40-$B$27)^2)+((G40-$B$27)^2)+((H40-$B$27)^2)+((I40-$B$27)^2)+((J40-$B$27)^2)+((K40-$B$27)^2)+((L40-$B$27)^2)+((M40-$B$27)^2)+((N40-$B$27)^2)+((O40-$B$27)^2))</f>
        <v>2982.4424868700507</v>
      </c>
      <c r="Q40" s="14">
        <f t="shared" si="13"/>
        <v>213.03160620500361</v>
      </c>
      <c r="R40" s="15" t="s">
        <v>4</v>
      </c>
      <c r="S40" s="14">
        <v>169.333884100495</v>
      </c>
      <c r="T40" s="14">
        <v>1800.25</v>
      </c>
      <c r="U40" s="14">
        <v>457.16967074199999</v>
      </c>
      <c r="V40" s="14">
        <v>450.0625</v>
      </c>
      <c r="W40" s="14">
        <v>10.1455736045002</v>
      </c>
      <c r="X40" s="14">
        <v>0.71797438868181096</v>
      </c>
      <c r="Y40" s="14">
        <v>17.440795463014901</v>
      </c>
      <c r="Z40" s="14">
        <v>15.2922751300427</v>
      </c>
      <c r="AA40" s="14">
        <v>787.13934736627698</v>
      </c>
      <c r="AB40" s="14">
        <v>275.81538862713097</v>
      </c>
      <c r="AC40" s="14">
        <v>720.1</v>
      </c>
      <c r="AD40" s="14">
        <v>389.97918471981802</v>
      </c>
      <c r="AE40" s="14">
        <v>6.4757938997957503</v>
      </c>
      <c r="AF40" s="14">
        <v>92.768409667549605</v>
      </c>
      <c r="AG40" s="14">
        <f t="shared" ref="AG40:AG45" si="19">SQRT(((S40-$R$27)^2)+((T40-$R$27)^2)+((U40-$R$27)^2)+((V40-$R$27)^2)+((W40-$R$27)^2)+((X40-$R$27)^2)+((Y40-$R$27)^2)+((Z40-$R$27)^2)+((AA40-$R$27)^2)+((AB40-$R$27)^2)+((AC40-$R$27)^2)+((AD40-$R$27)^2)+((AE40-$R$27)^2)+((AF40-$R$27)^2))</f>
        <v>2214.5164973039282</v>
      </c>
      <c r="AH40" s="14">
        <f t="shared" si="15"/>
        <v>158.17974980742343</v>
      </c>
      <c r="AI40" s="15" t="s">
        <v>4</v>
      </c>
      <c r="AJ40" s="14">
        <v>113.37137880870699</v>
      </c>
      <c r="AK40" s="14">
        <v>461.89804982301501</v>
      </c>
      <c r="AL40" s="14">
        <v>96.855870289612</v>
      </c>
      <c r="AM40" s="14">
        <v>394.57297611803699</v>
      </c>
      <c r="AN40" s="14">
        <v>56.888002355464202</v>
      </c>
      <c r="AO40" s="14">
        <v>8.0792619301169794E-2</v>
      </c>
      <c r="AP40" s="14">
        <v>23.035178469442599</v>
      </c>
      <c r="AQ40" s="14">
        <v>80.2771076069196</v>
      </c>
      <c r="AR40" s="14">
        <v>691.55038112124305</v>
      </c>
      <c r="AS40" s="14">
        <v>311.72425082625398</v>
      </c>
      <c r="AT40" s="14">
        <v>217.771228044606</v>
      </c>
      <c r="AU40" s="14">
        <v>443.01364025140401</v>
      </c>
      <c r="AV40" s="14">
        <v>7.0766008186541702</v>
      </c>
      <c r="AW40" s="14">
        <v>586.45003145323903</v>
      </c>
      <c r="AX40" s="14">
        <f t="shared" ref="AX40:AX45" si="20">SQRT(((AJ40-$AI$27)^2)+((AK40-$AI$27)^2)+((AL40-$AI$27)^2)+((AM40-$AI$27)^2)+((AN40-$AI$27)^2)+((AO40-$AI$27)^2)+((AP40-$AI$27)^2)+((AQ40-$AI$27)^2)+((AR40-$AI$27)^2)+((AS40-$AI$27)^2)+((AT40-$AI$27)^2)+((AU40-$AI$27)^2)+((AV40-$AI$27)^2)+((AW40-$AI$27)^2))</f>
        <v>1118.5256170749212</v>
      </c>
      <c r="AY40" s="14">
        <f t="shared" si="17"/>
        <v>79.894686933922941</v>
      </c>
    </row>
    <row r="41" spans="1:51" s="14" customFormat="1">
      <c r="A41" s="15" t="s">
        <v>5</v>
      </c>
      <c r="B41" s="14">
        <v>6</v>
      </c>
      <c r="C41" s="14">
        <v>5</v>
      </c>
      <c r="D41" s="14">
        <v>5</v>
      </c>
      <c r="E41" s="14">
        <v>5</v>
      </c>
      <c r="F41" s="14">
        <v>6</v>
      </c>
      <c r="G41" s="14">
        <v>5</v>
      </c>
      <c r="H41" s="14">
        <v>6</v>
      </c>
      <c r="I41" s="14">
        <v>5</v>
      </c>
      <c r="J41" s="14">
        <v>6</v>
      </c>
      <c r="K41" s="14">
        <v>5</v>
      </c>
      <c r="L41" s="14">
        <v>5</v>
      </c>
      <c r="M41" s="14">
        <v>5</v>
      </c>
      <c r="N41" s="14">
        <v>5</v>
      </c>
      <c r="O41" s="14">
        <v>6</v>
      </c>
      <c r="P41" s="14">
        <f>SQRT(((B41-$B$27)^2)+((C41-$B$27)^2)+((D41-$B$27)^2)+((E41-$B$27)^2)+((F41-$B$27)^2)+((G41-$B$27)^2)+((H41-$B$27)^2)+((I41-$B$27)^2)+((J41-$B$27)^2)+((K41-$B$27)^2)+((L41-$B$27)^2)+((M41-$B$27)^2)+((N41-$B$27)^2)+((O41-$B$27)^2))</f>
        <v>2.2360679774997898</v>
      </c>
      <c r="Q41" s="14">
        <f t="shared" si="13"/>
        <v>0.15971914124998499</v>
      </c>
      <c r="R41" s="15" t="s">
        <v>5</v>
      </c>
      <c r="S41" s="14">
        <v>16</v>
      </c>
      <c r="T41" s="14">
        <v>15</v>
      </c>
      <c r="U41" s="14">
        <v>15</v>
      </c>
      <c r="V41" s="14">
        <v>15</v>
      </c>
      <c r="W41" s="14">
        <v>16</v>
      </c>
      <c r="X41" s="14">
        <v>15</v>
      </c>
      <c r="Y41" s="14">
        <v>16</v>
      </c>
      <c r="Z41" s="14">
        <v>15</v>
      </c>
      <c r="AA41" s="14">
        <v>16</v>
      </c>
      <c r="AB41" s="14">
        <v>15</v>
      </c>
      <c r="AC41" s="14">
        <v>15</v>
      </c>
      <c r="AD41" s="14">
        <v>15</v>
      </c>
      <c r="AE41" s="14">
        <v>15</v>
      </c>
      <c r="AF41" s="14">
        <v>16</v>
      </c>
      <c r="AG41" s="14">
        <f t="shared" si="19"/>
        <v>2.2360679774997898</v>
      </c>
      <c r="AH41" s="14">
        <f t="shared" si="15"/>
        <v>0.15971914124998499</v>
      </c>
      <c r="AI41" s="15" t="s">
        <v>5</v>
      </c>
      <c r="AJ41" s="14">
        <v>51</v>
      </c>
      <c r="AK41" s="14">
        <v>50</v>
      </c>
      <c r="AL41" s="14">
        <v>50</v>
      </c>
      <c r="AM41" s="14">
        <v>50</v>
      </c>
      <c r="AN41" s="14">
        <v>51</v>
      </c>
      <c r="AO41" s="14">
        <v>50</v>
      </c>
      <c r="AP41" s="14">
        <v>51</v>
      </c>
      <c r="AQ41" s="14">
        <v>50</v>
      </c>
      <c r="AR41" s="14">
        <v>51</v>
      </c>
      <c r="AS41" s="14">
        <v>50</v>
      </c>
      <c r="AT41" s="14">
        <v>50</v>
      </c>
      <c r="AU41" s="14">
        <v>50</v>
      </c>
      <c r="AV41" s="14">
        <v>50</v>
      </c>
      <c r="AW41" s="14">
        <v>51</v>
      </c>
      <c r="AX41" s="14">
        <f t="shared" si="20"/>
        <v>2.2360679774997898</v>
      </c>
      <c r="AY41" s="14">
        <f t="shared" si="17"/>
        <v>0.15971914124998499</v>
      </c>
    </row>
    <row r="42" spans="1:51" s="14" customFormat="1">
      <c r="A42" s="15" t="s">
        <v>6</v>
      </c>
      <c r="B42" s="14">
        <v>1</v>
      </c>
      <c r="C42" s="14">
        <v>1</v>
      </c>
      <c r="D42" s="14">
        <v>1</v>
      </c>
      <c r="E42" s="14">
        <v>1</v>
      </c>
      <c r="F42" s="14">
        <v>1</v>
      </c>
      <c r="G42" s="14">
        <v>1</v>
      </c>
      <c r="H42" s="14">
        <v>1</v>
      </c>
      <c r="I42" s="14">
        <v>4</v>
      </c>
      <c r="J42" s="14">
        <v>3</v>
      </c>
      <c r="K42" s="14">
        <v>1</v>
      </c>
      <c r="L42" s="14">
        <v>2</v>
      </c>
      <c r="M42" s="14">
        <v>3</v>
      </c>
      <c r="N42" s="14">
        <v>4</v>
      </c>
      <c r="O42" s="14">
        <v>5</v>
      </c>
      <c r="P42" s="14">
        <f t="shared" si="18"/>
        <v>12.124355652982141</v>
      </c>
      <c r="Q42" s="14">
        <f t="shared" si="13"/>
        <v>0.8660254037844386</v>
      </c>
      <c r="R42" s="15" t="s">
        <v>6</v>
      </c>
      <c r="S42" s="14">
        <v>14</v>
      </c>
      <c r="T42" s="14">
        <v>14</v>
      </c>
      <c r="U42" s="14">
        <v>14</v>
      </c>
      <c r="V42" s="14">
        <v>14</v>
      </c>
      <c r="W42" s="14">
        <v>16</v>
      </c>
      <c r="X42" s="14">
        <v>14</v>
      </c>
      <c r="Y42" s="14">
        <v>16</v>
      </c>
      <c r="Z42" s="14">
        <v>14</v>
      </c>
      <c r="AA42" s="14">
        <v>16</v>
      </c>
      <c r="AB42" s="14">
        <v>13</v>
      </c>
      <c r="AC42" s="14">
        <v>14</v>
      </c>
      <c r="AD42" s="14">
        <v>13</v>
      </c>
      <c r="AE42" s="14">
        <v>14</v>
      </c>
      <c r="AF42" s="14">
        <v>14</v>
      </c>
      <c r="AG42" s="14">
        <f t="shared" si="19"/>
        <v>4.4721359549995796</v>
      </c>
      <c r="AH42" s="14">
        <f t="shared" si="15"/>
        <v>0.31943828249996997</v>
      </c>
      <c r="AI42" s="15" t="s">
        <v>6</v>
      </c>
      <c r="AJ42" s="14">
        <v>49</v>
      </c>
      <c r="AK42" s="14">
        <v>49</v>
      </c>
      <c r="AL42" s="14">
        <v>49</v>
      </c>
      <c r="AM42" s="14">
        <v>49</v>
      </c>
      <c r="AN42" s="14">
        <v>51</v>
      </c>
      <c r="AO42" s="14">
        <v>49</v>
      </c>
      <c r="AP42" s="14">
        <v>51</v>
      </c>
      <c r="AQ42" s="14">
        <v>49</v>
      </c>
      <c r="AR42" s="14">
        <v>51</v>
      </c>
      <c r="AS42" s="14">
        <v>48</v>
      </c>
      <c r="AT42" s="14">
        <v>49</v>
      </c>
      <c r="AU42" s="14">
        <v>48</v>
      </c>
      <c r="AV42" s="14">
        <v>49</v>
      </c>
      <c r="AW42" s="14">
        <v>50</v>
      </c>
      <c r="AX42" s="14">
        <f t="shared" si="20"/>
        <v>4.358898943540674</v>
      </c>
      <c r="AY42" s="14">
        <f t="shared" si="17"/>
        <v>0.31134992453861959</v>
      </c>
    </row>
    <row r="43" spans="1:51" s="14" customFormat="1">
      <c r="A43" s="16" t="s">
        <v>57</v>
      </c>
      <c r="B43" s="14">
        <v>5</v>
      </c>
      <c r="C43" s="14">
        <v>3</v>
      </c>
      <c r="D43" s="14">
        <v>3</v>
      </c>
      <c r="E43" s="14">
        <v>5</v>
      </c>
      <c r="F43" s="14">
        <v>5</v>
      </c>
      <c r="G43" s="14">
        <v>5</v>
      </c>
      <c r="H43" s="14">
        <v>5</v>
      </c>
      <c r="I43" s="14">
        <v>4</v>
      </c>
      <c r="J43" s="14">
        <v>5</v>
      </c>
      <c r="K43" s="14">
        <v>4</v>
      </c>
      <c r="L43" s="14">
        <v>1</v>
      </c>
      <c r="M43" s="14">
        <v>2</v>
      </c>
      <c r="N43" s="14">
        <v>3</v>
      </c>
      <c r="O43" s="14">
        <v>1</v>
      </c>
      <c r="P43" s="14">
        <f t="shared" si="18"/>
        <v>7.416198487095663</v>
      </c>
      <c r="Q43" s="14">
        <f t="shared" si="13"/>
        <v>0.52972846336397594</v>
      </c>
      <c r="R43" s="16" t="s">
        <v>57</v>
      </c>
      <c r="S43" s="14">
        <v>16</v>
      </c>
      <c r="T43" s="14">
        <v>16</v>
      </c>
      <c r="U43" s="14">
        <v>16</v>
      </c>
      <c r="V43" s="14">
        <v>16</v>
      </c>
      <c r="W43" s="14">
        <v>16</v>
      </c>
      <c r="X43" s="14">
        <v>15</v>
      </c>
      <c r="Y43" s="14">
        <v>16</v>
      </c>
      <c r="Z43" s="14">
        <v>15</v>
      </c>
      <c r="AA43" s="14">
        <v>16</v>
      </c>
      <c r="AB43" s="14">
        <v>15</v>
      </c>
      <c r="AC43" s="14">
        <v>14</v>
      </c>
      <c r="AD43" s="14">
        <v>15</v>
      </c>
      <c r="AE43" s="14">
        <v>15</v>
      </c>
      <c r="AF43" s="14">
        <v>14</v>
      </c>
      <c r="AG43" s="14">
        <f t="shared" si="19"/>
        <v>3</v>
      </c>
      <c r="AH43" s="14">
        <f t="shared" si="15"/>
        <v>0.21428571428571427</v>
      </c>
      <c r="AI43" s="16" t="s">
        <v>57</v>
      </c>
      <c r="AJ43" s="14">
        <v>20</v>
      </c>
      <c r="AK43" s="14">
        <v>19</v>
      </c>
      <c r="AL43" s="14">
        <v>19</v>
      </c>
      <c r="AM43" s="14">
        <v>20</v>
      </c>
      <c r="AN43" s="14">
        <v>20</v>
      </c>
      <c r="AO43" s="14">
        <v>19</v>
      </c>
      <c r="AP43" s="14">
        <v>20</v>
      </c>
      <c r="AQ43" s="14">
        <v>20</v>
      </c>
      <c r="AR43" s="14">
        <v>20</v>
      </c>
      <c r="AS43" s="14">
        <v>20</v>
      </c>
      <c r="AT43" s="14">
        <v>20</v>
      </c>
      <c r="AU43" s="14">
        <v>19</v>
      </c>
      <c r="AV43" s="14">
        <v>20</v>
      </c>
      <c r="AW43" s="14">
        <v>17</v>
      </c>
      <c r="AX43" s="14">
        <f t="shared" si="20"/>
        <v>114.16216536138407</v>
      </c>
      <c r="AY43" s="14">
        <f t="shared" si="17"/>
        <v>8.1544403829560057</v>
      </c>
    </row>
    <row r="44" spans="1:51" s="10" customFormat="1">
      <c r="A44" s="13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7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7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1:51" s="10" customFormat="1">
      <c r="A45" s="13"/>
      <c r="P45" s="12"/>
      <c r="Q45" s="12"/>
      <c r="R45" s="17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7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1:51">
      <c r="AX46" s="10"/>
    </row>
    <row r="51" spans="1:18" ht="17.5">
      <c r="A51" s="6" t="s">
        <v>20</v>
      </c>
      <c r="B51" s="3"/>
      <c r="C51">
        <v>50</v>
      </c>
      <c r="L51" t="s">
        <v>3</v>
      </c>
      <c r="M51" t="s">
        <v>4</v>
      </c>
      <c r="N51" t="s">
        <v>5</v>
      </c>
      <c r="O51" t="s">
        <v>6</v>
      </c>
      <c r="P51" t="s">
        <v>57</v>
      </c>
      <c r="Q51" t="s">
        <v>7</v>
      </c>
      <c r="R51" t="s">
        <v>29</v>
      </c>
    </row>
    <row r="52" spans="1:18">
      <c r="B52" s="1" t="s">
        <v>3</v>
      </c>
      <c r="C52" s="1" t="s">
        <v>4</v>
      </c>
      <c r="D52" s="1" t="s">
        <v>5</v>
      </c>
      <c r="E52" s="1" t="s">
        <v>6</v>
      </c>
      <c r="F52" s="1" t="s">
        <v>57</v>
      </c>
      <c r="G52" s="1" t="s">
        <v>7</v>
      </c>
      <c r="H52" s="1" t="s">
        <v>8</v>
      </c>
      <c r="K52" t="s">
        <v>40</v>
      </c>
      <c r="L52" t="s">
        <v>23</v>
      </c>
    </row>
    <row r="53" spans="1:18">
      <c r="A53" s="4" t="s">
        <v>14</v>
      </c>
      <c r="B53" t="s">
        <v>13</v>
      </c>
      <c r="K53">
        <v>5</v>
      </c>
      <c r="L53">
        <v>5</v>
      </c>
      <c r="M53">
        <v>0.90372255997531703</v>
      </c>
      <c r="N53">
        <v>5</v>
      </c>
      <c r="O53">
        <v>2.1</v>
      </c>
      <c r="P53">
        <v>5</v>
      </c>
      <c r="Q53">
        <v>1.1912430917665799</v>
      </c>
      <c r="R53">
        <v>1.1912430917665799</v>
      </c>
    </row>
    <row r="54" spans="1:18">
      <c r="A54" s="4" t="s">
        <v>15</v>
      </c>
      <c r="B54">
        <v>90.8</v>
      </c>
      <c r="C54" t="s">
        <v>12</v>
      </c>
      <c r="D54">
        <v>47</v>
      </c>
      <c r="E54">
        <v>153.1</v>
      </c>
      <c r="F54">
        <v>53.2</v>
      </c>
      <c r="G54">
        <v>0</v>
      </c>
      <c r="H54">
        <v>0</v>
      </c>
      <c r="K54">
        <v>15</v>
      </c>
      <c r="L54">
        <v>20</v>
      </c>
      <c r="M54">
        <v>1.97093461417519</v>
      </c>
      <c r="N54">
        <v>20</v>
      </c>
      <c r="O54">
        <v>13.7</v>
      </c>
      <c r="P54">
        <v>20</v>
      </c>
      <c r="Q54">
        <v>4.18898698525597</v>
      </c>
      <c r="R54">
        <v>4.18898698525597</v>
      </c>
    </row>
    <row r="55" spans="1:18">
      <c r="A55" s="4" t="s">
        <v>16</v>
      </c>
      <c r="B55">
        <v>112.4</v>
      </c>
      <c r="C55" t="s">
        <v>12</v>
      </c>
      <c r="D55">
        <v>19.3</v>
      </c>
      <c r="E55">
        <v>134.69999999999999</v>
      </c>
      <c r="F55">
        <v>47.9</v>
      </c>
      <c r="G55">
        <v>0</v>
      </c>
      <c r="H55">
        <v>0</v>
      </c>
      <c r="K55">
        <v>50</v>
      </c>
      <c r="L55">
        <v>70</v>
      </c>
      <c r="M55">
        <v>4.9900732274817203</v>
      </c>
      <c r="N55">
        <v>70</v>
      </c>
      <c r="O55">
        <v>60.5</v>
      </c>
      <c r="P55">
        <v>36.4</v>
      </c>
      <c r="Q55">
        <v>5.4709752803099398</v>
      </c>
      <c r="R55">
        <v>5.4709752803099398</v>
      </c>
    </row>
    <row r="56" spans="1:18">
      <c r="A56" s="4" t="s">
        <v>17</v>
      </c>
      <c r="B56">
        <v>83.1</v>
      </c>
      <c r="C56" t="s">
        <v>12</v>
      </c>
      <c r="D56">
        <v>32.9</v>
      </c>
      <c r="E56">
        <v>144</v>
      </c>
      <c r="F56">
        <v>54.2</v>
      </c>
      <c r="G56">
        <v>0</v>
      </c>
      <c r="H56">
        <v>0</v>
      </c>
      <c r="K56" t="s">
        <v>38</v>
      </c>
      <c r="L56">
        <f>SQRT((L53-$K$53)^2+(L54-$K$54)^2+(L55-$K$55)^2)/3</f>
        <v>6.8718427093627676</v>
      </c>
      <c r="M56">
        <f t="shared" ref="M56:R56" si="21">SQRT((M53-$K$53)^2+(M54-$K$54)^2+(M55-$K$55)^2)/3</f>
        <v>15.678823445658624</v>
      </c>
      <c r="N56">
        <f t="shared" si="21"/>
        <v>6.8718427093627676</v>
      </c>
      <c r="O56">
        <f t="shared" si="21"/>
        <v>3.6568049199023758</v>
      </c>
      <c r="P56">
        <f t="shared" si="21"/>
        <v>4.8299988497813215</v>
      </c>
      <c r="Q56">
        <f t="shared" si="21"/>
        <v>15.32687789501302</v>
      </c>
      <c r="R56">
        <f t="shared" si="21"/>
        <v>15.32687789501302</v>
      </c>
    </row>
    <row r="57" spans="1:18">
      <c r="A57" s="8" t="s">
        <v>25</v>
      </c>
      <c r="B57" s="3">
        <f>SQRT((B54-$C$51)^2+(B55-$C$51)^2+(B56-$C$51)^2)</f>
        <v>81.572115333611407</v>
      </c>
      <c r="C57" s="3" t="e">
        <f t="shared" ref="C57:H57" si="22">SQRT((C54-$C$51)^2+(C55-$C$51)^2+(C56-$C$51)^2)</f>
        <v>#VALUE!</v>
      </c>
      <c r="D57" s="3">
        <f t="shared" si="22"/>
        <v>35.268966528663697</v>
      </c>
      <c r="E57" s="3">
        <f t="shared" si="22"/>
        <v>163.21672708396036</v>
      </c>
      <c r="F57" s="3">
        <f t="shared" si="22"/>
        <v>5.6824290580701531</v>
      </c>
      <c r="G57" s="3">
        <f t="shared" si="22"/>
        <v>86.602540378443862</v>
      </c>
      <c r="H57" s="3">
        <f t="shared" si="22"/>
        <v>86.602540378443862</v>
      </c>
      <c r="L57" t="s">
        <v>30</v>
      </c>
    </row>
    <row r="58" spans="1:18">
      <c r="A58" s="4" t="s">
        <v>14</v>
      </c>
      <c r="B58" t="s">
        <v>18</v>
      </c>
      <c r="K58">
        <v>5</v>
      </c>
      <c r="L58">
        <v>5</v>
      </c>
      <c r="M58">
        <v>16.737606838122002</v>
      </c>
      <c r="N58">
        <v>3.5</v>
      </c>
      <c r="O58">
        <v>10.6</v>
      </c>
      <c r="P58">
        <v>1</v>
      </c>
      <c r="Q58">
        <v>59.601641427945999</v>
      </c>
      <c r="R58">
        <v>57.229024802325803</v>
      </c>
    </row>
    <row r="59" spans="1:18">
      <c r="A59" s="4" t="s">
        <v>15</v>
      </c>
      <c r="B59">
        <v>81.3</v>
      </c>
      <c r="C59" t="s">
        <v>12</v>
      </c>
      <c r="D59">
        <v>33.200000000000003</v>
      </c>
      <c r="E59">
        <v>142.69999999999999</v>
      </c>
      <c r="F59">
        <v>51.7</v>
      </c>
      <c r="G59">
        <v>0</v>
      </c>
      <c r="H59">
        <v>0</v>
      </c>
      <c r="K59">
        <v>15</v>
      </c>
      <c r="L59">
        <v>20</v>
      </c>
      <c r="M59">
        <v>39.7282961323995</v>
      </c>
      <c r="N59">
        <v>17.3</v>
      </c>
      <c r="O59">
        <v>25.3</v>
      </c>
      <c r="P59">
        <v>2</v>
      </c>
      <c r="Q59">
        <v>120.727324877241</v>
      </c>
      <c r="R59">
        <v>124.546279132847</v>
      </c>
    </row>
    <row r="60" spans="1:18">
      <c r="A60" s="4" t="s">
        <v>16</v>
      </c>
      <c r="B60">
        <v>106.8</v>
      </c>
      <c r="C60" t="s">
        <v>12</v>
      </c>
      <c r="D60">
        <v>17.600000000000001</v>
      </c>
      <c r="E60">
        <v>116.5</v>
      </c>
      <c r="F60">
        <v>45.1</v>
      </c>
      <c r="G60">
        <v>0</v>
      </c>
      <c r="H60">
        <v>0</v>
      </c>
      <c r="K60">
        <v>50</v>
      </c>
      <c r="L60">
        <v>70</v>
      </c>
      <c r="M60">
        <v>98.545529444149395</v>
      </c>
      <c r="N60">
        <v>66.3</v>
      </c>
      <c r="O60">
        <v>77.3</v>
      </c>
      <c r="P60">
        <v>21.5</v>
      </c>
      <c r="Q60">
        <v>197.20129935067001</v>
      </c>
      <c r="R60">
        <v>184.151682177704</v>
      </c>
    </row>
    <row r="61" spans="1:18">
      <c r="A61" s="4" t="s">
        <v>17</v>
      </c>
      <c r="B61">
        <v>75.400000000000006</v>
      </c>
      <c r="C61" t="s">
        <v>12</v>
      </c>
      <c r="D61">
        <v>21.1</v>
      </c>
      <c r="E61">
        <v>126.1</v>
      </c>
      <c r="F61">
        <v>50.3</v>
      </c>
      <c r="G61">
        <v>0</v>
      </c>
      <c r="H61">
        <v>0</v>
      </c>
      <c r="K61" t="s">
        <v>38</v>
      </c>
      <c r="L61">
        <f>SQRT((L58-$K$53)^2+(L59-$K$54)^2+(L60-$K$55)^2)/3</f>
        <v>6.8718427093627676</v>
      </c>
      <c r="M61">
        <f t="shared" ref="M61:R61" si="23">SQRT((M58-$K$53)^2+(M59-$K$54)^2+(M60-$K$55)^2)/3</f>
        <v>18.576952485721382</v>
      </c>
      <c r="N61">
        <f t="shared" si="23"/>
        <v>5.50989009771419</v>
      </c>
      <c r="O61">
        <f t="shared" si="23"/>
        <v>9.9036469152642059</v>
      </c>
      <c r="P61">
        <f t="shared" si="23"/>
        <v>10.526421783092085</v>
      </c>
      <c r="Q61">
        <f t="shared" si="23"/>
        <v>63.094135141116475</v>
      </c>
      <c r="R61">
        <f t="shared" si="23"/>
        <v>60.300112525011372</v>
      </c>
    </row>
    <row r="62" spans="1:18">
      <c r="A62" s="8" t="s">
        <v>25</v>
      </c>
      <c r="B62" s="3">
        <f>SQRT((B59-$C$51)^2+(B60-$C$51)^2+(B61-$C$51)^2)</f>
        <v>69.64976669020507</v>
      </c>
      <c r="C62" s="3" t="e">
        <f t="shared" ref="C62" si="24">SQRT((C59-$C$51)^2+(C60-$C$51)^2+(C61-$C$51)^2)</f>
        <v>#VALUE!</v>
      </c>
      <c r="D62" s="3">
        <f t="shared" ref="D62" si="25">SQRT((D59-$C$51)^2+(D60-$C$51)^2+(D61-$C$51)^2)</f>
        <v>46.553302782939042</v>
      </c>
      <c r="E62" s="3">
        <f t="shared" ref="E62" si="26">SQRT((E59-$C$51)^2+(E60-$C$51)^2+(E61-$C$51)^2)</f>
        <v>137.13770451629995</v>
      </c>
      <c r="F62" s="3">
        <f t="shared" ref="F62" si="27">SQRT((F59-$C$51)^2+(F60-$C$51)^2+(F61-$C$51)^2)</f>
        <v>5.1951900831442153</v>
      </c>
      <c r="G62" s="3">
        <f t="shared" ref="G62" si="28">SQRT((G59-$C$51)^2+(G60-$C$51)^2+(G61-$C$51)^2)</f>
        <v>86.602540378443862</v>
      </c>
      <c r="H62" s="3">
        <f t="shared" ref="H62" si="29">SQRT((H59-$C$51)^2+(H60-$C$51)^2+(H61-$C$51)^2)</f>
        <v>86.602540378443862</v>
      </c>
      <c r="L62" t="s">
        <v>31</v>
      </c>
    </row>
    <row r="63" spans="1:18">
      <c r="K63">
        <v>5</v>
      </c>
      <c r="L63">
        <v>5</v>
      </c>
      <c r="M63">
        <v>4.83470751831908</v>
      </c>
      <c r="N63">
        <v>34.799999999999997</v>
      </c>
      <c r="O63">
        <v>10.9</v>
      </c>
      <c r="P63">
        <v>0</v>
      </c>
      <c r="Q63">
        <v>5.0033702485038303</v>
      </c>
      <c r="R63">
        <v>5.0033702485038303</v>
      </c>
    </row>
    <row r="64" spans="1:18">
      <c r="K64">
        <v>15</v>
      </c>
      <c r="L64">
        <v>20</v>
      </c>
      <c r="M64">
        <v>20.591396512589402</v>
      </c>
      <c r="N64">
        <v>77.3</v>
      </c>
      <c r="O64">
        <v>28.4</v>
      </c>
      <c r="P64">
        <v>0</v>
      </c>
      <c r="Q64">
        <v>22.420226783729401</v>
      </c>
      <c r="R64">
        <v>22.420226783729401</v>
      </c>
    </row>
    <row r="65" spans="1:18" ht="17.5">
      <c r="A65" s="6" t="s">
        <v>21</v>
      </c>
      <c r="B65" s="3"/>
      <c r="C65">
        <v>15</v>
      </c>
      <c r="K65">
        <v>50</v>
      </c>
      <c r="L65">
        <v>70</v>
      </c>
      <c r="M65">
        <v>37.273762952380999</v>
      </c>
      <c r="N65">
        <v>102.2</v>
      </c>
      <c r="O65">
        <v>79.8</v>
      </c>
      <c r="P65">
        <v>0</v>
      </c>
      <c r="Q65">
        <v>39.050475577986298</v>
      </c>
      <c r="R65">
        <v>39.050475577986298</v>
      </c>
    </row>
    <row r="66" spans="1:18">
      <c r="B66" s="1" t="s">
        <v>3</v>
      </c>
      <c r="C66" s="1" t="s">
        <v>4</v>
      </c>
      <c r="D66" s="1" t="s">
        <v>5</v>
      </c>
      <c r="E66" s="1" t="s">
        <v>6</v>
      </c>
      <c r="F66" s="1" t="s">
        <v>57</v>
      </c>
      <c r="G66" s="1" t="s">
        <v>7</v>
      </c>
      <c r="H66" s="1" t="s">
        <v>8</v>
      </c>
      <c r="K66" t="s">
        <v>38</v>
      </c>
      <c r="L66">
        <f>SQRT((L63-$K$53)^2+(L64-$K$54)^2+(L65-$K$55)^2)/3</f>
        <v>6.8718427093627676</v>
      </c>
      <c r="M66">
        <f t="shared" ref="M66:R66" si="30">SQRT((M63-$K$53)^2+(M64-$K$54)^2+(M65-$K$55)^2)/3</f>
        <v>4.6337906963436364</v>
      </c>
      <c r="N66">
        <f t="shared" si="30"/>
        <v>28.856291438013226</v>
      </c>
      <c r="O66">
        <f t="shared" si="30"/>
        <v>11.067520047418029</v>
      </c>
      <c r="P66">
        <f t="shared" si="30"/>
        <v>17.480147469502526</v>
      </c>
      <c r="Q66">
        <f t="shared" si="30"/>
        <v>4.4089789942901332</v>
      </c>
      <c r="R66">
        <f t="shared" si="30"/>
        <v>4.4089789942901332</v>
      </c>
    </row>
    <row r="67" spans="1:18">
      <c r="A67" s="4" t="s">
        <v>14</v>
      </c>
      <c r="B67" t="s">
        <v>13</v>
      </c>
      <c r="L67" t="s">
        <v>32</v>
      </c>
    </row>
    <row r="68" spans="1:18">
      <c r="A68" s="4" t="s">
        <v>15</v>
      </c>
      <c r="B68">
        <v>52.9</v>
      </c>
      <c r="C68" t="s">
        <v>12</v>
      </c>
      <c r="D68">
        <v>28.8</v>
      </c>
      <c r="E68">
        <v>97</v>
      </c>
      <c r="F68">
        <v>34.799999999999997</v>
      </c>
      <c r="G68">
        <v>0</v>
      </c>
      <c r="H68">
        <v>0</v>
      </c>
      <c r="K68">
        <v>5</v>
      </c>
      <c r="L68">
        <v>19.5</v>
      </c>
      <c r="M68" t="s">
        <v>12</v>
      </c>
      <c r="N68">
        <v>10.5</v>
      </c>
      <c r="O68">
        <v>53.2</v>
      </c>
      <c r="P68">
        <v>16.899999999999999</v>
      </c>
      <c r="Q68">
        <v>0</v>
      </c>
      <c r="R68">
        <v>0</v>
      </c>
    </row>
    <row r="69" spans="1:18">
      <c r="A69" s="4" t="s">
        <v>16</v>
      </c>
      <c r="B69">
        <v>73</v>
      </c>
      <c r="C69" t="s">
        <v>12</v>
      </c>
      <c r="D69">
        <v>4</v>
      </c>
      <c r="E69">
        <v>95</v>
      </c>
      <c r="F69">
        <v>29.2</v>
      </c>
      <c r="G69">
        <v>0</v>
      </c>
      <c r="H69">
        <v>0</v>
      </c>
      <c r="K69">
        <v>15</v>
      </c>
      <c r="L69">
        <v>52.9</v>
      </c>
      <c r="M69" t="s">
        <v>12</v>
      </c>
      <c r="N69">
        <v>28.8</v>
      </c>
      <c r="O69">
        <v>97</v>
      </c>
      <c r="P69">
        <v>34.799999999999997</v>
      </c>
      <c r="Q69">
        <v>0</v>
      </c>
      <c r="R69">
        <v>0</v>
      </c>
    </row>
    <row r="70" spans="1:18">
      <c r="A70" s="4" t="s">
        <v>17</v>
      </c>
      <c r="B70">
        <v>45.1</v>
      </c>
      <c r="C70" t="s">
        <v>12</v>
      </c>
      <c r="D70">
        <v>27.5</v>
      </c>
      <c r="E70">
        <v>91.4</v>
      </c>
      <c r="F70">
        <v>34.799999999999997</v>
      </c>
      <c r="G70">
        <v>0</v>
      </c>
      <c r="H70">
        <v>0</v>
      </c>
      <c r="K70">
        <v>50</v>
      </c>
      <c r="L70">
        <v>90.8</v>
      </c>
      <c r="M70" t="s">
        <v>12</v>
      </c>
      <c r="N70">
        <v>47</v>
      </c>
      <c r="O70">
        <v>153.1</v>
      </c>
      <c r="P70">
        <v>53.2</v>
      </c>
      <c r="Q70">
        <v>0</v>
      </c>
      <c r="R70">
        <v>0</v>
      </c>
    </row>
    <row r="71" spans="1:18">
      <c r="A71" s="8" t="s">
        <v>25</v>
      </c>
      <c r="B71" s="3">
        <f>SQRT((B68-$C$65)^2+(B69-$C$65)^2+(B70-$C$65)^2)</f>
        <v>75.54084987607699</v>
      </c>
      <c r="C71" s="3" t="e">
        <f t="shared" ref="C71:H71" si="31">SQRT((C68-$C$65)^2+(C69-$C$65)^2+(C70-$C$65)^2)</f>
        <v>#VALUE!</v>
      </c>
      <c r="D71" s="3">
        <f t="shared" si="31"/>
        <v>21.626141588364764</v>
      </c>
      <c r="E71" s="3">
        <f t="shared" si="31"/>
        <v>137.69880173770576</v>
      </c>
      <c r="F71" s="3">
        <f t="shared" si="31"/>
        <v>31.396178111356161</v>
      </c>
      <c r="G71" s="3">
        <f t="shared" si="31"/>
        <v>25.98076211353316</v>
      </c>
      <c r="H71" s="3">
        <f t="shared" si="31"/>
        <v>25.98076211353316</v>
      </c>
      <c r="K71" t="s">
        <v>38</v>
      </c>
      <c r="L71">
        <f>SQRT((L68-$K$53)^2+(L69-$K$54)^2+(L70-$K$55)^2)/3</f>
        <v>19.181298762654791</v>
      </c>
      <c r="M71" t="e">
        <f t="shared" ref="M71:P71" si="32">SQRT((M68-$K$53)^2+(M69-$K$54)^2+(M70-$K$55)^2)/3</f>
        <v>#VALUE!</v>
      </c>
      <c r="N71">
        <f>SQRT((N68-$K$53)^2+(N69-$K$54)^2+(N70-$K$55)^2)/3</f>
        <v>5.0518423482043771</v>
      </c>
      <c r="O71">
        <f t="shared" si="32"/>
        <v>46.758065257949532</v>
      </c>
      <c r="P71">
        <f t="shared" si="32"/>
        <v>7.7738164515392443</v>
      </c>
    </row>
    <row r="72" spans="1:18">
      <c r="A72" s="4" t="s">
        <v>14</v>
      </c>
      <c r="B72" t="s">
        <v>18</v>
      </c>
      <c r="L72" t="s">
        <v>33</v>
      </c>
    </row>
    <row r="73" spans="1:18">
      <c r="A73" s="4" t="s">
        <v>15</v>
      </c>
      <c r="B73">
        <v>41.1</v>
      </c>
      <c r="C73" t="s">
        <v>12</v>
      </c>
      <c r="D73">
        <v>21.2</v>
      </c>
      <c r="E73">
        <v>99.3</v>
      </c>
      <c r="F73">
        <v>32.700000000000003</v>
      </c>
      <c r="G73">
        <v>0</v>
      </c>
      <c r="H73">
        <v>0</v>
      </c>
      <c r="K73">
        <v>5</v>
      </c>
      <c r="L73">
        <v>29.5</v>
      </c>
      <c r="M73" t="s">
        <v>12</v>
      </c>
      <c r="N73">
        <v>2.5</v>
      </c>
      <c r="O73">
        <v>51.5</v>
      </c>
      <c r="P73">
        <v>13</v>
      </c>
      <c r="Q73">
        <v>0</v>
      </c>
      <c r="R73">
        <v>0</v>
      </c>
    </row>
    <row r="74" spans="1:18">
      <c r="A74" s="4" t="s">
        <v>16</v>
      </c>
      <c r="B74">
        <v>66.5</v>
      </c>
      <c r="C74" t="s">
        <v>12</v>
      </c>
      <c r="D74">
        <v>6.9</v>
      </c>
      <c r="E74">
        <v>77.599999999999994</v>
      </c>
      <c r="F74">
        <v>27.4</v>
      </c>
      <c r="G74">
        <v>0</v>
      </c>
      <c r="H74">
        <v>0</v>
      </c>
      <c r="K74">
        <v>15</v>
      </c>
      <c r="L74">
        <v>73</v>
      </c>
      <c r="M74" t="s">
        <v>12</v>
      </c>
      <c r="N74">
        <v>4</v>
      </c>
      <c r="O74">
        <v>95</v>
      </c>
      <c r="P74">
        <v>29.2</v>
      </c>
      <c r="Q74">
        <v>0</v>
      </c>
      <c r="R74">
        <v>0</v>
      </c>
    </row>
    <row r="75" spans="1:18">
      <c r="A75" s="4" t="s">
        <v>17</v>
      </c>
      <c r="B75">
        <v>36.1</v>
      </c>
      <c r="C75" t="s">
        <v>12</v>
      </c>
      <c r="D75">
        <v>16.100000000000001</v>
      </c>
      <c r="E75">
        <v>82.7</v>
      </c>
      <c r="F75">
        <v>32.700000000000003</v>
      </c>
      <c r="G75">
        <v>0</v>
      </c>
      <c r="H75">
        <v>0</v>
      </c>
      <c r="K75">
        <v>50</v>
      </c>
      <c r="L75">
        <v>112.4</v>
      </c>
      <c r="M75" t="s">
        <v>12</v>
      </c>
      <c r="N75">
        <v>19.3</v>
      </c>
      <c r="O75">
        <v>134.69999999999999</v>
      </c>
      <c r="P75">
        <v>47.9</v>
      </c>
      <c r="Q75">
        <v>0</v>
      </c>
      <c r="R75">
        <v>0</v>
      </c>
    </row>
    <row r="76" spans="1:18">
      <c r="A76" s="8" t="s">
        <v>25</v>
      </c>
      <c r="B76" s="3">
        <f>SQRT((B73-$C$65)^2+(B74-$C$65)^2+(B75-$C$65)^2)</f>
        <v>61.470887418354387</v>
      </c>
      <c r="C76" s="3" t="e">
        <f t="shared" ref="C76" si="33">SQRT((C73-$C$65)^2+(C74-$C$65)^2+(C75-$C$65)^2)</f>
        <v>#VALUE!</v>
      </c>
      <c r="D76" s="3">
        <f t="shared" ref="D76" si="34">SQRT((D73-$C$65)^2+(D74-$C$65)^2+(D75-$C$65)^2)</f>
        <v>10.259629622944486</v>
      </c>
      <c r="E76" s="3">
        <f t="shared" ref="E76" si="35">SQRT((E73-$C$65)^2+(E74-$C$65)^2+(E75-$C$65)^2)</f>
        <v>124.93414265123846</v>
      </c>
      <c r="F76" s="3">
        <f t="shared" ref="F76" si="36">SQRT((F73-$C$65)^2+(F74-$C$65)^2+(F75-$C$65)^2)</f>
        <v>27.934566400787396</v>
      </c>
      <c r="G76" s="3">
        <f t="shared" ref="G76" si="37">SQRT((G73-$C$65)^2+(G74-$C$65)^2+(G75-$C$65)^2)</f>
        <v>25.98076211353316</v>
      </c>
      <c r="H76" s="3">
        <f t="shared" ref="H76" si="38">SQRT((H73-$C$65)^2+(H74-$C$65)^2+(H75-$C$65)^2)</f>
        <v>25.98076211353316</v>
      </c>
      <c r="K76" t="s">
        <v>38</v>
      </c>
      <c r="L76">
        <f>SQRT((L73-$K$53)^2+(L74-$K$54)^2+(L75-$K$55)^2)/3</f>
        <v>29.548472417744748</v>
      </c>
      <c r="M76" t="e">
        <f t="shared" ref="M76:P76" si="39">SQRT((M73-$K$53)^2+(M74-$K$54)^2+(M75-$K$55)^2)/3</f>
        <v>#VALUE!</v>
      </c>
      <c r="N76">
        <f>SQRT((((N73)+P73)/2-$K$53)^2+(N74-$K$54)^2+(N75-$K$55)^2)/3</f>
        <v>10.908979481754164</v>
      </c>
      <c r="O76">
        <f t="shared" si="39"/>
        <v>41.814856477360074</v>
      </c>
      <c r="P76">
        <f t="shared" si="39"/>
        <v>5.4777327020908535</v>
      </c>
    </row>
    <row r="77" spans="1:18">
      <c r="L77" t="s">
        <v>34</v>
      </c>
    </row>
    <row r="78" spans="1:18">
      <c r="K78">
        <v>5</v>
      </c>
      <c r="L78">
        <v>17.100000000000001</v>
      </c>
      <c r="M78" t="s">
        <v>12</v>
      </c>
      <c r="N78">
        <v>20.7</v>
      </c>
      <c r="O78">
        <v>47.9</v>
      </c>
      <c r="P78">
        <v>16.8</v>
      </c>
      <c r="Q78">
        <v>0</v>
      </c>
      <c r="R78">
        <v>0</v>
      </c>
    </row>
    <row r="79" spans="1:18">
      <c r="K79">
        <v>15</v>
      </c>
      <c r="L79">
        <v>45.1</v>
      </c>
      <c r="M79" t="s">
        <v>12</v>
      </c>
      <c r="N79">
        <v>27.5</v>
      </c>
      <c r="O79">
        <v>91.4</v>
      </c>
      <c r="P79">
        <v>34.799999999999997</v>
      </c>
      <c r="Q79">
        <v>0</v>
      </c>
      <c r="R79">
        <v>0</v>
      </c>
    </row>
    <row r="80" spans="1:18" ht="17.5">
      <c r="A80" s="6" t="s">
        <v>22</v>
      </c>
      <c r="B80" s="3"/>
      <c r="C80">
        <v>5</v>
      </c>
      <c r="K80">
        <v>50</v>
      </c>
      <c r="L80">
        <v>83.1</v>
      </c>
      <c r="M80" t="s">
        <v>12</v>
      </c>
      <c r="N80">
        <v>32.9</v>
      </c>
      <c r="O80">
        <v>144</v>
      </c>
      <c r="P80">
        <v>54.2</v>
      </c>
      <c r="Q80">
        <v>0</v>
      </c>
      <c r="R80">
        <v>0</v>
      </c>
    </row>
    <row r="81" spans="1:18">
      <c r="B81" s="1" t="s">
        <v>3</v>
      </c>
      <c r="C81" s="1" t="s">
        <v>4</v>
      </c>
      <c r="D81" s="1" t="s">
        <v>5</v>
      </c>
      <c r="E81" s="1" t="s">
        <v>6</v>
      </c>
      <c r="F81" s="1" t="s">
        <v>57</v>
      </c>
      <c r="G81" s="1" t="s">
        <v>7</v>
      </c>
      <c r="H81" s="1" t="s">
        <v>8</v>
      </c>
      <c r="K81" t="s">
        <v>38</v>
      </c>
      <c r="L81">
        <f>SQRT((L78-$K$53)^2+(L79-$K$54)^2+(L80-$K$55)^2)/3</f>
        <v>15.448948184261605</v>
      </c>
      <c r="M81" t="e">
        <f t="shared" ref="M81:P81" si="40">SQRT((M78-$K$53)^2+(M79-$K$54)^2+(M80-$K$55)^2)/3</f>
        <v>#VALUE!</v>
      </c>
      <c r="N81">
        <f t="shared" si="40"/>
        <v>8.7885658038663461</v>
      </c>
      <c r="O81">
        <f t="shared" si="40"/>
        <v>42.834785967585844</v>
      </c>
      <c r="P81">
        <f t="shared" si="40"/>
        <v>7.8096806023749208</v>
      </c>
    </row>
    <row r="82" spans="1:18">
      <c r="A82" s="4" t="s">
        <v>14</v>
      </c>
      <c r="B82" t="s">
        <v>13</v>
      </c>
      <c r="L82" t="s">
        <v>35</v>
      </c>
    </row>
    <row r="83" spans="1:18">
      <c r="A83" s="4" t="s">
        <v>15</v>
      </c>
      <c r="B83">
        <v>19.5</v>
      </c>
      <c r="C83" t="s">
        <v>12</v>
      </c>
      <c r="D83">
        <v>10.5</v>
      </c>
      <c r="E83">
        <v>53.2</v>
      </c>
      <c r="F83">
        <v>16.899999999999999</v>
      </c>
      <c r="G83">
        <v>0</v>
      </c>
      <c r="H83">
        <v>0</v>
      </c>
      <c r="K83">
        <v>5</v>
      </c>
      <c r="L83">
        <v>16.100000000000001</v>
      </c>
      <c r="M83" t="s">
        <v>12</v>
      </c>
      <c r="N83">
        <v>7</v>
      </c>
      <c r="O83">
        <v>46.4</v>
      </c>
      <c r="P83">
        <v>16.2</v>
      </c>
      <c r="Q83">
        <v>0</v>
      </c>
      <c r="R83">
        <v>0</v>
      </c>
    </row>
    <row r="84" spans="1:18">
      <c r="A84" s="4" t="s">
        <v>16</v>
      </c>
      <c r="B84">
        <v>29.5</v>
      </c>
      <c r="C84" t="s">
        <v>12</v>
      </c>
      <c r="D84">
        <v>2.5</v>
      </c>
      <c r="E84">
        <v>51.5</v>
      </c>
      <c r="F84">
        <v>13</v>
      </c>
      <c r="G84">
        <v>0</v>
      </c>
      <c r="H84">
        <v>0</v>
      </c>
      <c r="K84">
        <v>15</v>
      </c>
      <c r="L84">
        <v>41.1</v>
      </c>
      <c r="M84" t="s">
        <v>12</v>
      </c>
      <c r="N84">
        <v>21.2</v>
      </c>
      <c r="O84">
        <v>99.3</v>
      </c>
      <c r="P84">
        <v>32.700000000000003</v>
      </c>
      <c r="Q84">
        <v>0</v>
      </c>
      <c r="R84">
        <v>0</v>
      </c>
    </row>
    <row r="85" spans="1:18">
      <c r="A85" s="4" t="s">
        <v>17</v>
      </c>
      <c r="B85">
        <v>17.100000000000001</v>
      </c>
      <c r="C85" t="s">
        <v>12</v>
      </c>
      <c r="D85">
        <v>20.7</v>
      </c>
      <c r="E85">
        <v>47.9</v>
      </c>
      <c r="F85">
        <v>16.8</v>
      </c>
      <c r="G85">
        <v>0</v>
      </c>
      <c r="H85">
        <v>0</v>
      </c>
      <c r="K85">
        <v>50</v>
      </c>
      <c r="L85">
        <v>81.3</v>
      </c>
      <c r="M85" t="s">
        <v>12</v>
      </c>
      <c r="N85">
        <v>33.200000000000003</v>
      </c>
      <c r="O85">
        <v>142.69999999999999</v>
      </c>
      <c r="P85">
        <v>51.7</v>
      </c>
      <c r="Q85">
        <v>0</v>
      </c>
      <c r="R85">
        <v>0</v>
      </c>
    </row>
    <row r="86" spans="1:18">
      <c r="A86" s="8" t="s">
        <v>25</v>
      </c>
      <c r="B86" s="3">
        <f>SQRT((B83-$C$80)^2+(B84-$C$80)^2+(B85-$C$80)^2)</f>
        <v>30.933961918900724</v>
      </c>
      <c r="C86" s="3" t="e">
        <f t="shared" ref="C86:H86" si="41">SQRT((C83-$C$80)^2+(C84-$C$80)^2+(C85-$C$80)^2)</f>
        <v>#VALUE!</v>
      </c>
      <c r="D86" s="3">
        <f t="shared" si="41"/>
        <v>16.822306619485925</v>
      </c>
      <c r="E86" s="3">
        <f t="shared" si="41"/>
        <v>79.535526653188128</v>
      </c>
      <c r="F86" s="3">
        <f t="shared" si="41"/>
        <v>18.570137317747545</v>
      </c>
      <c r="G86" s="3">
        <f t="shared" si="41"/>
        <v>8.6602540378443873</v>
      </c>
      <c r="H86" s="3">
        <f t="shared" si="41"/>
        <v>8.6602540378443873</v>
      </c>
      <c r="K86" t="s">
        <v>38</v>
      </c>
      <c r="L86">
        <f>SQRT((L83-$K$53)^2+(L84-$K$54)^2+(L85-$K$55)^2)/3</f>
        <v>14.079575435518089</v>
      </c>
      <c r="M86" t="e">
        <f t="shared" ref="M86:P86" si="42">SQRT((M83-$K$53)^2+(M84-$K$54)^2+(M85-$K$55)^2)/3</f>
        <v>#VALUE!</v>
      </c>
      <c r="N86">
        <f>SQRT(((N83)-$K$53)^2+(N84-$K$54)^2+(N85-$K$55)^2)/3</f>
        <v>6.0062929961462537</v>
      </c>
      <c r="O86">
        <f t="shared" si="42"/>
        <v>43.987043546935496</v>
      </c>
      <c r="P86">
        <f t="shared" si="42"/>
        <v>7.00491890666044</v>
      </c>
    </row>
    <row r="87" spans="1:18">
      <c r="A87" s="4" t="s">
        <v>14</v>
      </c>
      <c r="B87" t="s">
        <v>18</v>
      </c>
      <c r="L87" t="s">
        <v>36</v>
      </c>
    </row>
    <row r="88" spans="1:18">
      <c r="A88" s="4" t="s">
        <v>15</v>
      </c>
      <c r="B88">
        <v>16.100000000000001</v>
      </c>
      <c r="C88" t="s">
        <v>12</v>
      </c>
      <c r="D88">
        <v>7</v>
      </c>
      <c r="E88">
        <v>46.4</v>
      </c>
      <c r="F88">
        <v>16.2</v>
      </c>
      <c r="G88">
        <v>0</v>
      </c>
      <c r="H88">
        <v>0</v>
      </c>
      <c r="K88">
        <v>5</v>
      </c>
      <c r="L88">
        <v>25.1</v>
      </c>
      <c r="M88" t="s">
        <v>12</v>
      </c>
      <c r="N88">
        <v>3.1</v>
      </c>
      <c r="O88">
        <v>31.8</v>
      </c>
      <c r="P88">
        <v>12.8</v>
      </c>
      <c r="Q88">
        <v>0</v>
      </c>
      <c r="R88">
        <v>0</v>
      </c>
    </row>
    <row r="89" spans="1:18">
      <c r="A89" s="4" t="s">
        <v>16</v>
      </c>
      <c r="B89">
        <v>25.1</v>
      </c>
      <c r="C89" t="s">
        <v>12</v>
      </c>
      <c r="D89">
        <v>3.1</v>
      </c>
      <c r="E89">
        <v>31.8</v>
      </c>
      <c r="F89">
        <v>12.8</v>
      </c>
      <c r="G89">
        <v>0</v>
      </c>
      <c r="H89">
        <v>0</v>
      </c>
      <c r="K89">
        <v>15</v>
      </c>
      <c r="L89">
        <v>66.5</v>
      </c>
      <c r="M89" t="s">
        <v>12</v>
      </c>
      <c r="N89">
        <v>6.9</v>
      </c>
      <c r="O89">
        <v>77.599999999999994</v>
      </c>
      <c r="P89">
        <v>27.4</v>
      </c>
      <c r="Q89">
        <v>0</v>
      </c>
      <c r="R89">
        <v>0</v>
      </c>
    </row>
    <row r="90" spans="1:18">
      <c r="A90" s="4" t="s">
        <v>17</v>
      </c>
      <c r="B90">
        <v>11.3</v>
      </c>
      <c r="C90" t="s">
        <v>12</v>
      </c>
      <c r="D90">
        <v>7.5</v>
      </c>
      <c r="E90">
        <v>33.200000000000003</v>
      </c>
      <c r="F90">
        <v>15.6</v>
      </c>
      <c r="G90">
        <v>0</v>
      </c>
      <c r="H90">
        <v>0</v>
      </c>
      <c r="K90">
        <v>50</v>
      </c>
      <c r="L90">
        <v>106.8</v>
      </c>
      <c r="M90" t="s">
        <v>12</v>
      </c>
      <c r="N90">
        <v>17.600000000000001</v>
      </c>
      <c r="O90">
        <v>116.5</v>
      </c>
      <c r="P90">
        <v>45.1</v>
      </c>
      <c r="Q90">
        <v>0</v>
      </c>
      <c r="R90">
        <v>0</v>
      </c>
    </row>
    <row r="91" spans="1:18">
      <c r="A91" s="8" t="s">
        <v>25</v>
      </c>
      <c r="B91" s="3">
        <f>SQRT((B88-$C$80)^2+(B89-$C$80)^2+(B90-$C$80)^2)</f>
        <v>23.809871902217367</v>
      </c>
      <c r="C91" s="3" t="e">
        <f t="shared" ref="C91" si="43">SQRT((C88-$C$80)^2+(C89-$C$80)^2+(C90-$C$80)^2)</f>
        <v>#VALUE!</v>
      </c>
      <c r="D91" s="3">
        <f t="shared" ref="D91" si="44">SQRT((D88-$C$80)^2+(D89-$C$80)^2+(D90-$C$80)^2)</f>
        <v>3.722902093797257</v>
      </c>
      <c r="E91" s="3">
        <f t="shared" ref="E91" si="45">SQRT((E88-$C$80)^2+(E89-$C$80)^2+(E90-$C$80)^2)</f>
        <v>56.810562398201974</v>
      </c>
      <c r="F91" s="3">
        <f t="shared" ref="F91" si="46">SQRT((F88-$C$80)^2+(F89-$C$80)^2+(F90-$C$80)^2)</f>
        <v>17.281203661782357</v>
      </c>
      <c r="G91" s="3">
        <f t="shared" ref="G91" si="47">SQRT((G88-$C$80)^2+(G89-$C$80)^2+(G90-$C$80)^2)</f>
        <v>8.6602540378443873</v>
      </c>
      <c r="H91" s="3">
        <f t="shared" ref="H91" si="48">SQRT((H88-$C$80)^2+(H89-$C$80)^2+(H90-$C$80)^2)</f>
        <v>8.6602540378443873</v>
      </c>
      <c r="K91" t="s">
        <v>38</v>
      </c>
      <c r="L91">
        <f>SQRT((L88-$K$53)^2+(L89-$K$54)^2+(L90-$K$55)^2)/3</f>
        <v>26.420741010720263</v>
      </c>
      <c r="M91" t="e">
        <f t="shared" ref="M91:P91" si="49">SQRT((M88-$K$53)^2+(M89-$K$54)^2+(M90-$K$55)^2)/3</f>
        <v>#VALUE!</v>
      </c>
      <c r="N91">
        <f t="shared" si="49"/>
        <v>11.150386141793975</v>
      </c>
      <c r="O91">
        <f t="shared" si="49"/>
        <v>31.726697485451165</v>
      </c>
      <c r="P91">
        <f t="shared" si="49"/>
        <v>5.1490020608096687</v>
      </c>
    </row>
    <row r="92" spans="1:18">
      <c r="L92" t="s">
        <v>37</v>
      </c>
    </row>
    <row r="93" spans="1:18">
      <c r="K93">
        <v>5</v>
      </c>
      <c r="L93">
        <v>11.3</v>
      </c>
      <c r="M93" t="s">
        <v>12</v>
      </c>
      <c r="N93">
        <v>7.5</v>
      </c>
      <c r="O93">
        <v>33.200000000000003</v>
      </c>
      <c r="P93">
        <v>15.6</v>
      </c>
      <c r="Q93">
        <v>0</v>
      </c>
      <c r="R93">
        <v>0</v>
      </c>
    </row>
    <row r="94" spans="1:18">
      <c r="K94">
        <v>15</v>
      </c>
      <c r="L94">
        <v>36.1</v>
      </c>
      <c r="M94" t="s">
        <v>12</v>
      </c>
      <c r="N94">
        <v>16.100000000000001</v>
      </c>
      <c r="O94">
        <v>82.7</v>
      </c>
      <c r="P94">
        <v>32.700000000000003</v>
      </c>
      <c r="Q94">
        <v>0</v>
      </c>
      <c r="R94">
        <v>0</v>
      </c>
    </row>
    <row r="95" spans="1:18">
      <c r="K95">
        <v>50</v>
      </c>
      <c r="L95">
        <v>75.400000000000006</v>
      </c>
      <c r="M95" t="s">
        <v>12</v>
      </c>
      <c r="N95">
        <v>21.1</v>
      </c>
      <c r="O95">
        <v>126.1</v>
      </c>
      <c r="P95">
        <v>50.3</v>
      </c>
      <c r="Q95">
        <v>0</v>
      </c>
      <c r="R95">
        <v>0</v>
      </c>
    </row>
    <row r="96" spans="1:18">
      <c r="K96" t="s">
        <v>38</v>
      </c>
      <c r="L96">
        <f>SQRT((L93-$K$53)^2+(L94-$K$54)^2+(L95-$K$55)^2)/3</f>
        <v>11.205455020757626</v>
      </c>
      <c r="M96" t="e">
        <f t="shared" ref="M96:P96" si="50">SQRT((M93-$K$53)^2+(M94-$K$54)^2+(M95-$K$55)^2)/3</f>
        <v>#VALUE!</v>
      </c>
      <c r="N96">
        <f t="shared" si="50"/>
        <v>9.6762596079270207</v>
      </c>
      <c r="O96">
        <f t="shared" si="50"/>
        <v>35.228996894919135</v>
      </c>
      <c r="P96">
        <f t="shared" si="50"/>
        <v>6.8778226528781952</v>
      </c>
    </row>
    <row r="98" spans="1:16">
      <c r="K98" t="s">
        <v>39</v>
      </c>
      <c r="L98">
        <f>(L56+L61+L66+L71+L76+L81+L86+L91+L96)/9</f>
        <v>15.166668773305048</v>
      </c>
      <c r="M98" t="e">
        <f t="shared" ref="M98" si="51">(M56+M61+M66+M71+M76+M81+M86+M91+M96)/9</f>
        <v>#VALUE!</v>
      </c>
      <c r="N98">
        <f>(N71+N76+N81+N86+N91+N96)/6</f>
        <v>8.5970543966153574</v>
      </c>
      <c r="O98">
        <f t="shared" ref="O98:P98" si="52">(O71+O76+O81+O86+O91+O96)/6</f>
        <v>40.391740938366873</v>
      </c>
      <c r="P98">
        <f t="shared" si="52"/>
        <v>6.6821622293922198</v>
      </c>
    </row>
    <row r="101" spans="1:16">
      <c r="L101" t="s">
        <v>47</v>
      </c>
    </row>
    <row r="102" spans="1:16">
      <c r="A102" t="s">
        <v>66</v>
      </c>
      <c r="L102" t="s">
        <v>46</v>
      </c>
      <c r="N102">
        <f>SQRT((((N73+P73)/2+P73)/2-$K$53)^2+((N74+P74)/2-$K$54)^2+((N75+P75)/2-$K$55)^2)/3</f>
        <v>5.777452581660306</v>
      </c>
      <c r="O102" t="s">
        <v>54</v>
      </c>
      <c r="P102" t="s">
        <v>38</v>
      </c>
    </row>
    <row r="103" spans="1:16">
      <c r="A103" t="s">
        <v>59</v>
      </c>
      <c r="B103">
        <f>(L98+Q29+Q39+AH29+AH39+AY29+AY39)/7</f>
        <v>3.2598389671955457</v>
      </c>
      <c r="L103" t="s">
        <v>48</v>
      </c>
      <c r="N103">
        <f>SQRT(((N73+P73)/2-$K$53)^2+((N74+P74)/2-$K$54)^2+((N75+P75)/2-$K$55)^2)/3</f>
        <v>5.5685874929524699</v>
      </c>
      <c r="O103" t="s">
        <v>53</v>
      </c>
      <c r="P103">
        <v>8.5970543966153574</v>
      </c>
    </row>
    <row r="104" spans="1:16">
      <c r="A104" t="s">
        <v>60</v>
      </c>
      <c r="B104" t="s">
        <v>68</v>
      </c>
      <c r="L104" t="s">
        <v>49</v>
      </c>
      <c r="N104">
        <f>SQRT(((N78+P78)/2-$K$53)^2+((N79+P79)/2-$K$54)^2+((N80+P80)/2-$K$55)^2)/3</f>
        <v>7.3898391201853793</v>
      </c>
      <c r="O104" t="s">
        <v>55</v>
      </c>
      <c r="P104">
        <v>6.6821622293922198</v>
      </c>
    </row>
    <row r="105" spans="1:16">
      <c r="A105" t="s">
        <v>67</v>
      </c>
      <c r="B105">
        <f>(N98+Q31+Q41+AH31+AH41+AY31+AY41)/7</f>
        <v>1.296601688623616</v>
      </c>
      <c r="L105" t="s">
        <v>50</v>
      </c>
      <c r="N105">
        <f>SQRT(((N83+P83)/2-$K$53)^2+((N84+P84)/2-$K$54)^2+((N85+P85)/2-$K$55)^2)/3</f>
        <v>5.2000534185290403</v>
      </c>
      <c r="O105" t="s">
        <v>56</v>
      </c>
      <c r="P105">
        <f>SUM(N102:N107)/6</f>
        <v>6.0630683023708345</v>
      </c>
    </row>
    <row r="106" spans="1:16">
      <c r="A106" t="s">
        <v>61</v>
      </c>
      <c r="B106">
        <f>(O98+Q32+Q42+AH32+AH42+AY32+AY42)/7</f>
        <v>6.3515384975449454</v>
      </c>
      <c r="L106" t="s">
        <v>51</v>
      </c>
      <c r="N106">
        <f>SQRT(((N88+P88)/2-$K$53)^2+((N89+P89)/2-$K$54)^2+((N90+P90)/2-$K$55)^2)/3</f>
        <v>6.3346270608458077</v>
      </c>
      <c r="O106" t="s">
        <v>69</v>
      </c>
      <c r="P106">
        <f>(L71+L76+L81+L86+L91+L96)/6</f>
        <v>19.314081805276189</v>
      </c>
    </row>
    <row r="107" spans="1:16">
      <c r="A107" t="s">
        <v>63</v>
      </c>
      <c r="B107">
        <f>(P98+Q33+Q43+AH33+AH43+AY33+AY43)/7</f>
        <v>3.3827850747391608</v>
      </c>
      <c r="L107" t="s">
        <v>52</v>
      </c>
      <c r="N107">
        <f>SQRT(((N93+P93)/2-$K$53)^2+((N94+P94)/2-$K$54)^2+((N95+P95)/2-$K$55)^2)/3</f>
        <v>6.1078501400520073</v>
      </c>
    </row>
    <row r="108" spans="1:16">
      <c r="L108" t="s">
        <v>50</v>
      </c>
    </row>
    <row r="112" spans="1:16">
      <c r="A112" t="s">
        <v>65</v>
      </c>
    </row>
    <row r="113" spans="1:3">
      <c r="B113" t="s">
        <v>64</v>
      </c>
    </row>
    <row r="114" spans="1:3">
      <c r="A114" t="s">
        <v>58</v>
      </c>
      <c r="B114">
        <v>2000</v>
      </c>
      <c r="C114">
        <v>10000</v>
      </c>
    </row>
    <row r="115" spans="1:3">
      <c r="A115" t="s">
        <v>59</v>
      </c>
      <c r="B115">
        <v>1.6000000000000001E-3</v>
      </c>
      <c r="C115">
        <v>0</v>
      </c>
    </row>
    <row r="116" spans="1:3">
      <c r="A116" t="s">
        <v>60</v>
      </c>
      <c r="B116">
        <v>7.4999999999999997E-2</v>
      </c>
      <c r="C116">
        <v>7.8100000000000003E-2</v>
      </c>
    </row>
    <row r="117" spans="1:3">
      <c r="A117" t="s">
        <v>61</v>
      </c>
      <c r="B117">
        <v>5.6300000000000003E-2</v>
      </c>
      <c r="C117">
        <v>0.1328</v>
      </c>
    </row>
    <row r="118" spans="1:3">
      <c r="A118" t="s">
        <v>62</v>
      </c>
      <c r="B118">
        <v>33.835900000000002</v>
      </c>
      <c r="C118">
        <v>39.542200000000001</v>
      </c>
    </row>
    <row r="119" spans="1:3">
      <c r="A119" t="s">
        <v>63</v>
      </c>
      <c r="B119">
        <v>0.3125</v>
      </c>
      <c r="C119">
        <v>0.76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项林坚</dc:creator>
  <cp:lastModifiedBy>项林坚</cp:lastModifiedBy>
  <dcterms:created xsi:type="dcterms:W3CDTF">2017-12-16T14:35:17Z</dcterms:created>
  <dcterms:modified xsi:type="dcterms:W3CDTF">2018-01-25T04:12:01Z</dcterms:modified>
</cp:coreProperties>
</file>