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快盘FangCloudSync\FangCloudSync\2016 May Backup\personal\stock\方法论\统计客的训练营\2018 春训营与17夏令营类似\"/>
    </mc:Choice>
  </mc:AlternateContent>
  <xr:revisionPtr revIDLastSave="0" documentId="13_ncr:1_{3F15FC8F-DDFC-4668-BDD8-2EFD176A4AE2}" xr6:coauthVersionLast="31" xr6:coauthVersionMax="31" xr10:uidLastSave="{00000000-0000-0000-0000-000000000000}"/>
  <bookViews>
    <workbookView xWindow="0" yWindow="0" windowWidth="20490" windowHeight="7455" activeTab="1" xr2:uid="{ACC48466-57A3-4A47-B1A6-BF134B9B698E}"/>
  </bookViews>
  <sheets>
    <sheet name="题目" sheetId="1" r:id="rId1"/>
    <sheet name="答题" sheetId="2" r:id="rId2"/>
    <sheet name="参考" sheetId="3" r:id="rId3"/>
  </sheets>
  <externalReferences>
    <externalReference r:id="rId4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8" i="2" l="1"/>
  <c r="I199" i="2"/>
  <c r="I200" i="2"/>
  <c r="I201" i="2"/>
  <c r="I202" i="2"/>
  <c r="I203" i="2"/>
  <c r="I204" i="2"/>
  <c r="I205" i="2"/>
  <c r="I197" i="2"/>
  <c r="F115" i="2"/>
  <c r="F114" i="2"/>
  <c r="G67" i="2"/>
  <c r="G66" i="2"/>
  <c r="I66" i="2" s="1"/>
  <c r="F66" i="2"/>
  <c r="J198" i="2"/>
  <c r="J202" i="2"/>
  <c r="J205" i="2"/>
  <c r="J199" i="2"/>
  <c r="J203" i="2"/>
  <c r="J200" i="2"/>
  <c r="J204" i="2"/>
  <c r="J201" i="2"/>
  <c r="J197" i="2"/>
  <c r="E186" i="2"/>
  <c r="I186" i="2"/>
  <c r="D187" i="2"/>
  <c r="H187" i="2"/>
  <c r="L187" i="2"/>
  <c r="G188" i="2"/>
  <c r="K188" i="2"/>
  <c r="F189" i="2"/>
  <c r="J189" i="2"/>
  <c r="E190" i="2"/>
  <c r="I190" i="2"/>
  <c r="D191" i="2"/>
  <c r="H191" i="2"/>
  <c r="L191" i="2"/>
  <c r="G192" i="2"/>
  <c r="K192" i="2"/>
  <c r="F193" i="2"/>
  <c r="J193" i="2"/>
  <c r="K186" i="2"/>
  <c r="F187" i="2"/>
  <c r="E188" i="2"/>
  <c r="D189" i="2"/>
  <c r="L189" i="2"/>
  <c r="K190" i="2"/>
  <c r="J191" i="2"/>
  <c r="I192" i="2"/>
  <c r="H193" i="2"/>
  <c r="H186" i="2"/>
  <c r="L186" i="2"/>
  <c r="K187" i="2"/>
  <c r="E189" i="2"/>
  <c r="D190" i="2"/>
  <c r="L190" i="2"/>
  <c r="K191" i="2"/>
  <c r="J192" i="2"/>
  <c r="I193" i="2"/>
  <c r="F186" i="2"/>
  <c r="J186" i="2"/>
  <c r="E187" i="2"/>
  <c r="I187" i="2"/>
  <c r="D188" i="2"/>
  <c r="H188" i="2"/>
  <c r="L188" i="2"/>
  <c r="G189" i="2"/>
  <c r="K189" i="2"/>
  <c r="F190" i="2"/>
  <c r="J190" i="2"/>
  <c r="E191" i="2"/>
  <c r="I191" i="2"/>
  <c r="D192" i="2"/>
  <c r="H192" i="2"/>
  <c r="L192" i="2"/>
  <c r="G193" i="2"/>
  <c r="K193" i="2"/>
  <c r="G186" i="2"/>
  <c r="J187" i="2"/>
  <c r="I188" i="2"/>
  <c r="H189" i="2"/>
  <c r="G190" i="2"/>
  <c r="F191" i="2"/>
  <c r="E192" i="2"/>
  <c r="D193" i="2"/>
  <c r="L193" i="2"/>
  <c r="D186" i="2"/>
  <c r="G187" i="2"/>
  <c r="F188" i="2"/>
  <c r="J188" i="2"/>
  <c r="I189" i="2"/>
  <c r="H190" i="2"/>
  <c r="G191" i="2"/>
  <c r="F192" i="2"/>
  <c r="E193" i="2"/>
  <c r="E185" i="2"/>
  <c r="I185" i="2"/>
  <c r="L185" i="2"/>
  <c r="F185" i="2"/>
  <c r="J185" i="2"/>
  <c r="G185" i="2"/>
  <c r="K185" i="2"/>
  <c r="H185" i="2"/>
  <c r="D185" i="2"/>
  <c r="D174" i="2"/>
  <c r="H174" i="2"/>
  <c r="L174" i="2"/>
  <c r="G175" i="2"/>
  <c r="K175" i="2"/>
  <c r="F176" i="2"/>
  <c r="J176" i="2"/>
  <c r="E177" i="2"/>
  <c r="I177" i="2"/>
  <c r="D178" i="2"/>
  <c r="H178" i="2"/>
  <c r="L178" i="2"/>
  <c r="G179" i="2"/>
  <c r="K179" i="2"/>
  <c r="F180" i="2"/>
  <c r="J180" i="2"/>
  <c r="E181" i="2"/>
  <c r="I181" i="2"/>
  <c r="J174" i="2"/>
  <c r="E175" i="2"/>
  <c r="D176" i="2"/>
  <c r="L176" i="2"/>
  <c r="K177" i="2"/>
  <c r="J178" i="2"/>
  <c r="I179" i="2"/>
  <c r="H180" i="2"/>
  <c r="G181" i="2"/>
  <c r="K174" i="2"/>
  <c r="F175" i="2"/>
  <c r="J175" i="2"/>
  <c r="E176" i="2"/>
  <c r="I176" i="2"/>
  <c r="D177" i="2"/>
  <c r="H177" i="2"/>
  <c r="L177" i="2"/>
  <c r="G178" i="2"/>
  <c r="K178" i="2"/>
  <c r="F179" i="2"/>
  <c r="J179" i="2"/>
  <c r="E180" i="2"/>
  <c r="I180" i="2"/>
  <c r="D181" i="2"/>
  <c r="H181" i="2"/>
  <c r="L181" i="2"/>
  <c r="E174" i="2"/>
  <c r="I174" i="2"/>
  <c r="D175" i="2"/>
  <c r="H175" i="2"/>
  <c r="L175" i="2"/>
  <c r="G176" i="2"/>
  <c r="K176" i="2"/>
  <c r="F177" i="2"/>
  <c r="J177" i="2"/>
  <c r="E178" i="2"/>
  <c r="I178" i="2"/>
  <c r="D179" i="2"/>
  <c r="H179" i="2"/>
  <c r="L179" i="2"/>
  <c r="G180" i="2"/>
  <c r="K180" i="2"/>
  <c r="F181" i="2"/>
  <c r="J181" i="2"/>
  <c r="F174" i="2"/>
  <c r="I175" i="2"/>
  <c r="H176" i="2"/>
  <c r="G177" i="2"/>
  <c r="F178" i="2"/>
  <c r="E179" i="2"/>
  <c r="D180" i="2"/>
  <c r="L180" i="2"/>
  <c r="K181" i="2"/>
  <c r="G174" i="2"/>
  <c r="E173" i="2"/>
  <c r="I173" i="2"/>
  <c r="F173" i="2"/>
  <c r="J173" i="2"/>
  <c r="L173" i="2"/>
  <c r="G173" i="2"/>
  <c r="K173" i="2"/>
  <c r="H173" i="2"/>
  <c r="D173" i="2"/>
  <c r="K95" i="2"/>
  <c r="K99" i="2"/>
  <c r="K96" i="2"/>
  <c r="K100" i="2"/>
  <c r="K97" i="2"/>
  <c r="K101" i="2"/>
  <c r="K98" i="2"/>
  <c r="K102" i="2"/>
  <c r="K94" i="2"/>
  <c r="I98" i="2"/>
  <c r="I95" i="2"/>
  <c r="I97" i="2"/>
  <c r="I99" i="2"/>
  <c r="I101" i="2"/>
  <c r="I100" i="2"/>
  <c r="I102" i="2"/>
  <c r="I96" i="2"/>
  <c r="I94" i="2"/>
  <c r="F95" i="2"/>
  <c r="F99" i="2"/>
  <c r="F102" i="2"/>
  <c r="F96" i="2"/>
  <c r="F100" i="2"/>
  <c r="F97" i="2"/>
  <c r="F101" i="2"/>
  <c r="F98" i="2"/>
  <c r="F94" i="2"/>
  <c r="D95" i="2"/>
  <c r="D99" i="2"/>
  <c r="D100" i="2"/>
  <c r="D101" i="2"/>
  <c r="D98" i="2"/>
  <c r="D102" i="2"/>
  <c r="D96" i="2"/>
  <c r="D97" i="2"/>
  <c r="D94" i="2"/>
  <c r="F74" i="2"/>
  <c r="F73" i="2"/>
  <c r="G74" i="2"/>
  <c r="G73" i="2"/>
  <c r="E74" i="2"/>
  <c r="E73" i="2"/>
  <c r="F67" i="2"/>
  <c r="E67" i="2"/>
  <c r="E102" i="2"/>
  <c r="H102" i="2"/>
  <c r="E95" i="2"/>
  <c r="H95" i="2"/>
  <c r="E99" i="2"/>
  <c r="H99" i="2"/>
  <c r="E100" i="2"/>
  <c r="H100" i="2"/>
  <c r="E101" i="2"/>
  <c r="H101" i="2"/>
  <c r="E98" i="2"/>
  <c r="H98" i="2"/>
  <c r="E96" i="2"/>
  <c r="H96" i="2"/>
  <c r="E97" i="2"/>
  <c r="H97" i="2"/>
  <c r="E94" i="2"/>
  <c r="H94" i="2"/>
  <c r="M173" i="2" l="1"/>
  <c r="P173" i="2"/>
  <c r="Q173" i="2"/>
  <c r="E197" i="2"/>
  <c r="O173" i="2"/>
  <c r="D197" i="2" s="1"/>
  <c r="N173" i="2"/>
  <c r="P181" i="2"/>
  <c r="D205" i="2" s="1"/>
  <c r="Q180" i="2"/>
  <c r="M176" i="2"/>
  <c r="N175" i="2"/>
  <c r="O181" i="2"/>
  <c r="E205" i="2"/>
  <c r="P180" i="2"/>
  <c r="Q179" i="2"/>
  <c r="M179" i="2"/>
  <c r="N178" i="2"/>
  <c r="E201" i="2"/>
  <c r="O177" i="2"/>
  <c r="P176" i="2"/>
  <c r="D200" i="2" s="1"/>
  <c r="E199" i="2"/>
  <c r="Q175" i="2"/>
  <c r="D199" i="2" s="1"/>
  <c r="M175" i="2"/>
  <c r="N174" i="2"/>
  <c r="Q181" i="2"/>
  <c r="M181" i="2"/>
  <c r="N180" i="2"/>
  <c r="E203" i="2"/>
  <c r="O179" i="2"/>
  <c r="P178" i="2"/>
  <c r="Q177" i="2"/>
  <c r="M177" i="2"/>
  <c r="N176" i="2"/>
  <c r="O175" i="2"/>
  <c r="P174" i="2"/>
  <c r="D198" i="2" s="1"/>
  <c r="M180" i="2"/>
  <c r="N179" i="2"/>
  <c r="E202" i="2"/>
  <c r="O178" i="2"/>
  <c r="D202" i="2" s="1"/>
  <c r="P177" i="2"/>
  <c r="D201" i="2" s="1"/>
  <c r="Q176" i="2"/>
  <c r="E198" i="2"/>
  <c r="O174" i="2"/>
  <c r="N181" i="2"/>
  <c r="E204" i="2"/>
  <c r="O180" i="2"/>
  <c r="D204" i="2" s="1"/>
  <c r="P179" i="2"/>
  <c r="D203" i="2" s="1"/>
  <c r="Q178" i="2"/>
  <c r="M178" i="2"/>
  <c r="N177" i="2"/>
  <c r="E200" i="2"/>
  <c r="O176" i="2"/>
  <c r="P175" i="2"/>
  <c r="Q174" i="2"/>
  <c r="M174" i="2"/>
  <c r="M185" i="2"/>
  <c r="P185" i="2"/>
  <c r="G197" i="2"/>
  <c r="O185" i="2"/>
  <c r="F197" i="2" s="1"/>
  <c r="Q185" i="2"/>
  <c r="N185" i="2"/>
  <c r="M190" i="2"/>
  <c r="N189" i="2"/>
  <c r="G200" i="2"/>
  <c r="O188" i="2"/>
  <c r="Q193" i="2"/>
  <c r="M189" i="2"/>
  <c r="N188" i="2"/>
  <c r="O187" i="2"/>
  <c r="P193" i="2"/>
  <c r="F205" i="2" s="1"/>
  <c r="Q192" i="2"/>
  <c r="M192" i="2"/>
  <c r="N191" i="2"/>
  <c r="G202" i="2"/>
  <c r="O190" i="2"/>
  <c r="F202" i="2" s="1"/>
  <c r="P189" i="2"/>
  <c r="F201" i="2" s="1"/>
  <c r="Q188" i="2"/>
  <c r="M188" i="2"/>
  <c r="N187" i="2"/>
  <c r="G198" i="2"/>
  <c r="O186" i="2"/>
  <c r="N193" i="2"/>
  <c r="O192" i="2"/>
  <c r="F204" i="2" s="1"/>
  <c r="G204" i="2"/>
  <c r="P191" i="2"/>
  <c r="F203" i="2" s="1"/>
  <c r="Q190" i="2"/>
  <c r="P187" i="2"/>
  <c r="Q186" i="2"/>
  <c r="M186" i="2"/>
  <c r="M193" i="2"/>
  <c r="N192" i="2"/>
  <c r="G203" i="2"/>
  <c r="O191" i="2"/>
  <c r="P190" i="2"/>
  <c r="Q189" i="2"/>
  <c r="P186" i="2"/>
  <c r="F198" i="2" s="1"/>
  <c r="O193" i="2"/>
  <c r="G205" i="2"/>
  <c r="P192" i="2"/>
  <c r="Q191" i="2"/>
  <c r="M191" i="2"/>
  <c r="N190" i="2"/>
  <c r="O189" i="2"/>
  <c r="G201" i="2"/>
  <c r="P188" i="2"/>
  <c r="F200" i="2" s="1"/>
  <c r="G199" i="2"/>
  <c r="Q187" i="2"/>
  <c r="F199" i="2" s="1"/>
  <c r="M187" i="2"/>
  <c r="N186" i="2"/>
  <c r="G94" i="2"/>
  <c r="G98" i="2"/>
  <c r="G101" i="2"/>
  <c r="G97" i="2"/>
  <c r="G100" i="2"/>
  <c r="G96" i="2"/>
  <c r="G99" i="2"/>
  <c r="G95" i="2"/>
  <c r="J94" i="2"/>
  <c r="J96" i="2"/>
  <c r="J100" i="2"/>
  <c r="J101" i="2"/>
  <c r="J99" i="2"/>
  <c r="J97" i="2"/>
  <c r="J95" i="2"/>
  <c r="J98" i="2"/>
  <c r="G102" i="2"/>
  <c r="J102" i="2"/>
  <c r="I73" i="2"/>
  <c r="I74" i="2"/>
  <c r="I67" i="2"/>
  <c r="F65" i="2"/>
  <c r="E65" i="2"/>
  <c r="I65" i="2" l="1"/>
</calcChain>
</file>

<file path=xl/sharedStrings.xml><?xml version="1.0" encoding="utf-8"?>
<sst xmlns="http://schemas.openxmlformats.org/spreadsheetml/2006/main" count="414" uniqueCount="247">
  <si>
    <t>预备阅读：</t>
  </si>
  <si>
    <t>1、</t>
    <phoneticPr fontId="1" type="noConversion"/>
  </si>
  <si>
    <t>2、</t>
  </si>
  <si>
    <t>2、</t>
    <phoneticPr fontId="1" type="noConversion"/>
  </si>
  <si>
    <t>3、</t>
  </si>
  <si>
    <t>4、</t>
  </si>
  <si>
    <t>5、</t>
  </si>
  <si>
    <t>2014网页游戏，2017年网络游戏，2016电竞与游戏直播，棋牌游戏研究报告共四份，见附件</t>
    <phoneticPr fontId="1" type="noConversion"/>
  </si>
  <si>
    <t>三份研报，见附件</t>
    <phoneticPr fontId="1" type="noConversion"/>
  </si>
  <si>
    <t>通关题：</t>
    <phoneticPr fontId="1" type="noConversion"/>
  </si>
  <si>
    <r>
      <rPr>
        <sz val="7"/>
        <color theme="1"/>
        <rFont val="Times New Roman"/>
        <family val="1"/>
      </rPr>
      <t xml:space="preserve"> </t>
    </r>
    <r>
      <rPr>
        <sz val="10.5"/>
        <color theme="1"/>
        <rFont val="等线"/>
        <family val="3"/>
        <charset val="134"/>
        <scheme val="minor"/>
      </rPr>
      <t>游戏行业从80年代至今经历了哪些终端/载体变化？</t>
    </r>
    <phoneticPr fontId="1" type="noConversion"/>
  </si>
  <si>
    <t>你认为游戏行业规模越来越大主要有哪些原因？</t>
    <phoneticPr fontId="1" type="noConversion"/>
  </si>
  <si>
    <t>你认为盛大衰落 v.s. 腾讯网易崛起主要是什么原因？</t>
    <phoneticPr fontId="1" type="noConversion"/>
  </si>
  <si>
    <t>盛大为什么没做成平台，而腾讯做成了？</t>
    <phoneticPr fontId="1" type="noConversion"/>
  </si>
  <si>
    <t>简述游戏行业的产业链，比较EA、暴雪、盛大、腾讯、网易、SONY、任天堂和微软在游戏行业的商业模式</t>
    <phoneticPr fontId="1" type="noConversion"/>
  </si>
  <si>
    <t>你认为前一次失败的原因是什么？</t>
    <phoneticPr fontId="1" type="noConversion"/>
  </si>
  <si>
    <t>评估游戏行业上市公司的核心指标是什么？列出卧龙的两次并购公告中被收购游戏公司的核心运营数据。</t>
    <phoneticPr fontId="1" type="noConversion"/>
  </si>
  <si>
    <t>计算完美、巨人和盛大的退市价格所对应的估值（提示：可以从SEC公告或A股巨潮的借壳上市公告中获得相关信息）</t>
    <phoneticPr fontId="1" type="noConversion"/>
  </si>
  <si>
    <t>为什么美国上市的中概股游戏公司估值比A股低很多，而部分互联网公司却能享受估值溢价（试用DCF估值模型来解读）？</t>
    <phoneticPr fontId="1" type="noConversion"/>
  </si>
  <si>
    <t>你认为游戏行业的核心竞争力是什么？</t>
    <phoneticPr fontId="1" type="noConversion"/>
  </si>
  <si>
    <t>6、</t>
    <phoneticPr fontId="1" type="noConversion"/>
  </si>
  <si>
    <t>7、</t>
  </si>
  <si>
    <t>8、</t>
  </si>
  <si>
    <t>9、</t>
  </si>
  <si>
    <t>10、</t>
  </si>
  <si>
    <t>附加题-预备阅读：</t>
    <phoneticPr fontId="1" type="noConversion"/>
  </si>
  <si>
    <t>高盛（高华）2013年3月9日掌趣科技（300315）研报，见辅助文件</t>
    <phoneticPr fontId="1" type="noConversion"/>
  </si>
  <si>
    <t>天风证券2018年3月29日世纪华通（002602）研报，见辅助文件</t>
    <phoneticPr fontId="1" type="noConversion"/>
  </si>
  <si>
    <t>盛大谢幕，
http://finance.ifeng.com/a/20160121/14182241_0.shtml</t>
    <phoneticPr fontId="1" type="noConversion"/>
  </si>
  <si>
    <t>腾讯入股盛大新闻报道：</t>
    <phoneticPr fontId="1" type="noConversion"/>
  </si>
  <si>
    <t>http://news.163.com/shuangchuang/18/0209/14/DA76VJJL000197V8.html</t>
  </si>
  <si>
    <t>附加题：</t>
    <phoneticPr fontId="1" type="noConversion"/>
  </si>
  <si>
    <t>列举以上游戏公司自2015年后最高收盘价至2018年4月20日收盘的涨跌幅</t>
    <phoneticPr fontId="1" type="noConversion"/>
  </si>
  <si>
    <t>巨人网络（0025558）</t>
    <phoneticPr fontId="1" type="noConversion"/>
  </si>
  <si>
    <t>世纪华通（002602）</t>
    <phoneticPr fontId="1" type="noConversion"/>
  </si>
  <si>
    <t>完美世界</t>
    <phoneticPr fontId="1" type="noConversion"/>
  </si>
  <si>
    <t>三七互娱</t>
    <phoneticPr fontId="1" type="noConversion"/>
  </si>
  <si>
    <t>昆仑万维</t>
    <phoneticPr fontId="1" type="noConversion"/>
  </si>
  <si>
    <t>恺英网络</t>
    <phoneticPr fontId="1" type="noConversion"/>
  </si>
  <si>
    <t>游族网络</t>
    <phoneticPr fontId="1" type="noConversion"/>
  </si>
  <si>
    <t>掌趣科技</t>
    <phoneticPr fontId="1" type="noConversion"/>
  </si>
  <si>
    <t>中青旅</t>
    <phoneticPr fontId="1" type="noConversion"/>
  </si>
  <si>
    <t>002555.SZ</t>
    <phoneticPr fontId="1" type="noConversion"/>
  </si>
  <si>
    <t>300418.SZ</t>
    <phoneticPr fontId="1" type="noConversion"/>
  </si>
  <si>
    <t>002517.SZ</t>
    <phoneticPr fontId="1" type="noConversion"/>
  </si>
  <si>
    <t>002174.SZ</t>
    <phoneticPr fontId="1" type="noConversion"/>
  </si>
  <si>
    <t>300315.SZ</t>
    <phoneticPr fontId="1" type="noConversion"/>
  </si>
  <si>
    <t>600138.SH</t>
    <phoneticPr fontId="1" type="noConversion"/>
  </si>
  <si>
    <t>002624.SZ</t>
    <phoneticPr fontId="1" type="noConversion"/>
  </si>
  <si>
    <t>002602.SZ</t>
    <phoneticPr fontId="1" type="noConversion"/>
  </si>
  <si>
    <t>002558.SZ</t>
    <phoneticPr fontId="1" type="noConversion"/>
  </si>
  <si>
    <t>世纪华通跟它们有何不同？还原世纪华通进入游戏行业的路径，写出从第一次收购游戏资产发布预案，到历次方案调整，</t>
    <phoneticPr fontId="1" type="noConversion"/>
  </si>
  <si>
    <t>直到交割的时点。写出后续重大收购（包括大股东收购游戏资产）的公告时点</t>
    <phoneticPr fontId="1" type="noConversion"/>
  </si>
  <si>
    <t>3、</t>
    <phoneticPr fontId="1" type="noConversion"/>
  </si>
  <si>
    <t>列举第一题的9家公司，2017Q1-2018Q1 五个季度的营收和净利的同比增速（使用九斗服务号查询），当前的估值（市盈率），并写下你的分析</t>
    <phoneticPr fontId="1" type="noConversion"/>
  </si>
  <si>
    <t>4、</t>
    <phoneticPr fontId="1" type="noConversion"/>
  </si>
  <si>
    <t>掌趣科技去年公告获得腾讯投资，翻看掌趣上市后的估值变化（PE band），业绩增速变动，增长和衰落的模式，</t>
    <phoneticPr fontId="1" type="noConversion"/>
  </si>
  <si>
    <t>对比当下的世纪华通，你看到了什么？</t>
    <phoneticPr fontId="1" type="noConversion"/>
  </si>
  <si>
    <t>5、</t>
    <phoneticPr fontId="1" type="noConversion"/>
  </si>
  <si>
    <t>手游2018和手游2013，发生了什么变化？</t>
    <phoneticPr fontId="1" type="noConversion"/>
  </si>
  <si>
    <t>游戏载体的多样化和通用化。</t>
    <phoneticPr fontId="1" type="noConversion"/>
  </si>
  <si>
    <t>网络的普及，游戏与社交相结合</t>
    <phoneticPr fontId="1" type="noConversion"/>
  </si>
  <si>
    <t>盛大谢幕文章，见附件</t>
    <phoneticPr fontId="1" type="noConversion"/>
  </si>
  <si>
    <t>任天堂模式的秘密，见附件</t>
    <phoneticPr fontId="1" type="noConversion"/>
  </si>
  <si>
    <t>关于卧龙地产去年的收购，见附件</t>
    <phoneticPr fontId="1" type="noConversion"/>
  </si>
  <si>
    <t>手机功能的强化</t>
    <phoneticPr fontId="1" type="noConversion"/>
  </si>
  <si>
    <t>街机、家庭游戏机（红白机、PS等）、电脑单机游戏、电脑网络游戏、网页浏览器、移动终端APP</t>
    <phoneticPr fontId="1" type="noConversion"/>
  </si>
  <si>
    <t>但在赚取第一桶金后，没有把精力放在同是产业链核心的游戏研发上，而是把</t>
    <phoneticPr fontId="1" type="noConversion"/>
  </si>
  <si>
    <t>但可惜被广电总局叫停。</t>
    <phoneticPr fontId="1" type="noConversion"/>
  </si>
  <si>
    <t>资源投向了盛大文学和酷六视频等游戏周边领域。只有盛大盒子也是游戏商业模式的核心</t>
    <phoneticPr fontId="1" type="noConversion"/>
  </si>
  <si>
    <t>1. 传奇之后，缺乏游戏精品接班</t>
    <phoneticPr fontId="1" type="noConversion"/>
  </si>
  <si>
    <t>3. 希望通过盛大盒子类的硬件打造封闭花园的努力被政策打败</t>
    <phoneticPr fontId="1" type="noConversion"/>
  </si>
  <si>
    <t>2. 游戏运营商领域原来的网吧经销模式被后来的社交软件取代</t>
    <phoneticPr fontId="1" type="noConversion"/>
  </si>
  <si>
    <t>腾讯的QQ提供的社交性是用户的强需求，粘性高。</t>
    <phoneticPr fontId="1" type="noConversion"/>
  </si>
  <si>
    <t>游戏平台所需要的高流量，不是游戏平台本身可以提供的，游戏平台本身缺乏自激能力。</t>
    <phoneticPr fontId="1" type="noConversion"/>
  </si>
  <si>
    <t>另外腾讯投资了大量的游戏开发商，构造了一个稳定的生态圈。</t>
    <phoneticPr fontId="1" type="noConversion"/>
  </si>
  <si>
    <t>https://www.joudou.com/merger/68035.html</t>
  </si>
  <si>
    <t>游戏研发</t>
    <phoneticPr fontId="1" type="noConversion"/>
  </si>
  <si>
    <t>游戏运营</t>
    <phoneticPr fontId="1" type="noConversion"/>
  </si>
  <si>
    <t>硬件</t>
    <phoneticPr fontId="1" type="noConversion"/>
  </si>
  <si>
    <t>盛大是从代理“传奇”起家，最初的定位是产业链上的游戏运营与分发。</t>
    <phoneticPr fontId="1" type="noConversion"/>
  </si>
  <si>
    <t>分发</t>
    <phoneticPr fontId="1" type="noConversion"/>
  </si>
  <si>
    <t>文学/影视</t>
    <phoneticPr fontId="1" type="noConversion"/>
  </si>
  <si>
    <t>EA</t>
    <phoneticPr fontId="1" type="noConversion"/>
  </si>
  <si>
    <t>暴雪</t>
    <phoneticPr fontId="1" type="noConversion"/>
  </si>
  <si>
    <t>盛大</t>
    <phoneticPr fontId="1" type="noConversion"/>
  </si>
  <si>
    <t>腾讯</t>
    <phoneticPr fontId="1" type="noConversion"/>
  </si>
  <si>
    <t>网易</t>
    <phoneticPr fontId="1" type="noConversion"/>
  </si>
  <si>
    <t>SONY</t>
    <phoneticPr fontId="1" type="noConversion"/>
  </si>
  <si>
    <t>任天堂</t>
    <phoneticPr fontId="1" type="noConversion"/>
  </si>
  <si>
    <t>微软</t>
    <phoneticPr fontId="1" type="noConversion"/>
  </si>
  <si>
    <t>X</t>
    <phoneticPr fontId="1" type="noConversion"/>
  </si>
  <si>
    <t>主要是游戏研发，并收购了好几个知名的工作室</t>
    <phoneticPr fontId="1" type="noConversion"/>
  </si>
  <si>
    <t>知名即时战略游戏开发，并组织电子竞技</t>
    <phoneticPr fontId="1" type="noConversion"/>
  </si>
  <si>
    <t>以代理分销网络游戏为主</t>
    <phoneticPr fontId="1" type="noConversion"/>
  </si>
  <si>
    <t>投资了大量游戏开发商，分发并运营游戏，最大的网络游戏平台</t>
    <phoneticPr fontId="1" type="noConversion"/>
  </si>
  <si>
    <t>类似腾讯</t>
    <phoneticPr fontId="1" type="noConversion"/>
  </si>
  <si>
    <t>制作游戏工作站，并分发游戏</t>
    <phoneticPr fontId="1" type="noConversion"/>
  </si>
  <si>
    <t>制作游戏硬件，并组织开发游戏并运营</t>
    <phoneticPr fontId="1" type="noConversion"/>
  </si>
  <si>
    <t>同时制作游戏硬件与开发游戏</t>
    <phoneticPr fontId="1" type="noConversion"/>
  </si>
  <si>
    <t>https://www.joudou.com/merger/68140.html</t>
    <phoneticPr fontId="1" type="noConversion"/>
  </si>
  <si>
    <t>据卧龙地产2016年11月19日的公告，卧龙与墨麟在战略发展规划上有分歧，墨麟在精品游戏计划上延期了，所以双方协商决定停止合作。</t>
    <phoneticPr fontId="1" type="noConversion"/>
  </si>
  <si>
    <t>在2016-8-26的媒体说明会公告上，可以看出该项重组有较多硬伤：</t>
    <phoneticPr fontId="1" type="noConversion"/>
  </si>
  <si>
    <t>墨麟业务集中在页游上，而页游增速已缓。墨麟主业上亏损，靠卖优质资产取得收益。</t>
    <phoneticPr fontId="1" type="noConversion"/>
  </si>
  <si>
    <t>墨麟的估值较高，未来业绩承诺没有保障。</t>
    <phoneticPr fontId="1" type="noConversion"/>
  </si>
  <si>
    <t>难于避免借壳的怀疑，证监会一直未批复</t>
    <phoneticPr fontId="1" type="noConversion"/>
  </si>
  <si>
    <t>卧龙收购墨麟的公告中仅仅列举了曾经有的最高月流水，没有详细数据。理由是各个主力游戏产品尚未上市。</t>
    <phoneticPr fontId="1" type="noConversion"/>
  </si>
  <si>
    <t>游戏行业的最核心指标是月活或日活用户、ARPPU、用户留存率等，不同产业链定位关键指标有所不同。</t>
    <phoneticPr fontId="1" type="noConversion"/>
  </si>
  <si>
    <t>运营：在线游戏的月活/日活用户、ARPPU、用户留存率。</t>
    <phoneticPr fontId="1" type="noConversion"/>
  </si>
  <si>
    <t>分发：注册用户、入口流量</t>
    <phoneticPr fontId="1" type="noConversion"/>
  </si>
  <si>
    <t>硬件：设备保有量</t>
    <phoneticPr fontId="1" type="noConversion"/>
  </si>
  <si>
    <t>文学/影视：IP的价值</t>
    <phoneticPr fontId="1" type="noConversion"/>
  </si>
  <si>
    <t>卧龙收购卡乐的公告中同样没有核心的运营数据，说明卡乐子公司虽然有辉煌的历史，但目前没有在线的爆品。</t>
    <phoneticPr fontId="1" type="noConversion"/>
  </si>
  <si>
    <t>002624.SZ</t>
    <phoneticPr fontId="1" type="noConversion"/>
  </si>
  <si>
    <t>完美世界</t>
    <phoneticPr fontId="1" type="noConversion"/>
  </si>
  <si>
    <t>002558.SZ</t>
    <phoneticPr fontId="1" type="noConversion"/>
  </si>
  <si>
    <t>巨人网络</t>
    <phoneticPr fontId="1" type="noConversion"/>
  </si>
  <si>
    <t>盛大游戏</t>
    <phoneticPr fontId="1" type="noConversion"/>
  </si>
  <si>
    <t>PWRD.O</t>
    <phoneticPr fontId="1" type="noConversion"/>
  </si>
  <si>
    <t>退市日期</t>
    <phoneticPr fontId="1" type="noConversion"/>
  </si>
  <si>
    <t>收盘价（USD)</t>
    <phoneticPr fontId="1" type="noConversion"/>
  </si>
  <si>
    <t>总市值（M USD)</t>
    <phoneticPr fontId="1" type="noConversion"/>
  </si>
  <si>
    <t>退市日期NI LTM</t>
    <phoneticPr fontId="1" type="noConversion"/>
  </si>
  <si>
    <t>备注</t>
    <phoneticPr fontId="1" type="noConversion"/>
  </si>
  <si>
    <t>PE LTM</t>
    <phoneticPr fontId="1" type="noConversion"/>
  </si>
  <si>
    <t>GA.N</t>
    <phoneticPr fontId="1" type="noConversion"/>
  </si>
  <si>
    <t>2014年净利润</t>
    <phoneticPr fontId="1" type="noConversion"/>
  </si>
  <si>
    <t>ended Mar. 2014</t>
    <phoneticPr fontId="1" type="noConversion"/>
  </si>
  <si>
    <t>GAME.O</t>
    <phoneticPr fontId="1" type="noConversion"/>
  </si>
  <si>
    <t>ended Jun. 2015</t>
    <phoneticPr fontId="1" type="noConversion"/>
  </si>
  <si>
    <t>美股代码</t>
    <phoneticPr fontId="1" type="noConversion"/>
  </si>
  <si>
    <t>股票简称</t>
    <phoneticPr fontId="1" type="noConversion"/>
  </si>
  <si>
    <t>代码</t>
    <phoneticPr fontId="1" type="noConversion"/>
  </si>
  <si>
    <t>日期</t>
    <phoneticPr fontId="1" type="noConversion"/>
  </si>
  <si>
    <t>总市值（M RMB)</t>
    <phoneticPr fontId="1" type="noConversion"/>
  </si>
  <si>
    <t>LTM净利润(M RMB)</t>
    <phoneticPr fontId="1" type="noConversion"/>
  </si>
  <si>
    <t>LTM 净利润（M USD)</t>
    <phoneticPr fontId="1" type="noConversion"/>
  </si>
  <si>
    <t>美国上市的中概股游戏公司估值只相当于在A股的20-50%。原因是：</t>
    <phoneticPr fontId="1" type="noConversion"/>
  </si>
  <si>
    <t>a</t>
    <phoneticPr fontId="1" type="noConversion"/>
  </si>
  <si>
    <t>b</t>
    <phoneticPr fontId="1" type="noConversion"/>
  </si>
  <si>
    <t>中国的游戏类公司出现仅仅20年，刚刚度过高速增长期，被视为成长股；而美国游戏则早就有，都换过几茬了，明白游戏公司很难基业长青</t>
    <phoneticPr fontId="1" type="noConversion"/>
  </si>
  <si>
    <t>游戏公司难于基业长青的原因是，游戏引擎技术不断发生变化、游戏创新很难保证质量有运气成分</t>
    <phoneticPr fontId="1" type="noConversion"/>
  </si>
  <si>
    <t>c</t>
    <phoneticPr fontId="1" type="noConversion"/>
  </si>
  <si>
    <t>从DCF模型来说，永续部分通常要占到50-70%，而游戏类公司也许5年后就被淘汰了，永续部分估值为零</t>
    <phoneticPr fontId="1" type="noConversion"/>
  </si>
  <si>
    <t>游戏研发部分：制作吸引人的游戏，需要不断创新</t>
    <phoneticPr fontId="1" type="noConversion"/>
  </si>
  <si>
    <t>运营部分：能留住客户，并将用户时长有效变现</t>
    <phoneticPr fontId="1" type="noConversion"/>
  </si>
  <si>
    <t>分发部分：提供大的流量</t>
    <phoneticPr fontId="1" type="noConversion"/>
  </si>
  <si>
    <t>阶段性的当出现新的游戏技术时，做新的游戏引擎也可以成为核心竞争力，例如现今的H5</t>
    <phoneticPr fontId="1" type="noConversion"/>
  </si>
  <si>
    <t>2015之后最高收盘日期</t>
    <phoneticPr fontId="1" type="noConversion"/>
  </si>
  <si>
    <t>2015之后最高收盘价</t>
    <phoneticPr fontId="1" type="noConversion"/>
  </si>
  <si>
    <t>涨跌幅</t>
    <phoneticPr fontId="1" type="noConversion"/>
  </si>
  <si>
    <t>最高收盘日期的LTM净利润</t>
    <phoneticPr fontId="1" type="noConversion"/>
  </si>
  <si>
    <t>最近LTM净利润</t>
    <phoneticPr fontId="1" type="noConversion"/>
  </si>
  <si>
    <t>净利润增幅</t>
    <phoneticPr fontId="1" type="noConversion"/>
  </si>
  <si>
    <t>目前PE TTM</t>
    <phoneticPr fontId="1" type="noConversion"/>
  </si>
  <si>
    <t>300052.SZ</t>
    <phoneticPr fontId="1" type="noConversion"/>
  </si>
  <si>
    <t>中青宝</t>
    <phoneticPr fontId="1" type="noConversion"/>
  </si>
  <si>
    <t>游戏公司的净利润大部分还在上升之中；但股价高点出现在了2017年‘估值在最近一两年内都出现了大幅下跌，有的已经接近美股估值</t>
    <phoneticPr fontId="1" type="noConversion"/>
  </si>
  <si>
    <t>d</t>
    <phoneticPr fontId="1" type="noConversion"/>
  </si>
  <si>
    <t>虽然腾讯的盈利主要来自于游戏，但其是靠流量变现来实现收益，游戏只是变现手段。</t>
    <phoneticPr fontId="1" type="noConversion"/>
  </si>
  <si>
    <t>游戏研发：迭代速度，游戏引擎技术与目前趋势的契合度，开发周期，IP数量质量</t>
    <phoneticPr fontId="1" type="noConversion"/>
  </si>
  <si>
    <t>世纪华通原先的主营业务是汽车零部件，该项主营仍然保持良性增长，在营收上占比较大。世纪华通并非被借壳。</t>
    <phoneticPr fontId="1" type="noConversion"/>
  </si>
  <si>
    <t>1）</t>
    <phoneticPr fontId="1" type="noConversion"/>
  </si>
  <si>
    <t>A</t>
    <phoneticPr fontId="1" type="noConversion"/>
  </si>
  <si>
    <t>天游软件</t>
    <phoneticPr fontId="1" type="noConversion"/>
  </si>
  <si>
    <t>天游软件与七酷网络</t>
    <phoneticPr fontId="1" type="noConversion"/>
  </si>
  <si>
    <t>2014年1月22日，发布预案</t>
    <phoneticPr fontId="1" type="noConversion"/>
  </si>
  <si>
    <t>七酷网络</t>
    <phoneticPr fontId="1" type="noConversion"/>
  </si>
  <si>
    <t>收购股权比例</t>
    <phoneticPr fontId="1" type="noConversion"/>
  </si>
  <si>
    <t>收购价格（M RMB)</t>
    <phoneticPr fontId="1" type="noConversion"/>
  </si>
  <si>
    <t>标的资产简介</t>
    <phoneticPr fontId="1" type="noConversion"/>
  </si>
  <si>
    <t>业绩承诺</t>
    <phoneticPr fontId="1" type="noConversion"/>
  </si>
  <si>
    <t>大股东股权是否稀释</t>
    <phoneticPr fontId="1" type="noConversion"/>
  </si>
  <si>
    <t>14-16年净利润分别是90M\110M\140M</t>
    <phoneticPr fontId="1" type="noConversion"/>
  </si>
  <si>
    <t>14-16年净利润分别是90M\124M\164M</t>
    <phoneticPr fontId="1" type="noConversion"/>
  </si>
  <si>
    <t>收购估值（基于13年数据）</t>
    <phoneticPr fontId="1" type="noConversion"/>
  </si>
  <si>
    <t>游戏运营，T2CN平台115M注册用户</t>
    <phoneticPr fontId="1" type="noConversion"/>
  </si>
  <si>
    <t>页游研发、手游刚启动</t>
    <phoneticPr fontId="1" type="noConversion"/>
  </si>
  <si>
    <t>整体交易方案如下图，增发的股份与配募的价格均为 7.17元，</t>
    <phoneticPr fontId="1" type="noConversion"/>
  </si>
  <si>
    <t>2）</t>
    <phoneticPr fontId="1" type="noConversion"/>
  </si>
  <si>
    <t>从52%下降到29%</t>
    <phoneticPr fontId="1" type="noConversion"/>
  </si>
  <si>
    <t>2014年3月19日，发布草案，未见明显变动</t>
    <phoneticPr fontId="1" type="noConversion"/>
  </si>
  <si>
    <t>主要是关于天游软件VIE结构拆除的一些补充说明，与两个标的未来盈利预测的更多证据。具体内容可见2014-7-28交易报告书的修订公告</t>
    <phoneticPr fontId="1" type="noConversion"/>
  </si>
  <si>
    <t>3）</t>
    <phoneticPr fontId="1" type="noConversion"/>
  </si>
  <si>
    <t>4）</t>
    <phoneticPr fontId="1" type="noConversion"/>
  </si>
  <si>
    <t>2014-7-28，交易报告书修订稿公告</t>
    <phoneticPr fontId="1" type="noConversion"/>
  </si>
  <si>
    <t>5）</t>
    <phoneticPr fontId="1" type="noConversion"/>
  </si>
  <si>
    <t>2014-8-26，交易完成</t>
    <phoneticPr fontId="1" type="noConversion"/>
  </si>
  <si>
    <t>B</t>
    <phoneticPr fontId="1" type="noConversion"/>
  </si>
  <si>
    <t>2014-7-25，证监会批复，</t>
    <phoneticPr fontId="1" type="noConversion"/>
  </si>
  <si>
    <t>2015年12月1日，发布预案</t>
    <phoneticPr fontId="1" type="noConversion"/>
  </si>
  <si>
    <t>CMGE和点点互动</t>
    <phoneticPr fontId="1" type="noConversion"/>
  </si>
  <si>
    <t>CMGE</t>
    <phoneticPr fontId="1" type="noConversion"/>
  </si>
  <si>
    <t>CMGE移动游戏研发、分发和运营</t>
    <phoneticPr fontId="1" type="noConversion"/>
  </si>
  <si>
    <t>16-18年净利润分别是400M\530M\680M</t>
    <phoneticPr fontId="1" type="noConversion"/>
  </si>
  <si>
    <t>从29%下降到27%</t>
    <phoneticPr fontId="1" type="noConversion"/>
  </si>
  <si>
    <t>点点开曼</t>
    <phoneticPr fontId="1" type="noConversion"/>
  </si>
  <si>
    <t>16-18年净利润分别是USD 80M\108M\128M</t>
    <phoneticPr fontId="1" type="noConversion"/>
  </si>
  <si>
    <t>点点北京</t>
    <phoneticPr fontId="1" type="noConversion"/>
  </si>
  <si>
    <t>16-18年净利润分别是7M\10M\12M</t>
    <phoneticPr fontId="1" type="noConversion"/>
  </si>
  <si>
    <t>增发股份477M，价格 11.45元/股，用于购买资产；配募 963M，价格11.45元，用于支付现金对价与募投项目。</t>
    <phoneticPr fontId="1" type="noConversion"/>
  </si>
  <si>
    <t>收购估值（基于15年数据）</t>
    <phoneticPr fontId="1" type="noConversion"/>
  </si>
  <si>
    <t>15年前10月净利润为负-320M</t>
    <phoneticPr fontId="1" type="noConversion"/>
  </si>
  <si>
    <t>15年前10月净利润 6M</t>
    <phoneticPr fontId="1" type="noConversion"/>
  </si>
  <si>
    <t>国际化的页游、手游研发、分发和运营平台，专长模拟类、社交类游戏</t>
    <phoneticPr fontId="1" type="noConversion"/>
  </si>
  <si>
    <t>15年前10月净利润 USD 38M</t>
    <phoneticPr fontId="1" type="noConversion"/>
  </si>
  <si>
    <t>2016年4月14日，发布草案，未见明显变动</t>
    <phoneticPr fontId="1" type="noConversion"/>
  </si>
  <si>
    <t>据同时公告的对比表</t>
    <phoneticPr fontId="1" type="noConversion"/>
  </si>
  <si>
    <t>2016年9月21日，发布新草案。购买标的中没有了CMGE，只有点点互动</t>
    <phoneticPr fontId="1" type="noConversion"/>
  </si>
  <si>
    <t>16-18年净利润分别是 518M\703M\831M</t>
    <phoneticPr fontId="1" type="noConversion"/>
  </si>
  <si>
    <t>从29%下降到24.5%</t>
    <phoneticPr fontId="1" type="noConversion"/>
  </si>
  <si>
    <t>15年 290M，16H1 177M</t>
    <phoneticPr fontId="1" type="noConversion"/>
  </si>
  <si>
    <t>15年 6M，16H1 3.5M</t>
    <phoneticPr fontId="1" type="noConversion"/>
  </si>
  <si>
    <t>增发股份 224M，价格 18.55元/股，购买资产；配募203M，价格 20.42元，用于支付现金对价与募投项目。</t>
    <phoneticPr fontId="1" type="noConversion"/>
  </si>
  <si>
    <t>2017年2月18日，证监会核准。并发布了新的修订稿，重点补充了点点互动多方面信息，确保业绩承诺是合理的。</t>
    <phoneticPr fontId="1" type="noConversion"/>
  </si>
  <si>
    <t>2018年1月23日，交易完成</t>
    <phoneticPr fontId="1" type="noConversion"/>
  </si>
  <si>
    <t>C</t>
    <phoneticPr fontId="1" type="noConversion"/>
  </si>
  <si>
    <t>盛大</t>
    <phoneticPr fontId="1" type="noConversion"/>
  </si>
  <si>
    <t>世纪华通从未公告过任何关于盛大的事件。</t>
    <phoneticPr fontId="1" type="noConversion"/>
  </si>
  <si>
    <t>控股盛大的是世纪华通的实际控制人与第二第三大股东。</t>
    <phoneticPr fontId="1" type="noConversion"/>
  </si>
  <si>
    <t>YoY</t>
    <phoneticPr fontId="1" type="noConversion"/>
  </si>
  <si>
    <t>营收</t>
    <phoneticPr fontId="1" type="noConversion"/>
  </si>
  <si>
    <t>净利润</t>
    <phoneticPr fontId="1" type="noConversion"/>
  </si>
  <si>
    <t>当季增速</t>
    <phoneticPr fontId="1" type="noConversion"/>
  </si>
  <si>
    <t>LTM增速</t>
    <phoneticPr fontId="1" type="noConversion"/>
  </si>
  <si>
    <t>净利</t>
    <phoneticPr fontId="1" type="noConversion"/>
  </si>
  <si>
    <t>营收与净利匹配？</t>
    <phoneticPr fontId="1" type="noConversion"/>
  </si>
  <si>
    <t>Y</t>
    <phoneticPr fontId="1" type="noConversion"/>
  </si>
  <si>
    <t>N</t>
    <phoneticPr fontId="1" type="noConversion"/>
  </si>
  <si>
    <t>增速简单预测</t>
    <phoneticPr fontId="1" type="noConversion"/>
  </si>
  <si>
    <t>PE TTM</t>
    <phoneticPr fontId="1" type="noConversion"/>
  </si>
  <si>
    <t>重点关注</t>
    <phoneticPr fontId="1" type="noConversion"/>
  </si>
  <si>
    <t>已反应盛大注入的预期</t>
    <phoneticPr fontId="1" type="noConversion"/>
  </si>
  <si>
    <t>净利是否可靠？</t>
    <phoneticPr fontId="1" type="noConversion"/>
  </si>
  <si>
    <t>估值略高</t>
    <phoneticPr fontId="1" type="noConversion"/>
  </si>
  <si>
    <t>等待营收、净利增速拐点</t>
    <phoneticPr fontId="1" type="noConversion"/>
  </si>
  <si>
    <t>2017-6-20，掌趣科技公告获得腾讯投资，大股东以约定价格转让2%给腾讯</t>
    <phoneticPr fontId="1" type="noConversion"/>
  </si>
  <si>
    <t>掌趣在2015年前营收、净利都保持高增速，同时PE 估值也在高位，大部分时间超过100。</t>
    <phoneticPr fontId="1" type="noConversion"/>
  </si>
  <si>
    <t>2015年，营收增速先下降，净利增速随即下降。</t>
    <phoneticPr fontId="1" type="noConversion"/>
  </si>
  <si>
    <t>2017年，营收、净利皆负增长，PE估值最低跌到33倍</t>
    <phoneticPr fontId="1" type="noConversion"/>
  </si>
  <si>
    <t>腾讯入股恰在估值低点。消息传出后，股价上涨放映了大家对掌趣业绩恢复的期望</t>
    <phoneticPr fontId="1" type="noConversion"/>
  </si>
  <si>
    <t>对比世纪华通</t>
    <phoneticPr fontId="1" type="noConversion"/>
  </si>
  <si>
    <t>世纪华通的营收、净利增速已经不高，但PE仍在50左右</t>
    <phoneticPr fontId="1" type="noConversion"/>
  </si>
  <si>
    <t>说明已经反应了盛大注入的预期</t>
    <phoneticPr fontId="1" type="noConversion"/>
  </si>
  <si>
    <t>2013年，手游方兴未艾，增速高，市场预期更高。</t>
    <phoneticPr fontId="1" type="noConversion"/>
  </si>
  <si>
    <t>2018年，手游在国内市场已经消耗了人口红利，变成了红海，目前希望在于ARPPU的提高和出海寻找新蓝海。</t>
    <phoneticPr fontId="1" type="noConversion"/>
  </si>
  <si>
    <t>当下手游公司处于双杀阶段，不知何时能走出。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</si>
</sst>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_ * #,##0.0_ ;_ * \-#,##0.0_ ;_ * &quot;-&quot;??_ ;_ @_ "/>
    <numFmt numFmtId="177" formatCode="_ * #,##0_ ;_ * \-#,##0_ ;_ * &quot;-&quot;??_ ;_ @_ "/>
  </numFmts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.5"/>
      <color theme="1"/>
      <name val="等线"/>
      <family val="3"/>
      <charset val="134"/>
      <scheme val="minor"/>
    </font>
    <font>
      <b/>
      <sz val="10.5"/>
      <color theme="1"/>
      <name val="等线"/>
      <family val="3"/>
      <charset val="134"/>
      <scheme val="minor"/>
    </font>
    <font>
      <sz val="7"/>
      <color theme="1"/>
      <name val="Times New Roman"/>
      <family val="1"/>
    </font>
    <font>
      <u/>
      <sz val="11"/>
      <color theme="10"/>
      <name val="等线"/>
      <family val="2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0.5"/>
      <color theme="1"/>
      <name val="等线"/>
      <family val="1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5" fillId="0" borderId="0" xfId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8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0" xfId="0" applyAlignment="1">
      <alignment vertical="center" wrapText="1"/>
    </xf>
    <xf numFmtId="43" fontId="0" fillId="0" borderId="0" xfId="0" applyNumberFormat="1">
      <alignment vertical="center"/>
    </xf>
    <xf numFmtId="0" fontId="0" fillId="0" borderId="1" xfId="0" applyBorder="1" applyAlignment="1">
      <alignment vertical="center" wrapText="1"/>
    </xf>
    <xf numFmtId="14" fontId="0" fillId="0" borderId="1" xfId="0" applyNumberFormat="1" applyBorder="1">
      <alignment vertical="center"/>
    </xf>
    <xf numFmtId="177" fontId="0" fillId="0" borderId="1" xfId="2" applyNumberFormat="1" applyFont="1" applyBorder="1">
      <alignment vertical="center"/>
    </xf>
    <xf numFmtId="176" fontId="0" fillId="0" borderId="1" xfId="2" applyNumberFormat="1" applyFont="1" applyBorder="1">
      <alignment vertical="center"/>
    </xf>
    <xf numFmtId="43" fontId="0" fillId="0" borderId="1" xfId="0" applyNumberFormat="1" applyBorder="1">
      <alignment vertical="center"/>
    </xf>
    <xf numFmtId="43" fontId="0" fillId="0" borderId="1" xfId="2" applyNumberFormat="1" applyFont="1" applyBorder="1">
      <alignment vertical="center"/>
    </xf>
    <xf numFmtId="43" fontId="0" fillId="0" borderId="1" xfId="2" applyFont="1" applyBorder="1">
      <alignment vertical="center"/>
    </xf>
    <xf numFmtId="177" fontId="0" fillId="0" borderId="1" xfId="0" applyNumberFormat="1" applyBorder="1">
      <alignment vertical="center"/>
    </xf>
    <xf numFmtId="9" fontId="0" fillId="0" borderId="1" xfId="3" applyFont="1" applyBorder="1">
      <alignment vertical="center"/>
    </xf>
    <xf numFmtId="0" fontId="0" fillId="0" borderId="1" xfId="0" applyFill="1" applyBorder="1" applyAlignment="1">
      <alignment vertical="center" wrapText="1"/>
    </xf>
    <xf numFmtId="9" fontId="0" fillId="2" borderId="1" xfId="3" applyFont="1" applyFill="1" applyBorder="1">
      <alignment vertical="center"/>
    </xf>
    <xf numFmtId="9" fontId="0" fillId="0" borderId="0" xfId="0" applyNumberFormat="1">
      <alignment vertical="center"/>
    </xf>
    <xf numFmtId="0" fontId="0" fillId="0" borderId="0" xfId="0" applyAlignment="1">
      <alignment horizontal="center" vertical="center" wrapText="1"/>
    </xf>
    <xf numFmtId="9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9" fontId="0" fillId="0" borderId="1" xfId="0" applyNumberFormat="1" applyBorder="1">
      <alignment vertical="center"/>
    </xf>
    <xf numFmtId="43" fontId="0" fillId="0" borderId="1" xfId="2" applyFont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3" borderId="1" xfId="0" applyNumberFormat="1" applyFill="1" applyBorder="1">
      <alignment vertical="center"/>
    </xf>
    <xf numFmtId="9" fontId="0" fillId="3" borderId="1" xfId="3" applyFont="1" applyFill="1" applyBorder="1">
      <alignment vertical="center"/>
    </xf>
    <xf numFmtId="0" fontId="0" fillId="0" borderId="1" xfId="0" applyFill="1" applyBorder="1" applyAlignment="1">
      <alignment horizontal="center" vertical="center" wrapText="1"/>
    </xf>
    <xf numFmtId="0" fontId="0" fillId="3" borderId="1" xfId="0" applyFill="1" applyBorder="1">
      <alignment vertical="center"/>
    </xf>
    <xf numFmtId="9" fontId="0" fillId="3" borderId="1" xfId="0" applyNumberFormat="1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176" fontId="0" fillId="3" borderId="1" xfId="2" applyNumberFormat="1" applyFont="1" applyFill="1" applyBorder="1">
      <alignment vertical="center"/>
    </xf>
    <xf numFmtId="0" fontId="0" fillId="3" borderId="0" xfId="0" applyFill="1">
      <alignment vertical="center"/>
    </xf>
  </cellXfs>
  <cellStyles count="4">
    <cellStyle name="百分比" xfId="3" builtinId="5"/>
    <cellStyle name="常规" xfId="0" builtinId="0"/>
    <cellStyle name="超链接" xfId="1" builtinId="8"/>
    <cellStyle name="千位分隔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em.rtf">
      <tp t="s">
        <v>2017-01-09</v>
        <stp/>
        <stp>EM_S_PQ_HIGHCLOSE_DATE</stp>
        <stp>4</stp>
        <stp>002602.SZ</stp>
        <stp>2016-12-31</stp>
        <stp>2018-04-20</stp>
        <stp>2</stp>
        <tr r="D95" s="2"/>
      </tp>
      <tp t="s">
        <v>2017-06-13</v>
        <stp/>
        <stp>EM_S_PQ_HIGHCLOSE_DATE</stp>
        <stp>4</stp>
        <stp>002624.SZ</stp>
        <stp>2016-12-31</stp>
        <stp>2018-04-20</stp>
        <stp>2</stp>
        <tr r="D96" s="2"/>
      </tp>
      <tp t="s">
        <v>2017-06-13</v>
        <stp/>
        <stp>EM_S_PQ_HIGHCLOSE_DATE</stp>
        <stp>4</stp>
        <stp>002555.SZ</stp>
        <stp>2016-12-31</stp>
        <stp>2018-04-20</stp>
        <stp>2</stp>
        <tr r="D97" s="2"/>
      </tp>
      <tp t="s">
        <v>2017-03-30</v>
        <stp/>
        <stp>EM_S_PQ_HIGHCLOSE_DATE</stp>
        <stp>4</stp>
        <stp>002558.SZ</stp>
        <stp>2016-12-31</stp>
        <stp>2018-04-20</stp>
        <stp>2</stp>
        <tr r="D94" s="2"/>
      </tp>
      <tp t="s">
        <v>2017-12-12</v>
        <stp/>
        <stp>EM_S_PQ_HIGHCLOSE_DATE</stp>
        <stp>4</stp>
        <stp>002517.SZ</stp>
        <stp>2016-12-31</stp>
        <stp>2018-04-20</stp>
        <stp>2</stp>
        <tr r="D99" s="2"/>
      </tp>
      <tp t="s">
        <v>2017-07-03</v>
        <stp/>
        <stp>EM_S_PQ_HIGHCLOSE_DATE</stp>
        <stp>4</stp>
        <stp>002174.SZ</stp>
        <stp>2016-12-31</stp>
        <stp>2018-04-20</stp>
        <stp>2</stp>
        <tr r="D100" s="2"/>
      </tp>
      <tp t="s">
        <v>2017-10-20</v>
        <stp/>
        <stp>EM_S_PQ_HIGHCLOSE_DATE</stp>
        <stp>4</stp>
        <stp>300418.SZ</stp>
        <stp>2016-12-31</stp>
        <stp>2018-04-20</stp>
        <stp>2</stp>
        <tr r="D98" s="2"/>
      </tp>
      <tp t="s">
        <v>2017-01-04</v>
        <stp/>
        <stp>EM_S_PQ_HIGHCLOSE_DATE</stp>
        <stp>4</stp>
        <stp>300315.SZ</stp>
        <stp>2016-12-31</stp>
        <stp>2018-04-20</stp>
        <stp>2</stp>
        <tr r="D101" s="2"/>
      </tp>
      <tp t="s">
        <v>2017-02-21</v>
        <stp/>
        <stp>EM_S_PQ_HIGHCLOSE_DATE</stp>
        <stp>4</stp>
        <stp>300052.SZ</stp>
        <stp>2016-12-31</stp>
        <stp>2018-04-20</stp>
        <stp>2</stp>
        <tr r="D102" s="2"/>
      </tp>
      <tp>
        <v>54759477160.599998</v>
        <stp/>
        <stp>EM_S_VAL_MV2</stp>
        <stp>2</stp>
        <stp>002558.SZ</stp>
        <stp>4/23/2018</stp>
        <tr r="E74" s="2"/>
      </tp>
      <tp>
        <v>44581544989.550003</v>
        <stp/>
        <stp>EM_S_VAL_MV2</stp>
        <stp>2</stp>
        <stp>002624.SZ</stp>
        <stp>4/23/2018</stp>
        <tr r="E73" s="2"/>
      </tp>
      <tp>
        <v>20.170000000000002</v>
        <stp/>
        <stp>EM_HKS_DQ_CLOSE</stp>
        <stp>4</stp>
        <stp>PWRD.O</stp>
        <stp>7/28/2015</stp>
        <stp>1</stp>
        <stp>1</stp>
        <tr r="E65" s="2"/>
      </tp>
      <tp>
        <v>31422391.649999999</v>
        <stp/>
        <stp>EM_S_QSTM07_IS</stp>
        <stp>4</stp>
        <stp>300052.SZ</stp>
        <stp>61</stp>
        <stp>12/31/2017</stp>
        <stp>1</stp>
        <tr r="K193" s="2"/>
      </tp>
      <tp t="s">
        <v/>
        <stp/>
        <stp>EM_S_QSTM07_IS</stp>
        <stp>4</stp>
        <stp>300315.SZ</stp>
        <stp>61</stp>
        <stp>12/31/2017</stp>
        <stp>1</stp>
        <tr r="K192" s="2"/>
      </tp>
      <tp>
        <v>422559031.17000002</v>
        <stp/>
        <stp>EM_S_QSTM07_IS</stp>
        <stp>4</stp>
        <stp>300418.SZ</stp>
        <stp>61</stp>
        <stp>12/31/2017</stp>
        <stp>1</stp>
        <tr r="K189" s="2"/>
      </tp>
      <tp>
        <v>-58145754.770000003</v>
        <stp/>
        <stp>EM_S_QSTM07_IS</stp>
        <stp>4</stp>
        <stp>300052.SZ</stp>
        <stp>61</stp>
        <stp>12/31/2016</stp>
        <stp>1</stp>
        <tr r="G193" s="2"/>
      </tp>
      <tp>
        <v>-51042663.280000001</v>
        <stp/>
        <stp>EM_S_QSTM07_IS</stp>
        <stp>4</stp>
        <stp>300315.SZ</stp>
        <stp>61</stp>
        <stp>12/31/2016</stp>
        <stp>1</stp>
        <tr r="G192" s="2"/>
      </tp>
      <tp>
        <v>38611114.390000001</v>
        <stp/>
        <stp>EM_S_QSTM07_IS</stp>
        <stp>4</stp>
        <stp>300418.SZ</stp>
        <stp>61</stp>
        <stp>12/31/2016</stp>
        <stp>1</stp>
        <tr r="G189" s="2"/>
      </tp>
      <tp>
        <v>196546469.53999999</v>
        <stp/>
        <stp>EM_S_QSTM07_IS</stp>
        <stp>4</stp>
        <stp>002174.SZ</stp>
        <stp>61</stp>
        <stp>12/31/2017</stp>
        <stp>1</stp>
        <tr r="K191" s="2"/>
      </tp>
      <tp>
        <v>409243101.38999999</v>
        <stp/>
        <stp>EM_S_QSTM07_IS</stp>
        <stp>4</stp>
        <stp>002555.SZ</stp>
        <stp>61</stp>
        <stp>12/31/2017</stp>
        <stp>1</stp>
        <tr r="K188" s="2"/>
      </tp>
      <tp t="s">
        <v/>
        <stp/>
        <stp>EM_S_QSTM07_IS</stp>
        <stp>4</stp>
        <stp>002558.SZ</stp>
        <stp>61</stp>
        <stp>12/31/2017</stp>
        <stp>1</stp>
        <tr r="K185" s="2"/>
      </tp>
      <tp t="s">
        <v/>
        <stp/>
        <stp>EM_S_QSTM07_IS</stp>
        <stp>4</stp>
        <stp>002517.SZ</stp>
        <stp>61</stp>
        <stp>12/31/2017</stp>
        <stp>1</stp>
        <tr r="K190" s="2"/>
      </tp>
      <tp>
        <v>426473169.55000001</v>
        <stp/>
        <stp>EM_S_QSTM07_IS</stp>
        <stp>4</stp>
        <stp>002624.SZ</stp>
        <stp>61</stp>
        <stp>12/31/2017</stp>
        <stp>1</stp>
        <tr r="K187" s="2"/>
      </tp>
      <tp>
        <v>68059297.019999996</v>
        <stp/>
        <stp>EM_S_QSTM07_IS</stp>
        <stp>4</stp>
        <stp>002602.SZ</stp>
        <stp>61</stp>
        <stp>12/31/2017</stp>
        <stp>1</stp>
        <tr r="K186" s="2"/>
      </tp>
      <tp>
        <v>227014529.81</v>
        <stp/>
        <stp>EM_S_QSTM07_IS</stp>
        <stp>4</stp>
        <stp>002174.SZ</stp>
        <stp>61</stp>
        <stp>12/31/2016</stp>
        <stp>1</stp>
        <tr r="G191" s="2"/>
      </tp>
      <tp>
        <v>317983885.94</v>
        <stp/>
        <stp>EM_S_QSTM07_IS</stp>
        <stp>4</stp>
        <stp>002555.SZ</stp>
        <stp>61</stp>
        <stp>12/31/2016</stp>
        <stp>1</stp>
        <tr r="G188" s="2"/>
      </tp>
      <tp>
        <v>272347078.88999999</v>
        <stp/>
        <stp>EM_S_QSTM07_IS</stp>
        <stp>4</stp>
        <stp>002558.SZ</stp>
        <stp>61</stp>
        <stp>12/31/2016</stp>
        <stp>1</stp>
        <tr r="G185" s="2"/>
      </tp>
      <tp>
        <v>249899152.72</v>
        <stp/>
        <stp>EM_S_QSTM07_IS</stp>
        <stp>4</stp>
        <stp>002517.SZ</stp>
        <stp>61</stp>
        <stp>12/31/2016</stp>
        <stp>1</stp>
        <tr r="G190" s="2"/>
      </tp>
      <tp>
        <v>448897603.45999998</v>
        <stp/>
        <stp>EM_S_QSTM07_IS</stp>
        <stp>4</stp>
        <stp>002624.SZ</stp>
        <stp>61</stp>
        <stp>12/31/2016</stp>
        <stp>1</stp>
        <tr r="G187" s="2"/>
      </tp>
      <tp>
        <v>110778268.22</v>
        <stp/>
        <stp>EM_S_QSTM07_IS</stp>
        <stp>4</stp>
        <stp>002602.SZ</stp>
        <stp>61</stp>
        <stp>12/31/2016</stp>
        <stp>1</stp>
        <tr r="G186" s="2"/>
      </tp>
      <tp>
        <v>802255880.63999999</v>
        <stp/>
        <stp>EM_S_QSTM07_IS</stp>
        <stp>4</stp>
        <stp>002174.SZ</stp>
        <stp>83</stp>
        <stp>12/31/2017</stp>
        <stp>1</stp>
        <tr r="K179" s="2"/>
      </tp>
      <tp>
        <v>2405546770.46</v>
        <stp/>
        <stp>EM_S_QSTM07_IS</stp>
        <stp>4</stp>
        <stp>002624.SZ</stp>
        <stp>83</stp>
        <stp>12/31/2017</stp>
        <stp>1</stp>
        <tr r="K175" s="2"/>
      </tp>
      <tp>
        <v>1029728851.4</v>
        <stp/>
        <stp>EM_S_QSTM07_IS</stp>
        <stp>4</stp>
        <stp>002602.SZ</stp>
        <stp>83</stp>
        <stp>12/31/2017</stp>
        <stp>1</stp>
        <tr r="K174" s="2"/>
      </tp>
      <tp>
        <v>1724430382.51</v>
        <stp/>
        <stp>EM_S_QSTM07_IS</stp>
        <stp>4</stp>
        <stp>002555.SZ</stp>
        <stp>83</stp>
        <stp>12/31/2017</stp>
        <stp>1</stp>
        <tr r="K176" s="2"/>
      </tp>
      <tp t="s">
        <v/>
        <stp/>
        <stp>EM_S_QSTM07_IS</stp>
        <stp>4</stp>
        <stp>002558.SZ</stp>
        <stp>83</stp>
        <stp>12/31/2017</stp>
        <stp>1</stp>
        <tr r="K173" s="2"/>
      </tp>
      <tp t="s">
        <v/>
        <stp/>
        <stp>EM_S_QSTM07_IS</stp>
        <stp>4</stp>
        <stp>002517.SZ</stp>
        <stp>83</stp>
        <stp>12/31/2017</stp>
        <stp>1</stp>
        <tr r="K178" s="2"/>
      </tp>
      <tp>
        <v>780254987.22000003</v>
        <stp/>
        <stp>EM_S_QSTM07_IS</stp>
        <stp>4</stp>
        <stp>002174.SZ</stp>
        <stp>83</stp>
        <stp>12/31/2016</stp>
        <stp>1</stp>
        <tr r="G179" s="2"/>
      </tp>
      <tp>
        <v>2616647813.1199999</v>
        <stp/>
        <stp>EM_S_QSTM07_IS</stp>
        <stp>4</stp>
        <stp>002624.SZ</stp>
        <stp>83</stp>
        <stp>12/31/2016</stp>
        <stp>1</stp>
        <tr r="G175" s="2"/>
      </tp>
      <tp>
        <v>913961622.37</v>
        <stp/>
        <stp>EM_S_QSTM07_IS</stp>
        <stp>4</stp>
        <stp>002602.SZ</stp>
        <stp>83</stp>
        <stp>12/31/2016</stp>
        <stp>1</stp>
        <tr r="G174" s="2"/>
      </tp>
      <tp>
        <v>1580336040.97</v>
        <stp/>
        <stp>EM_S_QSTM07_IS</stp>
        <stp>4</stp>
        <stp>002555.SZ</stp>
        <stp>83</stp>
        <stp>12/31/2016</stp>
        <stp>1</stp>
        <tr r="G176" s="2"/>
      </tp>
      <tp>
        <v>654955665.98000002</v>
        <stp/>
        <stp>EM_S_QSTM07_IS</stp>
        <stp>4</stp>
        <stp>002558.SZ</stp>
        <stp>83</stp>
        <stp>12/31/2016</stp>
        <stp>1</stp>
        <tr r="G173" s="2"/>
      </tp>
      <tp>
        <v>743365475.11000001</v>
        <stp/>
        <stp>EM_S_QSTM07_IS</stp>
        <stp>4</stp>
        <stp>002517.SZ</stp>
        <stp>83</stp>
        <stp>12/31/2016</stp>
        <stp>1</stp>
        <tr r="G178" s="2"/>
      </tp>
      <tp t="s">
        <v/>
        <stp/>
        <stp>EM_S_QSTM07_IS</stp>
        <stp>4</stp>
        <stp>300315.SZ</stp>
        <stp>83</stp>
        <stp>12/31/2017</stp>
        <stp>1</stp>
        <tr r="K180" s="2"/>
      </tp>
      <tp>
        <v>83425292.769999996</v>
        <stp/>
        <stp>EM_S_QSTM07_IS</stp>
        <stp>4</stp>
        <stp>300052.SZ</stp>
        <stp>83</stp>
        <stp>12/31/2017</stp>
        <stp>1</stp>
        <tr r="K181" s="2"/>
      </tp>
      <tp>
        <v>763859107.30999994</v>
        <stp/>
        <stp>EM_S_QSTM07_IS</stp>
        <stp>4</stp>
        <stp>300418.SZ</stp>
        <stp>83</stp>
        <stp>12/31/2017</stp>
        <stp>1</stp>
        <tr r="K177" s="2"/>
      </tp>
      <tp>
        <v>498908012.57999998</v>
        <stp/>
        <stp>EM_S_QSTM07_IS</stp>
        <stp>4</stp>
        <stp>300315.SZ</stp>
        <stp>83</stp>
        <stp>12/31/2016</stp>
        <stp>1</stp>
        <tr r="G180" s="2"/>
      </tp>
      <tp>
        <v>124481528.62</v>
        <stp/>
        <stp>EM_S_QSTM07_IS</stp>
        <stp>4</stp>
        <stp>300052.SZ</stp>
        <stp>83</stp>
        <stp>12/31/2016</stp>
        <stp>1</stp>
        <tr r="G181" s="2"/>
      </tp>
      <tp>
        <v>580156184.40999997</v>
        <stp/>
        <stp>EM_S_QSTM07_IS</stp>
        <stp>4</stp>
        <stp>300418.SZ</stp>
        <stp>83</stp>
        <stp>12/31/2016</stp>
        <stp>1</stp>
        <tr r="G177" s="2"/>
      </tp>
      <tp>
        <v>58.359182324678002</v>
        <stp/>
        <stp>EM_S_VAL_PE_TTM</stp>
        <stp>2</stp>
        <stp>300315.SZ</stp>
        <stp>2018-04-20</stp>
        <tr r="J204" s="2"/>
        <tr r="K101" s="2"/>
      </tp>
      <tp>
        <v>19.2523105857912</v>
        <stp/>
        <stp>EM_S_VAL_PE_TTM</stp>
        <stp>2</stp>
        <stp>002555.SZ</stp>
        <stp>2018-04-20</stp>
        <tr r="J200" s="2"/>
        <tr r="K97" s="2"/>
      </tp>
      <tp>
        <v>29.6192866445368</v>
        <stp/>
        <stp>EM_S_VAL_PE_TTM</stp>
        <stp>2</stp>
        <stp>002624.SZ</stp>
        <stp>2018-04-20</stp>
        <tr r="J199" s="2"/>
        <tr r="K96" s="2"/>
      </tp>
      <tp>
        <v>27.566068280784101</v>
        <stp/>
        <stp>EM_S_VAL_PE_TTM</stp>
        <stp>2</stp>
        <stp>002174.SZ</stp>
        <stp>2018-04-20</stp>
        <tr r="J203" s="2"/>
        <tr r="K100" s="2"/>
      </tp>
      <tp>
        <v>13.2697448977723</v>
        <stp/>
        <stp>EM_S_VAL_PE_TTM</stp>
        <stp>2</stp>
        <stp>002517.SZ</stp>
        <stp>2018-04-20</stp>
        <tr r="J202" s="2"/>
        <tr r="K99" s="2"/>
      </tp>
      <tp>
        <v>70.064712993893906</v>
        <stp/>
        <stp>EM_S_VAL_PE_TTM</stp>
        <stp>2</stp>
        <stp>300052.SZ</stp>
        <stp>2018-04-20</stp>
        <tr r="J205" s="2"/>
        <tr r="K102" s="2"/>
      </tp>
      <tp>
        <v>62.698981996225299</v>
        <stp/>
        <stp>EM_S_VAL_PE_TTM</stp>
        <stp>2</stp>
        <stp>002602.SZ</stp>
        <stp>2018-04-20</stp>
        <tr r="J198" s="2"/>
        <tr r="K95" s="2"/>
      </tp>
      <tp>
        <v>25.318993519928402</v>
        <stp/>
        <stp>EM_S_VAL_PE_TTM</stp>
        <stp>2</stp>
        <stp>300418.SZ</stp>
        <stp>2018-04-20</stp>
        <tr r="J201" s="2"/>
        <tr r="K98" s="2"/>
      </tp>
      <tp>
        <v>42.344665680238897</v>
        <stp/>
        <stp>EM_S_VAL_PE_TTM</stp>
        <stp>2</stp>
        <stp>002558.SZ</stp>
        <stp>2018-04-20</stp>
        <tr r="J197" s="2"/>
        <tr r="K94" s="2"/>
      </tp>
      <tp t="s">
        <v/>
        <stp/>
        <stp>EM_S_QSTM07_IS</stp>
        <stp>4</stp>
        <stp>002602.SZ</stp>
        <stp>61</stp>
        <stp>3/31/2018</stp>
        <stp>1</stp>
        <tr r="L186" s="2"/>
      </tp>
      <tp>
        <v>358321175.32999998</v>
        <stp/>
        <stp>EM_S_QSTM07_IS</stp>
        <stp>4</stp>
        <stp>002558.SZ</stp>
        <stp>61</stp>
        <stp>6/30/2017</stp>
        <stp>1</stp>
        <tr r="I185" s="2"/>
      </tp>
      <tp>
        <v>643447724.97000003</v>
        <stp/>
        <stp>EM_S_QSTM07_IS</stp>
        <stp>4</stp>
        <stp>002517.SZ</stp>
        <stp>61</stp>
        <stp>9/30/2017</stp>
        <stp>1</stp>
        <tr r="J190" s="2"/>
      </tp>
      <tp>
        <v>192604724.30000001</v>
        <stp/>
        <stp>EM_S_QSTM07_IS</stp>
        <stp>4</stp>
        <stp>300418.SZ</stp>
        <stp>61</stp>
        <stp>6/30/2017</stp>
        <stp>1</stp>
        <tr r="I189" s="2"/>
      </tp>
      <tp t="s">
        <v/>
        <stp/>
        <stp>EM_S_QSTM07_IS</stp>
        <stp>4</stp>
        <stp>300052.SZ</stp>
        <stp>61</stp>
        <stp>3/31/2018</stp>
        <stp>1</stp>
        <tr r="L193" s="2"/>
      </tp>
      <tp>
        <v>885592799.44000006</v>
        <stp/>
        <stp>EM_S_QSTM07_IS</stp>
        <stp>4</stp>
        <stp>300418.SZ</stp>
        <stp>83</stp>
        <stp>6/30/2017</stp>
        <stp>1</stp>
        <tr r="I177" s="2"/>
      </tp>
      <tp t="s">
        <v/>
        <stp/>
        <stp>EM_S_QSTM07_IS</stp>
        <stp>4</stp>
        <stp>300052.SZ</stp>
        <stp>83</stp>
        <stp>3/31/2018</stp>
        <stp>1</stp>
        <tr r="L181" s="2"/>
      </tp>
      <tp>
        <v>654692495.28999996</v>
        <stp/>
        <stp>EM_S_QSTM07_IS</stp>
        <stp>4</stp>
        <stp>002558.SZ</stp>
        <stp>83</stp>
        <stp>6/30/2017</stp>
        <stp>1</stp>
        <tr r="I173" s="2"/>
      </tp>
      <tp>
        <v>795412933.52999997</v>
        <stp/>
        <stp>EM_S_QSTM07_IS</stp>
        <stp>4</stp>
        <stp>002517.SZ</stp>
        <stp>83</stp>
        <stp>9/30/2017</stp>
        <stp>1</stp>
        <tr r="J178" s="2"/>
      </tp>
      <tp t="s">
        <v/>
        <stp/>
        <stp>EM_S_QSTM07_IS</stp>
        <stp>4</stp>
        <stp>002602.SZ</stp>
        <stp>83</stp>
        <stp>3/31/2018</stp>
        <stp>1</stp>
        <tr r="L174" s="2"/>
      </tp>
      <tp>
        <v>516899476.92000002</v>
        <stp/>
        <stp>EM_S_QSTM07_IS</stp>
        <stp>4</stp>
        <stp>002558.SZ</stp>
        <stp>61</stp>
        <stp>6/30/2016</stp>
        <stp>1</stp>
        <tr r="E185" s="2"/>
      </tp>
      <tp>
        <v>186628830.83000001</v>
        <stp/>
        <stp>EM_S_QSTM07_IS</stp>
        <stp>4</stp>
        <stp>002517.SZ</stp>
        <stp>61</stp>
        <stp>9/30/2016</stp>
        <stp>1</stp>
        <tr r="F190" s="2"/>
      </tp>
      <tp>
        <v>147240675.61000001</v>
        <stp/>
        <stp>EM_S_QSTM07_IS</stp>
        <stp>4</stp>
        <stp>300418.SZ</stp>
        <stp>61</stp>
        <stp>6/30/2016</stp>
        <stp>1</stp>
        <tr r="E189" s="2"/>
      </tp>
      <tp>
        <v>700517007.91999996</v>
        <stp/>
        <stp>EM_S_QSTM07_IS</stp>
        <stp>4</stp>
        <stp>300418.SZ</stp>
        <stp>83</stp>
        <stp>6/30/2016</stp>
        <stp>1</stp>
        <tr r="E177" s="2"/>
      </tp>
      <tp>
        <v>991962444.65999997</v>
        <stp/>
        <stp>EM_S_QSTM07_IS</stp>
        <stp>4</stp>
        <stp>002558.SZ</stp>
        <stp>83</stp>
        <stp>6/30/2016</stp>
        <stp>1</stp>
        <tr r="E173" s="2"/>
      </tp>
      <tp>
        <v>687181924.64999998</v>
        <stp/>
        <stp>EM_S_QSTM07_IS</stp>
        <stp>4</stp>
        <stp>002517.SZ</stp>
        <stp>83</stp>
        <stp>9/30/2016</stp>
        <stp>1</stp>
        <tr r="F178" s="2"/>
      </tp>
      <tp>
        <v>335180642.66000003</v>
        <stp/>
        <stp>EM_S_QSTM07_IS</stp>
        <stp>4</stp>
        <stp>002624.SZ</stp>
        <stp>61</stp>
        <stp>9/30/2016</stp>
        <stp>1</stp>
        <tr r="F187" s="2"/>
      </tp>
      <tp>
        <v>360788807.70999998</v>
        <stp/>
        <stp>EM_S_QSTM07_IS</stp>
        <stp>4</stp>
        <stp>002555.SZ</stp>
        <stp>61</stp>
        <stp>9/30/2017</stp>
        <stp>1</stp>
        <tr r="J188" s="2"/>
      </tp>
      <tp>
        <v>126401973.26000001</v>
        <stp/>
        <stp>EM_S_QSTM07_IS</stp>
        <stp>4</stp>
        <stp>002174.SZ</stp>
        <stp>61</stp>
        <stp>9/30/2016</stp>
        <stp>1</stp>
        <tr r="F191" s="2"/>
      </tp>
      <tp>
        <v>127154137.05</v>
        <stp/>
        <stp>EM_S_QSTM07_IS</stp>
        <stp>4</stp>
        <stp>300315.SZ</stp>
        <stp>61</stp>
        <stp>9/30/2017</stp>
        <stp>1</stp>
        <tr r="J192" s="2"/>
      </tp>
      <tp>
        <v>452070482.39999998</v>
        <stp/>
        <stp>EM_S_QSTM07_IS</stp>
        <stp>4</stp>
        <stp>300315.SZ</stp>
        <stp>83</stp>
        <stp>9/30/2017</stp>
        <stp>1</stp>
        <tr r="J180" s="2"/>
      </tp>
      <tp>
        <v>1384968829.74</v>
        <stp/>
        <stp>EM_S_QSTM07_IS</stp>
        <stp>4</stp>
        <stp>002555.SZ</stp>
        <stp>83</stp>
        <stp>9/30/2017</stp>
        <stp>1</stp>
        <tr r="J176" s="2"/>
      </tp>
      <tp>
        <v>1427554915.73</v>
        <stp/>
        <stp>EM_S_QSTM07_IS</stp>
        <stp>4</stp>
        <stp>002624.SZ</stp>
        <stp>83</stp>
        <stp>9/30/2016</stp>
        <stp>1</stp>
        <tr r="F175" s="2"/>
      </tp>
      <tp>
        <v>733934273.16999996</v>
        <stp/>
        <stp>EM_S_QSTM07_IS</stp>
        <stp>4</stp>
        <stp>002174.SZ</stp>
        <stp>83</stp>
        <stp>9/30/2016</stp>
        <stp>1</stp>
        <tr r="F179" s="2"/>
      </tp>
      <tp>
        <v>406882633.48000002</v>
        <stp/>
        <stp>EM_S_QSTM07_IS</stp>
        <stp>4</stp>
        <stp>002624.SZ</stp>
        <stp>61</stp>
        <stp>9/30/2017</stp>
        <stp>1</stp>
        <tr r="J187" s="2"/>
      </tp>
      <tp>
        <v>266178589.09999999</v>
        <stp/>
        <stp>EM_S_QSTM07_IS</stp>
        <stp>4</stp>
        <stp>002555.SZ</stp>
        <stp>61</stp>
        <stp>9/30/2016</stp>
        <stp>1</stp>
        <tr r="F188" s="2"/>
      </tp>
      <tp>
        <v>119851702.81999999</v>
        <stp/>
        <stp>EM_S_QSTM07_IS</stp>
        <stp>4</stp>
        <stp>002174.SZ</stp>
        <stp>61</stp>
        <stp>9/30/2017</stp>
        <stp>1</stp>
        <tr r="J191" s="2"/>
      </tp>
      <tp>
        <v>141127892.94</v>
        <stp/>
        <stp>EM_S_QSTM07_IS</stp>
        <stp>4</stp>
        <stp>300315.SZ</stp>
        <stp>61</stp>
        <stp>9/30/2016</stp>
        <stp>1</stp>
        <tr r="F192" s="2"/>
      </tp>
      <tp>
        <v>401369631.02999997</v>
        <stp/>
        <stp>EM_S_QSTM07_IS</stp>
        <stp>4</stp>
        <stp>300315.SZ</stp>
        <stp>83</stp>
        <stp>9/30/2016</stp>
        <stp>1</stp>
        <tr r="F180" s="2"/>
      </tp>
      <tp>
        <v>1238946955.3099999</v>
        <stp/>
        <stp>EM_S_QSTM07_IS</stp>
        <stp>4</stp>
        <stp>002555.SZ</stp>
        <stp>83</stp>
        <stp>9/30/2016</stp>
        <stp>1</stp>
        <tr r="F176" s="2"/>
      </tp>
      <tp>
        <v>1936222670.04</v>
        <stp/>
        <stp>EM_S_QSTM07_IS</stp>
        <stp>4</stp>
        <stp>002624.SZ</stp>
        <stp>83</stp>
        <stp>9/30/2017</stp>
        <stp>1</stp>
        <tr r="J175" s="2"/>
      </tp>
      <tp>
        <v>753729237.63999999</v>
        <stp/>
        <stp>EM_S_QSTM07_IS</stp>
        <stp>4</stp>
        <stp>002174.SZ</stp>
        <stp>83</stp>
        <stp>9/30/2017</stp>
        <stp>1</stp>
        <tr r="J179" s="2"/>
      </tp>
      <tp>
        <v>117922333.66</v>
        <stp/>
        <stp>EM_S_QSTM07_IS</stp>
        <stp>4</stp>
        <stp>002602.SZ</stp>
        <stp>61</stp>
        <stp>9/30/2016</stp>
        <stp>1</stp>
        <tr r="F186" s="2"/>
      </tp>
      <tp>
        <v>-17227467.359999999</v>
        <stp/>
        <stp>EM_S_QSTM07_IS</stp>
        <stp>4</stp>
        <stp>002558.SZ</stp>
        <stp>61</stp>
        <stp>3/31/2016</stp>
        <stp>1</stp>
        <tr r="D185" s="2"/>
      </tp>
      <tp>
        <v>96718082.670000002</v>
        <stp/>
        <stp>EM_S_QSTM07_IS</stp>
        <stp>4</stp>
        <stp>300418.SZ</stp>
        <stp>61</stp>
        <stp>3/31/2016</stp>
        <stp>1</stp>
        <tr r="D189" s="2"/>
      </tp>
      <tp>
        <v>4271895.4400000004</v>
        <stp/>
        <stp>EM_S_QSTM07_IS</stp>
        <stp>4</stp>
        <stp>300052.SZ</stp>
        <stp>61</stp>
        <stp>9/30/2016</stp>
        <stp>1</stp>
        <tr r="F193" s="2"/>
      </tp>
      <tp>
        <v>525262509.95999998</v>
        <stp/>
        <stp>EM_S_QSTM07_IS</stp>
        <stp>4</stp>
        <stp>300418.SZ</stp>
        <stp>83</stp>
        <stp>3/31/2016</stp>
        <stp>1</stp>
        <tr r="D177" s="2"/>
      </tp>
      <tp>
        <v>78073427.099999994</v>
        <stp/>
        <stp>EM_S_QSTM07_IS</stp>
        <stp>4</stp>
        <stp>300052.SZ</stp>
        <stp>83</stp>
        <stp>9/30/2016</stp>
        <stp>1</stp>
        <tr r="F181" s="2"/>
      </tp>
      <tp>
        <v>58034995.5</v>
        <stp/>
        <stp>EM_S_QSTM07_IS</stp>
        <stp>4</stp>
        <stp>002558.SZ</stp>
        <stp>83</stp>
        <stp>3/31/2016</stp>
        <stp>1</stp>
        <tr r="D173" s="2"/>
      </tp>
      <tp>
        <v>843327437.25</v>
        <stp/>
        <stp>EM_S_QSTM07_IS</stp>
        <stp>4</stp>
        <stp>002602.SZ</stp>
        <stp>83</stp>
        <stp>9/30/2016</stp>
        <stp>1</stp>
        <tr r="F174" s="2"/>
      </tp>
      <tp>
        <v>96489936.280000001</v>
        <stp/>
        <stp>EM_S_QSTM07_IS</stp>
        <stp>4</stp>
        <stp>002602.SZ</stp>
        <stp>61</stp>
        <stp>9/30/2017</stp>
        <stp>1</stp>
        <tr r="J186" s="2"/>
      </tp>
      <tp>
        <v>338987221.24000001</v>
        <stp/>
        <stp>EM_S_QSTM07_IS</stp>
        <stp>4</stp>
        <stp>002558.SZ</stp>
        <stp>61</stp>
        <stp>3/31/2017</stp>
        <stp>1</stp>
        <tr r="H185" s="2"/>
      </tp>
      <tp t="s">
        <v/>
        <stp/>
        <stp>EM_S_QSTM07_IS</stp>
        <stp>4</stp>
        <stp>002517.SZ</stp>
        <stp>61</stp>
        <stp>3/31/2018</stp>
        <stp>1</stp>
        <tr r="L190" s="2"/>
      </tp>
      <tp>
        <v>191683868.63</v>
        <stp/>
        <stp>EM_S_QSTM07_IS</stp>
        <stp>4</stp>
        <stp>300418.SZ</stp>
        <stp>61</stp>
        <stp>3/31/2017</stp>
        <stp>1</stp>
        <tr r="H189" s="2"/>
      </tp>
      <tp>
        <v>6833699.5800000001</v>
        <stp/>
        <stp>EM_S_QSTM07_IS</stp>
        <stp>4</stp>
        <stp>300052.SZ</stp>
        <stp>61</stp>
        <stp>9/30/2017</stp>
        <stp>1</stp>
        <tr r="J193" s="2"/>
      </tp>
      <tp>
        <v>851761530.77999997</v>
        <stp/>
        <stp>EM_S_QSTM07_IS</stp>
        <stp>4</stp>
        <stp>300418.SZ</stp>
        <stp>83</stp>
        <stp>3/31/2017</stp>
        <stp>1</stp>
        <tr r="H177" s="2"/>
      </tp>
      <tp>
        <v>63268884.619999997</v>
        <stp/>
        <stp>EM_S_QSTM07_IS</stp>
        <stp>4</stp>
        <stp>300052.SZ</stp>
        <stp>83</stp>
        <stp>9/30/2017</stp>
        <stp>1</stp>
        <tr r="J181" s="2"/>
      </tp>
      <tp>
        <v>748222876</v>
        <stp/>
        <stp>EM_S_QSTM07_IS</stp>
        <stp>4</stp>
        <stp>002558.SZ</stp>
        <stp>83</stp>
        <stp>3/31/2017</stp>
        <stp>1</stp>
        <tr r="H173" s="2"/>
      </tp>
      <tp t="s">
        <v/>
        <stp/>
        <stp>EM_S_QSTM07_IS</stp>
        <stp>4</stp>
        <stp>002517.SZ</stp>
        <stp>83</stp>
        <stp>3/31/2018</stp>
        <stp>1</stp>
        <tr r="L178" s="2"/>
      </tp>
      <tp>
        <v>828159325.38</v>
        <stp/>
        <stp>EM_S_QSTM07_IS</stp>
        <stp>4</stp>
        <stp>002602.SZ</stp>
        <stp>83</stp>
        <stp>9/30/2017</stp>
        <stp>1</stp>
        <tr r="J174" s="2"/>
      </tp>
      <tp>
        <v>360129626.88999999</v>
        <stp/>
        <stp>EM_S_QSTM07_IS</stp>
        <stp>4</stp>
        <stp>002624.SZ</stp>
        <stp>61</stp>
        <stp>3/31/2018</stp>
        <stp>1</stp>
        <tr r="L187" s="2"/>
      </tp>
      <tp t="s">
        <v/>
        <stp/>
        <stp>EM_S_QSTM07_IS</stp>
        <stp>4</stp>
        <stp>002174.SZ</stp>
        <stp>61</stp>
        <stp>3/31/2018</stp>
        <stp>1</stp>
        <tr r="L191" s="2"/>
      </tp>
      <tp>
        <v>1802655008.0899999</v>
        <stp/>
        <stp>EM_S_QSTM07_IS</stp>
        <stp>4</stp>
        <stp>002624.SZ</stp>
        <stp>83</stp>
        <stp>3/31/2018</stp>
        <stp>1</stp>
        <tr r="L175" s="2"/>
      </tp>
      <tp t="s">
        <v/>
        <stp/>
        <stp>EM_S_QSTM07_IS</stp>
        <stp>4</stp>
        <stp>002174.SZ</stp>
        <stp>83</stp>
        <stp>3/31/2018</stp>
        <stp>1</stp>
        <tr r="L179" s="2"/>
      </tp>
      <tp t="s">
        <v/>
        <stp/>
        <stp>EM_S_QSTM07_IS</stp>
        <stp>4</stp>
        <stp>002555.SZ</stp>
        <stp>61</stp>
        <stp>3/31/2018</stp>
        <stp>1</stp>
        <tr r="L188" s="2"/>
      </tp>
      <tp t="s">
        <v/>
        <stp/>
        <stp>EM_S_QSTM07_IS</stp>
        <stp>4</stp>
        <stp>300315.SZ</stp>
        <stp>61</stp>
        <stp>3/31/2018</stp>
        <stp>1</stp>
        <tr r="L192" s="2"/>
      </tp>
      <tp t="s">
        <v/>
        <stp/>
        <stp>EM_S_QSTM07_IS</stp>
        <stp>4</stp>
        <stp>300315.SZ</stp>
        <stp>83</stp>
        <stp>3/31/2018</stp>
        <stp>1</stp>
        <tr r="L180" s="2"/>
      </tp>
      <tp t="s">
        <v/>
        <stp/>
        <stp>EM_S_QSTM07_IS</stp>
        <stp>4</stp>
        <stp>002555.SZ</stp>
        <stp>83</stp>
        <stp>3/31/2018</stp>
        <stp>1</stp>
        <tr r="L176" s="2"/>
      </tp>
      <tp>
        <v>20166548.82</v>
        <stp/>
        <stp>EM_S_QSTM07_IS</stp>
        <stp>4</stp>
        <stp>002624.SZ</stp>
        <stp>61</stp>
        <stp>3/31/2016</stp>
        <stp>1</stp>
        <tr r="D187" s="2"/>
      </tp>
      <tp>
        <v>433033150.06</v>
        <stp/>
        <stp>EM_S_QSTM07_IS</stp>
        <stp>4</stp>
        <stp>002555.SZ</stp>
        <stp>61</stp>
        <stp>3/31/2017</stp>
        <stp>1</stp>
        <tr r="H188" s="2"/>
      </tp>
      <tp>
        <v>110325506.39</v>
        <stp/>
        <stp>EM_S_QSTM07_IS</stp>
        <stp>4</stp>
        <stp>002174.SZ</stp>
        <stp>61</stp>
        <stp>3/31/2016</stp>
        <stp>1</stp>
        <tr r="D191" s="2"/>
      </tp>
      <tp>
        <v>161848098.44999999</v>
        <stp/>
        <stp>EM_S_QSTM07_IS</stp>
        <stp>4</stp>
        <stp>300315.SZ</stp>
        <stp>61</stp>
        <stp>3/31/2017</stp>
        <stp>1</stp>
        <tr r="H192" s="2"/>
      </tp>
      <tp>
        <v>456536042.83999997</v>
        <stp/>
        <stp>EM_S_QSTM07_IS</stp>
        <stp>4</stp>
        <stp>300315.SZ</stp>
        <stp>83</stp>
        <stp>3/31/2017</stp>
        <stp>1</stp>
        <tr r="H180" s="2"/>
      </tp>
      <tp>
        <v>1618738028.51</v>
        <stp/>
        <stp>EM_S_QSTM07_IS</stp>
        <stp>4</stp>
        <stp>002555.SZ</stp>
        <stp>83</stp>
        <stp>3/31/2017</stp>
        <stp>1</stp>
        <tr r="H176" s="2"/>
      </tp>
      <tp>
        <v>118539481.73999999</v>
        <stp/>
        <stp>EM_S_QSTM07_IS</stp>
        <stp>4</stp>
        <stp>002624.SZ</stp>
        <stp>83</stp>
        <stp>3/31/2016</stp>
        <stp>1</stp>
        <tr r="D175" s="2"/>
      </tp>
      <tp>
        <v>441641945.06999999</v>
        <stp/>
        <stp>EM_S_QSTM07_IS</stp>
        <stp>4</stp>
        <stp>002174.SZ</stp>
        <stp>83</stp>
        <stp>3/31/2016</stp>
        <stp>1</stp>
        <tr r="D179" s="2"/>
      </tp>
      <tp>
        <v>325454783.13</v>
        <stp/>
        <stp>EM_S_QSTM07_IS</stp>
        <stp>4</stp>
        <stp>002624.SZ</stp>
        <stp>61</stp>
        <stp>3/31/2017</stp>
        <stp>1</stp>
        <tr r="H187" s="2"/>
      </tp>
      <tp>
        <v>211243219.05000001</v>
        <stp/>
        <stp>EM_S_QSTM07_IS</stp>
        <stp>4</stp>
        <stp>002555.SZ</stp>
        <stp>61</stp>
        <stp>3/31/2016</stp>
        <stp>1</stp>
        <tr r="D188" s="2"/>
      </tp>
      <tp>
        <v>205936906.69</v>
        <stp/>
        <stp>EM_S_QSTM07_IS</stp>
        <stp>4</stp>
        <stp>002174.SZ</stp>
        <stp>61</stp>
        <stp>3/31/2017</stp>
        <stp>1</stp>
        <tr r="H191" s="2"/>
      </tp>
      <tp>
        <v>221350691.88999999</v>
        <stp/>
        <stp>EM_S_QSTM07_IS</stp>
        <stp>4</stp>
        <stp>300315.SZ</stp>
        <stp>61</stp>
        <stp>3/31/2016</stp>
        <stp>1</stp>
        <tr r="D192" s="2"/>
      </tp>
      <tp>
        <v>508548977.30000001</v>
        <stp/>
        <stp>EM_S_QSTM07_IS</stp>
        <stp>4</stp>
        <stp>300315.SZ</stp>
        <stp>83</stp>
        <stp>3/31/2016</stp>
        <stp>1</stp>
        <tr r="D180" s="2"/>
      </tp>
      <tp>
        <v>1187773368.8</v>
        <stp/>
        <stp>EM_S_QSTM07_IS</stp>
        <stp>4</stp>
        <stp>002555.SZ</stp>
        <stp>83</stp>
        <stp>3/31/2016</stp>
        <stp>1</stp>
        <tr r="D176" s="2"/>
      </tp>
      <tp>
        <v>1910221140.3</v>
        <stp/>
        <stp>EM_S_QSTM07_IS</stp>
        <stp>4</stp>
        <stp>002624.SZ</stp>
        <stp>83</stp>
        <stp>3/31/2017</stp>
        <stp>1</stp>
        <tr r="H175" s="2"/>
      </tp>
      <tp>
        <v>887782489.36000001</v>
        <stp/>
        <stp>EM_S_QSTM07_IS</stp>
        <stp>4</stp>
        <stp>002174.SZ</stp>
        <stp>83</stp>
        <stp>3/31/2017</stp>
        <stp>1</stp>
        <tr r="H179" s="2"/>
      </tp>
      <tp>
        <v>493063753.19</v>
        <stp/>
        <stp>EM_S_QSTM07_IS</stp>
        <stp>4</stp>
        <stp>002602.SZ</stp>
        <stp>61</stp>
        <stp>6/30/2017</stp>
        <stp>1</stp>
        <tr r="I186" s="2"/>
      </tp>
      <tp t="s">
        <v/>
        <stp/>
        <stp>EM_S_QSTM07_IS</stp>
        <stp>4</stp>
        <stp>002558.SZ</stp>
        <stp>61</stp>
        <stp>3/31/2018</stp>
        <stp>1</stp>
        <tr r="L185" s="2"/>
      </tp>
      <tp>
        <v>206843768.16</v>
        <stp/>
        <stp>EM_S_QSTM07_IS</stp>
        <stp>4</stp>
        <stp>002517.SZ</stp>
        <stp>61</stp>
        <stp>3/31/2017</stp>
        <stp>1</stp>
        <tr r="H190" s="2"/>
      </tp>
      <tp t="s">
        <v/>
        <stp/>
        <stp>EM_S_QSTM07_IS</stp>
        <stp>4</stp>
        <stp>300418.SZ</stp>
        <stp>61</stp>
        <stp>3/31/2018</stp>
        <stp>1</stp>
        <tr r="L189" s="2"/>
      </tp>
      <tp>
        <v>8730630.7300000004</v>
        <stp/>
        <stp>EM_S_QSTM07_IS</stp>
        <stp>4</stp>
        <stp>300052.SZ</stp>
        <stp>61</stp>
        <stp>6/30/2017</stp>
        <stp>1</stp>
        <tr r="I193" s="2"/>
      </tp>
      <tp t="s">
        <v/>
        <stp/>
        <stp>EM_S_QSTM07_IS</stp>
        <stp>4</stp>
        <stp>300418.SZ</stp>
        <stp>83</stp>
        <stp>3/31/2018</stp>
        <stp>1</stp>
        <tr r="L177" s="2"/>
      </tp>
      <tp>
        <v>96907814.569999993</v>
        <stp/>
        <stp>EM_S_QSTM07_IS</stp>
        <stp>4</stp>
        <stp>300052.SZ</stp>
        <stp>83</stp>
        <stp>6/30/2017</stp>
        <stp>1</stp>
        <tr r="I181" s="2"/>
      </tp>
      <tp t="s">
        <v/>
        <stp/>
        <stp>EM_S_QSTM07_IS</stp>
        <stp>4</stp>
        <stp>002558.SZ</stp>
        <stp>83</stp>
        <stp>3/31/2018</stp>
        <stp>1</stp>
        <tr r="L173" s="2"/>
      </tp>
      <tp>
        <v>658544078.37</v>
        <stp/>
        <stp>EM_S_QSTM07_IS</stp>
        <stp>4</stp>
        <stp>002517.SZ</stp>
        <stp>83</stp>
        <stp>3/31/2017</stp>
        <stp>1</stp>
        <tr r="H178" s="2"/>
      </tp>
      <tp>
        <v>774472423.07000005</v>
        <stp/>
        <stp>EM_S_QSTM07_IS</stp>
        <stp>4</stp>
        <stp>002602.SZ</stp>
        <stp>83</stp>
        <stp>6/30/2017</stp>
        <stp>1</stp>
        <tr r="I174" s="2"/>
      </tp>
      <tp>
        <v>153275675.71000001</v>
        <stp/>
        <stp>EM_S_QSTM07_IS</stp>
        <stp>4</stp>
        <stp>002602.SZ</stp>
        <stp>61</stp>
        <stp>6/30/2016</stp>
        <stp>1</stp>
        <tr r="E186" s="2"/>
      </tp>
      <tp>
        <v>102628567.20999999</v>
        <stp/>
        <stp>EM_S_QSTM07_IS</stp>
        <stp>4</stp>
        <stp>002517.SZ</stp>
        <stp>61</stp>
        <stp>3/31/2016</stp>
        <stp>1</stp>
        <tr r="D190" s="2"/>
      </tp>
      <tp>
        <v>684283.12</v>
        <stp/>
        <stp>EM_S_QSTM07_IS</stp>
        <stp>4</stp>
        <stp>300052.SZ</stp>
        <stp>61</stp>
        <stp>6/30/2016</stp>
        <stp>1</stp>
        <tr r="E193" s="2"/>
      </tp>
      <tp>
        <v>56405195.590000004</v>
        <stp/>
        <stp>EM_S_QSTM07_IS</stp>
        <stp>4</stp>
        <stp>300052.SZ</stp>
        <stp>83</stp>
        <stp>6/30/2016</stp>
        <stp>1</stp>
        <tr r="E181" s="2"/>
      </tp>
      <tp>
        <v>623007469.72000003</v>
        <stp/>
        <stp>EM_S_QSTM07_IS</stp>
        <stp>4</stp>
        <stp>002517.SZ</stp>
        <stp>83</stp>
        <stp>3/31/2016</stp>
        <stp>1</stp>
        <tr r="D178" s="2"/>
      </tp>
      <tp>
        <v>863488663.32000005</v>
        <stp/>
        <stp>EM_S_QSTM07_IS</stp>
        <stp>4</stp>
        <stp>002602.SZ</stp>
        <stp>83</stp>
        <stp>6/30/2016</stp>
        <stp>1</stp>
        <tr r="E174" s="2"/>
      </tp>
      <tp>
        <v>345898102.62</v>
        <stp/>
        <stp>EM_S_QSTM07_IS</stp>
        <stp>4</stp>
        <stp>002624.SZ</stp>
        <stp>61</stp>
        <stp>6/30/2017</stp>
        <stp>1</stp>
        <tr r="I187" s="2"/>
      </tp>
      <tp>
        <v>274756629.98000002</v>
        <stp/>
        <stp>EM_S_QSTM07_IS</stp>
        <stp>4</stp>
        <stp>002555.SZ</stp>
        <stp>61</stp>
        <stp>6/30/2016</stp>
        <stp>1</stp>
        <tr r="E188" s="2"/>
      </tp>
      <tp>
        <v>133555381.33</v>
        <stp/>
        <stp>EM_S_QSTM07_IS</stp>
        <stp>4</stp>
        <stp>002174.SZ</stp>
        <stp>61</stp>
        <stp>6/30/2017</stp>
        <stp>1</stp>
        <tr r="I191" s="2"/>
      </tp>
      <tp>
        <v>197149911.66</v>
        <stp/>
        <stp>EM_S_QSTM07_IS</stp>
        <stp>4</stp>
        <stp>300315.SZ</stp>
        <stp>61</stp>
        <stp>6/30/2016</stp>
        <stp>1</stp>
        <tr r="E192" s="2"/>
      </tp>
      <tp>
        <v>445861184.43000001</v>
        <stp/>
        <stp>EM_S_QSTM07_IS</stp>
        <stp>4</stp>
        <stp>300315.SZ</stp>
        <stp>83</stp>
        <stp>6/30/2016</stp>
        <stp>1</stp>
        <tr r="E180" s="2"/>
      </tp>
      <tp>
        <v>1240837363.6500001</v>
        <stp/>
        <stp>EM_S_QSTM07_IS</stp>
        <stp>4</stp>
        <stp>002555.SZ</stp>
        <stp>83</stp>
        <stp>6/30/2016</stp>
        <stp>1</stp>
        <tr r="E176" s="2"/>
      </tp>
      <tp>
        <v>1677824438.26</v>
        <stp/>
        <stp>EM_S_QSTM07_IS</stp>
        <stp>4</stp>
        <stp>002624.SZ</stp>
        <stp>83</stp>
        <stp>6/30/2017</stp>
        <stp>1</stp>
        <tr r="I175" s="2"/>
      </tp>
      <tp>
        <v>791907846.88</v>
        <stp/>
        <stp>EM_S_QSTM07_IS</stp>
        <stp>4</stp>
        <stp>002174.SZ</stp>
        <stp>83</stp>
        <stp>6/30/2017</stp>
        <stp>1</stp>
        <tr r="I179" s="2"/>
      </tp>
      <tp>
        <v>362068340.60000002</v>
        <stp/>
        <stp>EM_S_QSTM07_IS</stp>
        <stp>4</stp>
        <stp>002624.SZ</stp>
        <stp>61</stp>
        <stp>6/30/2016</stp>
        <stp>1</stp>
        <tr r="E187" s="2"/>
      </tp>
      <tp>
        <v>417517368.31</v>
        <stp/>
        <stp>EM_S_QSTM07_IS</stp>
        <stp>4</stp>
        <stp>002555.SZ</stp>
        <stp>61</stp>
        <stp>6/30/2017</stp>
        <stp>1</stp>
        <tr r="I188" s="2"/>
      </tp>
      <tp>
        <v>124137901.22</v>
        <stp/>
        <stp>EM_S_QSTM07_IS</stp>
        <stp>4</stp>
        <stp>002174.SZ</stp>
        <stp>61</stp>
        <stp>6/30/2016</stp>
        <stp>1</stp>
        <tr r="E191" s="2"/>
      </tp>
      <tp>
        <v>105270785.15000001</v>
        <stp/>
        <stp>EM_S_QSTM07_IS</stp>
        <stp>4</stp>
        <stp>300315.SZ</stp>
        <stp>61</stp>
        <stp>6/30/2017</stp>
        <stp>1</stp>
        <tr r="I192" s="2"/>
      </tp>
      <tp>
        <v>370426375.38999999</v>
        <stp/>
        <stp>EM_S_QSTM07_IS</stp>
        <stp>4</stp>
        <stp>300315.SZ</stp>
        <stp>83</stp>
        <stp>6/30/2017</stp>
        <stp>1</stp>
        <tr r="I180" s="2"/>
      </tp>
      <tp>
        <v>1460690875.99</v>
        <stp/>
        <stp>EM_S_QSTM07_IS</stp>
        <stp>4</stp>
        <stp>002555.SZ</stp>
        <stp>83</stp>
        <stp>6/30/2017</stp>
        <stp>1</stp>
        <tr r="I176" s="2"/>
      </tp>
      <tp>
        <v>1996089540.1500001</v>
        <stp/>
        <stp>EM_S_QSTM07_IS</stp>
        <stp>4</stp>
        <stp>002624.SZ</stp>
        <stp>83</stp>
        <stp>6/30/2016</stp>
        <stp>1</stp>
        <tr r="E175" s="2"/>
      </tp>
      <tp>
        <v>574283208.53999996</v>
        <stp/>
        <stp>EM_S_QSTM07_IS</stp>
        <stp>4</stp>
        <stp>002174.SZ</stp>
        <stp>83</stp>
        <stp>6/30/2016</stp>
        <stp>1</stp>
        <tr r="E179" s="2"/>
      </tp>
      <tp>
        <v>121479397.65000001</v>
        <stp/>
        <stp>EM_S_QSTM07_IS</stp>
        <stp>4</stp>
        <stp>002602.SZ</stp>
        <stp>61</stp>
        <stp>3/31/2016</stp>
        <stp>1</stp>
        <tr r="D186" s="2"/>
      </tp>
      <tp>
        <v>296917877.94</v>
        <stp/>
        <stp>EM_S_QSTM07_IS</stp>
        <stp>4</stp>
        <stp>002558.SZ</stp>
        <stp>61</stp>
        <stp>9/30/2016</stp>
        <stp>1</stp>
        <tr r="F185" s="2"/>
      </tp>
      <tp>
        <v>142586080.69</v>
        <stp/>
        <stp>EM_S_QSTM07_IS</stp>
        <stp>4</stp>
        <stp>002517.SZ</stp>
        <stp>61</stp>
        <stp>6/30/2016</stp>
        <stp>1</stp>
        <tr r="E190" s="2"/>
      </tp>
      <tp>
        <v>248927250.80000001</v>
        <stp/>
        <stp>EM_S_QSTM07_IS</stp>
        <stp>4</stp>
        <stp>300418.SZ</stp>
        <stp>61</stp>
        <stp>9/30/2016</stp>
        <stp>1</stp>
        <tr r="F189" s="2"/>
      </tp>
      <tp>
        <v>3460286.36</v>
        <stp/>
        <stp>EM_S_QSTM07_IS</stp>
        <stp>4</stp>
        <stp>300052.SZ</stp>
        <stp>61</stp>
        <stp>3/31/2016</stp>
        <stp>1</stp>
        <tr r="D193" s="2"/>
      </tp>
      <tp>
        <v>618734924.52999997</v>
        <stp/>
        <stp>EM_S_QSTM07_IS</stp>
        <stp>4</stp>
        <stp>300418.SZ</stp>
        <stp>83</stp>
        <stp>9/30/2016</stp>
        <stp>1</stp>
        <tr r="F177" s="2"/>
      </tp>
      <tp>
        <v>62387905.850000001</v>
        <stp/>
        <stp>EM_S_QSTM07_IS</stp>
        <stp>4</stp>
        <stp>300052.SZ</stp>
        <stp>83</stp>
        <stp>3/31/2016</stp>
        <stp>1</stp>
        <tr r="D181" s="2"/>
      </tp>
      <tp>
        <v>618611153.41999996</v>
        <stp/>
        <stp>EM_S_QSTM07_IS</stp>
        <stp>4</stp>
        <stp>002558.SZ</stp>
        <stp>83</stp>
        <stp>9/30/2016</stp>
        <stp>1</stp>
        <tr r="F173" s="2"/>
      </tp>
      <tp>
        <v>666926932.53999996</v>
        <stp/>
        <stp>EM_S_QSTM07_IS</stp>
        <stp>4</stp>
        <stp>002517.SZ</stp>
        <stp>83</stp>
        <stp>6/30/2016</stp>
        <stp>1</stp>
        <tr r="E178" s="2"/>
      </tp>
      <tp>
        <v>835124707.30999994</v>
        <stp/>
        <stp>EM_S_QSTM07_IS</stp>
        <stp>4</stp>
        <stp>002602.SZ</stp>
        <stp>83</stp>
        <stp>3/31/2016</stp>
        <stp>1</stp>
        <tr r="D174" s="2"/>
      </tp>
      <tp>
        <v>125127280.41</v>
        <stp/>
        <stp>EM_S_QSTM07_IS</stp>
        <stp>4</stp>
        <stp>002602.SZ</stp>
        <stp>61</stp>
        <stp>3/31/2017</stp>
        <stp>1</stp>
        <tr r="H186" s="2"/>
      </tp>
      <tp>
        <v>345997880.69</v>
        <stp/>
        <stp>EM_S_QSTM07_IS</stp>
        <stp>4</stp>
        <stp>002558.SZ</stp>
        <stp>61</stp>
        <stp>9/30/2017</stp>
        <stp>1</stp>
        <tr r="J185" s="2"/>
      </tp>
      <tp>
        <v>207004167.31999999</v>
        <stp/>
        <stp>EM_S_QSTM07_IS</stp>
        <stp>4</stp>
        <stp>002517.SZ</stp>
        <stp>61</stp>
        <stp>6/30/2017</stp>
        <stp>1</stp>
        <tr r="I190" s="2"/>
      </tp>
      <tp>
        <v>191818433.50999999</v>
        <stp/>
        <stp>EM_S_QSTM07_IS</stp>
        <stp>4</stp>
        <stp>300418.SZ</stp>
        <stp>61</stp>
        <stp>9/30/2017</stp>
        <stp>1</stp>
        <tr r="J189" s="2"/>
      </tp>
      <tp>
        <v>3309938.79</v>
        <stp/>
        <stp>EM_S_QSTM07_IS</stp>
        <stp>4</stp>
        <stp>300052.SZ</stp>
        <stp>61</stp>
        <stp>3/31/2017</stp>
        <stp>1</stp>
        <tr r="H193" s="2"/>
      </tp>
      <tp>
        <v>935156230.50999999</v>
        <stp/>
        <stp>EM_S_QSTM07_IS</stp>
        <stp>4</stp>
        <stp>300418.SZ</stp>
        <stp>83</stp>
        <stp>9/30/2017</stp>
        <stp>1</stp>
        <tr r="J177" s="2"/>
      </tp>
      <tp>
        <v>69621151.420000002</v>
        <stp/>
        <stp>EM_S_QSTM07_IS</stp>
        <stp>4</stp>
        <stp>300052.SZ</stp>
        <stp>83</stp>
        <stp>3/31/2017</stp>
        <stp>1</stp>
        <tr r="H181" s="2"/>
      </tp>
      <tp>
        <v>646023239.82000005</v>
        <stp/>
        <stp>EM_S_QSTM07_IS</stp>
        <stp>4</stp>
        <stp>002558.SZ</stp>
        <stp>83</stp>
        <stp>9/30/2017</stp>
        <stp>1</stp>
        <tr r="J173" s="2"/>
      </tp>
      <tp>
        <v>640730290.75999999</v>
        <stp/>
        <stp>EM_S_QSTM07_IS</stp>
        <stp>4</stp>
        <stp>002517.SZ</stp>
        <stp>83</stp>
        <stp>6/30/2017</stp>
        <stp>1</stp>
        <tr r="I178" s="2"/>
      </tp>
      <tp>
        <v>858461043.73000002</v>
        <stp/>
        <stp>EM_S_QSTM07_IS</stp>
        <stp>4</stp>
        <stp>002602.SZ</stp>
        <stp>83</stp>
        <stp>3/31/2017</stp>
        <stp>1</stp>
        <tr r="H174" s="2"/>
      </tp>
      <tp>
        <v>6.98</v>
        <stp/>
        <stp>EM_HKS_DQ_CLOSE</stp>
        <stp>4</stp>
        <stp>GAME.O</stp>
        <stp>11/18/2015</stp>
        <stp>1</stp>
        <stp>1</stp>
        <tr r="E67" s="2"/>
      </tp>
      <tp>
        <v>1003458105.1</v>
        <stp/>
        <stp>EM_HKS_VAL_MV</stp>
        <stp>3</stp>
        <stp>PWRD.O</stp>
        <stp>7/28/2015</stp>
        <stp>1</stp>
        <tr r="F65" s="2"/>
      </tp>
      <tp>
        <v>1887529453.6500001</v>
        <stp/>
        <stp>EM_HKS_VAL_MV</stp>
        <stp>3</stp>
        <stp>GAME.O</stp>
        <stp>11/18/2015</stp>
        <stp>1</stp>
        <tr r="F67" s="2"/>
      </tp>
      <tp>
        <v>28.9606482381879</v>
        <stp/>
        <stp>EM_S_VAL_PE_TTM</stp>
        <stp>2</stp>
        <stp>002624.SZ</stp>
        <stp>4/23/2018</stp>
        <tr r="G73" s="2"/>
      </tp>
      <tp>
        <v>42.438799801795597</v>
        <stp/>
        <stp>EM_S_VAL_PE_TTM</stp>
        <stp>2</stp>
        <stp>002558.SZ</stp>
        <stp>4/23/2018</stp>
        <tr r="G74" s="2"/>
      </tp>
      <tp>
        <v>132.06838121145</v>
        <stp/>
        <stp>EM_S_DQ_CLOSE</stp>
        <stp>3</stp>
        <stp>002602.SZ</stp>
        <stp>2017-01-09</stp>
        <stp>2</stp>
        <tr r="E95" s="2"/>
      </tp>
      <tp>
        <v>526085147.81999999</v>
        <stp/>
        <stp>EM_S_FA_NETPROFIT_TTM</stp>
        <stp>3</stp>
        <stp>002602.SZ</stp>
        <stp>2017-01-09</stp>
        <stp>2</stp>
        <tr r="H95" s="2"/>
      </tp>
      <tp>
        <v>87.000087643836096</v>
        <stp/>
        <stp>EM_S_DQ_CLOSE</stp>
        <stp>3</stp>
        <stp>300418.SZ</stp>
        <stp>2018-04-20</stp>
        <stp>2</stp>
        <tr r="F98" s="2"/>
      </tp>
      <tp>
        <v>683491310.98000002</v>
        <stp/>
        <stp>EM_S_FA_NETPROFIT_TTM</stp>
        <stp>3</stp>
        <stp>002174.SZ</stp>
        <stp>2017-07-03</stp>
        <stp>2</stp>
        <tr r="H100" s="2"/>
      </tp>
      <tp>
        <v>304.34612556234498</v>
        <stp/>
        <stp>EM_S_DQ_CLOSE</stp>
        <stp>3</stp>
        <stp>002558.SZ</stp>
        <stp>2017-03-30</stp>
        <stp>2</stp>
        <tr r="E94" s="2"/>
      </tp>
      <tp>
        <v>61.475730150940699</v>
        <stp/>
        <stp>EM_S_DQ_CLOSE</stp>
        <stp>3</stp>
        <stp>002517.SZ</stp>
        <stp>2018-04-20</stp>
        <stp>2</stp>
        <tr r="F99" s="2"/>
      </tp>
      <tp>
        <v>272684060.76999998</v>
        <stp/>
        <stp>EM_S_FA_NETPROFIT_TTM</stp>
        <stp>3</stp>
        <stp>300315.SZ</stp>
        <stp>2018-04-20</stp>
        <stp>2</stp>
        <tr r="I101" s="2"/>
      </tp>
      <tp>
        <v>75.221697376633799</v>
        <stp/>
        <stp>EM_S_DQ_CLOSE</stp>
        <stp>3</stp>
        <stp>002624.SZ</stp>
        <stp>2017-06-13</stp>
        <stp>2</stp>
        <tr r="E96" s="2"/>
      </tp>
      <tp>
        <v>116.211506593042</v>
        <stp/>
        <stp>EM_S_DQ_CLOSE</stp>
        <stp>3</stp>
        <stp>300418.SZ</stp>
        <stp>2017-10-20</stp>
        <stp>2</stp>
        <tr r="E98" s="2"/>
      </tp>
      <tp>
        <v>168.46079981658201</v>
        <stp/>
        <stp>EM_S_DQ_CLOSE</stp>
        <stp>3</stp>
        <stp>002555.SZ</stp>
        <stp>2018-04-20</stp>
        <stp>2</stp>
        <tr r="F97" s="2"/>
      </tp>
      <tp>
        <v>109.922265349507</v>
        <stp/>
        <stp>EM_S_DQ_CLOSE</stp>
        <stp>3</stp>
        <stp>002558.SZ</stp>
        <stp>2018-04-20</stp>
        <stp>2</stp>
        <tr r="F94" s="2"/>
      </tp>
      <tp>
        <v>1539383532.54</v>
        <stp/>
        <stp>EM_S_FA_NETPROFIT_TTM</stp>
        <stp>3</stp>
        <stp>002624.SZ</stp>
        <stp>4/23/2018</stp>
        <stp>2</stp>
        <tr r="F73" s="2"/>
      </tp>
      <tp>
        <v>69.407064264232105</v>
        <stp/>
        <stp>EM_S_DQ_CLOSE</stp>
        <stp>3</stp>
        <stp>002624.SZ</stp>
        <stp>2018-04-20</stp>
        <stp>2</stp>
        <tr r="F96" s="2"/>
      </tp>
      <tp>
        <v>108.243434903137</v>
        <stp/>
        <stp>EM_S_DQ_CLOSE</stp>
        <stp>3</stp>
        <stp>002602.SZ</stp>
        <stp>2018-04-20</stp>
        <stp>2</stp>
        <tr r="F95" s="2"/>
      </tp>
      <tp>
        <v>1290316347.6900001</v>
        <stp/>
        <stp>EM_S_FA_NETPROFIT_TTM</stp>
        <stp>3</stp>
        <stp>002558.SZ</stp>
        <stp>4/23/2018</stp>
        <stp>2</stp>
        <tr r="F74" s="2"/>
      </tp>
      <tp>
        <v>304.43354248714797</v>
        <stp/>
        <stp>EM_S_DQ_CLOSE</stp>
        <stp>3</stp>
        <stp>002555.SZ</stp>
        <stp>2017-06-13</stp>
        <stp>2</stp>
        <tr r="E97" s="2"/>
      </tp>
      <tp>
        <v>112.073717165254</v>
        <stp/>
        <stp>EM_S_DQ_CLOSE</stp>
        <stp>3</stp>
        <stp>002517.SZ</stp>
        <stp>2017-12-12</stp>
        <stp>2</stp>
        <tr r="E99" s="2"/>
      </tp>
      <tp>
        <v>50296660.75</v>
        <stp/>
        <stp>EM_S_FA_NETPROFIT_TTM</stp>
        <stp>3</stp>
        <stp>300052.SZ</stp>
        <stp>2018-04-20</stp>
        <stp>2</stp>
        <tr r="I102" s="2"/>
      </tp>
      <tp>
        <v>57955340.759999998</v>
        <stp/>
        <stp>EM_S_FA_NETPROFIT_TTM</stp>
        <stp>3</stp>
        <stp>300052.SZ</stp>
        <stp>2017-02-21</stp>
        <stp>2</stp>
        <tr r="H102" s="2"/>
      </tp>
      <tp>
        <v>114.64762432536</v>
        <stp/>
        <stp>EM_S_DQ_CLOSE</stp>
        <stp>3</stp>
        <stp>300315.SZ</stp>
        <stp>2017-01-04</stp>
        <stp>2</stp>
        <tr r="E101" s="2"/>
      </tp>
      <tp>
        <v>655890460.38</v>
        <stp/>
        <stp>EM_S_FA_NETPROFIT_TTM</stp>
        <stp>3</stp>
        <stp>002174.SZ</stp>
        <stp>2018-04-20</stp>
        <stp>2</stp>
        <tr r="I100" s="2"/>
      </tp>
      <tp>
        <v>802469122.67999995</v>
        <stp/>
        <stp>EM_S_FA_NETPROFIT_TTM</stp>
        <stp>3</stp>
        <stp>002602.SZ</stp>
        <stp>2018-04-20</stp>
        <stp>2</stp>
        <tr r="I95" s="2"/>
      </tp>
      <tp>
        <v>1504708688.78</v>
        <stp/>
        <stp>EM_S_FA_NETPROFIT_TTM</stp>
        <stp>3</stp>
        <stp>002624.SZ</stp>
        <stp>2018-04-20</stp>
        <stp>2</stp>
        <tr r="I96" s="2"/>
      </tp>
      <tp>
        <v>36.0716172726137</v>
        <stp/>
        <stp>EM_S_DQ_CLOSE</stp>
        <stp>3</stp>
        <stp>300052.SZ</stp>
        <stp>2018-04-20</stp>
        <stp>2</stp>
        <tr r="F102" s="2"/>
      </tp>
      <tp>
        <v>1307194813.1700001</v>
        <stp/>
        <stp>EM_S_FA_NETPROFIT_TTM</stp>
        <stp>3</stp>
        <stp>002517.SZ</stp>
        <stp>2017-12-12</stp>
        <stp>2</stp>
        <tr r="H99" s="2"/>
      </tp>
      <tp>
        <v>1291952255.0799999</v>
        <stp/>
        <stp>EM_S_FA_NETPROFIT_TTM</stp>
        <stp>3</stp>
        <stp>002555.SZ</stp>
        <stp>2017-06-13</stp>
        <stp>2</stp>
        <tr r="H97" s="2"/>
      </tp>
      <tp>
        <v>73.024985189669096</v>
        <stp/>
        <stp>EM_S_DQ_CLOSE</stp>
        <stp>3</stp>
        <stp>300052.SZ</stp>
        <stp>2017-02-21</stp>
        <stp>2</stp>
        <tr r="E102" s="2"/>
      </tp>
      <tp>
        <v>62.739074454681699</v>
        <stp/>
        <stp>EM_S_DQ_CLOSE</stp>
        <stp>3</stp>
        <stp>002174.SZ</stp>
        <stp>2018-04-20</stp>
        <stp>2</stp>
        <tr r="F100" s="2"/>
      </tp>
      <tp>
        <v>757909801.86000001</v>
        <stp/>
        <stp>EM_S_FA_NETPROFIT_TTM</stp>
        <stp>3</stp>
        <stp>300315.SZ</stp>
        <stp>2017-01-04</stp>
        <stp>2</stp>
        <tr r="H101" s="2"/>
      </tp>
      <tp>
        <v>998666057.61000001</v>
        <stp/>
        <stp>EM_S_FA_NETPROFIT_TTM</stp>
        <stp>3</stp>
        <stp>300418.SZ</stp>
        <stp>2018-04-20</stp>
        <stp>2</stp>
        <tr r="I98" s="2"/>
      </tp>
      <tp>
        <v>102.66892494321699</v>
        <stp/>
        <stp>EM_S_DQ_CLOSE</stp>
        <stp>3</stp>
        <stp>002174.SZ</stp>
        <stp>2017-07-03</stp>
        <stp>2</stp>
        <tr r="E100" s="2"/>
      </tp>
      <tp>
        <v>1292425759.1900001</v>
        <stp/>
        <stp>EM_S_FA_NETPROFIT_TTM</stp>
        <stp>3</stp>
        <stp>002624.SZ</stp>
        <stp>2017-06-13</stp>
        <stp>2</stp>
        <tr r="H96" s="2"/>
      </tp>
      <tp>
        <v>70.4733485823796</v>
        <stp/>
        <stp>EM_S_DQ_CLOSE</stp>
        <stp>3</stp>
        <stp>300315.SZ</stp>
        <stp>2018-04-20</stp>
        <stp>2</stp>
        <tr r="F101" s="2"/>
      </tp>
      <tp>
        <v>1613473021.8599999</v>
        <stp/>
        <stp>EM_S_FA_NETPROFIT_TTM</stp>
        <stp>3</stp>
        <stp>002517.SZ</stp>
        <stp>2018-04-20</stp>
        <stp>2</stp>
        <tr r="I99" s="2"/>
      </tp>
      <tp>
        <v>1068936966.38</v>
        <stp/>
        <stp>EM_S_FA_NETPROFIT_TTM</stp>
        <stp>3</stp>
        <stp>002558.SZ</stp>
        <stp>2017-03-30</stp>
        <stp>2</stp>
        <tr r="H94" s="2"/>
      </tp>
      <tp>
        <v>1290316347.6900001</v>
        <stp/>
        <stp>EM_S_FA_NETPROFIT_TTM</stp>
        <stp>3</stp>
        <stp>002558.SZ</stp>
        <stp>2018-04-20</stp>
        <stp>2</stp>
        <tr r="I94" s="2"/>
      </tp>
      <tp>
        <v>1654683663.79</v>
        <stp/>
        <stp>EM_S_FA_NETPROFIT_TTM</stp>
        <stp>3</stp>
        <stp>002555.SZ</stp>
        <stp>2018-04-20</stp>
        <stp>2</stp>
        <tr r="I97" s="2"/>
      </tp>
      <tp>
        <v>671826958.12</v>
        <stp/>
        <stp>EM_S_FA_NETPROFIT_TTM</stp>
        <stp>3</stp>
        <stp>300418.SZ</stp>
        <stp>2017-10-20</stp>
        <stp>2</stp>
        <tr r="H98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volatileDependencies" Target="volatileDependenci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373134</xdr:colOff>
      <xdr:row>4</xdr:row>
      <xdr:rowOff>28575</xdr:rowOff>
    </xdr:from>
    <xdr:to>
      <xdr:col>16</xdr:col>
      <xdr:colOff>627586</xdr:colOff>
      <xdr:row>24</xdr:row>
      <xdr:rowOff>114300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5E5AA74D-A11D-43FC-AEDC-26B826370F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5334" y="752475"/>
          <a:ext cx="5740852" cy="3705225"/>
        </a:xfrm>
        <a:prstGeom prst="rect">
          <a:avLst/>
        </a:prstGeom>
      </xdr:spPr>
    </xdr:pic>
    <xdr:clientData/>
  </xdr:twoCellAnchor>
  <xdr:twoCellAnchor editAs="oneCell">
    <xdr:from>
      <xdr:col>12</xdr:col>
      <xdr:colOff>590550</xdr:colOff>
      <xdr:row>109</xdr:row>
      <xdr:rowOff>66675</xdr:rowOff>
    </xdr:from>
    <xdr:to>
      <xdr:col>21</xdr:col>
      <xdr:colOff>637344</xdr:colOff>
      <xdr:row>131</xdr:row>
      <xdr:rowOff>85095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1DEA6F45-795B-4365-B8BC-D3FB68DDD5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48800" y="21240750"/>
          <a:ext cx="6647619" cy="5038095"/>
        </a:xfrm>
        <a:prstGeom prst="rect">
          <a:avLst/>
        </a:prstGeom>
      </xdr:spPr>
    </xdr:pic>
    <xdr:clientData/>
  </xdr:twoCellAnchor>
  <xdr:twoCellAnchor editAs="oneCell">
    <xdr:from>
      <xdr:col>5</xdr:col>
      <xdr:colOff>228600</xdr:colOff>
      <xdr:row>117</xdr:row>
      <xdr:rowOff>9525</xdr:rowOff>
    </xdr:from>
    <xdr:to>
      <xdr:col>11</xdr:col>
      <xdr:colOff>475548</xdr:colOff>
      <xdr:row>133</xdr:row>
      <xdr:rowOff>12355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D29A5BE6-7CE0-459B-8EE2-E3938FB3DC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14775" y="23669625"/>
          <a:ext cx="5104698" cy="289843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211</xdr:row>
      <xdr:rowOff>0</xdr:rowOff>
    </xdr:from>
    <xdr:to>
      <xdr:col>7</xdr:col>
      <xdr:colOff>173365</xdr:colOff>
      <xdr:row>233</xdr:row>
      <xdr:rowOff>28575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AD231B23-0966-465B-80A3-0EEE9E5E77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5800" y="43443525"/>
          <a:ext cx="4954915" cy="4010025"/>
        </a:xfrm>
        <a:prstGeom prst="rect">
          <a:avLst/>
        </a:prstGeom>
      </xdr:spPr>
    </xdr:pic>
    <xdr:clientData/>
  </xdr:twoCellAnchor>
  <xdr:twoCellAnchor editAs="oneCell">
    <xdr:from>
      <xdr:col>7</xdr:col>
      <xdr:colOff>361951</xdr:colOff>
      <xdr:row>210</xdr:row>
      <xdr:rowOff>152400</xdr:rowOff>
    </xdr:from>
    <xdr:to>
      <xdr:col>13</xdr:col>
      <xdr:colOff>533401</xdr:colOff>
      <xdr:row>232</xdr:row>
      <xdr:rowOff>173453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86B2AE28-61E1-4FB3-AFC6-B9FA5ACC8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9301" y="43414950"/>
          <a:ext cx="4819650" cy="4002503"/>
        </a:xfrm>
        <a:prstGeom prst="rect">
          <a:avLst/>
        </a:prstGeom>
      </xdr:spPr>
    </xdr:pic>
    <xdr:clientData/>
  </xdr:twoCellAnchor>
  <xdr:twoCellAnchor editAs="oneCell">
    <xdr:from>
      <xdr:col>14</xdr:col>
      <xdr:colOff>114301</xdr:colOff>
      <xdr:row>210</xdr:row>
      <xdr:rowOff>66675</xdr:rowOff>
    </xdr:from>
    <xdr:to>
      <xdr:col>21</xdr:col>
      <xdr:colOff>9526</xdr:colOff>
      <xdr:row>233</xdr:row>
      <xdr:rowOff>3550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B8AC2DED-C3E4-4353-9692-BF175481FB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001376" y="43329225"/>
          <a:ext cx="4953000" cy="4099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84686</xdr:colOff>
      <xdr:row>32</xdr:row>
      <xdr:rowOff>8800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5C1017A-1928-48B8-96DB-55810F108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314286" cy="58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12</xdr:col>
      <xdr:colOff>237067</xdr:colOff>
      <xdr:row>51</xdr:row>
      <xdr:rowOff>113879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E4962C7-B1D4-4849-AB1B-34C18967D0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972175"/>
          <a:ext cx="8466667" cy="33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9</xdr:col>
      <xdr:colOff>180181</xdr:colOff>
      <xdr:row>73</xdr:row>
      <xdr:rowOff>18573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4D0EA841-9FB1-4B8B-8733-2C1973FCD7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410700"/>
          <a:ext cx="6352381" cy="381904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EM_HKS_DQ_CLOSE"/>
      <definedName name="EM_HKS_VAL_MV"/>
      <definedName name="EM_S_DQ_CLOSE"/>
      <definedName name="EM_S_FA_NETPROFIT_TTM"/>
      <definedName name="EM_S_PQ_HIGHCLOSE_DATE"/>
      <definedName name="EM_S_QSTM07_IS"/>
      <definedName name="EM_S_VAL_MV2"/>
      <definedName name="EM_S_VAL_PE_TTM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joudou.com/merger/68140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CE3F7-FFAC-489C-94C9-002935DD7A90}">
  <dimension ref="A1:C49"/>
  <sheetViews>
    <sheetView topLeftCell="A37" workbookViewId="0">
      <selection activeCell="A49" sqref="A49:B49"/>
    </sheetView>
  </sheetViews>
  <sheetFormatPr defaultRowHeight="14.25" x14ac:dyDescent="0.2"/>
  <sheetData>
    <row r="1" spans="1:2" x14ac:dyDescent="0.2">
      <c r="A1" s="1" t="s">
        <v>0</v>
      </c>
    </row>
    <row r="2" spans="1:2" x14ac:dyDescent="0.2">
      <c r="A2" s="2" t="s">
        <v>1</v>
      </c>
      <c r="B2" s="2" t="s">
        <v>7</v>
      </c>
    </row>
    <row r="3" spans="1:2" x14ac:dyDescent="0.2">
      <c r="A3" s="2" t="s">
        <v>3</v>
      </c>
      <c r="B3" s="2" t="s">
        <v>8</v>
      </c>
    </row>
    <row r="4" spans="1:2" x14ac:dyDescent="0.2">
      <c r="A4" s="2" t="s">
        <v>4</v>
      </c>
      <c r="B4" s="2" t="s">
        <v>62</v>
      </c>
    </row>
    <row r="5" spans="1:2" x14ac:dyDescent="0.2">
      <c r="A5" s="2" t="s">
        <v>5</v>
      </c>
      <c r="B5" s="2" t="s">
        <v>63</v>
      </c>
    </row>
    <row r="6" spans="1:2" x14ac:dyDescent="0.2">
      <c r="A6" s="2" t="s">
        <v>6</v>
      </c>
      <c r="B6" s="2" t="s">
        <v>64</v>
      </c>
    </row>
    <row r="8" spans="1:2" x14ac:dyDescent="0.2">
      <c r="A8" s="1" t="s">
        <v>9</v>
      </c>
    </row>
    <row r="9" spans="1:2" x14ac:dyDescent="0.2">
      <c r="A9" s="2" t="s">
        <v>1</v>
      </c>
      <c r="B9" s="4" t="s">
        <v>10</v>
      </c>
    </row>
    <row r="10" spans="1:2" x14ac:dyDescent="0.2">
      <c r="A10" s="2" t="s">
        <v>2</v>
      </c>
      <c r="B10" s="2" t="s">
        <v>11</v>
      </c>
    </row>
    <row r="11" spans="1:2" x14ac:dyDescent="0.2">
      <c r="A11" s="2" t="s">
        <v>4</v>
      </c>
      <c r="B11" s="2" t="s">
        <v>12</v>
      </c>
    </row>
    <row r="12" spans="1:2" x14ac:dyDescent="0.2">
      <c r="A12" s="2" t="s">
        <v>5</v>
      </c>
      <c r="B12" s="2" t="s">
        <v>13</v>
      </c>
    </row>
    <row r="13" spans="1:2" x14ac:dyDescent="0.2">
      <c r="A13" s="2" t="s">
        <v>6</v>
      </c>
      <c r="B13" s="2" t="s">
        <v>14</v>
      </c>
    </row>
    <row r="14" spans="1:2" x14ac:dyDescent="0.2">
      <c r="B14" s="2"/>
    </row>
    <row r="15" spans="1:2" x14ac:dyDescent="0.2">
      <c r="B15" s="5"/>
    </row>
    <row r="16" spans="1:2" x14ac:dyDescent="0.2">
      <c r="B16" s="3" t="s">
        <v>100</v>
      </c>
    </row>
    <row r="17" spans="1:2" x14ac:dyDescent="0.2">
      <c r="B17" s="3" t="s">
        <v>76</v>
      </c>
    </row>
    <row r="18" spans="1:2" x14ac:dyDescent="0.2">
      <c r="A18" s="2" t="s">
        <v>20</v>
      </c>
      <c r="B18" s="2" t="s">
        <v>15</v>
      </c>
    </row>
    <row r="19" spans="1:2" x14ac:dyDescent="0.2">
      <c r="A19" s="2" t="s">
        <v>21</v>
      </c>
      <c r="B19" s="2" t="s">
        <v>16</v>
      </c>
    </row>
    <row r="20" spans="1:2" x14ac:dyDescent="0.2">
      <c r="A20" s="2" t="s">
        <v>22</v>
      </c>
      <c r="B20" s="2" t="s">
        <v>17</v>
      </c>
    </row>
    <row r="21" spans="1:2" x14ac:dyDescent="0.2">
      <c r="A21" s="2" t="s">
        <v>23</v>
      </c>
      <c r="B21" s="2" t="s">
        <v>18</v>
      </c>
    </row>
    <row r="22" spans="1:2" x14ac:dyDescent="0.2">
      <c r="A22" s="2" t="s">
        <v>24</v>
      </c>
      <c r="B22" s="2" t="s">
        <v>19</v>
      </c>
    </row>
    <row r="25" spans="1:2" x14ac:dyDescent="0.2">
      <c r="A25" s="1" t="s">
        <v>25</v>
      </c>
    </row>
    <row r="26" spans="1:2" x14ac:dyDescent="0.2">
      <c r="A26" t="s">
        <v>1</v>
      </c>
      <c r="B26" t="s">
        <v>26</v>
      </c>
    </row>
    <row r="27" spans="1:2" x14ac:dyDescent="0.2">
      <c r="A27" t="s">
        <v>2</v>
      </c>
      <c r="B27" t="s">
        <v>27</v>
      </c>
    </row>
    <row r="28" spans="1:2" x14ac:dyDescent="0.2">
      <c r="A28" t="s">
        <v>4</v>
      </c>
      <c r="B28" s="6" t="s">
        <v>28</v>
      </c>
    </row>
    <row r="29" spans="1:2" x14ac:dyDescent="0.2">
      <c r="A29" t="s">
        <v>5</v>
      </c>
      <c r="B29" t="s">
        <v>29</v>
      </c>
    </row>
    <row r="30" spans="1:2" x14ac:dyDescent="0.2">
      <c r="B30" t="s">
        <v>30</v>
      </c>
    </row>
    <row r="32" spans="1:2" x14ac:dyDescent="0.2">
      <c r="A32" s="7" t="s">
        <v>31</v>
      </c>
    </row>
    <row r="33" spans="1:3" x14ac:dyDescent="0.2">
      <c r="A33" t="s">
        <v>1</v>
      </c>
      <c r="B33" t="s">
        <v>32</v>
      </c>
    </row>
    <row r="34" spans="1:3" x14ac:dyDescent="0.2">
      <c r="B34" t="s">
        <v>33</v>
      </c>
      <c r="C34" t="s">
        <v>50</v>
      </c>
    </row>
    <row r="35" spans="1:3" x14ac:dyDescent="0.2">
      <c r="B35" t="s">
        <v>34</v>
      </c>
      <c r="C35" t="s">
        <v>49</v>
      </c>
    </row>
    <row r="36" spans="1:3" x14ac:dyDescent="0.2">
      <c r="B36" t="s">
        <v>35</v>
      </c>
      <c r="C36" t="s">
        <v>48</v>
      </c>
    </row>
    <row r="37" spans="1:3" x14ac:dyDescent="0.2">
      <c r="B37" t="s">
        <v>36</v>
      </c>
      <c r="C37" t="s">
        <v>42</v>
      </c>
    </row>
    <row r="38" spans="1:3" x14ac:dyDescent="0.2">
      <c r="B38" t="s">
        <v>37</v>
      </c>
      <c r="C38" t="s">
        <v>43</v>
      </c>
    </row>
    <row r="39" spans="1:3" x14ac:dyDescent="0.2">
      <c r="B39" t="s">
        <v>38</v>
      </c>
      <c r="C39" t="s">
        <v>44</v>
      </c>
    </row>
    <row r="40" spans="1:3" x14ac:dyDescent="0.2">
      <c r="B40" t="s">
        <v>39</v>
      </c>
      <c r="C40" t="s">
        <v>45</v>
      </c>
    </row>
    <row r="41" spans="1:3" x14ac:dyDescent="0.2">
      <c r="B41" t="s">
        <v>40</v>
      </c>
      <c r="C41" t="s">
        <v>46</v>
      </c>
    </row>
    <row r="42" spans="1:3" x14ac:dyDescent="0.2">
      <c r="B42" t="s">
        <v>41</v>
      </c>
      <c r="C42" t="s">
        <v>47</v>
      </c>
    </row>
    <row r="44" spans="1:3" x14ac:dyDescent="0.2">
      <c r="A44" t="s">
        <v>3</v>
      </c>
      <c r="B44" t="s">
        <v>51</v>
      </c>
    </row>
    <row r="45" spans="1:3" x14ac:dyDescent="0.2">
      <c r="B45" t="s">
        <v>52</v>
      </c>
    </row>
    <row r="46" spans="1:3" x14ac:dyDescent="0.2">
      <c r="A46" t="s">
        <v>53</v>
      </c>
      <c r="B46" t="s">
        <v>54</v>
      </c>
    </row>
    <row r="47" spans="1:3" x14ac:dyDescent="0.2">
      <c r="A47" t="s">
        <v>55</v>
      </c>
      <c r="B47" t="s">
        <v>56</v>
      </c>
    </row>
    <row r="48" spans="1:3" x14ac:dyDescent="0.2">
      <c r="B48" t="s">
        <v>57</v>
      </c>
    </row>
    <row r="49" spans="1:2" x14ac:dyDescent="0.2">
      <c r="A49" t="s">
        <v>58</v>
      </c>
      <c r="B49" t="s">
        <v>59</v>
      </c>
    </row>
  </sheetData>
  <phoneticPr fontId="1" type="noConversion"/>
  <hyperlinks>
    <hyperlink ref="B16" r:id="rId1" xr:uid="{77D09B80-EC3A-4D38-B6A4-B1D274F30F9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666BD-DD59-480E-9D32-02E2E20D5263}">
  <dimension ref="A1:Q248"/>
  <sheetViews>
    <sheetView tabSelected="1" topLeftCell="A234" workbookViewId="0">
      <selection activeCell="B249" sqref="B249"/>
    </sheetView>
  </sheetViews>
  <sheetFormatPr defaultRowHeight="14.25" x14ac:dyDescent="0.2"/>
  <cols>
    <col min="4" max="4" width="11.125" bestFit="1" customWidth="1"/>
    <col min="5" max="5" width="10.25" bestFit="1" customWidth="1"/>
    <col min="6" max="6" width="10.375" customWidth="1"/>
    <col min="7" max="7" width="13" customWidth="1"/>
    <col min="8" max="8" width="10.125" customWidth="1"/>
    <col min="9" max="9" width="9.25" bestFit="1" customWidth="1"/>
    <col min="10" max="12" width="10.5" customWidth="1"/>
    <col min="13" max="17" width="10.125" customWidth="1"/>
  </cols>
  <sheetData>
    <row r="1" spans="1:2" x14ac:dyDescent="0.2">
      <c r="A1" s="1" t="s">
        <v>9</v>
      </c>
    </row>
    <row r="2" spans="1:2" x14ac:dyDescent="0.2">
      <c r="A2" s="2" t="s">
        <v>1</v>
      </c>
      <c r="B2" s="4" t="s">
        <v>10</v>
      </c>
    </row>
    <row r="3" spans="1:2" x14ac:dyDescent="0.2">
      <c r="B3" t="s">
        <v>66</v>
      </c>
    </row>
    <row r="5" spans="1:2" x14ac:dyDescent="0.2">
      <c r="A5" s="2" t="s">
        <v>2</v>
      </c>
      <c r="B5" s="2" t="s">
        <v>11</v>
      </c>
    </row>
    <row r="6" spans="1:2" x14ac:dyDescent="0.2">
      <c r="B6" t="s">
        <v>60</v>
      </c>
    </row>
    <row r="7" spans="1:2" x14ac:dyDescent="0.2">
      <c r="B7" t="s">
        <v>61</v>
      </c>
    </row>
    <row r="8" spans="1:2" x14ac:dyDescent="0.2">
      <c r="B8" t="s">
        <v>65</v>
      </c>
    </row>
    <row r="10" spans="1:2" x14ac:dyDescent="0.2">
      <c r="A10" s="2" t="s">
        <v>4</v>
      </c>
      <c r="B10" s="2" t="s">
        <v>12</v>
      </c>
    </row>
    <row r="11" spans="1:2" x14ac:dyDescent="0.2">
      <c r="B11" t="s">
        <v>80</v>
      </c>
    </row>
    <row r="12" spans="1:2" x14ac:dyDescent="0.2">
      <c r="B12" t="s">
        <v>67</v>
      </c>
    </row>
    <row r="13" spans="1:2" x14ac:dyDescent="0.2">
      <c r="B13" t="s">
        <v>69</v>
      </c>
    </row>
    <row r="14" spans="1:2" x14ac:dyDescent="0.2">
      <c r="B14" t="s">
        <v>68</v>
      </c>
    </row>
    <row r="15" spans="1:2" x14ac:dyDescent="0.2">
      <c r="B15" t="s">
        <v>70</v>
      </c>
    </row>
    <row r="16" spans="1:2" x14ac:dyDescent="0.2">
      <c r="B16" t="s">
        <v>72</v>
      </c>
    </row>
    <row r="17" spans="1:9" x14ac:dyDescent="0.2">
      <c r="B17" t="s">
        <v>71</v>
      </c>
    </row>
    <row r="22" spans="1:9" x14ac:dyDescent="0.2">
      <c r="A22" s="2" t="s">
        <v>5</v>
      </c>
      <c r="B22" s="2" t="s">
        <v>13</v>
      </c>
    </row>
    <row r="23" spans="1:9" x14ac:dyDescent="0.2">
      <c r="B23" t="s">
        <v>73</v>
      </c>
    </row>
    <row r="24" spans="1:9" x14ac:dyDescent="0.2">
      <c r="B24" t="s">
        <v>74</v>
      </c>
    </row>
    <row r="25" spans="1:9" x14ac:dyDescent="0.2">
      <c r="B25" t="s">
        <v>75</v>
      </c>
    </row>
    <row r="28" spans="1:9" x14ac:dyDescent="0.2">
      <c r="A28" s="2" t="s">
        <v>6</v>
      </c>
      <c r="B28" s="2" t="s">
        <v>14</v>
      </c>
    </row>
    <row r="30" spans="1:9" x14ac:dyDescent="0.2">
      <c r="C30" s="8"/>
      <c r="D30" s="8" t="s">
        <v>77</v>
      </c>
      <c r="E30" s="8" t="s">
        <v>78</v>
      </c>
      <c r="F30" s="8" t="s">
        <v>81</v>
      </c>
      <c r="G30" s="8" t="s">
        <v>79</v>
      </c>
      <c r="H30" s="8" t="s">
        <v>82</v>
      </c>
    </row>
    <row r="31" spans="1:9" x14ac:dyDescent="0.2">
      <c r="C31" s="8" t="s">
        <v>83</v>
      </c>
      <c r="D31" s="8" t="s">
        <v>91</v>
      </c>
      <c r="E31" s="8"/>
      <c r="F31" s="8" t="s">
        <v>91</v>
      </c>
      <c r="G31" s="8"/>
      <c r="H31" s="8"/>
      <c r="I31" t="s">
        <v>92</v>
      </c>
    </row>
    <row r="32" spans="1:9" x14ac:dyDescent="0.2">
      <c r="C32" s="8" t="s">
        <v>84</v>
      </c>
      <c r="D32" s="8" t="s">
        <v>91</v>
      </c>
      <c r="E32" s="8"/>
      <c r="F32" s="8"/>
      <c r="G32" s="8"/>
      <c r="H32" s="8"/>
      <c r="I32" t="s">
        <v>93</v>
      </c>
    </row>
    <row r="33" spans="1:9" x14ac:dyDescent="0.2">
      <c r="C33" s="8" t="s">
        <v>85</v>
      </c>
      <c r="D33" s="8"/>
      <c r="E33" s="8" t="s">
        <v>91</v>
      </c>
      <c r="F33" s="8" t="s">
        <v>91</v>
      </c>
      <c r="G33" s="8"/>
      <c r="H33" s="8" t="s">
        <v>91</v>
      </c>
      <c r="I33" s="9" t="s">
        <v>94</v>
      </c>
    </row>
    <row r="34" spans="1:9" x14ac:dyDescent="0.2">
      <c r="C34" s="8" t="s">
        <v>86</v>
      </c>
      <c r="D34" s="8" t="s">
        <v>91</v>
      </c>
      <c r="E34" s="8" t="s">
        <v>91</v>
      </c>
      <c r="F34" s="8" t="s">
        <v>91</v>
      </c>
      <c r="G34" s="8"/>
      <c r="H34" s="8"/>
      <c r="I34" s="9" t="s">
        <v>95</v>
      </c>
    </row>
    <row r="35" spans="1:9" x14ac:dyDescent="0.2">
      <c r="C35" s="8" t="s">
        <v>87</v>
      </c>
      <c r="D35" s="8" t="s">
        <v>91</v>
      </c>
      <c r="E35" s="8" t="s">
        <v>91</v>
      </c>
      <c r="F35" s="8" t="s">
        <v>91</v>
      </c>
      <c r="G35" s="8"/>
      <c r="H35" s="8"/>
      <c r="I35" s="10" t="s">
        <v>96</v>
      </c>
    </row>
    <row r="36" spans="1:9" x14ac:dyDescent="0.2">
      <c r="C36" s="8" t="s">
        <v>88</v>
      </c>
      <c r="D36" s="8"/>
      <c r="E36" s="8"/>
      <c r="F36" s="8"/>
      <c r="G36" s="8" t="s">
        <v>91</v>
      </c>
      <c r="H36" s="8" t="s">
        <v>91</v>
      </c>
      <c r="I36" s="10" t="s">
        <v>97</v>
      </c>
    </row>
    <row r="37" spans="1:9" x14ac:dyDescent="0.2">
      <c r="C37" s="8" t="s">
        <v>89</v>
      </c>
      <c r="D37" s="8"/>
      <c r="E37" s="8" t="s">
        <v>91</v>
      </c>
      <c r="F37" s="8"/>
      <c r="G37" s="8" t="s">
        <v>91</v>
      </c>
      <c r="H37" s="8"/>
      <c r="I37" s="10" t="s">
        <v>98</v>
      </c>
    </row>
    <row r="38" spans="1:9" x14ac:dyDescent="0.2">
      <c r="C38" s="8" t="s">
        <v>90</v>
      </c>
      <c r="D38" s="8" t="s">
        <v>91</v>
      </c>
      <c r="E38" s="8"/>
      <c r="F38" s="8"/>
      <c r="G38" s="8" t="s">
        <v>91</v>
      </c>
      <c r="H38" s="8"/>
      <c r="I38" s="10" t="s">
        <v>99</v>
      </c>
    </row>
    <row r="41" spans="1:9" x14ac:dyDescent="0.2">
      <c r="A41" s="2" t="s">
        <v>20</v>
      </c>
      <c r="B41" s="2" t="s">
        <v>15</v>
      </c>
    </row>
    <row r="42" spans="1:9" x14ac:dyDescent="0.2">
      <c r="B42" t="s">
        <v>101</v>
      </c>
    </row>
    <row r="43" spans="1:9" x14ac:dyDescent="0.2">
      <c r="B43" t="s">
        <v>102</v>
      </c>
    </row>
    <row r="44" spans="1:9" x14ac:dyDescent="0.2">
      <c r="B44">
        <v>1</v>
      </c>
      <c r="C44" t="s">
        <v>105</v>
      </c>
    </row>
    <row r="45" spans="1:9" x14ac:dyDescent="0.2">
      <c r="B45">
        <v>2</v>
      </c>
      <c r="C45" t="s">
        <v>103</v>
      </c>
    </row>
    <row r="46" spans="1:9" x14ac:dyDescent="0.2">
      <c r="B46">
        <v>3</v>
      </c>
      <c r="C46" t="s">
        <v>104</v>
      </c>
    </row>
    <row r="49" spans="1:10" x14ac:dyDescent="0.2">
      <c r="A49" s="2" t="s">
        <v>21</v>
      </c>
      <c r="B49" s="2" t="s">
        <v>16</v>
      </c>
    </row>
    <row r="50" spans="1:10" x14ac:dyDescent="0.2">
      <c r="B50" t="s">
        <v>107</v>
      </c>
    </row>
    <row r="51" spans="1:10" x14ac:dyDescent="0.2">
      <c r="C51" t="s">
        <v>160</v>
      </c>
    </row>
    <row r="52" spans="1:10" x14ac:dyDescent="0.2">
      <c r="C52" t="s">
        <v>108</v>
      </c>
    </row>
    <row r="53" spans="1:10" x14ac:dyDescent="0.2">
      <c r="C53" t="s">
        <v>109</v>
      </c>
    </row>
    <row r="54" spans="1:10" x14ac:dyDescent="0.2">
      <c r="C54" t="s">
        <v>110</v>
      </c>
    </row>
    <row r="55" spans="1:10" x14ac:dyDescent="0.2">
      <c r="C55" t="s">
        <v>111</v>
      </c>
    </row>
    <row r="57" spans="1:10" x14ac:dyDescent="0.2">
      <c r="B57" t="s">
        <v>106</v>
      </c>
    </row>
    <row r="59" spans="1:10" x14ac:dyDescent="0.2">
      <c r="B59" t="s">
        <v>112</v>
      </c>
    </row>
    <row r="62" spans="1:10" x14ac:dyDescent="0.2">
      <c r="A62" s="2" t="s">
        <v>22</v>
      </c>
      <c r="B62" s="2" t="s">
        <v>17</v>
      </c>
    </row>
    <row r="64" spans="1:10" ht="28.5" x14ac:dyDescent="0.2">
      <c r="B64" s="8" t="s">
        <v>130</v>
      </c>
      <c r="C64" s="8" t="s">
        <v>131</v>
      </c>
      <c r="D64" s="8" t="s">
        <v>119</v>
      </c>
      <c r="E64" s="13" t="s">
        <v>120</v>
      </c>
      <c r="F64" s="13" t="s">
        <v>121</v>
      </c>
      <c r="G64" s="13" t="s">
        <v>122</v>
      </c>
      <c r="H64" s="13" t="s">
        <v>123</v>
      </c>
      <c r="I64" s="13" t="s">
        <v>124</v>
      </c>
      <c r="J64" s="11"/>
    </row>
    <row r="65" spans="1:12" ht="28.5" x14ac:dyDescent="0.2">
      <c r="B65" s="8" t="s">
        <v>118</v>
      </c>
      <c r="C65" s="8" t="s">
        <v>114</v>
      </c>
      <c r="D65" s="14">
        <v>42213</v>
      </c>
      <c r="E65" s="8">
        <f>[1]!EM_HKS_DQ_CLOSE(B65,D65,"1","1")</f>
        <v>20.170000000000002</v>
      </c>
      <c r="F65" s="15">
        <f>[1]!EM_HKS_VAL_MV(B65,D65,"1")/1000000</f>
        <v>1003.4581051</v>
      </c>
      <c r="G65" s="16">
        <v>76</v>
      </c>
      <c r="H65" s="13" t="s">
        <v>126</v>
      </c>
      <c r="I65" s="17">
        <f>F65/G65</f>
        <v>13.203396119736842</v>
      </c>
      <c r="L65" s="12"/>
    </row>
    <row r="66" spans="1:12" ht="28.5" x14ac:dyDescent="0.2">
      <c r="B66" s="8" t="s">
        <v>125</v>
      </c>
      <c r="C66" s="8" t="s">
        <v>116</v>
      </c>
      <c r="D66" s="14">
        <v>41838</v>
      </c>
      <c r="E66" s="8">
        <v>11.92</v>
      </c>
      <c r="F66" s="15">
        <f>E66*240.5</f>
        <v>2866.7599999999998</v>
      </c>
      <c r="G66" s="15">
        <f>207+(194-194/(1+2.7))</f>
        <v>348.56756756756761</v>
      </c>
      <c r="H66" s="13" t="s">
        <v>127</v>
      </c>
      <c r="I66" s="17">
        <f>F66/G66</f>
        <v>8.2244025742420703</v>
      </c>
    </row>
    <row r="67" spans="1:12" ht="28.5" x14ac:dyDescent="0.2">
      <c r="B67" s="8" t="s">
        <v>128</v>
      </c>
      <c r="C67" s="8" t="s">
        <v>117</v>
      </c>
      <c r="D67" s="14">
        <v>42326</v>
      </c>
      <c r="E67" s="8">
        <f>[1]!EM_HKS_DQ_CLOSE(B67,D67,"1","1")</f>
        <v>6.98</v>
      </c>
      <c r="F67" s="15">
        <f>[1]!EM_HKS_VAL_MV(B67,D67,"1")/1000000</f>
        <v>1887.5294536500001</v>
      </c>
      <c r="G67" s="15">
        <f>168-605.7/(289.5/47.4)+47.4</f>
        <v>116.22839378238342</v>
      </c>
      <c r="H67" s="13" t="s">
        <v>129</v>
      </c>
      <c r="I67" s="18">
        <f>F67/G67</f>
        <v>16.239830838444316</v>
      </c>
    </row>
    <row r="68" spans="1:12" x14ac:dyDescent="0.2">
      <c r="H68" s="11"/>
    </row>
    <row r="70" spans="1:12" x14ac:dyDescent="0.2">
      <c r="A70" s="2" t="s">
        <v>23</v>
      </c>
      <c r="B70" s="2" t="s">
        <v>18</v>
      </c>
    </row>
    <row r="72" spans="1:12" ht="42.75" x14ac:dyDescent="0.2">
      <c r="B72" s="8" t="s">
        <v>132</v>
      </c>
      <c r="C72" s="8" t="s">
        <v>131</v>
      </c>
      <c r="D72" s="8" t="s">
        <v>133</v>
      </c>
      <c r="E72" s="13" t="s">
        <v>134</v>
      </c>
      <c r="F72" s="13" t="s">
        <v>135</v>
      </c>
      <c r="G72" s="8" t="s">
        <v>124</v>
      </c>
      <c r="H72" s="8"/>
      <c r="I72" s="13" t="s">
        <v>136</v>
      </c>
    </row>
    <row r="73" spans="1:12" x14ac:dyDescent="0.2">
      <c r="B73" s="8" t="s">
        <v>113</v>
      </c>
      <c r="C73" s="8" t="s">
        <v>114</v>
      </c>
      <c r="D73" s="14">
        <v>43213</v>
      </c>
      <c r="E73" s="15">
        <f>[1]!EM_S_VAL_MV2(B73,D73)/1000000</f>
        <v>44581.544989550006</v>
      </c>
      <c r="F73" s="15">
        <f>[1]!EM_S_FA_NETPROFIT_TTM(B73,D73,"2")/1000000</f>
        <v>1539.38353254</v>
      </c>
      <c r="G73" s="19">
        <f>[1]!EM_S_VAL_PE_TTM(B73,D73)</f>
        <v>28.9606482381879</v>
      </c>
      <c r="H73" s="8"/>
      <c r="I73" s="20">
        <f>F73/6.5</f>
        <v>236.82823577538463</v>
      </c>
    </row>
    <row r="74" spans="1:12" x14ac:dyDescent="0.2">
      <c r="B74" s="8" t="s">
        <v>115</v>
      </c>
      <c r="C74" s="8" t="s">
        <v>116</v>
      </c>
      <c r="D74" s="14">
        <v>43213</v>
      </c>
      <c r="E74" s="15">
        <f>[1]!EM_S_VAL_MV2(B74,D74)/1000000</f>
        <v>54759.477160599999</v>
      </c>
      <c r="F74" s="15">
        <f>[1]!EM_S_FA_NETPROFIT_TTM(B74,D74,"2")/1000000</f>
        <v>1290.3163476900002</v>
      </c>
      <c r="G74" s="19">
        <f>[1]!EM_S_VAL_PE_TTM(B74,D74)</f>
        <v>42.438799801795597</v>
      </c>
      <c r="H74" s="8"/>
      <c r="I74" s="20">
        <f>F74/6.5</f>
        <v>198.51020733692309</v>
      </c>
    </row>
    <row r="76" spans="1:12" x14ac:dyDescent="0.2">
      <c r="B76" t="s">
        <v>137</v>
      </c>
    </row>
    <row r="77" spans="1:12" x14ac:dyDescent="0.2">
      <c r="C77" t="s">
        <v>138</v>
      </c>
      <c r="D77" t="s">
        <v>140</v>
      </c>
    </row>
    <row r="78" spans="1:12" x14ac:dyDescent="0.2">
      <c r="C78" t="s">
        <v>139</v>
      </c>
      <c r="D78" t="s">
        <v>141</v>
      </c>
    </row>
    <row r="79" spans="1:12" x14ac:dyDescent="0.2">
      <c r="C79" t="s">
        <v>142</v>
      </c>
      <c r="D79" t="s">
        <v>143</v>
      </c>
    </row>
    <row r="80" spans="1:12" x14ac:dyDescent="0.2">
      <c r="C80" t="s">
        <v>158</v>
      </c>
      <c r="D80" t="s">
        <v>159</v>
      </c>
    </row>
    <row r="82" spans="1:11" x14ac:dyDescent="0.2">
      <c r="A82" s="2" t="s">
        <v>24</v>
      </c>
      <c r="B82" s="2" t="s">
        <v>19</v>
      </c>
    </row>
    <row r="83" spans="1:11" x14ac:dyDescent="0.2">
      <c r="B83" t="s">
        <v>144</v>
      </c>
    </row>
    <row r="84" spans="1:11" x14ac:dyDescent="0.2">
      <c r="B84" t="s">
        <v>145</v>
      </c>
    </row>
    <row r="85" spans="1:11" x14ac:dyDescent="0.2">
      <c r="B85" t="s">
        <v>146</v>
      </c>
    </row>
    <row r="87" spans="1:11" x14ac:dyDescent="0.2">
      <c r="B87" t="s">
        <v>147</v>
      </c>
    </row>
    <row r="90" spans="1:11" x14ac:dyDescent="0.2">
      <c r="A90" s="7" t="s">
        <v>31</v>
      </c>
    </row>
    <row r="91" spans="1:11" x14ac:dyDescent="0.2">
      <c r="A91" t="s">
        <v>1</v>
      </c>
      <c r="B91" t="s">
        <v>32</v>
      </c>
    </row>
    <row r="93" spans="1:11" ht="42.75" x14ac:dyDescent="0.2">
      <c r="B93" s="8"/>
      <c r="C93" s="8"/>
      <c r="D93" s="13" t="s">
        <v>148</v>
      </c>
      <c r="E93" s="13" t="s">
        <v>149</v>
      </c>
      <c r="F93" s="14">
        <v>43210</v>
      </c>
      <c r="G93" s="8" t="s">
        <v>150</v>
      </c>
      <c r="H93" s="13" t="s">
        <v>151</v>
      </c>
      <c r="I93" s="22" t="s">
        <v>152</v>
      </c>
      <c r="J93" s="22" t="s">
        <v>153</v>
      </c>
      <c r="K93" s="22" t="s">
        <v>154</v>
      </c>
    </row>
    <row r="94" spans="1:11" x14ac:dyDescent="0.2">
      <c r="B94" s="8" t="s">
        <v>33</v>
      </c>
      <c r="C94" s="8" t="s">
        <v>50</v>
      </c>
      <c r="D94" s="8" t="str">
        <f>[1]!EM_S_PQ_HIGHCLOSE_DATE(C94,"2016-12-31","2018-04-20","2")</f>
        <v>2017-03-30</v>
      </c>
      <c r="E94" s="19">
        <f>[1]!EM_S_DQ_CLOSE(C94,D94,"2")</f>
        <v>304.34612556234498</v>
      </c>
      <c r="F94" s="19">
        <f>[1]!EM_S_DQ_CLOSE(C94,"2018-04-20","2")</f>
        <v>109.922265349507</v>
      </c>
      <c r="G94" s="21">
        <f>F94/E94-1</f>
        <v>-0.63882482437914412</v>
      </c>
      <c r="H94" s="15">
        <f>[1]!EM_S_FA_NETPROFIT_TTM(C94,D94,"2")/1000000</f>
        <v>1068.9369663800001</v>
      </c>
      <c r="I94" s="15">
        <f>[1]!EM_S_FA_NETPROFIT_TTM(C94,"2018-04-20","2")/1000000</f>
        <v>1290.3163476900002</v>
      </c>
      <c r="J94" s="21">
        <f>I94/H94-1</f>
        <v>0.20710237205072124</v>
      </c>
      <c r="K94" s="16">
        <f>[1]!EM_S_VAL_PE_TTM(C94,"2018-04-20")</f>
        <v>42.344665680238897</v>
      </c>
    </row>
    <row r="95" spans="1:11" x14ac:dyDescent="0.2">
      <c r="B95" s="8" t="s">
        <v>34</v>
      </c>
      <c r="C95" s="8" t="s">
        <v>49</v>
      </c>
      <c r="D95" s="8" t="str">
        <f>[1]!EM_S_PQ_HIGHCLOSE_DATE(C95,"2016-12-31","2018-04-20","2")</f>
        <v>2017-01-09</v>
      </c>
      <c r="E95" s="19">
        <f>[1]!EM_S_DQ_CLOSE(C95,D95,"2")</f>
        <v>132.06838121145</v>
      </c>
      <c r="F95" s="19">
        <f>[1]!EM_S_DQ_CLOSE(C95,"2018-04-20","2")</f>
        <v>108.243434903137</v>
      </c>
      <c r="G95" s="21">
        <f t="shared" ref="G95:G102" si="0">F95/E95-1</f>
        <v>-0.18039856390885667</v>
      </c>
      <c r="H95" s="15">
        <f>[1]!EM_S_FA_NETPROFIT_TTM(C95,D95,"2")/1000000</f>
        <v>526.08514781999997</v>
      </c>
      <c r="I95" s="15">
        <f>[1]!EM_S_FA_NETPROFIT_TTM(C95,"2018-04-20","2")/1000000</f>
        <v>802.46912267999994</v>
      </c>
      <c r="J95" s="21">
        <f t="shared" ref="J95:J102" si="1">I95/H95-1</f>
        <v>0.52535977494381725</v>
      </c>
      <c r="K95" s="16">
        <f>[1]!EM_S_VAL_PE_TTM(C95,"2018-04-20")</f>
        <v>62.698981996225299</v>
      </c>
    </row>
    <row r="96" spans="1:11" x14ac:dyDescent="0.2">
      <c r="B96" s="8" t="s">
        <v>35</v>
      </c>
      <c r="C96" s="8" t="s">
        <v>48</v>
      </c>
      <c r="D96" s="8" t="str">
        <f>[1]!EM_S_PQ_HIGHCLOSE_DATE(C96,"2016-12-31","2018-04-20","2")</f>
        <v>2017-06-13</v>
      </c>
      <c r="E96" s="19">
        <f>[1]!EM_S_DQ_CLOSE(C96,D96,"2")</f>
        <v>75.221697376633799</v>
      </c>
      <c r="F96" s="19">
        <f>[1]!EM_S_DQ_CLOSE(C96,"2018-04-20","2")</f>
        <v>69.407064264232105</v>
      </c>
      <c r="G96" s="21">
        <f t="shared" si="0"/>
        <v>-7.7299945563418015E-2</v>
      </c>
      <c r="H96" s="15">
        <f>[1]!EM_S_FA_NETPROFIT_TTM(C96,D96,"2")/1000000</f>
        <v>1292.42575919</v>
      </c>
      <c r="I96" s="15">
        <f>[1]!EM_S_FA_NETPROFIT_TTM(C96,"2018-04-20","2")/1000000</f>
        <v>1504.7086887799999</v>
      </c>
      <c r="J96" s="21">
        <f t="shared" si="1"/>
        <v>0.16425154642773721</v>
      </c>
      <c r="K96" s="16">
        <f>[1]!EM_S_VAL_PE_TTM(C96,"2018-04-20")</f>
        <v>29.6192866445368</v>
      </c>
    </row>
    <row r="97" spans="1:11" x14ac:dyDescent="0.2">
      <c r="B97" s="8" t="s">
        <v>36</v>
      </c>
      <c r="C97" s="8" t="s">
        <v>42</v>
      </c>
      <c r="D97" s="8" t="str">
        <f>[1]!EM_S_PQ_HIGHCLOSE_DATE(C97,"2016-12-31","2018-04-20","2")</f>
        <v>2017-06-13</v>
      </c>
      <c r="E97" s="19">
        <f>[1]!EM_S_DQ_CLOSE(C97,D97,"2")</f>
        <v>304.43354248714797</v>
      </c>
      <c r="F97" s="19">
        <f>[1]!EM_S_DQ_CLOSE(C97,"2018-04-20","2")</f>
        <v>168.46079981658201</v>
      </c>
      <c r="G97" s="21">
        <f t="shared" si="0"/>
        <v>-0.44664179104477697</v>
      </c>
      <c r="H97" s="15">
        <f>[1]!EM_S_FA_NETPROFIT_TTM(C97,D97,"2")/1000000</f>
        <v>1291.95225508</v>
      </c>
      <c r="I97" s="15">
        <f>[1]!EM_S_FA_NETPROFIT_TTM(C97,"2018-04-20","2")/1000000</f>
        <v>1654.6836637899999</v>
      </c>
      <c r="J97" s="21">
        <f t="shared" si="1"/>
        <v>0.28076223969092329</v>
      </c>
      <c r="K97" s="16">
        <f>[1]!EM_S_VAL_PE_TTM(C97,"2018-04-20")</f>
        <v>19.2523105857912</v>
      </c>
    </row>
    <row r="98" spans="1:11" x14ac:dyDescent="0.2">
      <c r="B98" s="8" t="s">
        <v>37</v>
      </c>
      <c r="C98" s="8" t="s">
        <v>43</v>
      </c>
      <c r="D98" s="8" t="str">
        <f>[1]!EM_S_PQ_HIGHCLOSE_DATE(C98,"2016-12-31","2018-04-20","2")</f>
        <v>2017-10-20</v>
      </c>
      <c r="E98" s="19">
        <f>[1]!EM_S_DQ_CLOSE(C98,D98,"2")</f>
        <v>116.211506593042</v>
      </c>
      <c r="F98" s="19">
        <f>[1]!EM_S_DQ_CLOSE(C98,"2018-04-20","2")</f>
        <v>87.000087643836096</v>
      </c>
      <c r="G98" s="21">
        <f t="shared" si="0"/>
        <v>-0.25136425648021754</v>
      </c>
      <c r="H98" s="15">
        <f>[1]!EM_S_FA_NETPROFIT_TTM(C98,D98,"2")/1000000</f>
        <v>671.82695811999997</v>
      </c>
      <c r="I98" s="15">
        <f>[1]!EM_S_FA_NETPROFIT_TTM(C98,"2018-04-20","2")/1000000</f>
        <v>998.66605761000005</v>
      </c>
      <c r="J98" s="21">
        <f t="shared" si="1"/>
        <v>0.48649298087800297</v>
      </c>
      <c r="K98" s="16">
        <f>[1]!EM_S_VAL_PE_TTM(C98,"2018-04-20")</f>
        <v>25.318993519928402</v>
      </c>
    </row>
    <row r="99" spans="1:11" x14ac:dyDescent="0.2">
      <c r="B99" s="8" t="s">
        <v>38</v>
      </c>
      <c r="C99" s="8" t="s">
        <v>44</v>
      </c>
      <c r="D99" s="8" t="str">
        <f>[1]!EM_S_PQ_HIGHCLOSE_DATE(C99,"2016-12-31","2018-04-20","2")</f>
        <v>2017-12-12</v>
      </c>
      <c r="E99" s="19">
        <f>[1]!EM_S_DQ_CLOSE(C99,D99,"2")</f>
        <v>112.073717165254</v>
      </c>
      <c r="F99" s="19">
        <f>[1]!EM_S_DQ_CLOSE(C99,"2018-04-20","2")</f>
        <v>61.475730150940699</v>
      </c>
      <c r="G99" s="21">
        <f t="shared" si="0"/>
        <v>-0.45147058823529496</v>
      </c>
      <c r="H99" s="15">
        <f>[1]!EM_S_FA_NETPROFIT_TTM(C99,D99,"2")/1000000</f>
        <v>1307.1948131700001</v>
      </c>
      <c r="I99" s="15">
        <f>[1]!EM_S_FA_NETPROFIT_TTM(C99,"2018-04-20","2")/1000000</f>
        <v>1613.4730218599998</v>
      </c>
      <c r="J99" s="21">
        <f t="shared" si="1"/>
        <v>0.23430188492506532</v>
      </c>
      <c r="K99" s="16">
        <f>[1]!EM_S_VAL_PE_TTM(C99,"2018-04-20")</f>
        <v>13.2697448977723</v>
      </c>
    </row>
    <row r="100" spans="1:11" x14ac:dyDescent="0.2">
      <c r="B100" s="8" t="s">
        <v>39</v>
      </c>
      <c r="C100" s="8" t="s">
        <v>45</v>
      </c>
      <c r="D100" s="8" t="str">
        <f>[1]!EM_S_PQ_HIGHCLOSE_DATE(C100,"2016-12-31","2018-04-20","2")</f>
        <v>2017-07-03</v>
      </c>
      <c r="E100" s="19">
        <f>[1]!EM_S_DQ_CLOSE(C100,D100,"2")</f>
        <v>102.66892494321699</v>
      </c>
      <c r="F100" s="19">
        <f>[1]!EM_S_DQ_CLOSE(C100,"2018-04-20","2")</f>
        <v>62.739074454681699</v>
      </c>
      <c r="G100" s="23">
        <f t="shared" si="0"/>
        <v>-0.388918560417568</v>
      </c>
      <c r="H100" s="15">
        <f>[1]!EM_S_FA_NETPROFIT_TTM(C100,D100,"2")/1000000</f>
        <v>683.49131097999998</v>
      </c>
      <c r="I100" s="15">
        <f>[1]!EM_S_FA_NETPROFIT_TTM(C100,"2018-04-20","2")/1000000</f>
        <v>655.89046038000004</v>
      </c>
      <c r="J100" s="23">
        <f t="shared" si="1"/>
        <v>-4.0382152862229459E-2</v>
      </c>
      <c r="K100" s="16">
        <f>[1]!EM_S_VAL_PE_TTM(C100,"2018-04-20")</f>
        <v>27.566068280784101</v>
      </c>
    </row>
    <row r="101" spans="1:11" x14ac:dyDescent="0.2">
      <c r="B101" s="8" t="s">
        <v>40</v>
      </c>
      <c r="C101" s="8" t="s">
        <v>46</v>
      </c>
      <c r="D101" s="8" t="str">
        <f>[1]!EM_S_PQ_HIGHCLOSE_DATE(C101,"2016-12-31","2018-04-20","2")</f>
        <v>2017-01-04</v>
      </c>
      <c r="E101" s="19">
        <f>[1]!EM_S_DQ_CLOSE(C101,D101,"2")</f>
        <v>114.64762432536</v>
      </c>
      <c r="F101" s="19">
        <f>[1]!EM_S_DQ_CLOSE(C101,"2018-04-20","2")</f>
        <v>70.4733485823796</v>
      </c>
      <c r="G101" s="23">
        <f t="shared" si="0"/>
        <v>-0.38530476320745766</v>
      </c>
      <c r="H101" s="15">
        <f>[1]!EM_S_FA_NETPROFIT_TTM(C101,D101,"2")/1000000</f>
        <v>757.90980186000002</v>
      </c>
      <c r="I101" s="15">
        <f>[1]!EM_S_FA_NETPROFIT_TTM(C101,"2018-04-20","2")/1000000</f>
        <v>272.68406076999997</v>
      </c>
      <c r="J101" s="23">
        <f t="shared" si="1"/>
        <v>-0.64021568252475269</v>
      </c>
      <c r="K101" s="16">
        <f>[1]!EM_S_VAL_PE_TTM(C101,"2018-04-20")</f>
        <v>58.359182324678002</v>
      </c>
    </row>
    <row r="102" spans="1:11" x14ac:dyDescent="0.2">
      <c r="B102" s="8" t="s">
        <v>156</v>
      </c>
      <c r="C102" s="8" t="s">
        <v>155</v>
      </c>
      <c r="D102" s="8" t="str">
        <f>[1]!EM_S_PQ_HIGHCLOSE_DATE(C102,"2016-12-31","2018-04-20","2")</f>
        <v>2017-02-21</v>
      </c>
      <c r="E102" s="19">
        <f>[1]!EM_S_DQ_CLOSE(C102,D102,"2")</f>
        <v>73.024985189669096</v>
      </c>
      <c r="F102" s="19">
        <f>[1]!EM_S_DQ_CLOSE(C102,"2018-04-20","2")</f>
        <v>36.0716172726137</v>
      </c>
      <c r="G102" s="23">
        <f t="shared" si="0"/>
        <v>-0.50603732162458859</v>
      </c>
      <c r="H102" s="15">
        <f>[1]!EM_S_FA_NETPROFIT_TTM(C102,D102,"2")/1000000</f>
        <v>57.955340759999999</v>
      </c>
      <c r="I102" s="15">
        <f>[1]!EM_S_FA_NETPROFIT_TTM(C102,"2018-04-20","2")/1000000</f>
        <v>50.296660750000001</v>
      </c>
      <c r="J102" s="23">
        <f t="shared" si="1"/>
        <v>-0.13214795926600631</v>
      </c>
      <c r="K102" s="16">
        <f>[1]!EM_S_VAL_PE_TTM(C102,"2018-04-20")</f>
        <v>70.064712993893906</v>
      </c>
    </row>
    <row r="104" spans="1:11" x14ac:dyDescent="0.2">
      <c r="B104" t="s">
        <v>157</v>
      </c>
    </row>
    <row r="106" spans="1:11" x14ac:dyDescent="0.2">
      <c r="A106" t="s">
        <v>3</v>
      </c>
      <c r="B106" t="s">
        <v>51</v>
      </c>
    </row>
    <row r="107" spans="1:11" x14ac:dyDescent="0.2">
      <c r="B107" t="s">
        <v>52</v>
      </c>
    </row>
    <row r="109" spans="1:11" x14ac:dyDescent="0.2">
      <c r="B109" t="s">
        <v>161</v>
      </c>
    </row>
    <row r="111" spans="1:11" x14ac:dyDescent="0.2">
      <c r="B111" t="s">
        <v>163</v>
      </c>
      <c r="C111" t="s">
        <v>165</v>
      </c>
    </row>
    <row r="112" spans="1:11" x14ac:dyDescent="0.2">
      <c r="B112" t="s">
        <v>162</v>
      </c>
      <c r="C112" t="s">
        <v>166</v>
      </c>
      <c r="F112" s="24"/>
      <c r="G112" s="24"/>
      <c r="J112" s="24"/>
    </row>
    <row r="113" spans="3:11" ht="42.75" x14ac:dyDescent="0.2">
      <c r="C113" s="8"/>
      <c r="D113" s="13" t="s">
        <v>168</v>
      </c>
      <c r="E113" s="13" t="s">
        <v>169</v>
      </c>
      <c r="F113" s="26" t="s">
        <v>175</v>
      </c>
      <c r="G113" s="26" t="s">
        <v>170</v>
      </c>
      <c r="H113" s="27" t="s">
        <v>171</v>
      </c>
      <c r="I113" s="27"/>
      <c r="J113" s="13" t="s">
        <v>172</v>
      </c>
      <c r="K113" s="11"/>
    </row>
    <row r="114" spans="3:11" ht="49.5" customHeight="1" x14ac:dyDescent="0.2">
      <c r="C114" s="8" t="s">
        <v>164</v>
      </c>
      <c r="D114" s="28">
        <v>1</v>
      </c>
      <c r="E114" s="8">
        <v>950</v>
      </c>
      <c r="F114" s="19">
        <f>E114/61</f>
        <v>15.573770491803279</v>
      </c>
      <c r="G114" s="13" t="s">
        <v>176</v>
      </c>
      <c r="H114" s="27" t="s">
        <v>173</v>
      </c>
      <c r="I114" s="27"/>
      <c r="J114" s="27" t="s">
        <v>180</v>
      </c>
      <c r="K114" s="25"/>
    </row>
    <row r="115" spans="3:11" ht="32.25" customHeight="1" x14ac:dyDescent="0.2">
      <c r="C115" s="8" t="s">
        <v>167</v>
      </c>
      <c r="D115" s="28">
        <v>1</v>
      </c>
      <c r="E115" s="8">
        <v>850</v>
      </c>
      <c r="F115" s="8">
        <f>E115/17</f>
        <v>50</v>
      </c>
      <c r="G115" s="13" t="s">
        <v>177</v>
      </c>
      <c r="H115" s="27" t="s">
        <v>174</v>
      </c>
      <c r="I115" s="27"/>
      <c r="J115" s="27"/>
      <c r="K115" s="25"/>
    </row>
    <row r="117" spans="3:11" x14ac:dyDescent="0.2">
      <c r="C117" t="s">
        <v>178</v>
      </c>
    </row>
    <row r="135" spans="2:10" x14ac:dyDescent="0.2">
      <c r="B135" t="s">
        <v>179</v>
      </c>
      <c r="C135" t="s">
        <v>181</v>
      </c>
    </row>
    <row r="136" spans="2:10" x14ac:dyDescent="0.2">
      <c r="C136" t="s">
        <v>182</v>
      </c>
    </row>
    <row r="137" spans="2:10" x14ac:dyDescent="0.2">
      <c r="B137" t="s">
        <v>183</v>
      </c>
      <c r="C137" t="s">
        <v>189</v>
      </c>
    </row>
    <row r="138" spans="2:10" x14ac:dyDescent="0.2">
      <c r="B138" t="s">
        <v>184</v>
      </c>
      <c r="C138" t="s">
        <v>185</v>
      </c>
    </row>
    <row r="139" spans="2:10" x14ac:dyDescent="0.2">
      <c r="B139" t="s">
        <v>186</v>
      </c>
      <c r="C139" t="s">
        <v>187</v>
      </c>
    </row>
    <row r="141" spans="2:10" x14ac:dyDescent="0.2">
      <c r="B141" t="s">
        <v>188</v>
      </c>
      <c r="C141" t="s">
        <v>191</v>
      </c>
    </row>
    <row r="142" spans="2:10" x14ac:dyDescent="0.2">
      <c r="B142" t="s">
        <v>162</v>
      </c>
      <c r="C142" t="s">
        <v>190</v>
      </c>
    </row>
    <row r="143" spans="2:10" ht="42.75" x14ac:dyDescent="0.2">
      <c r="C143" s="8"/>
      <c r="D143" s="13" t="s">
        <v>168</v>
      </c>
      <c r="E143" s="13" t="s">
        <v>169</v>
      </c>
      <c r="F143" s="26" t="s">
        <v>201</v>
      </c>
      <c r="G143" s="26" t="s">
        <v>170</v>
      </c>
      <c r="H143" s="27" t="s">
        <v>171</v>
      </c>
      <c r="I143" s="27"/>
      <c r="J143" s="13" t="s">
        <v>172</v>
      </c>
    </row>
    <row r="144" spans="2:10" ht="42.75" x14ac:dyDescent="0.2">
      <c r="C144" s="8" t="s">
        <v>192</v>
      </c>
      <c r="D144" s="28">
        <v>1</v>
      </c>
      <c r="E144" s="8">
        <v>6524</v>
      </c>
      <c r="F144" s="29" t="s">
        <v>202</v>
      </c>
      <c r="G144" s="13" t="s">
        <v>193</v>
      </c>
      <c r="H144" s="27" t="s">
        <v>194</v>
      </c>
      <c r="I144" s="27"/>
      <c r="J144" s="30" t="s">
        <v>195</v>
      </c>
    </row>
    <row r="145" spans="2:10" ht="57" customHeight="1" x14ac:dyDescent="0.2">
      <c r="C145" s="8" t="s">
        <v>196</v>
      </c>
      <c r="D145" s="28">
        <v>1</v>
      </c>
      <c r="E145" s="8">
        <v>6839</v>
      </c>
      <c r="F145" s="29" t="s">
        <v>205</v>
      </c>
      <c r="G145" s="27" t="s">
        <v>204</v>
      </c>
      <c r="H145" s="27" t="s">
        <v>197</v>
      </c>
      <c r="I145" s="27"/>
      <c r="J145" s="31"/>
    </row>
    <row r="146" spans="2:10" ht="47.25" customHeight="1" x14ac:dyDescent="0.2">
      <c r="C146" s="32" t="s">
        <v>198</v>
      </c>
      <c r="D146" s="28">
        <v>1</v>
      </c>
      <c r="E146" s="8">
        <v>100</v>
      </c>
      <c r="F146" s="29" t="s">
        <v>203</v>
      </c>
      <c r="G146" s="27"/>
      <c r="H146" s="27" t="s">
        <v>199</v>
      </c>
      <c r="I146" s="27"/>
      <c r="J146" s="34"/>
    </row>
    <row r="148" spans="2:10" x14ac:dyDescent="0.2">
      <c r="C148" t="s">
        <v>200</v>
      </c>
    </row>
    <row r="150" spans="2:10" x14ac:dyDescent="0.2">
      <c r="B150" t="s">
        <v>179</v>
      </c>
      <c r="C150" t="s">
        <v>206</v>
      </c>
    </row>
    <row r="151" spans="2:10" x14ac:dyDescent="0.2">
      <c r="C151" t="s">
        <v>207</v>
      </c>
    </row>
    <row r="153" spans="2:10" x14ac:dyDescent="0.2">
      <c r="B153" t="s">
        <v>183</v>
      </c>
      <c r="C153" t="s">
        <v>208</v>
      </c>
    </row>
    <row r="154" spans="2:10" ht="42.75" x14ac:dyDescent="0.2">
      <c r="C154" s="8"/>
      <c r="D154" s="13" t="s">
        <v>168</v>
      </c>
      <c r="E154" s="13" t="s">
        <v>169</v>
      </c>
      <c r="F154" s="26" t="s">
        <v>201</v>
      </c>
      <c r="G154" s="26" t="s">
        <v>170</v>
      </c>
      <c r="H154" s="27" t="s">
        <v>171</v>
      </c>
      <c r="I154" s="27"/>
      <c r="J154" s="13" t="s">
        <v>172</v>
      </c>
    </row>
    <row r="155" spans="2:10" ht="42.75" customHeight="1" x14ac:dyDescent="0.2">
      <c r="C155" s="8" t="s">
        <v>196</v>
      </c>
      <c r="D155" s="28">
        <v>1</v>
      </c>
      <c r="E155" s="8">
        <v>6839</v>
      </c>
      <c r="F155" s="29" t="s">
        <v>211</v>
      </c>
      <c r="G155" s="27" t="s">
        <v>204</v>
      </c>
      <c r="H155" s="35" t="s">
        <v>209</v>
      </c>
      <c r="I155" s="36"/>
      <c r="J155" s="31" t="s">
        <v>210</v>
      </c>
    </row>
    <row r="156" spans="2:10" ht="42.75" customHeight="1" x14ac:dyDescent="0.2">
      <c r="C156" s="32" t="s">
        <v>198</v>
      </c>
      <c r="D156" s="28">
        <v>1</v>
      </c>
      <c r="E156" s="8">
        <v>100</v>
      </c>
      <c r="F156" s="29" t="s">
        <v>212</v>
      </c>
      <c r="G156" s="27"/>
      <c r="H156" s="37"/>
      <c r="I156" s="38"/>
      <c r="J156" s="34"/>
    </row>
    <row r="158" spans="2:10" x14ac:dyDescent="0.2">
      <c r="C158" t="s">
        <v>213</v>
      </c>
    </row>
    <row r="160" spans="2:10" x14ac:dyDescent="0.2">
      <c r="B160" t="s">
        <v>184</v>
      </c>
      <c r="C160" t="s">
        <v>214</v>
      </c>
    </row>
    <row r="162" spans="1:17" x14ac:dyDescent="0.2">
      <c r="B162" t="s">
        <v>186</v>
      </c>
      <c r="C162" t="s">
        <v>215</v>
      </c>
    </row>
    <row r="164" spans="1:17" x14ac:dyDescent="0.2">
      <c r="B164" t="s">
        <v>216</v>
      </c>
      <c r="C164" t="s">
        <v>217</v>
      </c>
    </row>
    <row r="165" spans="1:17" x14ac:dyDescent="0.2">
      <c r="C165" t="s">
        <v>218</v>
      </c>
    </row>
    <row r="166" spans="1:17" x14ac:dyDescent="0.2">
      <c r="C166" t="s">
        <v>219</v>
      </c>
    </row>
    <row r="169" spans="1:17" x14ac:dyDescent="0.2">
      <c r="A169" t="s">
        <v>53</v>
      </c>
      <c r="B169" t="s">
        <v>54</v>
      </c>
    </row>
    <row r="171" spans="1:17" x14ac:dyDescent="0.2">
      <c r="B171" s="8"/>
      <c r="C171" s="8"/>
      <c r="D171" s="39" t="s">
        <v>221</v>
      </c>
      <c r="E171" s="39"/>
      <c r="F171" s="39"/>
      <c r="G171" s="39"/>
      <c r="H171" s="39"/>
      <c r="I171" s="39"/>
      <c r="J171" s="39"/>
      <c r="K171" s="39"/>
      <c r="L171" s="39"/>
      <c r="M171" s="40" t="s">
        <v>220</v>
      </c>
      <c r="N171" s="40"/>
      <c r="O171" s="40"/>
      <c r="P171" s="40"/>
      <c r="Q171" s="40"/>
    </row>
    <row r="172" spans="1:17" x14ac:dyDescent="0.2">
      <c r="B172" s="8"/>
      <c r="C172" s="8"/>
      <c r="D172" s="14">
        <v>42460</v>
      </c>
      <c r="E172" s="14">
        <v>42551</v>
      </c>
      <c r="F172" s="14">
        <v>42643</v>
      </c>
      <c r="G172" s="14">
        <v>42735</v>
      </c>
      <c r="H172" s="14">
        <v>42825</v>
      </c>
      <c r="I172" s="14">
        <v>42916</v>
      </c>
      <c r="J172" s="14">
        <v>43008</v>
      </c>
      <c r="K172" s="14">
        <v>43100</v>
      </c>
      <c r="L172" s="14">
        <v>43190</v>
      </c>
      <c r="M172" s="41">
        <v>42825</v>
      </c>
      <c r="N172" s="41">
        <v>42916</v>
      </c>
      <c r="O172" s="41">
        <v>43008</v>
      </c>
      <c r="P172" s="41">
        <v>43100</v>
      </c>
      <c r="Q172" s="41">
        <v>43190</v>
      </c>
    </row>
    <row r="173" spans="1:17" x14ac:dyDescent="0.2">
      <c r="B173" s="8" t="s">
        <v>33</v>
      </c>
      <c r="C173" s="8" t="s">
        <v>50</v>
      </c>
      <c r="D173" s="15">
        <f>IFERROR([1]!EM_S_QSTM07_IS($C173,"83",D$172,"1")/1000000,"")</f>
        <v>58.034995500000001</v>
      </c>
      <c r="E173" s="15">
        <f>IFERROR([1]!EM_S_QSTM07_IS($C173,"83",E$172,"1")/1000000,"")</f>
        <v>991.96244465999996</v>
      </c>
      <c r="F173" s="15">
        <f>IFERROR([1]!EM_S_QSTM07_IS($C173,"83",F$172,"1")/1000000,"")</f>
        <v>618.61115341999994</v>
      </c>
      <c r="G173" s="15">
        <f>IFERROR([1]!EM_S_QSTM07_IS($C173,"83",G$172,"1")/1000000,"")</f>
        <v>654.95566598000005</v>
      </c>
      <c r="H173" s="15">
        <f>IFERROR([1]!EM_S_QSTM07_IS($C173,"83",H$172,"1")/1000000,"")</f>
        <v>748.22287600000004</v>
      </c>
      <c r="I173" s="15">
        <f>IFERROR([1]!EM_S_QSTM07_IS($C173,"83",I$172,"1")/1000000,"")</f>
        <v>654.69249529000001</v>
      </c>
      <c r="J173" s="15">
        <f>IFERROR([1]!EM_S_QSTM07_IS($C173,"83",J$172,"1")/1000000,"")</f>
        <v>646.02323982000007</v>
      </c>
      <c r="K173" s="15" t="str">
        <f>IFERROR([1]!EM_S_QSTM07_IS($C173,"83",K$172,"1")/1000000,"")</f>
        <v/>
      </c>
      <c r="L173" s="15" t="str">
        <f>IFERROR([1]!EM_S_QSTM07_IS($C173,"83",L$172,"1")/1000000,"")</f>
        <v/>
      </c>
      <c r="M173" s="42">
        <f>IFERROR(H173/D173-1,"")</f>
        <v>11.892615387555256</v>
      </c>
      <c r="N173" s="42">
        <f t="shared" ref="N173:Q173" si="2">IFERROR(I173/E173-1,"")</f>
        <v>-0.34000274021019106</v>
      </c>
      <c r="O173" s="42">
        <f t="shared" si="2"/>
        <v>4.4312305474047964E-2</v>
      </c>
      <c r="P173" s="42" t="str">
        <f t="shared" si="2"/>
        <v/>
      </c>
      <c r="Q173" s="42" t="str">
        <f t="shared" si="2"/>
        <v/>
      </c>
    </row>
    <row r="174" spans="1:17" x14ac:dyDescent="0.2">
      <c r="B174" s="8" t="s">
        <v>34</v>
      </c>
      <c r="C174" s="8" t="s">
        <v>49</v>
      </c>
      <c r="D174" s="15">
        <f>IFERROR([1]!EM_S_QSTM07_IS($C174,"83",D$172,"1")/1000000,"")</f>
        <v>835.12470730999996</v>
      </c>
      <c r="E174" s="15">
        <f>IFERROR([1]!EM_S_QSTM07_IS($C174,"83",E$172,"1")/1000000,"")</f>
        <v>863.48866332</v>
      </c>
      <c r="F174" s="15">
        <f>IFERROR([1]!EM_S_QSTM07_IS($C174,"83",F$172,"1")/1000000,"")</f>
        <v>843.32743725</v>
      </c>
      <c r="G174" s="15">
        <f>IFERROR([1]!EM_S_QSTM07_IS($C174,"83",G$172,"1")/1000000,"")</f>
        <v>913.96162236999999</v>
      </c>
      <c r="H174" s="15">
        <f>IFERROR([1]!EM_S_QSTM07_IS($C174,"83",H$172,"1")/1000000,"")</f>
        <v>858.46104373000003</v>
      </c>
      <c r="I174" s="15">
        <f>IFERROR([1]!EM_S_QSTM07_IS($C174,"83",I$172,"1")/1000000,"")</f>
        <v>774.4724230700001</v>
      </c>
      <c r="J174" s="15">
        <f>IFERROR([1]!EM_S_QSTM07_IS($C174,"83",J$172,"1")/1000000,"")</f>
        <v>828.15932538000004</v>
      </c>
      <c r="K174" s="15">
        <f>IFERROR([1]!EM_S_QSTM07_IS($C174,"83",K$172,"1")/1000000,"")</f>
        <v>1029.7288513999999</v>
      </c>
      <c r="L174" s="15" t="str">
        <f>IFERROR([1]!EM_S_QSTM07_IS($C174,"83",L$172,"1")/1000000,"")</f>
        <v/>
      </c>
      <c r="M174" s="42">
        <f t="shared" ref="M174:M181" si="3">IFERROR(H174/D174-1,"")</f>
        <v>2.7943534918477342E-2</v>
      </c>
      <c r="N174" s="42">
        <f t="shared" ref="N174:N181" si="4">IFERROR(I174/E174-1,"")</f>
        <v>-0.10308906651738103</v>
      </c>
      <c r="O174" s="42">
        <f t="shared" ref="O174:O181" si="5">IFERROR(J174/F174-1,"")</f>
        <v>-1.7986029150743099E-2</v>
      </c>
      <c r="P174" s="42">
        <f t="shared" ref="P174:P181" si="6">IFERROR(K174/G174-1,"")</f>
        <v>0.1266653065035741</v>
      </c>
      <c r="Q174" s="42" t="str">
        <f t="shared" ref="Q174:Q181" si="7">IFERROR(L174/H174-1,"")</f>
        <v/>
      </c>
    </row>
    <row r="175" spans="1:17" x14ac:dyDescent="0.2">
      <c r="B175" s="8" t="s">
        <v>35</v>
      </c>
      <c r="C175" s="8" t="s">
        <v>48</v>
      </c>
      <c r="D175" s="15">
        <f>IFERROR([1]!EM_S_QSTM07_IS($C175,"83",D$172,"1")/1000000,"")</f>
        <v>118.53948174</v>
      </c>
      <c r="E175" s="15">
        <f>IFERROR([1]!EM_S_QSTM07_IS($C175,"83",E$172,"1")/1000000,"")</f>
        <v>1996.0895401500002</v>
      </c>
      <c r="F175" s="15">
        <f>IFERROR([1]!EM_S_QSTM07_IS($C175,"83",F$172,"1")/1000000,"")</f>
        <v>1427.5549157299999</v>
      </c>
      <c r="G175" s="15">
        <f>IFERROR([1]!EM_S_QSTM07_IS($C175,"83",G$172,"1")/1000000,"")</f>
        <v>2616.6478131199997</v>
      </c>
      <c r="H175" s="15">
        <f>IFERROR([1]!EM_S_QSTM07_IS($C175,"83",H$172,"1")/1000000,"")</f>
        <v>1910.2211402999999</v>
      </c>
      <c r="I175" s="15">
        <f>IFERROR([1]!EM_S_QSTM07_IS($C175,"83",I$172,"1")/1000000,"")</f>
        <v>1677.8244382600001</v>
      </c>
      <c r="J175" s="15">
        <f>IFERROR([1]!EM_S_QSTM07_IS($C175,"83",J$172,"1")/1000000,"")</f>
        <v>1936.2226700399999</v>
      </c>
      <c r="K175" s="15">
        <f>IFERROR([1]!EM_S_QSTM07_IS($C175,"83",K$172,"1")/1000000,"")</f>
        <v>2405.5467704600001</v>
      </c>
      <c r="L175" s="15">
        <f>IFERROR([1]!EM_S_QSTM07_IS($C175,"83",L$172,"1")/1000000,"")</f>
        <v>1802.6550080899999</v>
      </c>
      <c r="M175" s="42">
        <f t="shared" si="3"/>
        <v>15.1146405590823</v>
      </c>
      <c r="N175" s="42">
        <f t="shared" si="4"/>
        <v>-0.15944430121410458</v>
      </c>
      <c r="O175" s="42">
        <f t="shared" si="5"/>
        <v>0.356320971407174</v>
      </c>
      <c r="P175" s="42">
        <f t="shared" si="6"/>
        <v>-8.0676138990325219E-2</v>
      </c>
      <c r="Q175" s="42">
        <f t="shared" si="7"/>
        <v>-5.6310827024512289E-2</v>
      </c>
    </row>
    <row r="176" spans="1:17" x14ac:dyDescent="0.2">
      <c r="B176" s="8" t="s">
        <v>36</v>
      </c>
      <c r="C176" s="8" t="s">
        <v>42</v>
      </c>
      <c r="D176" s="15">
        <f>IFERROR([1]!EM_S_QSTM07_IS($C176,"83",D$172,"1")/1000000,"")</f>
        <v>1187.7733687999998</v>
      </c>
      <c r="E176" s="15">
        <f>IFERROR([1]!EM_S_QSTM07_IS($C176,"83",E$172,"1")/1000000,"")</f>
        <v>1240.83736365</v>
      </c>
      <c r="F176" s="15">
        <f>IFERROR([1]!EM_S_QSTM07_IS($C176,"83",F$172,"1")/1000000,"")</f>
        <v>1238.94695531</v>
      </c>
      <c r="G176" s="15">
        <f>IFERROR([1]!EM_S_QSTM07_IS($C176,"83",G$172,"1")/1000000,"")</f>
        <v>1580.3360409700001</v>
      </c>
      <c r="H176" s="15">
        <f>IFERROR([1]!EM_S_QSTM07_IS($C176,"83",H$172,"1")/1000000,"")</f>
        <v>1618.73802851</v>
      </c>
      <c r="I176" s="15">
        <f>IFERROR([1]!EM_S_QSTM07_IS($C176,"83",I$172,"1")/1000000,"")</f>
        <v>1460.69087599</v>
      </c>
      <c r="J176" s="15">
        <f>IFERROR([1]!EM_S_QSTM07_IS($C176,"83",J$172,"1")/1000000,"")</f>
        <v>1384.96882974</v>
      </c>
      <c r="K176" s="15">
        <f>IFERROR([1]!EM_S_QSTM07_IS($C176,"83",K$172,"1")/1000000,"")</f>
        <v>1724.4303825100001</v>
      </c>
      <c r="L176" s="15" t="str">
        <f>IFERROR([1]!EM_S_QSTM07_IS($C176,"83",L$172,"1")/1000000,"")</f>
        <v/>
      </c>
      <c r="M176" s="42">
        <f t="shared" si="3"/>
        <v>0.36283408184627097</v>
      </c>
      <c r="N176" s="42">
        <f t="shared" si="4"/>
        <v>0.17718157010785629</v>
      </c>
      <c r="O176" s="42">
        <f t="shared" si="5"/>
        <v>0.11785966606896703</v>
      </c>
      <c r="P176" s="42">
        <f t="shared" si="6"/>
        <v>9.1179557894253804E-2</v>
      </c>
      <c r="Q176" s="42" t="str">
        <f t="shared" si="7"/>
        <v/>
      </c>
    </row>
    <row r="177" spans="2:17" x14ac:dyDescent="0.2">
      <c r="B177" s="8" t="s">
        <v>37</v>
      </c>
      <c r="C177" s="8" t="s">
        <v>43</v>
      </c>
      <c r="D177" s="15">
        <f>IFERROR([1]!EM_S_QSTM07_IS($C177,"83",D$172,"1")/1000000,"")</f>
        <v>525.26250995999999</v>
      </c>
      <c r="E177" s="15">
        <f>IFERROR([1]!EM_S_QSTM07_IS($C177,"83",E$172,"1")/1000000,"")</f>
        <v>700.51700791999997</v>
      </c>
      <c r="F177" s="15">
        <f>IFERROR([1]!EM_S_QSTM07_IS($C177,"83",F$172,"1")/1000000,"")</f>
        <v>618.73492452999994</v>
      </c>
      <c r="G177" s="15">
        <f>IFERROR([1]!EM_S_QSTM07_IS($C177,"83",G$172,"1")/1000000,"")</f>
        <v>580.15618440999992</v>
      </c>
      <c r="H177" s="15">
        <f>IFERROR([1]!EM_S_QSTM07_IS($C177,"83",H$172,"1")/1000000,"")</f>
        <v>851.76153077999993</v>
      </c>
      <c r="I177" s="15">
        <f>IFERROR([1]!EM_S_QSTM07_IS($C177,"83",I$172,"1")/1000000,"")</f>
        <v>885.59279944000002</v>
      </c>
      <c r="J177" s="15">
        <f>IFERROR([1]!EM_S_QSTM07_IS($C177,"83",J$172,"1")/1000000,"")</f>
        <v>935.15623051</v>
      </c>
      <c r="K177" s="15">
        <f>IFERROR([1]!EM_S_QSTM07_IS($C177,"83",K$172,"1")/1000000,"")</f>
        <v>763.8591073099999</v>
      </c>
      <c r="L177" s="15" t="str">
        <f>IFERROR([1]!EM_S_QSTM07_IS($C177,"83",L$172,"1")/1000000,"")</f>
        <v/>
      </c>
      <c r="M177" s="42">
        <f t="shared" si="3"/>
        <v>0.62159208896302842</v>
      </c>
      <c r="N177" s="42">
        <f t="shared" si="4"/>
        <v>0.26419885517060271</v>
      </c>
      <c r="O177" s="42">
        <f t="shared" si="5"/>
        <v>0.51140042922315776</v>
      </c>
      <c r="P177" s="42">
        <f t="shared" si="6"/>
        <v>0.31664391044425377</v>
      </c>
      <c r="Q177" s="42" t="str">
        <f t="shared" si="7"/>
        <v/>
      </c>
    </row>
    <row r="178" spans="2:17" x14ac:dyDescent="0.2">
      <c r="B178" s="8" t="s">
        <v>38</v>
      </c>
      <c r="C178" s="8" t="s">
        <v>44</v>
      </c>
      <c r="D178" s="15">
        <f>IFERROR([1]!EM_S_QSTM07_IS($C178,"83",D$172,"1")/1000000,"")</f>
        <v>623.00746972000002</v>
      </c>
      <c r="E178" s="15">
        <f>IFERROR([1]!EM_S_QSTM07_IS($C178,"83",E$172,"1")/1000000,"")</f>
        <v>666.92693253999994</v>
      </c>
      <c r="F178" s="15">
        <f>IFERROR([1]!EM_S_QSTM07_IS($C178,"83",F$172,"1")/1000000,"")</f>
        <v>687.18192464999993</v>
      </c>
      <c r="G178" s="15">
        <f>IFERROR([1]!EM_S_QSTM07_IS($C178,"83",G$172,"1")/1000000,"")</f>
        <v>743.36547511000003</v>
      </c>
      <c r="H178" s="15">
        <f>IFERROR([1]!EM_S_QSTM07_IS($C178,"83",H$172,"1")/1000000,"")</f>
        <v>658.54407836999997</v>
      </c>
      <c r="I178" s="15">
        <f>IFERROR([1]!EM_S_QSTM07_IS($C178,"83",I$172,"1")/1000000,"")</f>
        <v>640.73029076</v>
      </c>
      <c r="J178" s="15">
        <f>IFERROR([1]!EM_S_QSTM07_IS($C178,"83",J$172,"1")/1000000,"")</f>
        <v>795.41293352999992</v>
      </c>
      <c r="K178" s="15" t="str">
        <f>IFERROR([1]!EM_S_QSTM07_IS($C178,"83",K$172,"1")/1000000,"")</f>
        <v/>
      </c>
      <c r="L178" s="15" t="str">
        <f>IFERROR([1]!EM_S_QSTM07_IS($C178,"83",L$172,"1")/1000000,"")</f>
        <v/>
      </c>
      <c r="M178" s="42">
        <f t="shared" si="3"/>
        <v>5.7040421467131397E-2</v>
      </c>
      <c r="N178" s="42">
        <f t="shared" si="4"/>
        <v>-3.9279627949990958E-2</v>
      </c>
      <c r="O178" s="42">
        <f t="shared" si="5"/>
        <v>0.1574997900812436</v>
      </c>
      <c r="P178" s="42" t="str">
        <f t="shared" si="6"/>
        <v/>
      </c>
      <c r="Q178" s="42" t="str">
        <f t="shared" si="7"/>
        <v/>
      </c>
    </row>
    <row r="179" spans="2:17" x14ac:dyDescent="0.2">
      <c r="B179" s="8" t="s">
        <v>39</v>
      </c>
      <c r="C179" s="8" t="s">
        <v>45</v>
      </c>
      <c r="D179" s="15">
        <f>IFERROR([1]!EM_S_QSTM07_IS($C179,"83",D$172,"1")/1000000,"")</f>
        <v>441.64194507000002</v>
      </c>
      <c r="E179" s="15">
        <f>IFERROR([1]!EM_S_QSTM07_IS($C179,"83",E$172,"1")/1000000,"")</f>
        <v>574.28320853999992</v>
      </c>
      <c r="F179" s="15">
        <f>IFERROR([1]!EM_S_QSTM07_IS($C179,"83",F$172,"1")/1000000,"")</f>
        <v>733.93427316999998</v>
      </c>
      <c r="G179" s="15">
        <f>IFERROR([1]!EM_S_QSTM07_IS($C179,"83",G$172,"1")/1000000,"")</f>
        <v>780.25498721999998</v>
      </c>
      <c r="H179" s="15">
        <f>IFERROR([1]!EM_S_QSTM07_IS($C179,"83",H$172,"1")/1000000,"")</f>
        <v>887.78248936</v>
      </c>
      <c r="I179" s="15">
        <f>IFERROR([1]!EM_S_QSTM07_IS($C179,"83",I$172,"1")/1000000,"")</f>
        <v>791.90784687999997</v>
      </c>
      <c r="J179" s="15">
        <f>IFERROR([1]!EM_S_QSTM07_IS($C179,"83",J$172,"1")/1000000,"")</f>
        <v>753.72923763999995</v>
      </c>
      <c r="K179" s="15">
        <f>IFERROR([1]!EM_S_QSTM07_IS($C179,"83",K$172,"1")/1000000,"")</f>
        <v>802.25588063999999</v>
      </c>
      <c r="L179" s="15" t="str">
        <f>IFERROR([1]!EM_S_QSTM07_IS($C179,"83",L$172,"1")/1000000,"")</f>
        <v/>
      </c>
      <c r="M179" s="42">
        <f t="shared" si="3"/>
        <v>1.0101860778176017</v>
      </c>
      <c r="N179" s="42">
        <f t="shared" si="4"/>
        <v>0.37895002866837624</v>
      </c>
      <c r="O179" s="42">
        <f t="shared" si="5"/>
        <v>2.6971031594561934E-2</v>
      </c>
      <c r="P179" s="42">
        <f t="shared" si="6"/>
        <v>2.8197055809137339E-2</v>
      </c>
      <c r="Q179" s="42" t="str">
        <f t="shared" si="7"/>
        <v/>
      </c>
    </row>
    <row r="180" spans="2:17" x14ac:dyDescent="0.2">
      <c r="B180" s="8" t="s">
        <v>40</v>
      </c>
      <c r="C180" s="8" t="s">
        <v>46</v>
      </c>
      <c r="D180" s="15">
        <f>IFERROR([1]!EM_S_QSTM07_IS($C180,"83",D$172,"1")/1000000,"")</f>
        <v>508.54897729999999</v>
      </c>
      <c r="E180" s="15">
        <f>IFERROR([1]!EM_S_QSTM07_IS($C180,"83",E$172,"1")/1000000,"")</f>
        <v>445.86118442999998</v>
      </c>
      <c r="F180" s="15">
        <f>IFERROR([1]!EM_S_QSTM07_IS($C180,"83",F$172,"1")/1000000,"")</f>
        <v>401.36963102999999</v>
      </c>
      <c r="G180" s="15">
        <f>IFERROR([1]!EM_S_QSTM07_IS($C180,"83",G$172,"1")/1000000,"")</f>
        <v>498.90801257999999</v>
      </c>
      <c r="H180" s="15">
        <f>IFERROR([1]!EM_S_QSTM07_IS($C180,"83",H$172,"1")/1000000,"")</f>
        <v>456.53604283999999</v>
      </c>
      <c r="I180" s="15">
        <f>IFERROR([1]!EM_S_QSTM07_IS($C180,"83",I$172,"1")/1000000,"")</f>
        <v>370.42637538999998</v>
      </c>
      <c r="J180" s="15">
        <f>IFERROR([1]!EM_S_QSTM07_IS($C180,"83",J$172,"1")/1000000,"")</f>
        <v>452.0704824</v>
      </c>
      <c r="K180" s="15" t="str">
        <f>IFERROR([1]!EM_S_QSTM07_IS($C180,"83",K$172,"1")/1000000,"")</f>
        <v/>
      </c>
      <c r="L180" s="15" t="str">
        <f>IFERROR([1]!EM_S_QSTM07_IS($C180,"83",L$172,"1")/1000000,"")</f>
        <v/>
      </c>
      <c r="M180" s="42">
        <f t="shared" si="3"/>
        <v>-0.10227713904007496</v>
      </c>
      <c r="N180" s="42">
        <f t="shared" si="4"/>
        <v>-0.16918900248389579</v>
      </c>
      <c r="O180" s="42">
        <f t="shared" si="5"/>
        <v>0.12631960031428102</v>
      </c>
      <c r="P180" s="42" t="str">
        <f t="shared" si="6"/>
        <v/>
      </c>
      <c r="Q180" s="42" t="str">
        <f t="shared" si="7"/>
        <v/>
      </c>
    </row>
    <row r="181" spans="2:17" x14ac:dyDescent="0.2">
      <c r="B181" s="8" t="s">
        <v>156</v>
      </c>
      <c r="C181" s="8" t="s">
        <v>155</v>
      </c>
      <c r="D181" s="15">
        <f>IFERROR([1]!EM_S_QSTM07_IS($C181,"83",D$172,"1")/1000000,"")</f>
        <v>62.387905850000003</v>
      </c>
      <c r="E181" s="15">
        <f>IFERROR([1]!EM_S_QSTM07_IS($C181,"83",E$172,"1")/1000000,"")</f>
        <v>56.405195590000005</v>
      </c>
      <c r="F181" s="15">
        <f>IFERROR([1]!EM_S_QSTM07_IS($C181,"83",F$172,"1")/1000000,"")</f>
        <v>78.073427099999989</v>
      </c>
      <c r="G181" s="15">
        <f>IFERROR([1]!EM_S_QSTM07_IS($C181,"83",G$172,"1")/1000000,"")</f>
        <v>124.48152862000001</v>
      </c>
      <c r="H181" s="15">
        <f>IFERROR([1]!EM_S_QSTM07_IS($C181,"83",H$172,"1")/1000000,"")</f>
        <v>69.621151420000004</v>
      </c>
      <c r="I181" s="15">
        <f>IFERROR([1]!EM_S_QSTM07_IS($C181,"83",I$172,"1")/1000000,"")</f>
        <v>96.907814569999999</v>
      </c>
      <c r="J181" s="15">
        <f>IFERROR([1]!EM_S_QSTM07_IS($C181,"83",J$172,"1")/1000000,"")</f>
        <v>63.268884619999994</v>
      </c>
      <c r="K181" s="15">
        <f>IFERROR([1]!EM_S_QSTM07_IS($C181,"83",K$172,"1")/1000000,"")</f>
        <v>83.425292769999999</v>
      </c>
      <c r="L181" s="15" t="str">
        <f>IFERROR([1]!EM_S_QSTM07_IS($C181,"83",L$172,"1")/1000000,"")</f>
        <v/>
      </c>
      <c r="M181" s="42">
        <f t="shared" si="3"/>
        <v>0.11593986801530054</v>
      </c>
      <c r="N181" s="42">
        <f t="shared" si="4"/>
        <v>0.71806539373441414</v>
      </c>
      <c r="O181" s="42">
        <f t="shared" si="5"/>
        <v>-0.18962332037810592</v>
      </c>
      <c r="P181" s="42">
        <f t="shared" si="6"/>
        <v>-0.32981789591715893</v>
      </c>
      <c r="Q181" s="42" t="str">
        <f t="shared" si="7"/>
        <v/>
      </c>
    </row>
    <row r="183" spans="2:17" x14ac:dyDescent="0.2">
      <c r="B183" s="8"/>
      <c r="C183" s="8"/>
      <c r="D183" s="39" t="s">
        <v>222</v>
      </c>
      <c r="E183" s="39"/>
      <c r="F183" s="39"/>
      <c r="G183" s="39"/>
      <c r="H183" s="39"/>
      <c r="I183" s="39"/>
      <c r="J183" s="39"/>
      <c r="K183" s="39"/>
      <c r="L183" s="39"/>
      <c r="M183" s="40" t="s">
        <v>220</v>
      </c>
      <c r="N183" s="40"/>
      <c r="O183" s="40"/>
      <c r="P183" s="40"/>
      <c r="Q183" s="40"/>
    </row>
    <row r="184" spans="2:17" x14ac:dyDescent="0.2">
      <c r="B184" s="8"/>
      <c r="C184" s="8"/>
      <c r="D184" s="14">
        <v>42460</v>
      </c>
      <c r="E184" s="14">
        <v>42551</v>
      </c>
      <c r="F184" s="14">
        <v>42643</v>
      </c>
      <c r="G184" s="14">
        <v>42735</v>
      </c>
      <c r="H184" s="14">
        <v>42825</v>
      </c>
      <c r="I184" s="14">
        <v>42916</v>
      </c>
      <c r="J184" s="14">
        <v>43008</v>
      </c>
      <c r="K184" s="14">
        <v>43100</v>
      </c>
      <c r="L184" s="14">
        <v>43190</v>
      </c>
      <c r="M184" s="41">
        <v>42825</v>
      </c>
      <c r="N184" s="41">
        <v>42916</v>
      </c>
      <c r="O184" s="41">
        <v>43008</v>
      </c>
      <c r="P184" s="41">
        <v>43100</v>
      </c>
      <c r="Q184" s="41">
        <v>43190</v>
      </c>
    </row>
    <row r="185" spans="2:17" x14ac:dyDescent="0.2">
      <c r="B185" s="8" t="s">
        <v>33</v>
      </c>
      <c r="C185" s="8" t="s">
        <v>50</v>
      </c>
      <c r="D185" s="15">
        <f>IFERROR([1]!EM_S_QSTM07_IS($C185,"61",D$172,"1")/1000000,"")</f>
        <v>-17.227467359999999</v>
      </c>
      <c r="E185" s="15">
        <f>IFERROR([1]!EM_S_QSTM07_IS($C185,"61",E$172,"1")/1000000,"")</f>
        <v>516.89947691999998</v>
      </c>
      <c r="F185" s="15">
        <f>IFERROR([1]!EM_S_QSTM07_IS($C185,"61",F$172,"1")/1000000,"")</f>
        <v>296.91787793999998</v>
      </c>
      <c r="G185" s="15">
        <f>IFERROR([1]!EM_S_QSTM07_IS($C185,"61",G$172,"1")/1000000,"")</f>
        <v>272.34707888999998</v>
      </c>
      <c r="H185" s="15">
        <f>IFERROR([1]!EM_S_QSTM07_IS($C185,"61",H$172,"1")/1000000,"")</f>
        <v>338.98722124</v>
      </c>
      <c r="I185" s="15">
        <f>IFERROR([1]!EM_S_QSTM07_IS($C185,"61",I$172,"1")/1000000,"")</f>
        <v>358.32117532999996</v>
      </c>
      <c r="J185" s="15">
        <f>IFERROR([1]!EM_S_QSTM07_IS($C185,"61",J$172,"1")/1000000,"")</f>
        <v>345.99788068999999</v>
      </c>
      <c r="K185" s="15" t="str">
        <f>IFERROR([1]!EM_S_QSTM07_IS($C185,"61",K$172,"1")/1000000,"")</f>
        <v/>
      </c>
      <c r="L185" s="15" t="str">
        <f>IFERROR([1]!EM_S_QSTM07_IS($C185,"61",L$172,"1")/1000000,"")</f>
        <v/>
      </c>
      <c r="M185" s="42">
        <f>IFERROR((H185-D185)/ABS(D185),"")</f>
        <v>20.67713617772311</v>
      </c>
      <c r="N185" s="42">
        <f t="shared" ref="N185:Q185" si="8">IFERROR((I185-E185)/ABS(E185),"")</f>
        <v>-0.30678750641208913</v>
      </c>
      <c r="O185" s="42">
        <f t="shared" si="8"/>
        <v>0.16529824034347268</v>
      </c>
      <c r="P185" s="42" t="str">
        <f t="shared" si="8"/>
        <v/>
      </c>
      <c r="Q185" s="42" t="str">
        <f t="shared" si="8"/>
        <v/>
      </c>
    </row>
    <row r="186" spans="2:17" x14ac:dyDescent="0.2">
      <c r="B186" s="8" t="s">
        <v>34</v>
      </c>
      <c r="C186" s="8" t="s">
        <v>49</v>
      </c>
      <c r="D186" s="15">
        <f>IFERROR([1]!EM_S_QSTM07_IS($C186,"61",D$172,"1")/1000000,"")</f>
        <v>121.47939765000001</v>
      </c>
      <c r="E186" s="15">
        <f>IFERROR([1]!EM_S_QSTM07_IS($C186,"61",E$172,"1")/1000000,"")</f>
        <v>153.27567571</v>
      </c>
      <c r="F186" s="15">
        <f>IFERROR([1]!EM_S_QSTM07_IS($C186,"61",F$172,"1")/1000000,"")</f>
        <v>117.92233365999999</v>
      </c>
      <c r="G186" s="15">
        <f>IFERROR([1]!EM_S_QSTM07_IS($C186,"61",G$172,"1")/1000000,"")</f>
        <v>110.77826822</v>
      </c>
      <c r="H186" s="15">
        <f>IFERROR([1]!EM_S_QSTM07_IS($C186,"61",H$172,"1")/1000000,"")</f>
        <v>125.12728041</v>
      </c>
      <c r="I186" s="15">
        <f>IFERROR([1]!EM_S_QSTM07_IS($C186,"61",I$172,"1")/1000000,"")</f>
        <v>493.06375319</v>
      </c>
      <c r="J186" s="15">
        <f>IFERROR([1]!EM_S_QSTM07_IS($C186,"61",J$172,"1")/1000000,"")</f>
        <v>96.489936279999995</v>
      </c>
      <c r="K186" s="15">
        <f>IFERROR([1]!EM_S_QSTM07_IS($C186,"61",K$172,"1")/1000000,"")</f>
        <v>68.059297020000002</v>
      </c>
      <c r="L186" s="15" t="str">
        <f>IFERROR([1]!EM_S_QSTM07_IS($C186,"61",L$172,"1")/1000000,"")</f>
        <v/>
      </c>
      <c r="M186" s="42">
        <f t="shared" ref="M186:M193" si="9">IFERROR((H186-D186)/ABS(D186),"")</f>
        <v>3.0028818306377131E-2</v>
      </c>
      <c r="N186" s="42">
        <f t="shared" ref="N186:N193" si="10">IFERROR((I186-E186)/ABS(E186),"")</f>
        <v>2.2168427958711749</v>
      </c>
      <c r="O186" s="42">
        <f t="shared" ref="O186:O193" si="11">IFERROR((J186-F186)/ABS(F186),"")</f>
        <v>-0.1817501122543507</v>
      </c>
      <c r="P186" s="42">
        <f t="shared" ref="P186:P193" si="12">IFERROR((K186-G186)/ABS(G186),"")</f>
        <v>-0.38562591640412991</v>
      </c>
      <c r="Q186" s="42" t="str">
        <f t="shared" ref="Q186:Q193" si="13">IFERROR((L186-H186)/ABS(H186),"")</f>
        <v/>
      </c>
    </row>
    <row r="187" spans="2:17" x14ac:dyDescent="0.2">
      <c r="B187" s="8" t="s">
        <v>35</v>
      </c>
      <c r="C187" s="8" t="s">
        <v>48</v>
      </c>
      <c r="D187" s="15">
        <f>IFERROR([1]!EM_S_QSTM07_IS($C187,"61",D$172,"1")/1000000,"")</f>
        <v>20.166548819999999</v>
      </c>
      <c r="E187" s="15">
        <f>IFERROR([1]!EM_S_QSTM07_IS($C187,"61",E$172,"1")/1000000,"")</f>
        <v>362.0683406</v>
      </c>
      <c r="F187" s="15">
        <f>IFERROR([1]!EM_S_QSTM07_IS($C187,"61",F$172,"1")/1000000,"")</f>
        <v>335.18064266000005</v>
      </c>
      <c r="G187" s="15">
        <f>IFERROR([1]!EM_S_QSTM07_IS($C187,"61",G$172,"1")/1000000,"")</f>
        <v>448.89760345999997</v>
      </c>
      <c r="H187" s="15">
        <f>IFERROR([1]!EM_S_QSTM07_IS($C187,"61",H$172,"1")/1000000,"")</f>
        <v>325.45478313000001</v>
      </c>
      <c r="I187" s="15">
        <f>IFERROR([1]!EM_S_QSTM07_IS($C187,"61",I$172,"1")/1000000,"")</f>
        <v>345.89810262000003</v>
      </c>
      <c r="J187" s="15">
        <f>IFERROR([1]!EM_S_QSTM07_IS($C187,"61",J$172,"1")/1000000,"")</f>
        <v>406.88263348000004</v>
      </c>
      <c r="K187" s="15">
        <f>IFERROR([1]!EM_S_QSTM07_IS($C187,"61",K$172,"1")/1000000,"")</f>
        <v>426.47316955000002</v>
      </c>
      <c r="L187" s="15">
        <f>IFERROR([1]!EM_S_QSTM07_IS($C187,"61",L$172,"1")/1000000,"")</f>
        <v>360.12962689</v>
      </c>
      <c r="M187" s="42">
        <f t="shared" si="9"/>
        <v>15.138348015562933</v>
      </c>
      <c r="N187" s="42">
        <f t="shared" si="10"/>
        <v>-4.4660734360821297E-2</v>
      </c>
      <c r="O187" s="42">
        <f t="shared" si="11"/>
        <v>0.21392044078372668</v>
      </c>
      <c r="P187" s="42">
        <f t="shared" si="12"/>
        <v>-4.9954452278554273E-2</v>
      </c>
      <c r="Q187" s="42">
        <f t="shared" si="13"/>
        <v>0.10654273821549408</v>
      </c>
    </row>
    <row r="188" spans="2:17" x14ac:dyDescent="0.2">
      <c r="B188" s="8" t="s">
        <v>36</v>
      </c>
      <c r="C188" s="8" t="s">
        <v>42</v>
      </c>
      <c r="D188" s="15">
        <f>IFERROR([1]!EM_S_QSTM07_IS($C188,"61",D$172,"1")/1000000,"")</f>
        <v>211.24321905000002</v>
      </c>
      <c r="E188" s="15">
        <f>IFERROR([1]!EM_S_QSTM07_IS($C188,"61",E$172,"1")/1000000,"")</f>
        <v>274.75662998000001</v>
      </c>
      <c r="F188" s="15">
        <f>IFERROR([1]!EM_S_QSTM07_IS($C188,"61",F$172,"1")/1000000,"")</f>
        <v>266.17858910000001</v>
      </c>
      <c r="G188" s="15">
        <f>IFERROR([1]!EM_S_QSTM07_IS($C188,"61",G$172,"1")/1000000,"")</f>
        <v>317.98388593999999</v>
      </c>
      <c r="H188" s="15">
        <f>IFERROR([1]!EM_S_QSTM07_IS($C188,"61",H$172,"1")/1000000,"")</f>
        <v>433.03315006000003</v>
      </c>
      <c r="I188" s="15">
        <f>IFERROR([1]!EM_S_QSTM07_IS($C188,"61",I$172,"1")/1000000,"")</f>
        <v>417.51736830999999</v>
      </c>
      <c r="J188" s="15">
        <f>IFERROR([1]!EM_S_QSTM07_IS($C188,"61",J$172,"1")/1000000,"")</f>
        <v>360.78880770999996</v>
      </c>
      <c r="K188" s="15">
        <f>IFERROR([1]!EM_S_QSTM07_IS($C188,"61",K$172,"1")/1000000,"")</f>
        <v>409.24310138999999</v>
      </c>
      <c r="L188" s="15" t="str">
        <f>IFERROR([1]!EM_S_QSTM07_IS($C188,"61",L$172,"1")/1000000,"")</f>
        <v/>
      </c>
      <c r="M188" s="42">
        <f t="shared" si="9"/>
        <v>1.0499268663270258</v>
      </c>
      <c r="N188" s="42">
        <f t="shared" si="10"/>
        <v>0.51958978511416365</v>
      </c>
      <c r="O188" s="42">
        <f t="shared" si="11"/>
        <v>0.35543887631944754</v>
      </c>
      <c r="P188" s="42">
        <f t="shared" si="12"/>
        <v>0.2869932077854398</v>
      </c>
      <c r="Q188" s="42" t="str">
        <f t="shared" si="13"/>
        <v/>
      </c>
    </row>
    <row r="189" spans="2:17" x14ac:dyDescent="0.2">
      <c r="B189" s="8" t="s">
        <v>37</v>
      </c>
      <c r="C189" s="8" t="s">
        <v>43</v>
      </c>
      <c r="D189" s="15">
        <f>IFERROR([1]!EM_S_QSTM07_IS($C189,"61",D$172,"1")/1000000,"")</f>
        <v>96.718082670000001</v>
      </c>
      <c r="E189" s="15">
        <f>IFERROR([1]!EM_S_QSTM07_IS($C189,"61",E$172,"1")/1000000,"")</f>
        <v>147.24067561000001</v>
      </c>
      <c r="F189" s="15">
        <f>IFERROR([1]!EM_S_QSTM07_IS($C189,"61",F$172,"1")/1000000,"")</f>
        <v>248.92725080000002</v>
      </c>
      <c r="G189" s="15">
        <f>IFERROR([1]!EM_S_QSTM07_IS($C189,"61",G$172,"1")/1000000,"")</f>
        <v>38.611114389999997</v>
      </c>
      <c r="H189" s="15">
        <f>IFERROR([1]!EM_S_QSTM07_IS($C189,"61",H$172,"1")/1000000,"")</f>
        <v>191.68386863000001</v>
      </c>
      <c r="I189" s="15">
        <f>IFERROR([1]!EM_S_QSTM07_IS($C189,"61",I$172,"1")/1000000,"")</f>
        <v>192.60472430000002</v>
      </c>
      <c r="J189" s="15">
        <f>IFERROR([1]!EM_S_QSTM07_IS($C189,"61",J$172,"1")/1000000,"")</f>
        <v>191.81843350999998</v>
      </c>
      <c r="K189" s="15">
        <f>IFERROR([1]!EM_S_QSTM07_IS($C189,"61",K$172,"1")/1000000,"")</f>
        <v>422.55903117000003</v>
      </c>
      <c r="L189" s="15" t="str">
        <f>IFERROR([1]!EM_S_QSTM07_IS($C189,"61",L$172,"1")/1000000,"")</f>
        <v/>
      </c>
      <c r="M189" s="42">
        <f t="shared" si="9"/>
        <v>0.98188242920428026</v>
      </c>
      <c r="N189" s="42">
        <f t="shared" si="10"/>
        <v>0.30809454318286933</v>
      </c>
      <c r="O189" s="42">
        <f t="shared" si="11"/>
        <v>-0.22941970839457823</v>
      </c>
      <c r="P189" s="42">
        <f t="shared" si="12"/>
        <v>9.9439739786282821</v>
      </c>
      <c r="Q189" s="42" t="str">
        <f t="shared" si="13"/>
        <v/>
      </c>
    </row>
    <row r="190" spans="2:17" x14ac:dyDescent="0.2">
      <c r="B190" s="8" t="s">
        <v>38</v>
      </c>
      <c r="C190" s="8" t="s">
        <v>44</v>
      </c>
      <c r="D190" s="15">
        <f>IFERROR([1]!EM_S_QSTM07_IS($C190,"61",D$172,"1")/1000000,"")</f>
        <v>102.62856721</v>
      </c>
      <c r="E190" s="15">
        <f>IFERROR([1]!EM_S_QSTM07_IS($C190,"61",E$172,"1")/1000000,"")</f>
        <v>142.58608068999999</v>
      </c>
      <c r="F190" s="15">
        <f>IFERROR([1]!EM_S_QSTM07_IS($C190,"61",F$172,"1")/1000000,"")</f>
        <v>186.62883083000003</v>
      </c>
      <c r="G190" s="15">
        <f>IFERROR([1]!EM_S_QSTM07_IS($C190,"61",G$172,"1")/1000000,"")</f>
        <v>249.89915271999999</v>
      </c>
      <c r="H190" s="15">
        <f>IFERROR([1]!EM_S_QSTM07_IS($C190,"61",H$172,"1")/1000000,"")</f>
        <v>206.84376816</v>
      </c>
      <c r="I190" s="15">
        <f>IFERROR([1]!EM_S_QSTM07_IS($C190,"61",I$172,"1")/1000000,"")</f>
        <v>207.00416731999999</v>
      </c>
      <c r="J190" s="15">
        <f>IFERROR([1]!EM_S_QSTM07_IS($C190,"61",J$172,"1")/1000000,"")</f>
        <v>643.44772497000008</v>
      </c>
      <c r="K190" s="15" t="str">
        <f>IFERROR([1]!EM_S_QSTM07_IS($C190,"61",K$172,"1")/1000000,"")</f>
        <v/>
      </c>
      <c r="L190" s="15" t="str">
        <f>IFERROR([1]!EM_S_QSTM07_IS($C190,"61",L$172,"1")/1000000,"")</f>
        <v/>
      </c>
      <c r="M190" s="42">
        <f t="shared" si="9"/>
        <v>1.0154599619105409</v>
      </c>
      <c r="N190" s="42">
        <f t="shared" si="10"/>
        <v>0.45178383695146934</v>
      </c>
      <c r="O190" s="42">
        <f t="shared" si="11"/>
        <v>2.4477402130655568</v>
      </c>
      <c r="P190" s="42" t="str">
        <f t="shared" si="12"/>
        <v/>
      </c>
      <c r="Q190" s="42" t="str">
        <f t="shared" si="13"/>
        <v/>
      </c>
    </row>
    <row r="191" spans="2:17" x14ac:dyDescent="0.2">
      <c r="B191" s="8" t="s">
        <v>39</v>
      </c>
      <c r="C191" s="8" t="s">
        <v>45</v>
      </c>
      <c r="D191" s="15">
        <f>IFERROR([1]!EM_S_QSTM07_IS($C191,"61",D$172,"1")/1000000,"")</f>
        <v>110.32550639</v>
      </c>
      <c r="E191" s="15">
        <f>IFERROR([1]!EM_S_QSTM07_IS($C191,"61",E$172,"1")/1000000,"")</f>
        <v>124.13790122</v>
      </c>
      <c r="F191" s="15">
        <f>IFERROR([1]!EM_S_QSTM07_IS($C191,"61",F$172,"1")/1000000,"")</f>
        <v>126.40197326000001</v>
      </c>
      <c r="G191" s="15">
        <f>IFERROR([1]!EM_S_QSTM07_IS($C191,"61",G$172,"1")/1000000,"")</f>
        <v>227.01452981</v>
      </c>
      <c r="H191" s="15">
        <f>IFERROR([1]!EM_S_QSTM07_IS($C191,"61",H$172,"1")/1000000,"")</f>
        <v>205.93690669</v>
      </c>
      <c r="I191" s="15">
        <f>IFERROR([1]!EM_S_QSTM07_IS($C191,"61",I$172,"1")/1000000,"")</f>
        <v>133.55538132999999</v>
      </c>
      <c r="J191" s="15">
        <f>IFERROR([1]!EM_S_QSTM07_IS($C191,"61",J$172,"1")/1000000,"")</f>
        <v>119.85170282</v>
      </c>
      <c r="K191" s="15">
        <f>IFERROR([1]!EM_S_QSTM07_IS($C191,"61",K$172,"1")/1000000,"")</f>
        <v>196.54646954</v>
      </c>
      <c r="L191" s="15" t="str">
        <f>IFERROR([1]!EM_S_QSTM07_IS($C191,"61",L$172,"1")/1000000,"")</f>
        <v/>
      </c>
      <c r="M191" s="42">
        <f t="shared" si="9"/>
        <v>0.86663006070431503</v>
      </c>
      <c r="N191" s="42">
        <f t="shared" si="10"/>
        <v>7.5863052439642212E-2</v>
      </c>
      <c r="O191" s="42">
        <f t="shared" si="11"/>
        <v>-5.1820950821128073E-2</v>
      </c>
      <c r="P191" s="42">
        <f t="shared" si="12"/>
        <v>-0.13421193918953234</v>
      </c>
      <c r="Q191" s="42" t="str">
        <f t="shared" si="13"/>
        <v/>
      </c>
    </row>
    <row r="192" spans="2:17" x14ac:dyDescent="0.2">
      <c r="B192" s="8" t="s">
        <v>40</v>
      </c>
      <c r="C192" s="8" t="s">
        <v>46</v>
      </c>
      <c r="D192" s="15">
        <f>IFERROR([1]!EM_S_QSTM07_IS($C192,"61",D$172,"1")/1000000,"")</f>
        <v>221.35069188999998</v>
      </c>
      <c r="E192" s="15">
        <f>IFERROR([1]!EM_S_QSTM07_IS($C192,"61",E$172,"1")/1000000,"")</f>
        <v>197.14991165999999</v>
      </c>
      <c r="F192" s="15">
        <f>IFERROR([1]!EM_S_QSTM07_IS($C192,"61",F$172,"1")/1000000,"")</f>
        <v>141.12789294000001</v>
      </c>
      <c r="G192" s="15">
        <f>IFERROR([1]!EM_S_QSTM07_IS($C192,"61",G$172,"1")/1000000,"")</f>
        <v>-51.042663279999999</v>
      </c>
      <c r="H192" s="15">
        <f>IFERROR([1]!EM_S_QSTM07_IS($C192,"61",H$172,"1")/1000000,"")</f>
        <v>161.84809844999998</v>
      </c>
      <c r="I192" s="15">
        <f>IFERROR([1]!EM_S_QSTM07_IS($C192,"61",I$172,"1")/1000000,"")</f>
        <v>105.27078515000001</v>
      </c>
      <c r="J192" s="15">
        <f>IFERROR([1]!EM_S_QSTM07_IS($C192,"61",J$172,"1")/1000000,"")</f>
        <v>127.15413705</v>
      </c>
      <c r="K192" s="15" t="str">
        <f>IFERROR([1]!EM_S_QSTM07_IS($C192,"61",K$172,"1")/1000000,"")</f>
        <v/>
      </c>
      <c r="L192" s="15" t="str">
        <f>IFERROR([1]!EM_S_QSTM07_IS($C192,"61",L$172,"1")/1000000,"")</f>
        <v/>
      </c>
      <c r="M192" s="42">
        <f t="shared" si="9"/>
        <v>-0.26881593606931103</v>
      </c>
      <c r="N192" s="42">
        <f t="shared" si="10"/>
        <v>-0.46603686370629738</v>
      </c>
      <c r="O192" s="42">
        <f t="shared" si="11"/>
        <v>-9.9014841070013682E-2</v>
      </c>
      <c r="P192" s="42" t="str">
        <f t="shared" si="12"/>
        <v/>
      </c>
      <c r="Q192" s="42" t="str">
        <f t="shared" si="13"/>
        <v/>
      </c>
    </row>
    <row r="193" spans="1:17" x14ac:dyDescent="0.2">
      <c r="B193" s="8" t="s">
        <v>156</v>
      </c>
      <c r="C193" s="8" t="s">
        <v>155</v>
      </c>
      <c r="D193" s="15">
        <f>IFERROR([1]!EM_S_QSTM07_IS($C193,"61",D$172,"1")/1000000,"")</f>
        <v>3.46028636</v>
      </c>
      <c r="E193" s="15">
        <f>IFERROR([1]!EM_S_QSTM07_IS($C193,"61",E$172,"1")/1000000,"")</f>
        <v>0.68428312000000002</v>
      </c>
      <c r="F193" s="15">
        <f>IFERROR([1]!EM_S_QSTM07_IS($C193,"61",F$172,"1")/1000000,"")</f>
        <v>4.2718954400000007</v>
      </c>
      <c r="G193" s="15">
        <f>IFERROR([1]!EM_S_QSTM07_IS($C193,"61",G$172,"1")/1000000,"")</f>
        <v>-58.145754770000003</v>
      </c>
      <c r="H193" s="15">
        <f>IFERROR([1]!EM_S_QSTM07_IS($C193,"61",H$172,"1")/1000000,"")</f>
        <v>3.3099387899999999</v>
      </c>
      <c r="I193" s="15">
        <f>IFERROR([1]!EM_S_QSTM07_IS($C193,"61",I$172,"1")/1000000,"")</f>
        <v>8.7306307299999997</v>
      </c>
      <c r="J193" s="15">
        <f>IFERROR([1]!EM_S_QSTM07_IS($C193,"61",J$172,"1")/1000000,"")</f>
        <v>6.8336995800000002</v>
      </c>
      <c r="K193" s="15">
        <f>IFERROR([1]!EM_S_QSTM07_IS($C193,"61",K$172,"1")/1000000,"")</f>
        <v>31.422391649999998</v>
      </c>
      <c r="L193" s="15" t="str">
        <f>IFERROR([1]!EM_S_QSTM07_IS($C193,"61",L$172,"1")/1000000,"")</f>
        <v/>
      </c>
      <c r="M193" s="42">
        <f t="shared" si="9"/>
        <v>-4.3449458905476281E-2</v>
      </c>
      <c r="N193" s="42">
        <f t="shared" si="10"/>
        <v>11.758798916448502</v>
      </c>
      <c r="O193" s="42">
        <f t="shared" si="11"/>
        <v>0.59968793150049549</v>
      </c>
      <c r="P193" s="42">
        <f t="shared" si="12"/>
        <v>1.5404073225000463</v>
      </c>
      <c r="Q193" s="42" t="str">
        <f t="shared" si="13"/>
        <v/>
      </c>
    </row>
    <row r="195" spans="1:17" x14ac:dyDescent="0.2">
      <c r="B195" s="8"/>
      <c r="C195" s="8"/>
      <c r="D195" s="39" t="s">
        <v>221</v>
      </c>
      <c r="E195" s="39"/>
      <c r="F195" s="39" t="s">
        <v>225</v>
      </c>
      <c r="G195" s="39"/>
      <c r="H195" s="27" t="s">
        <v>226</v>
      </c>
      <c r="I195" s="43" t="s">
        <v>229</v>
      </c>
      <c r="J195" s="27" t="s">
        <v>230</v>
      </c>
    </row>
    <row r="196" spans="1:17" x14ac:dyDescent="0.2">
      <c r="B196" s="8"/>
      <c r="C196" s="8"/>
      <c r="D196" s="8" t="s">
        <v>223</v>
      </c>
      <c r="E196" s="8" t="s">
        <v>224</v>
      </c>
      <c r="F196" s="8" t="s">
        <v>223</v>
      </c>
      <c r="G196" s="8" t="s">
        <v>224</v>
      </c>
      <c r="H196" s="27"/>
      <c r="I196" s="43"/>
      <c r="J196" s="27"/>
    </row>
    <row r="197" spans="1:17" x14ac:dyDescent="0.2">
      <c r="B197" s="8" t="s">
        <v>33</v>
      </c>
      <c r="C197" s="8" t="s">
        <v>50</v>
      </c>
      <c r="D197" s="28">
        <f>O173</f>
        <v>4.4312305474047964E-2</v>
      </c>
      <c r="E197" s="21">
        <f>(J173+I173+H173+G173)/(D173+E173+F173+G173)-1</f>
        <v>0.16368388176276261</v>
      </c>
      <c r="F197" s="28">
        <f>O185</f>
        <v>0.16529824034347268</v>
      </c>
      <c r="G197" s="21">
        <f>(J185+I185+H185+G185)/(G185+F185+E185+D185)-1</f>
        <v>0.23080536787235206</v>
      </c>
      <c r="H197" s="33" t="s">
        <v>227</v>
      </c>
      <c r="I197" s="21">
        <f>(D197+E197+F197+G197)/4</f>
        <v>0.15102494886315881</v>
      </c>
      <c r="J197" s="16">
        <f>[1]!EM_S_VAL_PE_TTM(C197,"2018-04-20")</f>
        <v>42.344665680238897</v>
      </c>
    </row>
    <row r="198" spans="1:17" x14ac:dyDescent="0.2">
      <c r="B198" s="8" t="s">
        <v>34</v>
      </c>
      <c r="C198" s="8" t="s">
        <v>49</v>
      </c>
      <c r="D198" s="28">
        <f>P174</f>
        <v>0.1266653065035741</v>
      </c>
      <c r="E198" s="21">
        <f>(J174+I174+H174+K174)/(D174+E174+F174+G174)-1</f>
        <v>1.0104224304583465E-2</v>
      </c>
      <c r="F198" s="28">
        <f>P186</f>
        <v>-0.38562591640412991</v>
      </c>
      <c r="G198" s="21">
        <f>(J186+I186+H186+K186)/(G186+F186+E186+D186)-1</f>
        <v>0.55473521383359836</v>
      </c>
      <c r="H198" s="33" t="s">
        <v>228</v>
      </c>
      <c r="I198" s="21">
        <f t="shared" ref="I198:I205" si="14">(D198+E198+F198+G198)/4</f>
        <v>7.6469707059406505E-2</v>
      </c>
      <c r="J198" s="16">
        <f>[1]!EM_S_VAL_PE_TTM(C198,"2018-04-20")</f>
        <v>62.698981996225299</v>
      </c>
      <c r="K198" t="s">
        <v>232</v>
      </c>
    </row>
    <row r="199" spans="1:17" x14ac:dyDescent="0.2">
      <c r="B199" s="8" t="s">
        <v>35</v>
      </c>
      <c r="C199" s="8" t="s">
        <v>48</v>
      </c>
      <c r="D199" s="28">
        <f>Q175</f>
        <v>-5.6310827024512289E-2</v>
      </c>
      <c r="E199" s="21">
        <f>(L175+K175+J175+I175)/(H175+G175+F175+E175)-1</f>
        <v>-1.6132860338297639E-2</v>
      </c>
      <c r="F199" s="28">
        <f>Q187</f>
        <v>0.10654273821549408</v>
      </c>
      <c r="G199" s="21">
        <f>(L187+K187+J187+I187)/(H187+G187+F187+E187)-1</f>
        <v>4.6060138349089064E-2</v>
      </c>
      <c r="H199" s="33" t="s">
        <v>227</v>
      </c>
      <c r="I199" s="21">
        <f t="shared" si="14"/>
        <v>2.0039797300443304E-2</v>
      </c>
      <c r="J199" s="16">
        <f>[1]!EM_S_VAL_PE_TTM(C199,"2018-04-20")</f>
        <v>29.6192866445368</v>
      </c>
      <c r="K199" t="s">
        <v>234</v>
      </c>
    </row>
    <row r="200" spans="1:17" s="48" customFormat="1" x14ac:dyDescent="0.2">
      <c r="B200" s="44" t="s">
        <v>36</v>
      </c>
      <c r="C200" s="44" t="s">
        <v>42</v>
      </c>
      <c r="D200" s="45">
        <f>P176</f>
        <v>9.1179557894253804E-2</v>
      </c>
      <c r="E200" s="42">
        <f t="shared" ref="E199:E205" si="15">(J176+I176+H176+K176)/(D176+E176+F176+G176)-1</f>
        <v>0.17929753090631073</v>
      </c>
      <c r="F200" s="45">
        <f>P188</f>
        <v>0.2869932077854398</v>
      </c>
      <c r="G200" s="42">
        <f>(J188+I188+H188+K188)/(G188+F188+E188+D188)-1</f>
        <v>0.51433328479240736</v>
      </c>
      <c r="H200" s="46" t="s">
        <v>227</v>
      </c>
      <c r="I200" s="42">
        <f t="shared" si="14"/>
        <v>0.26795089534460292</v>
      </c>
      <c r="J200" s="47">
        <f>[1]!EM_S_VAL_PE_TTM(C200,"2018-04-20")</f>
        <v>19.2523105857912</v>
      </c>
      <c r="K200" s="48" t="s">
        <v>231</v>
      </c>
    </row>
    <row r="201" spans="1:17" s="48" customFormat="1" x14ac:dyDescent="0.2">
      <c r="B201" s="44" t="s">
        <v>37</v>
      </c>
      <c r="C201" s="44" t="s">
        <v>43</v>
      </c>
      <c r="D201" s="45">
        <f>P177</f>
        <v>0.31664391044425377</v>
      </c>
      <c r="E201" s="42">
        <f t="shared" si="15"/>
        <v>0.41725215376855629</v>
      </c>
      <c r="F201" s="45">
        <f>P189</f>
        <v>9.9439739786282821</v>
      </c>
      <c r="G201" s="42">
        <f>(J189+I189+H189+K189)/(G189+F189+E189+D189)-1</f>
        <v>0.87896794452993654</v>
      </c>
      <c r="H201" s="46" t="s">
        <v>227</v>
      </c>
      <c r="I201" s="42">
        <f t="shared" si="14"/>
        <v>2.8892094968427573</v>
      </c>
      <c r="J201" s="47">
        <f>[1]!EM_S_VAL_PE_TTM(C201,"2018-04-20")</f>
        <v>25.318993519928402</v>
      </c>
      <c r="K201" s="48" t="s">
        <v>231</v>
      </c>
    </row>
    <row r="202" spans="1:17" x14ac:dyDescent="0.2">
      <c r="B202" s="8" t="s">
        <v>38</v>
      </c>
      <c r="C202" s="8" t="s">
        <v>44</v>
      </c>
      <c r="D202" s="28">
        <f>O178</f>
        <v>0.1574997900812436</v>
      </c>
      <c r="E202" s="21">
        <f>(J178+I178+H178+G178)/(D178+E178+F178+G178)-1</f>
        <v>4.3216968282126178E-2</v>
      </c>
      <c r="F202" s="28">
        <f>O190</f>
        <v>2.4477402130655568</v>
      </c>
      <c r="G202" s="21">
        <f>(J190+I190+H190+G190)/(G190+F190+E190+D190)-1</f>
        <v>0.91743152454720955</v>
      </c>
      <c r="H202" s="33" t="s">
        <v>228</v>
      </c>
      <c r="I202" s="21">
        <f t="shared" si="14"/>
        <v>0.89147212399403397</v>
      </c>
      <c r="J202" s="16">
        <f>[1]!EM_S_VAL_PE_TTM(C202,"2018-04-20")</f>
        <v>13.2697448977723</v>
      </c>
      <c r="K202" t="s">
        <v>233</v>
      </c>
    </row>
    <row r="203" spans="1:17" x14ac:dyDescent="0.2">
      <c r="B203" s="8" t="s">
        <v>39</v>
      </c>
      <c r="C203" s="8" t="s">
        <v>45</v>
      </c>
      <c r="D203" s="28">
        <f>P179</f>
        <v>2.8197055809137339E-2</v>
      </c>
      <c r="E203" s="21">
        <f t="shared" si="15"/>
        <v>0.2788652705252721</v>
      </c>
      <c r="F203" s="28">
        <f>P191</f>
        <v>-0.13421193918953234</v>
      </c>
      <c r="G203" s="21">
        <f>(J191+I191+H191+K191)/(G191+F191+E191+D191)-1</f>
        <v>0.11568782750431517</v>
      </c>
      <c r="H203" s="33" t="s">
        <v>227</v>
      </c>
      <c r="I203" s="21">
        <f t="shared" si="14"/>
        <v>7.2134553662298068E-2</v>
      </c>
      <c r="J203" s="16">
        <f>[1]!EM_S_VAL_PE_TTM(C203,"2018-04-20")</f>
        <v>27.566068280784101</v>
      </c>
      <c r="K203" t="s">
        <v>234</v>
      </c>
    </row>
    <row r="204" spans="1:17" x14ac:dyDescent="0.2">
      <c r="B204" s="8" t="s">
        <v>40</v>
      </c>
      <c r="C204" s="8" t="s">
        <v>46</v>
      </c>
      <c r="D204" s="28">
        <f>O180</f>
        <v>0.12631960031428102</v>
      </c>
      <c r="E204" s="21">
        <f>(J180+I180+H180+G180)/(D180+E180+F180+G180)-1</f>
        <v>-4.1379951876014509E-2</v>
      </c>
      <c r="F204" s="28">
        <f>O192</f>
        <v>-9.9014841070013682E-2</v>
      </c>
      <c r="G204" s="21">
        <f>(J192+I192+H192+G192)/(G192+F192+E192+D192)-1</f>
        <v>-0.32512796275967659</v>
      </c>
      <c r="H204" s="33" t="s">
        <v>227</v>
      </c>
      <c r="I204" s="21">
        <f t="shared" si="14"/>
        <v>-8.480078884785594E-2</v>
      </c>
      <c r="J204" s="16">
        <f>[1]!EM_S_VAL_PE_TTM(C204,"2018-04-20")</f>
        <v>58.359182324678002</v>
      </c>
      <c r="K204" t="s">
        <v>235</v>
      </c>
    </row>
    <row r="205" spans="1:17" x14ac:dyDescent="0.2">
      <c r="B205" s="8" t="s">
        <v>156</v>
      </c>
      <c r="C205" s="8" t="s">
        <v>155</v>
      </c>
      <c r="D205" s="28">
        <f>P181</f>
        <v>-0.32981789591715893</v>
      </c>
      <c r="E205" s="21">
        <f t="shared" si="15"/>
        <v>-2.5283842858133676E-2</v>
      </c>
      <c r="F205" s="28">
        <f>P193</f>
        <v>1.5404073225000463</v>
      </c>
      <c r="G205" s="21">
        <f>(J193+I193+H193+K193)/(G193+F193+E193+D193)-1</f>
        <v>-2.011409189668933</v>
      </c>
      <c r="H205" s="33" t="s">
        <v>227</v>
      </c>
      <c r="I205" s="21">
        <f t="shared" si="14"/>
        <v>-0.20652590148604483</v>
      </c>
      <c r="J205" s="16">
        <f>[1]!EM_S_VAL_PE_TTM(C205,"2018-04-20")</f>
        <v>70.064712993893906</v>
      </c>
    </row>
    <row r="208" spans="1:17" x14ac:dyDescent="0.2">
      <c r="A208" t="s">
        <v>55</v>
      </c>
      <c r="B208" t="s">
        <v>56</v>
      </c>
    </row>
    <row r="209" spans="2:2" x14ac:dyDescent="0.2">
      <c r="B209" t="s">
        <v>57</v>
      </c>
    </row>
    <row r="211" spans="2:2" x14ac:dyDescent="0.2">
      <c r="B211" t="s">
        <v>236</v>
      </c>
    </row>
    <row r="235" spans="2:3" x14ac:dyDescent="0.2">
      <c r="B235">
        <v>1</v>
      </c>
      <c r="C235" t="s">
        <v>237</v>
      </c>
    </row>
    <row r="236" spans="2:3" x14ac:dyDescent="0.2">
      <c r="B236">
        <v>2</v>
      </c>
      <c r="C236" t="s">
        <v>238</v>
      </c>
    </row>
    <row r="237" spans="2:3" x14ac:dyDescent="0.2">
      <c r="B237">
        <v>3</v>
      </c>
      <c r="C237" t="s">
        <v>239</v>
      </c>
    </row>
    <row r="238" spans="2:3" x14ac:dyDescent="0.2">
      <c r="B238">
        <v>4</v>
      </c>
      <c r="C238" t="s">
        <v>240</v>
      </c>
    </row>
    <row r="240" spans="2:3" x14ac:dyDescent="0.2">
      <c r="B240" t="s">
        <v>241</v>
      </c>
    </row>
    <row r="241" spans="1:3" x14ac:dyDescent="0.2">
      <c r="B241">
        <v>1</v>
      </c>
      <c r="C241" t="s">
        <v>242</v>
      </c>
    </row>
    <row r="242" spans="1:3" x14ac:dyDescent="0.2">
      <c r="B242">
        <v>2</v>
      </c>
      <c r="C242" t="s">
        <v>243</v>
      </c>
    </row>
    <row r="245" spans="1:3" x14ac:dyDescent="0.2">
      <c r="A245" t="s">
        <v>58</v>
      </c>
      <c r="B245" t="s">
        <v>59</v>
      </c>
    </row>
    <row r="246" spans="1:3" x14ac:dyDescent="0.2">
      <c r="B246" t="s">
        <v>244</v>
      </c>
    </row>
    <row r="247" spans="1:3" x14ac:dyDescent="0.2">
      <c r="B247" t="s">
        <v>245</v>
      </c>
    </row>
    <row r="248" spans="1:3" x14ac:dyDescent="0.2">
      <c r="B248" t="s">
        <v>246</v>
      </c>
    </row>
  </sheetData>
  <mergeCells count="24">
    <mergeCell ref="M171:Q171"/>
    <mergeCell ref="D171:L171"/>
    <mergeCell ref="D183:L183"/>
    <mergeCell ref="M183:Q183"/>
    <mergeCell ref="D195:E195"/>
    <mergeCell ref="F195:G195"/>
    <mergeCell ref="H195:H196"/>
    <mergeCell ref="I195:I196"/>
    <mergeCell ref="J195:J196"/>
    <mergeCell ref="H154:I154"/>
    <mergeCell ref="J155:J156"/>
    <mergeCell ref="G155:G156"/>
    <mergeCell ref="H155:I156"/>
    <mergeCell ref="H144:I144"/>
    <mergeCell ref="H145:I145"/>
    <mergeCell ref="H146:I146"/>
    <mergeCell ref="G145:G146"/>
    <mergeCell ref="J144:J146"/>
    <mergeCell ref="H114:I114"/>
    <mergeCell ref="H115:I115"/>
    <mergeCell ref="H113:I113"/>
    <mergeCell ref="K114:K115"/>
    <mergeCell ref="J114:J115"/>
    <mergeCell ref="H143:I143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899CB-E3BE-44F1-AB44-3F072DA69746}">
  <dimension ref="A1"/>
  <sheetViews>
    <sheetView topLeftCell="A46" workbookViewId="0">
      <selection activeCell="A53" sqref="A53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题目</vt:lpstr>
      <vt:lpstr>答题</vt:lpstr>
      <vt:lpstr>参考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孙凼巍</dc:creator>
  <cp:lastModifiedBy>孙凼巍</cp:lastModifiedBy>
  <dcterms:created xsi:type="dcterms:W3CDTF">2018-04-20T09:25:30Z</dcterms:created>
  <dcterms:modified xsi:type="dcterms:W3CDTF">2018-04-24T09:20:56Z</dcterms:modified>
</cp:coreProperties>
</file>