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80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<sst xmlns="http://schemas.openxmlformats.org/spreadsheetml/2006/main" count="116">
  <si>
    <t>通关题</t>
  </si>
  <si>
    <t>1、请用自己的语言表述不良率和拨备率</t>
  </si>
  <si>
    <t>不良率：发生归还逾期的贷款占总放贷金额的比率</t>
  </si>
  <si>
    <t>拨备覆盖率：为不良贷款计提的减值准备的余额可以覆盖不良贷款总数的倍数</t>
  </si>
  <si>
    <r>
      <rPr>
        <b/>
        <sz val="10"/>
        <color theme="1"/>
        <rFont val="宋体"/>
        <charset val="134"/>
      </rPr>
      <t>2、以中国工商银行为例，列举</t>
    </r>
    <r>
      <rPr>
        <b/>
        <sz val="10"/>
        <color theme="1"/>
        <rFont val="Calibri"/>
        <charset val="134"/>
      </rPr>
      <t>2010</t>
    </r>
    <r>
      <rPr>
        <b/>
        <sz val="10"/>
        <color theme="1"/>
        <rFont val="宋体"/>
        <charset val="134"/>
      </rPr>
      <t>年至今的不良率和拨备率</t>
    </r>
  </si>
  <si>
    <t>年度</t>
  </si>
  <si>
    <t>不良率</t>
  </si>
  <si>
    <t>拨备覆盖率</t>
  </si>
  <si>
    <t>拨备率</t>
  </si>
  <si>
    <t>3、你认为上市的四大行和股份制银行是否有实质性的破产风险，为什么</t>
  </si>
  <si>
    <t>我认为四大行和股份制银行都没有实质性的破产风险</t>
  </si>
  <si>
    <t>a、四大行是国有性质银行，市值大、规模大，影响范围广，如果出现破产危机，国家一定会实施救助避免影响扩大。</t>
  </si>
  <si>
    <t>b、股份制银行的破产同样会引发连锁反应、市场恐慌，可能迅速恶化国内经济环境，出现系统性金融风险，所以同样</t>
  </si>
  <si>
    <t>国家会实施救助避免连锁反应。</t>
  </si>
  <si>
    <t>c、我国四大行和股份制银行近几年不良率维持在2%以下的低于全球的低水平，拨备率逐步提升，且国家经济稳步上行，如无较大金融</t>
  </si>
  <si>
    <t>如无较大金融危机，不会出现破产风险。</t>
  </si>
  <si>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、计算题Ⅰ</t>
    </r>
  </si>
  <si>
    <r>
      <rPr>
        <b/>
        <sz val="10"/>
        <color theme="1"/>
        <rFont val="Calibri"/>
        <charset val="134"/>
      </rPr>
      <t>a</t>
    </r>
    <r>
      <rPr>
        <b/>
        <sz val="10"/>
        <color theme="1"/>
        <rFont val="宋体"/>
        <charset val="134"/>
      </rPr>
      <t>、计算花旗银行从</t>
    </r>
    <r>
      <rPr>
        <b/>
        <sz val="10"/>
        <color theme="1"/>
        <rFont val="Calibri"/>
        <charset val="134"/>
      </rPr>
      <t>2007</t>
    </r>
    <r>
      <rPr>
        <b/>
        <sz val="10"/>
        <color theme="1"/>
        <rFont val="宋体"/>
        <charset val="134"/>
      </rPr>
      <t>年美国次贷危机前最高点至</t>
    </r>
    <r>
      <rPr>
        <b/>
        <sz val="10"/>
        <color theme="1"/>
        <rFont val="Calibri"/>
        <charset val="134"/>
      </rPr>
      <t>2008</t>
    </r>
    <r>
      <rPr>
        <b/>
        <sz val="10"/>
        <color theme="1"/>
        <rFont val="宋体"/>
        <charset val="134"/>
      </rPr>
      <t>年</t>
    </r>
    <r>
      <rPr>
        <b/>
        <sz val="10"/>
        <color theme="1"/>
        <rFont val="Calibri"/>
        <charset val="134"/>
      </rPr>
      <t>3</t>
    </r>
    <r>
      <rPr>
        <b/>
        <sz val="10"/>
        <color theme="1"/>
        <rFont val="宋体"/>
        <charset val="134"/>
      </rPr>
      <t>月</t>
    </r>
    <r>
      <rPr>
        <b/>
        <sz val="10"/>
        <color theme="1"/>
        <rFont val="Calibri"/>
        <charset val="134"/>
      </rPr>
      <t>17</t>
    </r>
    <r>
      <rPr>
        <b/>
        <sz val="10"/>
        <color theme="1"/>
        <rFont val="宋体"/>
        <charset val="134"/>
      </rPr>
      <t>日贝尔斯登被收购期间的跌幅</t>
    </r>
  </si>
  <si>
    <t>日期</t>
  </si>
  <si>
    <t>跌幅</t>
  </si>
  <si>
    <t>股价（后复权）</t>
  </si>
  <si>
    <t>（有分红有增股，用后复权价计算）</t>
  </si>
  <si>
    <r>
      <rPr>
        <b/>
        <sz val="10"/>
        <color theme="1"/>
        <rFont val="Calibri"/>
        <charset val="134"/>
      </rPr>
      <t>b</t>
    </r>
    <r>
      <rPr>
        <b/>
        <sz val="10"/>
        <color theme="1"/>
        <rFont val="宋体"/>
        <charset val="134"/>
      </rPr>
      <t>、计算花旗银行从</t>
    </r>
    <r>
      <rPr>
        <b/>
        <sz val="10"/>
        <color theme="1"/>
        <rFont val="Calibri"/>
        <charset val="134"/>
      </rPr>
      <t>2008</t>
    </r>
    <r>
      <rPr>
        <b/>
        <sz val="10"/>
        <color theme="1"/>
        <rFont val="宋体"/>
        <charset val="134"/>
      </rPr>
      <t>年</t>
    </r>
    <r>
      <rPr>
        <b/>
        <sz val="10"/>
        <color theme="1"/>
        <rFont val="Calibri"/>
        <charset val="134"/>
      </rPr>
      <t>3</t>
    </r>
    <r>
      <rPr>
        <b/>
        <sz val="10"/>
        <color theme="1"/>
        <rFont val="宋体"/>
        <charset val="134"/>
      </rPr>
      <t>月</t>
    </r>
    <r>
      <rPr>
        <b/>
        <sz val="10"/>
        <color theme="1"/>
        <rFont val="Calibri"/>
        <charset val="134"/>
      </rPr>
      <t>17</t>
    </r>
    <r>
      <rPr>
        <b/>
        <sz val="10"/>
        <color theme="1"/>
        <rFont val="宋体"/>
        <charset val="134"/>
      </rPr>
      <t>日至</t>
    </r>
    <r>
      <rPr>
        <b/>
        <sz val="10"/>
        <color theme="1"/>
        <rFont val="Calibri"/>
        <charset val="134"/>
      </rPr>
      <t>9</t>
    </r>
    <r>
      <rPr>
        <b/>
        <sz val="10"/>
        <color theme="1"/>
        <rFont val="宋体"/>
        <charset val="134"/>
      </rPr>
      <t>月</t>
    </r>
    <r>
      <rPr>
        <b/>
        <sz val="10"/>
        <color theme="1"/>
        <rFont val="Calibri"/>
        <charset val="134"/>
      </rPr>
      <t>15</t>
    </r>
    <r>
      <rPr>
        <b/>
        <sz val="10"/>
        <color theme="1"/>
        <rFont val="宋体"/>
        <charset val="134"/>
      </rPr>
      <t>日雷曼破产期间的跌幅</t>
    </r>
  </si>
  <si>
    <t>分红</t>
  </si>
  <si>
    <t>股价（除权）</t>
  </si>
  <si>
    <r>
      <rPr>
        <b/>
        <sz val="10"/>
        <color theme="1"/>
        <rFont val="Calibri"/>
        <charset val="134"/>
      </rPr>
      <t>c</t>
    </r>
    <r>
      <rPr>
        <b/>
        <sz val="10"/>
        <color theme="1"/>
        <rFont val="宋体"/>
        <charset val="134"/>
      </rPr>
      <t>、计算花旗银行从</t>
    </r>
    <r>
      <rPr>
        <b/>
        <sz val="10"/>
        <color theme="1"/>
        <rFont val="Calibri"/>
        <charset val="134"/>
      </rPr>
      <t>2008</t>
    </r>
    <r>
      <rPr>
        <b/>
        <sz val="10"/>
        <color theme="1"/>
        <rFont val="宋体"/>
        <charset val="134"/>
      </rPr>
      <t>年</t>
    </r>
    <r>
      <rPr>
        <b/>
        <sz val="10"/>
        <color theme="1"/>
        <rFont val="Calibri"/>
        <charset val="134"/>
      </rPr>
      <t>9</t>
    </r>
    <r>
      <rPr>
        <b/>
        <sz val="10"/>
        <color theme="1"/>
        <rFont val="宋体"/>
        <charset val="134"/>
      </rPr>
      <t>月</t>
    </r>
    <r>
      <rPr>
        <b/>
        <sz val="10"/>
        <color theme="1"/>
        <rFont val="Calibri"/>
        <charset val="134"/>
      </rPr>
      <t>15</t>
    </r>
    <r>
      <rPr>
        <b/>
        <sz val="10"/>
        <color theme="1"/>
        <rFont val="宋体"/>
        <charset val="134"/>
      </rPr>
      <t>日至</t>
    </r>
    <r>
      <rPr>
        <b/>
        <sz val="10"/>
        <color theme="1"/>
        <rFont val="Calibri"/>
        <charset val="134"/>
      </rPr>
      <t>11</t>
    </r>
    <r>
      <rPr>
        <b/>
        <sz val="10"/>
        <color theme="1"/>
        <rFont val="宋体"/>
        <charset val="134"/>
      </rPr>
      <t>月</t>
    </r>
    <r>
      <rPr>
        <b/>
        <sz val="10"/>
        <color theme="1"/>
        <rFont val="Calibri"/>
        <charset val="134"/>
      </rPr>
      <t>21</t>
    </r>
    <r>
      <rPr>
        <b/>
        <sz val="10"/>
        <color theme="1"/>
        <rFont val="宋体"/>
        <charset val="134"/>
      </rPr>
      <t>日美联储宣布对花旗第二轮救助前的跌幅</t>
    </r>
  </si>
  <si>
    <r>
      <rPr>
        <b/>
        <sz val="10"/>
        <color theme="1"/>
        <rFont val="Calibri"/>
        <charset val="134"/>
      </rPr>
      <t>d</t>
    </r>
    <r>
      <rPr>
        <b/>
        <sz val="10"/>
        <color theme="1"/>
        <rFont val="宋体"/>
        <charset val="134"/>
      </rPr>
      <t>、计算花旗银行从</t>
    </r>
    <r>
      <rPr>
        <b/>
        <sz val="10"/>
        <color theme="1"/>
        <rFont val="Calibri"/>
        <charset val="134"/>
      </rPr>
      <t>2008</t>
    </r>
    <r>
      <rPr>
        <b/>
        <sz val="10"/>
        <color theme="1"/>
        <rFont val="宋体"/>
        <charset val="134"/>
      </rPr>
      <t>年</t>
    </r>
    <r>
      <rPr>
        <b/>
        <sz val="10"/>
        <color theme="1"/>
        <rFont val="Calibri"/>
        <charset val="134"/>
      </rPr>
      <t>11</t>
    </r>
    <r>
      <rPr>
        <b/>
        <sz val="10"/>
        <color theme="1"/>
        <rFont val="宋体"/>
        <charset val="134"/>
      </rPr>
      <t>月</t>
    </r>
    <r>
      <rPr>
        <b/>
        <sz val="10"/>
        <color theme="1"/>
        <rFont val="Calibri"/>
        <charset val="134"/>
      </rPr>
      <t>21</t>
    </r>
    <r>
      <rPr>
        <b/>
        <sz val="10"/>
        <color theme="1"/>
        <rFont val="宋体"/>
        <charset val="134"/>
      </rPr>
      <t>日至最低点的跌幅</t>
    </r>
  </si>
  <si>
    <r>
      <rPr>
        <b/>
        <sz val="10"/>
        <color theme="1"/>
        <rFont val="Calibri"/>
        <charset val="134"/>
      </rPr>
      <t>e</t>
    </r>
    <r>
      <rPr>
        <b/>
        <sz val="10"/>
        <color theme="1"/>
        <rFont val="宋体"/>
        <charset val="134"/>
      </rPr>
      <t>、计算花旗银行从</t>
    </r>
    <r>
      <rPr>
        <b/>
        <sz val="10"/>
        <color theme="1"/>
        <rFont val="Calibri"/>
        <charset val="134"/>
      </rPr>
      <t>2007</t>
    </r>
    <r>
      <rPr>
        <b/>
        <sz val="10"/>
        <color theme="1"/>
        <rFont val="宋体"/>
        <charset val="134"/>
      </rPr>
      <t>年次贷危机前最高点至今的涨跌幅，年化收益率</t>
    </r>
  </si>
  <si>
    <t>年化收益率</t>
  </si>
  <si>
    <r>
      <rPr>
        <b/>
        <sz val="10"/>
        <color theme="1"/>
        <rFont val="Times New Roman"/>
        <charset val="134"/>
      </rPr>
      <t>5</t>
    </r>
    <r>
      <rPr>
        <b/>
        <sz val="10"/>
        <color theme="1"/>
        <rFont val="宋体"/>
        <charset val="134"/>
      </rPr>
      <t>、</t>
    </r>
    <r>
      <rPr>
        <b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宋体"/>
        <charset val="134"/>
      </rPr>
      <t>政府救助对二级市场投资者意味着什么？</t>
    </r>
  </si>
  <si>
    <t>有政府信用背书，可以稳定二级市场投资者信心。向市场注入流动性，把危机传染路径卡住，制止恐慌。</t>
  </si>
  <si>
    <r>
      <rPr>
        <b/>
        <sz val="10"/>
        <color theme="1"/>
        <rFont val="Calibri"/>
        <charset val="134"/>
      </rPr>
      <t>6</t>
    </r>
    <r>
      <rPr>
        <b/>
        <sz val="10"/>
        <color theme="1"/>
        <rFont val="宋体"/>
        <charset val="134"/>
      </rPr>
      <t>、为什么</t>
    </r>
    <r>
      <rPr>
        <b/>
        <sz val="10"/>
        <color theme="1"/>
        <rFont val="Calibri"/>
        <charset val="134"/>
      </rPr>
      <t>10</t>
    </r>
    <r>
      <rPr>
        <b/>
        <sz val="10"/>
        <color theme="1"/>
        <rFont val="宋体"/>
        <charset val="134"/>
      </rPr>
      <t>多年前</t>
    </r>
    <r>
      <rPr>
        <b/>
        <sz val="10"/>
        <color theme="1"/>
        <rFont val="Calibri"/>
        <charset val="134"/>
      </rPr>
      <t>,</t>
    </r>
    <r>
      <rPr>
        <b/>
        <sz val="10"/>
        <color theme="1"/>
        <rFont val="宋体"/>
        <charset val="134"/>
      </rPr>
      <t>财政部选择先对四大行注资，然后上市，如果当时四大行是上市公司，股价表现会怎样？</t>
    </r>
  </si>
  <si>
    <t>a、核销不良资产、达到上市资本充足率要求</t>
  </si>
  <si>
    <t>b、减少不良资产后，上市更容易寻找到合适的战略投资，引进战略投资时有一定的发言权议价权</t>
  </si>
  <si>
    <t>c、注资后，减少不良资产为我国商业银行股份制改革、治理结构改革打好基础</t>
  </si>
  <si>
    <t>d、先注资可以加快上市速度，2006年时WTO承诺中国银行业对外资开放的最后一年，需尽快上市扩大规模抢占市场份额</t>
  </si>
  <si>
    <t>如果当时四大行是上市公司，由财政部注资相当于定向增发，对二级市场投资者影响较小，且因政府信用和优质资金注入，表面市场对</t>
  </si>
  <si>
    <t>企业的认可，可以提振股价</t>
  </si>
  <si>
    <r>
      <rPr>
        <sz val="10"/>
        <color theme="1"/>
        <rFont val="Calibri"/>
        <charset val="134"/>
      </rPr>
      <t>7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 xml:space="preserve">  </t>
    </r>
    <r>
      <rPr>
        <sz val="10"/>
        <color theme="1"/>
        <rFont val="宋体"/>
        <charset val="134"/>
      </rPr>
      <t>计算题Ⅱ</t>
    </r>
  </si>
  <si>
    <r>
      <rPr>
        <b/>
        <sz val="10"/>
        <color theme="1"/>
        <rFont val="Calibri"/>
        <charset val="134"/>
      </rPr>
      <t>a</t>
    </r>
    <r>
      <rPr>
        <b/>
        <sz val="10"/>
        <color theme="1"/>
        <rFont val="宋体"/>
        <charset val="134"/>
      </rPr>
      <t>、写出工商银行</t>
    </r>
    <r>
      <rPr>
        <b/>
        <sz val="10"/>
        <color theme="1"/>
        <rFont val="Calibri"/>
        <charset val="134"/>
      </rPr>
      <t>AH</t>
    </r>
    <r>
      <rPr>
        <b/>
        <sz val="10"/>
        <color theme="1"/>
        <rFont val="宋体"/>
        <charset val="134"/>
      </rPr>
      <t>股在上市后历史最低市净率，历史最低市盈率和对应日期</t>
    </r>
  </si>
  <si>
    <t>A股</t>
  </si>
  <si>
    <t>最低市盈率</t>
  </si>
  <si>
    <t>最低市净率</t>
  </si>
  <si>
    <t>（2016-12-29）</t>
  </si>
  <si>
    <t>数值</t>
  </si>
  <si>
    <t>H股</t>
  </si>
  <si>
    <t>（没有数据库，在每股收益和每股净资产相同的时间段内，取股价最低日算出市盈率、市净率</t>
  </si>
  <si>
    <t>对比，得到日期后再按照当时股价、市值、总股本、最近报告净资产等计算市盈率、市净率）</t>
  </si>
  <si>
    <t>当日股价</t>
  </si>
  <si>
    <r>
      <t>b</t>
    </r>
    <r>
      <rPr>
        <b/>
        <sz val="10"/>
        <color theme="1"/>
        <rFont val="宋体"/>
        <charset val="134"/>
      </rPr>
      <t>、计算花旗银行</t>
    </r>
    <r>
      <rPr>
        <b/>
        <sz val="10"/>
        <color theme="1"/>
        <rFont val="Calibri"/>
        <charset val="134"/>
      </rPr>
      <t>2001-2007</t>
    </r>
    <r>
      <rPr>
        <b/>
        <sz val="10"/>
        <color theme="1"/>
        <rFont val="宋体"/>
        <charset val="134"/>
      </rPr>
      <t>年每年的股息率（按当年末的收盘价计）和今天的股息率</t>
    </r>
  </si>
  <si>
    <t>年末收盘价</t>
  </si>
  <si>
    <t>分红次数</t>
  </si>
  <si>
    <t>转股</t>
  </si>
  <si>
    <t>股息率</t>
  </si>
  <si>
    <t>c、计算工商银行A股和H股2008、2014和2015年股价最低点时的股息率和今天的股息率</t>
  </si>
  <si>
    <t>当时股价</t>
  </si>
  <si>
    <t>分红日</t>
  </si>
  <si>
    <t>2018-6.18</t>
  </si>
  <si>
    <t>分红（每股）</t>
  </si>
  <si>
    <t xml:space="preserve">                                    </t>
  </si>
  <si>
    <t>当时股价（港币）</t>
  </si>
  <si>
    <t>分红（每股人民币）</t>
  </si>
  <si>
    <t>人民币兑港币</t>
  </si>
  <si>
    <t>换算后分红（港币）</t>
  </si>
  <si>
    <r>
      <t>8</t>
    </r>
    <r>
      <rPr>
        <b/>
        <sz val="10"/>
        <color theme="1"/>
        <rFont val="宋体"/>
        <charset val="134"/>
      </rPr>
      <t>、根据上述计算制定你的银行股投资策略：请用上述指标定量说明</t>
    </r>
  </si>
  <si>
    <t>1倍市净率以下，股息率低于5%的银行股属于低估，结合银行基本面，不良率2%以下，拨备率150%以上基本面没问题可以买入，等估值上升股价提升</t>
  </si>
  <si>
    <t>另在AH同时上市的银行股在港股的涨幅较A股大，股息率也更高，可以考虑从H股买入。</t>
  </si>
  <si>
    <t>也可以买入四大行，业绩稳定，赚股息</t>
  </si>
  <si>
    <r>
      <t>9</t>
    </r>
    <r>
      <rPr>
        <b/>
        <sz val="10"/>
        <color theme="1"/>
        <rFont val="宋体"/>
        <charset val="134"/>
      </rPr>
      <t>、银行股投资最大的风险是什么？</t>
    </r>
  </si>
  <si>
    <t>不良率攀升，净息差收窄（政府加息），拨备不足，银行资产被侵蚀</t>
  </si>
  <si>
    <t>【附加题】</t>
  </si>
  <si>
    <r>
      <t>1</t>
    </r>
    <r>
      <rPr>
        <b/>
        <sz val="10"/>
        <color theme="1"/>
        <rFont val="宋体"/>
        <charset val="134"/>
      </rPr>
      <t>、我国的银行基准利率与美国的联邦基金利率有何不同</t>
    </r>
    <r>
      <rPr>
        <b/>
        <sz val="10"/>
        <color theme="1"/>
        <rFont val="Calibri"/>
        <charset val="134"/>
      </rPr>
      <t xml:space="preserve"> </t>
    </r>
    <r>
      <rPr>
        <b/>
        <sz val="10"/>
        <color theme="1"/>
        <rFont val="宋体"/>
        <charset val="134"/>
      </rPr>
      <t>？</t>
    </r>
  </si>
  <si>
    <t>我国银行基准利率是人民银行公布的商业银行存款、贷款贴现等业务的指导利率，一般普通民众把银行一年期存款利率作为市场基准利率，银行则把隔夜拆借利率作为市场基准利率。存贷款的基准利率是央行确定的，市场利率是根据央行许可的利率浮动范围，各银行自行调整</t>
  </si>
  <si>
    <t>美国联邦基金利率是同业拆借利率，是金融机构间的短期借贷利率。</t>
  </si>
  <si>
    <t>银行间同业拆借利率更能体现资金的真是价格，能够及时准确的反应货币市场短期资金供求关系</t>
  </si>
  <si>
    <t>2、我国和美国目前分别处于加息还是降息周期，为什么？</t>
  </si>
  <si>
    <t>美国处于加息周期，美联储今年3月22日上调联邦基准利率1.5%至1.75%，并预期未来3年内要加息8次。美国前几年的货币量化宽松政策导致美国出现通胀和经济过热风险，需加息调节。</t>
  </si>
  <si>
    <t>中国也处于加息周期，但存、贷款基准利率自2015年10月24日下调后再未调整，去年到今年调整的是公开市场操作利率。我国的加息动作是为了应对美联储加息，国内并没有出现经济过热、通胀上升等现象。加息会对实体经济发展造成影响，所以加息进程不会太快。</t>
  </si>
  <si>
    <r>
      <t>3</t>
    </r>
    <r>
      <rPr>
        <b/>
        <sz val="10"/>
        <color theme="1"/>
        <rFont val="宋体"/>
        <charset val="134"/>
      </rPr>
      <t>、找出工商银行、招商银行和民生银行</t>
    </r>
    <r>
      <rPr>
        <b/>
        <sz val="10"/>
        <color theme="1"/>
        <rFont val="Calibri"/>
        <charset val="134"/>
      </rPr>
      <t>2015-2017</t>
    </r>
    <r>
      <rPr>
        <b/>
        <sz val="10"/>
        <color theme="1"/>
        <rFont val="宋体"/>
        <charset val="134"/>
      </rPr>
      <t>三年的净息差，他们三者之间趋势有何不同？</t>
    </r>
  </si>
  <si>
    <t>%</t>
  </si>
  <si>
    <t>工商银行</t>
  </si>
  <si>
    <t>招商银行</t>
  </si>
  <si>
    <t>民生银行</t>
  </si>
  <si>
    <t>工商银行净息差相对稳定</t>
  </si>
  <si>
    <t>民生银行净息差下降较多，内部收入结构优化，中间业务收入增加</t>
  </si>
  <si>
    <t>招商银行净息差有所下降，因融资成本高，但总体比例较高</t>
  </si>
  <si>
    <r>
      <t>4</t>
    </r>
    <r>
      <rPr>
        <b/>
        <sz val="10"/>
        <color theme="1"/>
        <rFont val="宋体"/>
        <charset val="134"/>
      </rPr>
      <t>、你认为过去四年我国大环境下净息差为何下降？你认为未来的趋势会如何？是否会产生分化，为什么？</t>
    </r>
  </si>
  <si>
    <t>利率市场化改革让银行间竞争加剧，融资成本不断提高，息差有所收窄</t>
  </si>
  <si>
    <t>过去五年，银行股业绩同质化明显，利率市场化后，息差逐渐收窄已有企稳迹象，稳定在2%左右，银行股因资产限制，存在增长极限，不会出现爆发式增长，所以未来银行业会更加趋于同质化发展，不会产生大的分化</t>
  </si>
  <si>
    <r>
      <t>5</t>
    </r>
    <r>
      <rPr>
        <b/>
        <sz val="10"/>
        <color theme="1"/>
        <rFont val="宋体"/>
        <charset val="134"/>
      </rPr>
      <t>、</t>
    </r>
    <r>
      <rPr>
        <b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宋体"/>
        <charset val="134"/>
      </rPr>
      <t>你认为对投资者来说，工商银行在业务上相比民生银行有哪些竞争优势和劣势？招商银行相比民生银行呢</t>
    </r>
    <r>
      <rPr>
        <b/>
        <sz val="10"/>
        <color theme="1"/>
        <rFont val="Calibri"/>
        <charset val="134"/>
      </rPr>
      <t xml:space="preserve"> </t>
    </r>
    <r>
      <rPr>
        <b/>
        <sz val="10"/>
        <color theme="1"/>
        <rFont val="宋体"/>
        <charset val="134"/>
      </rPr>
      <t>？</t>
    </r>
  </si>
  <si>
    <t>优势</t>
  </si>
  <si>
    <t>规模大、网点多，覆盖面广，吸储能力强。</t>
  </si>
  <si>
    <t>养老金业务规模同行业第一</t>
  </si>
  <si>
    <t>国际化程度高，在大零售转型、资产管理业务、综合化经营方面处于领先地位</t>
  </si>
  <si>
    <t>劣势</t>
  </si>
  <si>
    <t>国有性质，规模大，不灵活，对转型不利</t>
  </si>
  <si>
    <t>营业收入主要是净息差，中间业务没有增长，对未来发展不利</t>
  </si>
  <si>
    <t>零售业务优势明显</t>
  </si>
  <si>
    <t>不良率低，拨备率高于其他银行</t>
  </si>
  <si>
    <t>估值高、股价高</t>
  </si>
  <si>
    <t>非息收入占比同行业最高</t>
  </si>
  <si>
    <t>小微金融服务业务处于领先地位</t>
  </si>
  <si>
    <t>唯一一家民营企业，管理层更优化</t>
  </si>
  <si>
    <t>目前处于银行业第二梯队，市场占有率低，覆盖范围小</t>
  </si>
  <si>
    <t>资本规模小，盈利能力不如四大行</t>
  </si>
  <si>
    <t>6、结合三家银行当前的估值，谈谈你的选择和排序。</t>
  </si>
  <si>
    <t>当前股价</t>
  </si>
  <si>
    <t>PE</t>
  </si>
  <si>
    <t>PB</t>
  </si>
  <si>
    <t>2017净息差</t>
  </si>
  <si>
    <t>非息差收入占比</t>
  </si>
  <si>
    <t>2017股息率</t>
  </si>
  <si>
    <t>目前，招商银行估值较高，股价也高，但股息率不及其他两行。高拨备率是隐形利润，不良率低，净息差和非息差收入同样在行业领先，未来还有利润空间。</t>
  </si>
  <si>
    <t>工商银行PE\PB和其他股份制银行（除招商银行和民生银行、城商行）没有明显差异，但工行股本规模大，股东无法靠股价上涨获得高利润，稳定投资可以考虑。</t>
  </si>
  <si>
    <t>民生银行PB\PE处于行业最低水平，非息差收入是行业最高。随着利率市场化，银行业息差收入将逐步收窄，银行业需通过其他途径增加收入，民生银行中间业务发展较好，未来前景看好，但需要关注不良率，如有继续扩大继续，需要谨慎买入。鉴于民生银行低估值，低股价，属于性价比高的银行股。</t>
  </si>
  <si>
    <r>
      <t>综上所述，招商银行&gt;民生银行</t>
    </r>
    <r>
      <rPr>
        <sz val="10"/>
        <color theme="1"/>
        <rFont val="宋体"/>
        <charset val="134"/>
      </rPr>
      <t>&gt;</t>
    </r>
    <r>
      <rPr>
        <sz val="10"/>
        <color theme="1"/>
        <rFont val="宋体"/>
        <charset val="134"/>
      </rPr>
      <t>工商银行</t>
    </r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</si>
</sst>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.0000_ "/>
  </numFmts>
  <fonts count="29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0"/>
      <color theme="1"/>
      <name val="Calibri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26" fillId="15" borderId="6" applyNumberFormat="0" applyAlignment="0" applyProtection="0">
      <alignment vertical="center"/>
    </xf>
    <xf numFmtId="0" fontId="28" fillId="22" borderId="9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" fillId="2" borderId="0" xfId="0" applyFont="1" applyFill="1" applyBorder="1" applyAlignment="1">
      <alignment horizontal="justify" vertical="center"/>
    </xf>
    <xf numFmtId="0" fontId="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" fillId="3" borderId="0" xfId="0" applyFont="1" applyFill="1" applyBorder="1">
      <alignment vertical="center"/>
    </xf>
    <xf numFmtId="0" fontId="3" fillId="0" borderId="1" xfId="0" applyFont="1" applyBorder="1">
      <alignment vertical="center"/>
    </xf>
    <xf numFmtId="10" fontId="3" fillId="0" borderId="0" xfId="11" applyNumberFormat="1" applyFont="1" applyBorder="1">
      <alignment vertical="center"/>
    </xf>
    <xf numFmtId="10" fontId="3" fillId="0" borderId="0" xfId="11" applyNumberFormat="1" applyFont="1" applyFill="1" applyBorder="1" applyAlignment="1" applyProtection="1">
      <alignment vertical="center"/>
    </xf>
    <xf numFmtId="0" fontId="5" fillId="2" borderId="0" xfId="0" applyFont="1" applyFill="1" applyBorder="1" applyAlignment="1">
      <alignment horizontal="left" vertical="center"/>
    </xf>
    <xf numFmtId="0" fontId="3" fillId="2" borderId="0" xfId="0" applyFont="1" applyFill="1" applyBorder="1">
      <alignment vertical="center"/>
    </xf>
    <xf numFmtId="0" fontId="6" fillId="3" borderId="0" xfId="0" applyFont="1" applyFill="1" applyBorder="1" applyAlignment="1">
      <alignment horizontal="left" vertical="center"/>
    </xf>
    <xf numFmtId="177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10" fontId="3" fillId="0" borderId="0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0" fontId="7" fillId="3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8" fillId="2" borderId="0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14" fontId="3" fillId="0" borderId="0" xfId="0" applyNumberFormat="1" applyFont="1" applyBorder="1">
      <alignment vertical="center"/>
    </xf>
    <xf numFmtId="0" fontId="9" fillId="0" borderId="0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0" fontId="3" fillId="0" borderId="0" xfId="0" applyNumberFormat="1" applyFont="1" applyBorder="1" applyAlignment="1">
      <alignment horizontal="left" vertical="center"/>
    </xf>
    <xf numFmtId="0" fontId="1" fillId="3" borderId="0" xfId="0" applyFont="1" applyFill="1" applyBorder="1">
      <alignment vertical="center"/>
    </xf>
    <xf numFmtId="178" fontId="3" fillId="0" borderId="0" xfId="0" applyNumberFormat="1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76" fontId="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0" fontId="3" fillId="0" borderId="0" xfId="11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86"/>
  <sheetViews>
    <sheetView showGridLines="0" tabSelected="1" topLeftCell="A160" workbookViewId="0">
      <selection activeCell="D182" sqref="D182"/>
    </sheetView>
  </sheetViews>
  <sheetFormatPr defaultColWidth="9" defaultRowHeight="12"/>
  <cols>
    <col min="1" max="1" width="9" style="5"/>
    <col min="2" max="2" width="11.1333333333333" style="5" customWidth="1"/>
    <col min="3" max="3" width="11.8916666666667" style="5" customWidth="1"/>
    <col min="4" max="4" width="11.8916666666667" style="5"/>
    <col min="5" max="6" width="14.1083333333333" style="5"/>
    <col min="7" max="8" width="9" style="5"/>
    <col min="9" max="9" width="12.8916666666667" style="5"/>
    <col min="10" max="10" width="11.125" style="5"/>
    <col min="11" max="16384" width="9" style="5"/>
  </cols>
  <sheetData>
    <row r="1" spans="2:2">
      <c r="B1" s="6" t="s">
        <v>0</v>
      </c>
    </row>
    <row r="3" s="1" customFormat="1" spans="2:11">
      <c r="B3" s="7" t="s">
        <v>1</v>
      </c>
      <c r="C3" s="7"/>
      <c r="D3" s="7"/>
      <c r="E3" s="7"/>
      <c r="F3" s="7"/>
      <c r="G3" s="7"/>
      <c r="H3" s="7"/>
      <c r="I3" s="7"/>
      <c r="J3" s="7"/>
      <c r="K3" s="7"/>
    </row>
    <row r="4" spans="2:2">
      <c r="B4" s="8"/>
    </row>
    <row r="5" spans="2:2">
      <c r="B5" s="8" t="s">
        <v>2</v>
      </c>
    </row>
    <row r="6" spans="2:2">
      <c r="B6" s="8"/>
    </row>
    <row r="7" spans="2:2">
      <c r="B7" s="8" t="s">
        <v>3</v>
      </c>
    </row>
    <row r="8" spans="2:2">
      <c r="B8" s="8"/>
    </row>
    <row r="9" s="2" customFormat="1" ht="12.75" spans="2:11">
      <c r="B9" s="7" t="s">
        <v>4</v>
      </c>
      <c r="C9" s="9"/>
      <c r="D9" s="9"/>
      <c r="E9" s="9"/>
      <c r="F9" s="9"/>
      <c r="G9" s="9"/>
      <c r="H9" s="9"/>
      <c r="I9" s="9"/>
      <c r="J9" s="9"/>
      <c r="K9" s="9"/>
    </row>
    <row r="11" spans="2:10">
      <c r="B11" s="10" t="s">
        <v>5</v>
      </c>
      <c r="C11" s="10">
        <v>2010</v>
      </c>
      <c r="D11" s="10">
        <v>2011</v>
      </c>
      <c r="E11" s="10">
        <v>2012</v>
      </c>
      <c r="F11" s="10">
        <v>2013</v>
      </c>
      <c r="G11" s="10">
        <v>2014</v>
      </c>
      <c r="H11" s="10">
        <v>2015</v>
      </c>
      <c r="I11" s="10">
        <v>2016</v>
      </c>
      <c r="J11" s="10">
        <v>2017</v>
      </c>
    </row>
    <row r="12" spans="2:10">
      <c r="B12" s="5" t="s">
        <v>6</v>
      </c>
      <c r="C12" s="11">
        <v>0.0108</v>
      </c>
      <c r="D12" s="11">
        <v>0.0098</v>
      </c>
      <c r="E12" s="11">
        <v>0.0085</v>
      </c>
      <c r="F12" s="12">
        <v>0.0094</v>
      </c>
      <c r="G12" s="11">
        <v>0.0113</v>
      </c>
      <c r="H12" s="11">
        <v>0.015</v>
      </c>
      <c r="I12" s="11">
        <v>0.0162</v>
      </c>
      <c r="J12" s="11">
        <v>0.0155</v>
      </c>
    </row>
    <row r="13" spans="2:10">
      <c r="B13" s="5" t="s">
        <v>7</v>
      </c>
      <c r="C13" s="11">
        <v>2.282</v>
      </c>
      <c r="D13" s="11">
        <v>2.6692</v>
      </c>
      <c r="E13" s="11">
        <v>2.9555</v>
      </c>
      <c r="F13" s="11">
        <v>2.5719</v>
      </c>
      <c r="G13" s="11">
        <v>2.069</v>
      </c>
      <c r="H13" s="11">
        <v>1.5634</v>
      </c>
      <c r="I13" s="11">
        <v>1.3669</v>
      </c>
      <c r="J13" s="11">
        <v>1.5407</v>
      </c>
    </row>
    <row r="14" spans="2:10">
      <c r="B14" s="5" t="s">
        <v>8</v>
      </c>
      <c r="C14" s="11">
        <v>0.0246</v>
      </c>
      <c r="D14" s="11">
        <v>0.025</v>
      </c>
      <c r="E14" s="11">
        <v>0.025</v>
      </c>
      <c r="F14" s="11">
        <v>0.0243</v>
      </c>
      <c r="G14" s="11">
        <v>0.0234</v>
      </c>
      <c r="H14" s="11">
        <v>0.0235</v>
      </c>
      <c r="I14" s="11">
        <v>0.0222</v>
      </c>
      <c r="J14" s="11">
        <v>0.0239</v>
      </c>
    </row>
    <row r="16" s="2" customFormat="1" spans="2:11">
      <c r="B16" s="9" t="s">
        <v>9</v>
      </c>
      <c r="C16" s="9"/>
      <c r="D16" s="9"/>
      <c r="E16" s="9"/>
      <c r="F16" s="9"/>
      <c r="G16" s="9"/>
      <c r="H16" s="9"/>
      <c r="I16" s="9"/>
      <c r="J16" s="9"/>
      <c r="K16" s="9"/>
    </row>
    <row r="18" spans="2:2">
      <c r="B18" s="5" t="s">
        <v>10</v>
      </c>
    </row>
    <row r="19" spans="2:2">
      <c r="B19" s="5" t="s">
        <v>11</v>
      </c>
    </row>
    <row r="21" spans="2:2">
      <c r="B21" s="5" t="s">
        <v>12</v>
      </c>
    </row>
    <row r="22" spans="2:2">
      <c r="B22" s="5" t="s">
        <v>13</v>
      </c>
    </row>
    <row r="24" spans="2:2">
      <c r="B24" s="5" t="s">
        <v>14</v>
      </c>
    </row>
    <row r="25" spans="2:2">
      <c r="B25" s="5" t="s">
        <v>15</v>
      </c>
    </row>
    <row r="27" ht="12.75" spans="2:3">
      <c r="B27" s="13" t="s">
        <v>16</v>
      </c>
      <c r="C27" s="14"/>
    </row>
    <row r="28" s="2" customFormat="1" ht="12.75" spans="2:11">
      <c r="B28" s="15" t="s">
        <v>17</v>
      </c>
      <c r="C28" s="9"/>
      <c r="D28" s="9"/>
      <c r="E28" s="9"/>
      <c r="F28" s="9"/>
      <c r="G28" s="9"/>
      <c r="H28" s="9"/>
      <c r="I28" s="9"/>
      <c r="J28" s="9"/>
      <c r="K28" s="9"/>
    </row>
    <row r="30" spans="2:5">
      <c r="B30" s="10" t="s">
        <v>18</v>
      </c>
      <c r="C30" s="16">
        <v>39227</v>
      </c>
      <c r="D30" s="16">
        <v>39524</v>
      </c>
      <c r="E30" s="17" t="s">
        <v>19</v>
      </c>
    </row>
    <row r="31" spans="2:6">
      <c r="B31" s="5" t="s">
        <v>20</v>
      </c>
      <c r="C31" s="5">
        <v>85.898</v>
      </c>
      <c r="D31" s="5">
        <v>39.098</v>
      </c>
      <c r="E31" s="18">
        <f>(D31-C31)/C31</f>
        <v>-0.544832242892733</v>
      </c>
      <c r="F31" s="5" t="s">
        <v>21</v>
      </c>
    </row>
    <row r="33" s="2" customFormat="1" ht="12.75" spans="2:11">
      <c r="B33" s="15" t="s">
        <v>22</v>
      </c>
      <c r="C33" s="9"/>
      <c r="D33" s="9"/>
      <c r="E33" s="9"/>
      <c r="F33" s="9"/>
      <c r="G33" s="9"/>
      <c r="H33" s="9"/>
      <c r="I33" s="9"/>
      <c r="J33" s="9"/>
      <c r="K33" s="9"/>
    </row>
    <row r="35" spans="2:6">
      <c r="B35" s="10" t="s">
        <v>18</v>
      </c>
      <c r="C35" s="19">
        <v>39525</v>
      </c>
      <c r="D35" s="19">
        <v>39706</v>
      </c>
      <c r="E35" s="17" t="s">
        <v>23</v>
      </c>
      <c r="F35" s="17" t="s">
        <v>19</v>
      </c>
    </row>
    <row r="36" spans="2:6">
      <c r="B36" s="5" t="s">
        <v>24</v>
      </c>
      <c r="C36" s="5">
        <v>18.62</v>
      </c>
      <c r="D36" s="5">
        <v>15.24</v>
      </c>
      <c r="E36" s="5">
        <f>2*0.32</f>
        <v>0.64</v>
      </c>
      <c r="F36" s="18">
        <f>(D36-C36+E36)/C36</f>
        <v>-0.147153598281418</v>
      </c>
    </row>
    <row r="38" s="2" customFormat="1" ht="12.75" spans="2:11">
      <c r="B38" s="15" t="s">
        <v>25</v>
      </c>
      <c r="C38" s="9"/>
      <c r="D38" s="9"/>
      <c r="E38" s="9"/>
      <c r="F38" s="9"/>
      <c r="G38" s="9"/>
      <c r="H38" s="9"/>
      <c r="I38" s="9"/>
      <c r="J38" s="9"/>
      <c r="K38" s="9"/>
    </row>
    <row r="40" spans="2:6">
      <c r="B40" s="10" t="s">
        <v>18</v>
      </c>
      <c r="C40" s="19">
        <v>39706</v>
      </c>
      <c r="D40" s="19">
        <v>39773</v>
      </c>
      <c r="E40" s="17" t="s">
        <v>23</v>
      </c>
      <c r="F40" s="17" t="s">
        <v>19</v>
      </c>
    </row>
    <row r="41" spans="2:6">
      <c r="B41" s="5" t="s">
        <v>24</v>
      </c>
      <c r="C41" s="5">
        <v>15.24</v>
      </c>
      <c r="D41" s="5">
        <v>3.77</v>
      </c>
      <c r="E41" s="5">
        <v>0.16</v>
      </c>
      <c r="F41" s="18">
        <f>(D41-C41+E41)/C41</f>
        <v>-0.742125984251969</v>
      </c>
    </row>
    <row r="44" s="2" customFormat="1" ht="12.75" spans="2:11">
      <c r="B44" s="15" t="s">
        <v>26</v>
      </c>
      <c r="C44" s="9"/>
      <c r="D44" s="9"/>
      <c r="E44" s="9"/>
      <c r="F44" s="9"/>
      <c r="G44" s="9"/>
      <c r="H44" s="9"/>
      <c r="I44" s="9"/>
      <c r="J44" s="9"/>
      <c r="K44" s="9"/>
    </row>
    <row r="46" spans="2:5">
      <c r="B46" s="10" t="s">
        <v>18</v>
      </c>
      <c r="C46" s="19">
        <v>39754</v>
      </c>
      <c r="D46" s="19">
        <v>39877</v>
      </c>
      <c r="E46" s="17" t="s">
        <v>19</v>
      </c>
    </row>
    <row r="47" spans="2:5">
      <c r="B47" s="5" t="s">
        <v>20</v>
      </c>
      <c r="C47" s="5">
        <v>20.365</v>
      </c>
      <c r="D47" s="5">
        <v>16.712</v>
      </c>
      <c r="E47" s="18">
        <f>(D47-C47)/C47</f>
        <v>-0.179376381045912</v>
      </c>
    </row>
    <row r="49" s="2" customFormat="1" ht="12.75" spans="2:11">
      <c r="B49" s="15" t="s">
        <v>27</v>
      </c>
      <c r="C49" s="9"/>
      <c r="D49" s="9"/>
      <c r="E49" s="9"/>
      <c r="F49" s="9"/>
      <c r="G49" s="9"/>
      <c r="H49" s="9"/>
      <c r="I49" s="9"/>
      <c r="J49" s="9"/>
      <c r="K49" s="9"/>
    </row>
    <row r="51" spans="2:6">
      <c r="B51" s="10" t="s">
        <v>18</v>
      </c>
      <c r="C51" s="16">
        <v>39227</v>
      </c>
      <c r="D51" s="16">
        <v>43203</v>
      </c>
      <c r="E51" s="17" t="s">
        <v>19</v>
      </c>
      <c r="F51" s="10" t="s">
        <v>28</v>
      </c>
    </row>
    <row r="52" spans="2:6">
      <c r="B52" s="5" t="s">
        <v>20</v>
      </c>
      <c r="C52" s="5">
        <v>85.898</v>
      </c>
      <c r="D52" s="5">
        <v>25.088</v>
      </c>
      <c r="E52" s="18">
        <f>(D52-C52)/C52</f>
        <v>-0.707932664322801</v>
      </c>
      <c r="F52" s="18">
        <f>(D52/C52)^(365/(D51-C51))-1</f>
        <v>-0.10683662073215</v>
      </c>
    </row>
    <row r="54" s="2" customFormat="1" ht="12.75" spans="2:11">
      <c r="B54" s="20" t="s">
        <v>29</v>
      </c>
      <c r="C54" s="9"/>
      <c r="D54" s="9"/>
      <c r="E54" s="9"/>
      <c r="F54" s="9"/>
      <c r="G54" s="9"/>
      <c r="H54" s="9"/>
      <c r="I54" s="9"/>
      <c r="J54" s="9"/>
      <c r="K54" s="9"/>
    </row>
    <row r="56" spans="2:2">
      <c r="B56" s="5" t="s">
        <v>30</v>
      </c>
    </row>
    <row r="58" s="2" customFormat="1" ht="12.75" spans="2:11">
      <c r="B58" s="15" t="s">
        <v>31</v>
      </c>
      <c r="C58" s="9"/>
      <c r="D58" s="9"/>
      <c r="E58" s="9"/>
      <c r="F58" s="9"/>
      <c r="G58" s="9"/>
      <c r="H58" s="9"/>
      <c r="I58" s="9"/>
      <c r="J58" s="9"/>
      <c r="K58" s="9"/>
    </row>
    <row r="59" s="3" customFormat="1" ht="12.75" spans="2:11">
      <c r="B59" s="21"/>
      <c r="C59" s="22"/>
      <c r="D59" s="22"/>
      <c r="E59" s="22"/>
      <c r="F59" s="22"/>
      <c r="G59" s="22"/>
      <c r="H59" s="22"/>
      <c r="I59" s="22"/>
      <c r="J59" s="22"/>
      <c r="K59" s="22"/>
    </row>
    <row r="60" spans="2:2">
      <c r="B60" s="5" t="s">
        <v>32</v>
      </c>
    </row>
    <row r="61" spans="2:2">
      <c r="B61" s="5" t="s">
        <v>33</v>
      </c>
    </row>
    <row r="62" spans="2:2">
      <c r="B62" s="5" t="s">
        <v>34</v>
      </c>
    </row>
    <row r="63" spans="2:2">
      <c r="B63" s="5" t="s">
        <v>35</v>
      </c>
    </row>
    <row r="65" spans="2:2">
      <c r="B65" s="5" t="s">
        <v>36</v>
      </c>
    </row>
    <row r="66" spans="2:2">
      <c r="B66" s="5" t="s">
        <v>37</v>
      </c>
    </row>
    <row r="68" ht="12.75" spans="2:3">
      <c r="B68" s="23" t="s">
        <v>38</v>
      </c>
      <c r="C68" s="14"/>
    </row>
    <row r="69" s="2" customFormat="1" ht="12.75" spans="2:11">
      <c r="B69" s="15" t="s">
        <v>39</v>
      </c>
      <c r="C69" s="9"/>
      <c r="D69" s="9"/>
      <c r="E69" s="9"/>
      <c r="F69" s="9"/>
      <c r="G69" s="9"/>
      <c r="H69" s="9"/>
      <c r="I69" s="9"/>
      <c r="J69" s="9"/>
      <c r="K69" s="9"/>
    </row>
    <row r="71" spans="2:4">
      <c r="B71" s="24" t="s">
        <v>40</v>
      </c>
      <c r="C71" s="10" t="s">
        <v>41</v>
      </c>
      <c r="D71" s="10" t="s">
        <v>42</v>
      </c>
    </row>
    <row r="72" spans="2:5">
      <c r="B72" s="5" t="s">
        <v>18</v>
      </c>
      <c r="C72" s="25">
        <v>41709</v>
      </c>
      <c r="D72" s="25">
        <v>42499</v>
      </c>
      <c r="E72" s="5" t="s">
        <v>43</v>
      </c>
    </row>
    <row r="73" spans="2:4">
      <c r="B73" s="5" t="s">
        <v>44</v>
      </c>
      <c r="C73" s="5">
        <v>4.39</v>
      </c>
      <c r="D73" s="5">
        <v>0.8</v>
      </c>
    </row>
    <row r="75" spans="2:4">
      <c r="B75" s="24" t="s">
        <v>45</v>
      </c>
      <c r="C75" s="10" t="s">
        <v>41</v>
      </c>
      <c r="D75" s="10" t="s">
        <v>42</v>
      </c>
    </row>
    <row r="76" spans="2:11">
      <c r="B76" s="5" t="s">
        <v>18</v>
      </c>
      <c r="C76" s="25">
        <v>42412</v>
      </c>
      <c r="D76" s="25">
        <v>42509</v>
      </c>
      <c r="E76" s="26" t="s">
        <v>46</v>
      </c>
      <c r="F76" s="26"/>
      <c r="G76" s="26"/>
      <c r="H76" s="26"/>
      <c r="I76" s="26"/>
      <c r="J76" s="26"/>
      <c r="K76" s="26"/>
    </row>
    <row r="77" spans="2:11">
      <c r="B77" s="5" t="s">
        <v>44</v>
      </c>
      <c r="C77" s="5">
        <v>4.797</v>
      </c>
      <c r="D77" s="5">
        <v>0.733</v>
      </c>
      <c r="E77" s="26" t="s">
        <v>47</v>
      </c>
      <c r="F77" s="26"/>
      <c r="G77" s="26"/>
      <c r="H77" s="26"/>
      <c r="I77" s="26"/>
      <c r="J77" s="26"/>
      <c r="K77" s="26"/>
    </row>
    <row r="78" spans="2:4">
      <c r="B78" s="5" t="s">
        <v>48</v>
      </c>
      <c r="C78" s="5">
        <v>3.73</v>
      </c>
      <c r="D78" s="5">
        <v>3.83</v>
      </c>
    </row>
    <row r="83" s="2" customFormat="1" ht="12.75" spans="2:11">
      <c r="B83" s="15" t="s">
        <v>49</v>
      </c>
      <c r="C83" s="9"/>
      <c r="D83" s="9"/>
      <c r="E83" s="9"/>
      <c r="F83" s="9"/>
      <c r="G83" s="9"/>
      <c r="H83" s="9"/>
      <c r="I83" s="9"/>
      <c r="J83" s="9"/>
      <c r="K83" s="9"/>
    </row>
    <row r="85" spans="2:10">
      <c r="B85" s="27" t="s">
        <v>5</v>
      </c>
      <c r="C85" s="27">
        <v>2001</v>
      </c>
      <c r="D85" s="27">
        <v>2002</v>
      </c>
      <c r="E85" s="27">
        <v>2003</v>
      </c>
      <c r="F85" s="27">
        <v>2004</v>
      </c>
      <c r="G85" s="27">
        <v>2005</v>
      </c>
      <c r="H85" s="27">
        <v>2006</v>
      </c>
      <c r="I85" s="27">
        <v>2007</v>
      </c>
      <c r="J85" s="36">
        <v>43203</v>
      </c>
    </row>
    <row r="86" spans="2:10">
      <c r="B86" s="28" t="s">
        <v>50</v>
      </c>
      <c r="C86" s="28">
        <v>50.48</v>
      </c>
      <c r="D86" s="28">
        <v>35.19</v>
      </c>
      <c r="E86" s="28">
        <v>48.54</v>
      </c>
      <c r="F86" s="28">
        <v>48.03</v>
      </c>
      <c r="G86" s="28">
        <v>48.53</v>
      </c>
      <c r="H86" s="28">
        <v>55.7</v>
      </c>
      <c r="I86" s="28">
        <v>29.44</v>
      </c>
      <c r="J86" s="37">
        <v>71.01</v>
      </c>
    </row>
    <row r="87" spans="2:10">
      <c r="B87" s="28" t="s">
        <v>51</v>
      </c>
      <c r="C87" s="28">
        <v>2</v>
      </c>
      <c r="D87" s="28">
        <v>4</v>
      </c>
      <c r="E87" s="28">
        <v>4</v>
      </c>
      <c r="F87" s="28">
        <v>4</v>
      </c>
      <c r="G87" s="28">
        <v>4</v>
      </c>
      <c r="H87" s="28">
        <v>4</v>
      </c>
      <c r="I87" s="28">
        <v>4</v>
      </c>
      <c r="J87" s="28">
        <v>3</v>
      </c>
    </row>
    <row r="88" spans="2:10">
      <c r="B88" s="28" t="s">
        <v>23</v>
      </c>
      <c r="C88" s="28">
        <f>0.16+0.16</f>
        <v>0.32</v>
      </c>
      <c r="D88" s="28">
        <f>0.16+0.18+0.18+0.18</f>
        <v>0.7</v>
      </c>
      <c r="E88" s="28">
        <f>0.2+0.2+0.35+0.35</f>
        <v>1.1</v>
      </c>
      <c r="F88" s="28">
        <f>4*0.4</f>
        <v>1.6</v>
      </c>
      <c r="G88" s="28">
        <f>4*0.44</f>
        <v>1.76</v>
      </c>
      <c r="H88" s="28">
        <f>4*0.49</f>
        <v>1.96</v>
      </c>
      <c r="I88" s="28">
        <f>4*0.54</f>
        <v>2.16</v>
      </c>
      <c r="J88" s="28">
        <f>3*0.32</f>
        <v>0.96</v>
      </c>
    </row>
    <row r="89" spans="2:10">
      <c r="B89" s="28" t="s">
        <v>52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</row>
    <row r="90" spans="2:10">
      <c r="B90" s="28" t="s">
        <v>53</v>
      </c>
      <c r="C90" s="29">
        <f>C88/C86</f>
        <v>0.0063391442155309</v>
      </c>
      <c r="D90" s="29">
        <f t="shared" ref="D90:J90" si="0">D88/D86</f>
        <v>0.0198920147769253</v>
      </c>
      <c r="E90" s="29">
        <f t="shared" si="0"/>
        <v>0.0226617222908941</v>
      </c>
      <c r="F90" s="29">
        <f t="shared" si="0"/>
        <v>0.0333125130127004</v>
      </c>
      <c r="G90" s="29">
        <f t="shared" si="0"/>
        <v>0.0362662270760354</v>
      </c>
      <c r="H90" s="29">
        <f t="shared" si="0"/>
        <v>0.0351885098743267</v>
      </c>
      <c r="I90" s="29">
        <f t="shared" si="0"/>
        <v>0.0733695652173913</v>
      </c>
      <c r="J90" s="29">
        <f t="shared" si="0"/>
        <v>0.0135192226446979</v>
      </c>
    </row>
    <row r="91" spans="2:10">
      <c r="B91" s="28"/>
      <c r="C91" s="28"/>
      <c r="D91" s="28"/>
      <c r="E91" s="28"/>
      <c r="F91" s="28"/>
      <c r="G91" s="28"/>
      <c r="H91" s="28"/>
      <c r="I91" s="28"/>
      <c r="J91" s="28"/>
    </row>
    <row r="94" s="4" customFormat="1" spans="2:11">
      <c r="B94" s="7" t="s">
        <v>54</v>
      </c>
      <c r="C94" s="30"/>
      <c r="D94" s="30"/>
      <c r="E94" s="30"/>
      <c r="F94" s="30"/>
      <c r="G94" s="30"/>
      <c r="H94" s="30"/>
      <c r="I94" s="30"/>
      <c r="J94" s="30"/>
      <c r="K94" s="30"/>
    </row>
    <row r="96" spans="2:6">
      <c r="B96" s="24" t="s">
        <v>40</v>
      </c>
      <c r="C96" s="19">
        <v>39709</v>
      </c>
      <c r="D96" s="19">
        <v>41709</v>
      </c>
      <c r="E96" s="19">
        <v>42241</v>
      </c>
      <c r="F96" s="19">
        <v>43203</v>
      </c>
    </row>
    <row r="97" spans="2:6">
      <c r="B97" s="5" t="s">
        <v>55</v>
      </c>
      <c r="C97" s="5">
        <v>3.44</v>
      </c>
      <c r="D97" s="5">
        <v>3.23</v>
      </c>
      <c r="E97" s="5">
        <v>3.89</v>
      </c>
      <c r="F97" s="5">
        <v>6.03</v>
      </c>
    </row>
    <row r="98" spans="2:6">
      <c r="B98" s="5" t="s">
        <v>56</v>
      </c>
      <c r="C98" s="5" t="s">
        <v>57</v>
      </c>
      <c r="D98" s="25">
        <v>41451</v>
      </c>
      <c r="E98" s="25">
        <v>42192</v>
      </c>
      <c r="F98" s="25">
        <v>42927</v>
      </c>
    </row>
    <row r="99" spans="2:6">
      <c r="B99" s="5" t="s">
        <v>58</v>
      </c>
      <c r="C99" s="5">
        <f>1.33/10</f>
        <v>0.133</v>
      </c>
      <c r="D99" s="5">
        <f>2.39/10</f>
        <v>0.239</v>
      </c>
      <c r="E99" s="5">
        <f>2.554/10</f>
        <v>0.2554</v>
      </c>
      <c r="F99" s="5">
        <f>2.343/10</f>
        <v>0.2343</v>
      </c>
    </row>
    <row r="100" spans="2:7">
      <c r="B100" s="5" t="s">
        <v>53</v>
      </c>
      <c r="C100" s="18">
        <f>C99/C97</f>
        <v>0.0386627906976744</v>
      </c>
      <c r="D100" s="18">
        <f>D99/D97</f>
        <v>0.0739938080495356</v>
      </c>
      <c r="E100" s="18">
        <f>E99/E97</f>
        <v>0.0656555269922879</v>
      </c>
      <c r="F100" s="18">
        <f>F99/F97</f>
        <v>0.0388557213930348</v>
      </c>
      <c r="G100" s="5" t="s">
        <v>59</v>
      </c>
    </row>
    <row r="102" spans="2:6">
      <c r="B102" s="24" t="s">
        <v>45</v>
      </c>
      <c r="C102" s="19">
        <v>39748</v>
      </c>
      <c r="D102" s="19">
        <v>41718</v>
      </c>
      <c r="E102" s="19">
        <v>42254</v>
      </c>
      <c r="F102" s="19">
        <v>43203</v>
      </c>
    </row>
    <row r="103" spans="2:6">
      <c r="B103" s="5" t="s">
        <v>60</v>
      </c>
      <c r="C103" s="5">
        <v>2.8</v>
      </c>
      <c r="D103" s="5">
        <v>4.34</v>
      </c>
      <c r="E103" s="5">
        <v>4.33</v>
      </c>
      <c r="F103" s="5">
        <v>6.82</v>
      </c>
    </row>
    <row r="104" spans="2:6">
      <c r="B104" s="5" t="s">
        <v>56</v>
      </c>
      <c r="C104" s="25">
        <v>39609</v>
      </c>
      <c r="D104" s="25">
        <v>41442</v>
      </c>
      <c r="E104" s="25">
        <v>42184</v>
      </c>
      <c r="F104" s="25">
        <v>42919</v>
      </c>
    </row>
    <row r="105" spans="2:6">
      <c r="B105" s="5" t="s">
        <v>61</v>
      </c>
      <c r="C105" s="5">
        <v>0.133</v>
      </c>
      <c r="D105" s="5">
        <v>0.239</v>
      </c>
      <c r="E105" s="5">
        <v>0.2554</v>
      </c>
      <c r="F105" s="5">
        <v>0.2343</v>
      </c>
    </row>
    <row r="106" spans="2:6">
      <c r="B106" s="5" t="s">
        <v>62</v>
      </c>
      <c r="C106" s="5">
        <v>1.1212</v>
      </c>
      <c r="D106" s="5">
        <v>1.247</v>
      </c>
      <c r="E106" s="5">
        <v>1.2189</v>
      </c>
      <c r="F106" s="5">
        <v>1.2515</v>
      </c>
    </row>
    <row r="107" spans="2:6">
      <c r="B107" s="5" t="s">
        <v>63</v>
      </c>
      <c r="C107" s="31">
        <f>C105*C106</f>
        <v>0.1491196</v>
      </c>
      <c r="D107" s="31">
        <f>D105*D106</f>
        <v>0.298033</v>
      </c>
      <c r="E107" s="31">
        <f>E105*E106</f>
        <v>0.31130706</v>
      </c>
      <c r="F107" s="31">
        <f>F105*F106</f>
        <v>0.29322645</v>
      </c>
    </row>
    <row r="108" spans="2:6">
      <c r="B108" s="5" t="s">
        <v>53</v>
      </c>
      <c r="C108" s="18">
        <f>C107/C103</f>
        <v>0.053257</v>
      </c>
      <c r="D108" s="18">
        <f>D107/D103</f>
        <v>0.068671198156682</v>
      </c>
      <c r="E108" s="18">
        <f>E107/E103</f>
        <v>0.0718953949191686</v>
      </c>
      <c r="F108" s="18">
        <f>F107/F103</f>
        <v>0.0429950806451613</v>
      </c>
    </row>
    <row r="111" s="2" customFormat="1" ht="12.75" spans="2:11">
      <c r="B111" s="15" t="s">
        <v>64</v>
      </c>
      <c r="C111" s="9"/>
      <c r="D111" s="9"/>
      <c r="E111" s="9"/>
      <c r="F111" s="9"/>
      <c r="G111" s="9"/>
      <c r="H111" s="9"/>
      <c r="I111" s="9"/>
      <c r="J111" s="9"/>
      <c r="K111" s="9"/>
    </row>
    <row r="113" spans="2:2">
      <c r="B113" s="5" t="s">
        <v>65</v>
      </c>
    </row>
    <row r="114" spans="2:2">
      <c r="B114" s="5" t="s">
        <v>66</v>
      </c>
    </row>
    <row r="115" spans="2:5">
      <c r="B115" s="5" t="s">
        <v>67</v>
      </c>
      <c r="E115" s="32"/>
    </row>
    <row r="117" s="2" customFormat="1" ht="12.75" spans="2:11">
      <c r="B117" s="20" t="s">
        <v>68</v>
      </c>
      <c r="C117" s="9"/>
      <c r="D117" s="9"/>
      <c r="E117" s="9"/>
      <c r="F117" s="9"/>
      <c r="G117" s="9"/>
      <c r="H117" s="9"/>
      <c r="I117" s="9"/>
      <c r="J117" s="9"/>
      <c r="K117" s="9"/>
    </row>
    <row r="119" spans="2:2">
      <c r="B119" s="5" t="s">
        <v>69</v>
      </c>
    </row>
    <row r="121" spans="2:2">
      <c r="B121" s="33" t="s">
        <v>70</v>
      </c>
    </row>
    <row r="122" s="2" customFormat="1" ht="12.75" spans="2:11">
      <c r="B122" s="15" t="s">
        <v>71</v>
      </c>
      <c r="C122" s="9"/>
      <c r="D122" s="9"/>
      <c r="E122" s="9"/>
      <c r="F122" s="9"/>
      <c r="G122" s="9"/>
      <c r="H122" s="9"/>
      <c r="I122" s="9"/>
      <c r="J122" s="9"/>
      <c r="K122" s="9"/>
    </row>
    <row r="124" ht="34" customHeight="1" spans="2:11">
      <c r="B124" s="34" t="s">
        <v>72</v>
      </c>
      <c r="C124" s="34"/>
      <c r="D124" s="34"/>
      <c r="E124" s="34"/>
      <c r="F124" s="34"/>
      <c r="G124" s="34"/>
      <c r="H124" s="34"/>
      <c r="I124" s="34"/>
      <c r="J124" s="34"/>
      <c r="K124" s="34"/>
    </row>
    <row r="125" ht="21" customHeight="1" spans="2:11">
      <c r="B125" s="35" t="s">
        <v>73</v>
      </c>
      <c r="C125" s="35"/>
      <c r="D125" s="35"/>
      <c r="E125" s="35"/>
      <c r="F125" s="35"/>
      <c r="G125" s="35"/>
      <c r="H125" s="35"/>
      <c r="I125" s="35"/>
      <c r="J125" s="35"/>
      <c r="K125" s="35"/>
    </row>
    <row r="126" spans="2:2">
      <c r="B126" s="5" t="s">
        <v>74</v>
      </c>
    </row>
    <row r="128" s="2" customFormat="1" spans="2:11">
      <c r="B128" s="7" t="s">
        <v>75</v>
      </c>
      <c r="C128" s="9"/>
      <c r="D128" s="9"/>
      <c r="E128" s="9"/>
      <c r="F128" s="9"/>
      <c r="G128" s="9"/>
      <c r="H128" s="9"/>
      <c r="I128" s="9"/>
      <c r="J128" s="9"/>
      <c r="K128" s="9"/>
    </row>
    <row r="130" ht="27" customHeight="1" spans="2:11">
      <c r="B130" s="34" t="s">
        <v>76</v>
      </c>
      <c r="C130" s="34"/>
      <c r="D130" s="34"/>
      <c r="E130" s="34"/>
      <c r="F130" s="34"/>
      <c r="G130" s="34"/>
      <c r="H130" s="34"/>
      <c r="I130" s="34"/>
      <c r="J130" s="34"/>
      <c r="K130" s="34"/>
    </row>
    <row r="131" ht="30" customHeight="1" spans="2:11">
      <c r="B131" s="34" t="s">
        <v>77</v>
      </c>
      <c r="C131" s="34"/>
      <c r="D131" s="34"/>
      <c r="E131" s="34"/>
      <c r="F131" s="34"/>
      <c r="G131" s="34"/>
      <c r="H131" s="34"/>
      <c r="I131" s="34"/>
      <c r="J131" s="34"/>
      <c r="K131" s="34"/>
    </row>
    <row r="133" s="2" customFormat="1" ht="12.75" spans="2:11">
      <c r="B133" s="15" t="s">
        <v>78</v>
      </c>
      <c r="C133" s="9"/>
      <c r="D133" s="9"/>
      <c r="E133" s="9"/>
      <c r="F133" s="9"/>
      <c r="G133" s="9"/>
      <c r="H133" s="9"/>
      <c r="I133" s="9"/>
      <c r="J133" s="9"/>
      <c r="K133" s="9"/>
    </row>
    <row r="135" spans="2:5">
      <c r="B135" s="38" t="s">
        <v>79</v>
      </c>
      <c r="C135" s="39" t="s">
        <v>80</v>
      </c>
      <c r="D135" s="39" t="s">
        <v>81</v>
      </c>
      <c r="E135" s="39" t="s">
        <v>82</v>
      </c>
    </row>
    <row r="136" spans="2:5">
      <c r="B136" s="40">
        <v>2015</v>
      </c>
      <c r="C136" s="40">
        <v>2.3</v>
      </c>
      <c r="D136" s="40">
        <v>1.68</v>
      </c>
      <c r="E136" s="40">
        <v>2.26</v>
      </c>
    </row>
    <row r="137" spans="2:5">
      <c r="B137" s="40">
        <v>2016</v>
      </c>
      <c r="C137" s="40">
        <v>2.02</v>
      </c>
      <c r="D137" s="40">
        <v>1.87</v>
      </c>
      <c r="E137" s="40">
        <v>1.86</v>
      </c>
    </row>
    <row r="138" spans="2:5">
      <c r="B138" s="40">
        <v>2017</v>
      </c>
      <c r="C138" s="40">
        <v>2.1</v>
      </c>
      <c r="D138" s="40">
        <v>1.61</v>
      </c>
      <c r="E138" s="40">
        <v>1.5</v>
      </c>
    </row>
    <row r="139" spans="2:5">
      <c r="B139" s="40"/>
      <c r="C139" s="40"/>
      <c r="D139" s="40"/>
      <c r="E139" s="40"/>
    </row>
    <row r="140" spans="2:5">
      <c r="B140" s="41" t="s">
        <v>83</v>
      </c>
      <c r="C140" s="40"/>
      <c r="D140" s="40"/>
      <c r="E140" s="40"/>
    </row>
    <row r="141" spans="2:5">
      <c r="B141" s="41" t="s">
        <v>84</v>
      </c>
      <c r="C141" s="40"/>
      <c r="D141" s="40"/>
      <c r="E141" s="40"/>
    </row>
    <row r="142" spans="2:5">
      <c r="B142" s="41" t="s">
        <v>85</v>
      </c>
      <c r="C142" s="40"/>
      <c r="D142" s="40"/>
      <c r="E142" s="40"/>
    </row>
    <row r="144" s="2" customFormat="1" ht="12.75" spans="2:11">
      <c r="B144" s="20" t="s">
        <v>86</v>
      </c>
      <c r="C144" s="9"/>
      <c r="D144" s="9"/>
      <c r="E144" s="9"/>
      <c r="F144" s="9"/>
      <c r="G144" s="9"/>
      <c r="H144" s="9"/>
      <c r="I144" s="9"/>
      <c r="J144" s="9"/>
      <c r="K144" s="9"/>
    </row>
    <row r="146" spans="2:2">
      <c r="B146" s="5" t="s">
        <v>87</v>
      </c>
    </row>
    <row r="147" ht="32" customHeight="1" spans="2:11">
      <c r="B147" s="34" t="s">
        <v>88</v>
      </c>
      <c r="C147" s="34"/>
      <c r="D147" s="34"/>
      <c r="E147" s="34"/>
      <c r="F147" s="34"/>
      <c r="G147" s="34"/>
      <c r="H147" s="34"/>
      <c r="I147" s="34"/>
      <c r="J147" s="34"/>
      <c r="K147" s="34"/>
    </row>
    <row r="150" s="2" customFormat="1" ht="12.75" spans="2:11">
      <c r="B150" s="20" t="s">
        <v>89</v>
      </c>
      <c r="C150" s="9"/>
      <c r="D150" s="9"/>
      <c r="E150" s="9"/>
      <c r="F150" s="9"/>
      <c r="G150" s="9"/>
      <c r="H150" s="9"/>
      <c r="I150" s="9"/>
      <c r="J150" s="9"/>
      <c r="K150" s="9"/>
    </row>
    <row r="152" spans="2:2">
      <c r="B152" s="2" t="s">
        <v>80</v>
      </c>
    </row>
    <row r="153" spans="2:3">
      <c r="B153" s="5" t="s">
        <v>90</v>
      </c>
      <c r="C153" s="5" t="s">
        <v>91</v>
      </c>
    </row>
    <row r="154" spans="3:3">
      <c r="C154" s="5" t="s">
        <v>92</v>
      </c>
    </row>
    <row r="155" ht="13" customHeight="1" spans="3:3">
      <c r="C155" s="5" t="s">
        <v>93</v>
      </c>
    </row>
    <row r="156" ht="8" customHeight="1"/>
    <row r="157" spans="2:3">
      <c r="B157" s="5" t="s">
        <v>94</v>
      </c>
      <c r="C157" s="5" t="s">
        <v>95</v>
      </c>
    </row>
    <row r="158" spans="3:3">
      <c r="C158" s="5" t="s">
        <v>96</v>
      </c>
    </row>
    <row r="160" spans="2:2">
      <c r="B160" s="2" t="s">
        <v>81</v>
      </c>
    </row>
    <row r="161" spans="2:3">
      <c r="B161" s="5" t="s">
        <v>90</v>
      </c>
      <c r="C161" s="5" t="s">
        <v>97</v>
      </c>
    </row>
    <row r="162" spans="3:3">
      <c r="C162" s="5" t="s">
        <v>98</v>
      </c>
    </row>
    <row r="164" spans="2:3">
      <c r="B164" s="5" t="s">
        <v>94</v>
      </c>
      <c r="C164" s="5" t="s">
        <v>99</v>
      </c>
    </row>
    <row r="166" spans="2:2">
      <c r="B166" s="2" t="s">
        <v>82</v>
      </c>
    </row>
    <row r="167" spans="2:3">
      <c r="B167" s="5" t="s">
        <v>90</v>
      </c>
      <c r="C167" s="5" t="s">
        <v>100</v>
      </c>
    </row>
    <row r="168" spans="3:3">
      <c r="C168" s="5" t="s">
        <v>101</v>
      </c>
    </row>
    <row r="169" spans="3:3">
      <c r="C169" s="5" t="s">
        <v>102</v>
      </c>
    </row>
    <row r="171" spans="2:3">
      <c r="B171" s="5" t="s">
        <v>94</v>
      </c>
      <c r="C171" s="5" t="s">
        <v>103</v>
      </c>
    </row>
    <row r="172" spans="3:3">
      <c r="C172" s="5" t="s">
        <v>104</v>
      </c>
    </row>
    <row r="176" s="2" customFormat="1" spans="2:11">
      <c r="B176" s="42" t="s">
        <v>105</v>
      </c>
      <c r="C176" s="9"/>
      <c r="D176" s="9"/>
      <c r="E176" s="9"/>
      <c r="F176" s="9"/>
      <c r="G176" s="9"/>
      <c r="H176" s="9"/>
      <c r="I176" s="9"/>
      <c r="J176" s="9"/>
      <c r="K176" s="9"/>
    </row>
    <row r="178" spans="2:10">
      <c r="B178" s="43">
        <v>43203</v>
      </c>
      <c r="C178" s="39" t="s">
        <v>106</v>
      </c>
      <c r="D178" s="39" t="s">
        <v>107</v>
      </c>
      <c r="E178" s="39" t="s">
        <v>108</v>
      </c>
      <c r="F178" s="39" t="s">
        <v>109</v>
      </c>
      <c r="G178" s="39" t="s">
        <v>6</v>
      </c>
      <c r="H178" s="39" t="s">
        <v>8</v>
      </c>
      <c r="I178" s="10" t="s">
        <v>110</v>
      </c>
      <c r="J178" s="39" t="s">
        <v>111</v>
      </c>
    </row>
    <row r="179" spans="2:10">
      <c r="B179" s="5" t="s">
        <v>80</v>
      </c>
      <c r="C179" s="40">
        <v>6.03</v>
      </c>
      <c r="D179" s="40">
        <v>7.51</v>
      </c>
      <c r="E179" s="40">
        <v>1.01</v>
      </c>
      <c r="F179" s="44">
        <v>0.021</v>
      </c>
      <c r="G179" s="44">
        <v>0.0155</v>
      </c>
      <c r="H179" s="44">
        <v>1.5407</v>
      </c>
      <c r="I179" s="44">
        <v>0.1922</v>
      </c>
      <c r="J179" s="11">
        <f>0.2343/6.2</f>
        <v>0.0377903225806452</v>
      </c>
    </row>
    <row r="180" spans="2:10">
      <c r="B180" s="5" t="s">
        <v>81</v>
      </c>
      <c r="C180" s="40">
        <v>29.54</v>
      </c>
      <c r="D180" s="40">
        <v>10.62</v>
      </c>
      <c r="E180" s="40">
        <v>1.55</v>
      </c>
      <c r="F180" s="44">
        <v>0.0243</v>
      </c>
      <c r="G180" s="45">
        <v>0.0161</v>
      </c>
      <c r="H180" s="45">
        <v>2.6211</v>
      </c>
      <c r="I180" s="44">
        <v>0.3443</v>
      </c>
      <c r="J180" s="11">
        <f>0.74/29.02</f>
        <v>0.025499655410062</v>
      </c>
    </row>
    <row r="181" spans="2:10">
      <c r="B181" s="5" t="s">
        <v>82</v>
      </c>
      <c r="C181" s="40">
        <v>8.01</v>
      </c>
      <c r="D181" s="40">
        <v>5.87</v>
      </c>
      <c r="E181" s="40">
        <v>0.77</v>
      </c>
      <c r="F181" s="45">
        <v>0.015</v>
      </c>
      <c r="G181" s="45">
        <v>0.0171</v>
      </c>
      <c r="H181" s="45">
        <v>1.5561</v>
      </c>
      <c r="I181" s="44">
        <v>0.4001</v>
      </c>
      <c r="J181" s="11">
        <f>0.285/8.39</f>
        <v>0.033969010727056</v>
      </c>
    </row>
    <row r="183" ht="18" customHeight="1" spans="2:2">
      <c r="B183" s="5" t="s">
        <v>112</v>
      </c>
    </row>
    <row r="184" ht="17" customHeight="1" spans="2:2">
      <c r="B184" s="5" t="s">
        <v>113</v>
      </c>
    </row>
    <row r="185" ht="30" customHeight="1" spans="2:11">
      <c r="B185" s="46" t="s">
        <v>114</v>
      </c>
      <c r="C185" s="46"/>
      <c r="D185" s="46"/>
      <c r="E185" s="46"/>
      <c r="F185" s="46"/>
      <c r="G185" s="46"/>
      <c r="H185" s="46"/>
      <c r="I185" s="46"/>
      <c r="J185" s="46"/>
      <c r="K185" s="46"/>
    </row>
    <row r="186" spans="2:2">
      <c r="B186" s="5" t="s">
        <v>115</v>
      </c>
    </row>
  </sheetData>
  <mergeCells count="6">
    <mergeCell ref="B124:K124"/>
    <mergeCell ref="B125:K125"/>
    <mergeCell ref="B130:K130"/>
    <mergeCell ref="B131:K131"/>
    <mergeCell ref="B147:K147"/>
    <mergeCell ref="B185:K18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宇文潇</cp:lastModifiedBy>
  <dcterms:created xsi:type="dcterms:W3CDTF">2006-09-13T11:21:00Z</dcterms:created>
  <dcterms:modified xsi:type="dcterms:W3CDTF">2018-04-16T13:28:56Z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