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/>
  <bookViews>
    <workbookView xWindow="-105" yWindow="135" windowWidth="20640" windowHeight="6255" tabRatio="894" activeTab="1"/>
  </bookViews>
  <sheets>
    <sheet name="計價表" sheetId="1" r:id="rId1"/>
    <sheet name="大團報價單" sheetId="4" r:id="rId2"/>
    <sheet name="小團No FOC報價單" sheetId="2" r:id="rId3"/>
    <sheet name="換算" sheetId="3" r:id="rId4"/>
    <sheet name="Frankenland_Czech_2017" sheetId="8" r:id="rId5"/>
    <sheet name="Austria EF_2017" sheetId="9" r:id="rId6"/>
    <sheet name="EETS_Prague_2016" sheetId="15" r:id="rId7"/>
    <sheet name="HUNGARY 2016-2017" sheetId="23" r:id="rId8"/>
    <sheet name="Croatia-Slovenia 2015-2016" sheetId="25" r:id="rId9"/>
    <sheet name="Slovakian Entrance + Meal fees" sheetId="30" r:id="rId10"/>
    <sheet name="Germany LU 2016" sheetId="22" r:id="rId11"/>
    <sheet name="Germany Meals 2016-2017+EF 2017" sheetId="14" r:id="rId12"/>
    <sheet name="Jungfrau_2017 +Swiss meals 2016" sheetId="12" r:id="rId13"/>
    <sheet name="POLAND EF" sheetId="24" r:id="rId14"/>
    <sheet name="NH Germany_2016" sheetId="6" r:id="rId15"/>
    <sheet name="NH Germany Far East 2016" sheetId="26" r:id="rId16"/>
    <sheet name="Frankenland Germany 2015" sheetId="13" r:id="rId17"/>
    <sheet name="NH Italy 2016" sheetId="28" r:id="rId18"/>
    <sheet name="Major French+Italian entrances" sheetId="29" r:id="rId19"/>
    <sheet name="Coach_2016" sheetId="21" r:id="rId20"/>
    <sheet name="Munka2" sheetId="27" r:id="rId21"/>
  </sheets>
  <definedNames>
    <definedName name="_xlnm.Print_Area" localSheetId="1">大團報價單!$A$1:$J$99</definedName>
    <definedName name="_xlnm.Print_Area" localSheetId="2">'小團No FOC報價單'!$A$1:$J$102</definedName>
    <definedName name="_xlnm.Print_Area" localSheetId="0">計價表!$A$1:$AF$343</definedName>
  </definedNames>
  <calcPr calcId="145621"/>
</workbook>
</file>

<file path=xl/calcChain.xml><?xml version="1.0" encoding="utf-8"?>
<calcChain xmlns="http://schemas.openxmlformats.org/spreadsheetml/2006/main">
  <c r="F3" i="3" l="1"/>
  <c r="G3" i="3"/>
  <c r="E3" i="3"/>
  <c r="H3" i="3"/>
  <c r="N3" i="3"/>
  <c r="K3" i="3"/>
  <c r="G28" i="3" s="1"/>
  <c r="I3" i="3"/>
  <c r="J3" i="3"/>
  <c r="J4" i="3" s="1"/>
  <c r="L3" i="3"/>
  <c r="M3" i="3"/>
  <c r="F45" i="3"/>
  <c r="G45" i="3"/>
  <c r="E45" i="3"/>
  <c r="H45" i="3"/>
  <c r="N45" i="3"/>
  <c r="K45" i="3"/>
  <c r="AD22" i="1" s="1"/>
  <c r="AD29" i="1" s="1"/>
  <c r="I45" i="3"/>
  <c r="J45" i="3"/>
  <c r="J46" i="3" s="1"/>
  <c r="L45" i="3"/>
  <c r="M45" i="3"/>
  <c r="D37" i="1"/>
  <c r="E37" i="1"/>
  <c r="F37" i="1"/>
  <c r="G37" i="1"/>
  <c r="H37" i="1"/>
  <c r="C37" i="1"/>
  <c r="I65" i="2"/>
  <c r="H63" i="2"/>
  <c r="I63" i="2"/>
  <c r="J63" i="2"/>
  <c r="I66" i="4"/>
  <c r="H66" i="4"/>
  <c r="G66" i="4"/>
  <c r="F66" i="4"/>
  <c r="E66" i="4"/>
  <c r="D66" i="4"/>
  <c r="C66" i="4"/>
  <c r="F76" i="4"/>
  <c r="E76" i="4"/>
  <c r="C76" i="4"/>
  <c r="B76" i="4"/>
  <c r="I75" i="4"/>
  <c r="H75" i="4"/>
  <c r="F75" i="4"/>
  <c r="E75" i="4"/>
  <c r="C75" i="4"/>
  <c r="B75" i="4"/>
  <c r="I74" i="4"/>
  <c r="H74" i="4"/>
  <c r="F74" i="4"/>
  <c r="E74" i="4"/>
  <c r="C74" i="4"/>
  <c r="B74" i="4"/>
  <c r="I73" i="4"/>
  <c r="H73" i="4"/>
  <c r="F73" i="4"/>
  <c r="E73" i="4"/>
  <c r="C73" i="4"/>
  <c r="B73" i="4"/>
  <c r="I72" i="4"/>
  <c r="H72" i="4"/>
  <c r="F72" i="4"/>
  <c r="E72" i="4"/>
  <c r="C72" i="4"/>
  <c r="B72" i="4"/>
  <c r="I71" i="4"/>
  <c r="H71" i="4"/>
  <c r="F71" i="4"/>
  <c r="E71" i="4"/>
  <c r="C71" i="4"/>
  <c r="B71" i="4"/>
  <c r="I70" i="4"/>
  <c r="H70" i="4"/>
  <c r="F70" i="4"/>
  <c r="E70" i="4"/>
  <c r="C70" i="4"/>
  <c r="B70" i="4"/>
  <c r="F64" i="4"/>
  <c r="I63" i="4"/>
  <c r="H63" i="4"/>
  <c r="G63" i="4"/>
  <c r="F63" i="4"/>
  <c r="E63" i="4"/>
  <c r="D63" i="4"/>
  <c r="C63" i="4"/>
  <c r="I60" i="4"/>
  <c r="H60" i="4"/>
  <c r="C60" i="4"/>
  <c r="C58" i="4"/>
  <c r="C57" i="4"/>
  <c r="C56" i="4"/>
  <c r="A50" i="4"/>
  <c r="B49" i="4"/>
  <c r="A49" i="4"/>
  <c r="A48" i="4"/>
  <c r="B47" i="4"/>
  <c r="A47" i="4"/>
  <c r="A46" i="4"/>
  <c r="B45" i="4"/>
  <c r="A45" i="4"/>
  <c r="A44" i="4"/>
  <c r="B43" i="4"/>
  <c r="A43" i="4"/>
  <c r="A42" i="4"/>
  <c r="B41" i="4"/>
  <c r="A41" i="4"/>
  <c r="A40" i="4"/>
  <c r="B39" i="4"/>
  <c r="A39" i="4"/>
  <c r="A38" i="4"/>
  <c r="B37" i="4"/>
  <c r="A37" i="4"/>
  <c r="A36" i="4"/>
  <c r="B35" i="4"/>
  <c r="A35" i="4"/>
  <c r="A34" i="4"/>
  <c r="B33" i="4"/>
  <c r="A33" i="4"/>
  <c r="A32" i="4"/>
  <c r="B31" i="4"/>
  <c r="A31" i="4"/>
  <c r="A30" i="4"/>
  <c r="B29" i="4"/>
  <c r="A29" i="4"/>
  <c r="A28" i="4"/>
  <c r="B27" i="4"/>
  <c r="A27" i="4"/>
  <c r="A26" i="4"/>
  <c r="B25" i="4"/>
  <c r="A25" i="4"/>
  <c r="A24" i="4"/>
  <c r="B23" i="4"/>
  <c r="A23" i="4"/>
  <c r="A22" i="4"/>
  <c r="B21" i="4"/>
  <c r="A21" i="4"/>
  <c r="A20" i="4"/>
  <c r="B19" i="4"/>
  <c r="A19" i="4"/>
  <c r="A18" i="4"/>
  <c r="B17" i="4"/>
  <c r="A17" i="4"/>
  <c r="A16" i="4"/>
  <c r="B15" i="4"/>
  <c r="A15" i="4"/>
  <c r="A14" i="4"/>
  <c r="B13" i="4"/>
  <c r="A13" i="4"/>
  <c r="A12" i="4"/>
  <c r="B11" i="4"/>
  <c r="A11" i="4"/>
  <c r="D65" i="2"/>
  <c r="E65" i="2"/>
  <c r="G63" i="2"/>
  <c r="A11" i="2"/>
  <c r="B11" i="2"/>
  <c r="A12" i="2"/>
  <c r="A13" i="2"/>
  <c r="B13" i="2"/>
  <c r="A14" i="2"/>
  <c r="A15" i="2"/>
  <c r="B15" i="2"/>
  <c r="A16" i="2"/>
  <c r="A17" i="2"/>
  <c r="B17" i="2"/>
  <c r="A18" i="2"/>
  <c r="A19" i="2"/>
  <c r="B19" i="2"/>
  <c r="A20" i="2"/>
  <c r="A21" i="2"/>
  <c r="B21" i="2"/>
  <c r="A22" i="2"/>
  <c r="A23" i="2"/>
  <c r="B23" i="2"/>
  <c r="A24" i="2"/>
  <c r="A25" i="2"/>
  <c r="B25" i="2"/>
  <c r="A26" i="2"/>
  <c r="A27" i="2"/>
  <c r="B27" i="2"/>
  <c r="A28" i="2"/>
  <c r="A29" i="2"/>
  <c r="B29" i="2"/>
  <c r="A30" i="2"/>
  <c r="A31" i="2"/>
  <c r="B31" i="2"/>
  <c r="A32" i="2"/>
  <c r="A33" i="2"/>
  <c r="B33" i="2"/>
  <c r="A34" i="2"/>
  <c r="A35" i="2"/>
  <c r="B35" i="2"/>
  <c r="A36" i="2"/>
  <c r="A37" i="2"/>
  <c r="B37" i="2"/>
  <c r="A38" i="2"/>
  <c r="A39" i="2"/>
  <c r="B39" i="2"/>
  <c r="A40" i="2"/>
  <c r="A41" i="2"/>
  <c r="B41" i="2"/>
  <c r="A42" i="2"/>
  <c r="A43" i="2"/>
  <c r="B43" i="2"/>
  <c r="A44" i="2"/>
  <c r="A45" i="2"/>
  <c r="B45" i="2"/>
  <c r="A46" i="2"/>
  <c r="A47" i="2"/>
  <c r="B47" i="2"/>
  <c r="A48" i="2"/>
  <c r="A49" i="2"/>
  <c r="B49" i="2"/>
  <c r="A50" i="2"/>
  <c r="C56" i="2"/>
  <c r="C57" i="2"/>
  <c r="C58" i="2"/>
  <c r="C60" i="2"/>
  <c r="H60" i="2"/>
  <c r="I60" i="2"/>
  <c r="F63" i="2"/>
  <c r="E63" i="2"/>
  <c r="D63" i="2"/>
  <c r="C63" i="2"/>
  <c r="H65" i="2"/>
  <c r="G65" i="2"/>
  <c r="F65" i="2"/>
  <c r="F66" i="2"/>
  <c r="B70" i="2"/>
  <c r="C70" i="2"/>
  <c r="E70" i="2"/>
  <c r="F70" i="2"/>
  <c r="H70" i="2"/>
  <c r="I70" i="2"/>
  <c r="B71" i="2"/>
  <c r="C71" i="2"/>
  <c r="E71" i="2"/>
  <c r="F71" i="2"/>
  <c r="H71" i="2"/>
  <c r="I71" i="2"/>
  <c r="B72" i="2"/>
  <c r="C72" i="2"/>
  <c r="E72" i="2"/>
  <c r="F72" i="2"/>
  <c r="H72" i="2"/>
  <c r="I72" i="2"/>
  <c r="B73" i="2"/>
  <c r="C73" i="2"/>
  <c r="E73" i="2"/>
  <c r="F73" i="2"/>
  <c r="H73" i="2"/>
  <c r="I73" i="2"/>
  <c r="B74" i="2"/>
  <c r="C74" i="2"/>
  <c r="E74" i="2"/>
  <c r="F74" i="2"/>
  <c r="H74" i="2"/>
  <c r="I74" i="2"/>
  <c r="B75" i="2"/>
  <c r="C75" i="2"/>
  <c r="E75" i="2"/>
  <c r="F75" i="2"/>
  <c r="H75" i="2"/>
  <c r="I75" i="2"/>
  <c r="B76" i="2"/>
  <c r="C76" i="2"/>
  <c r="E76" i="2"/>
  <c r="F76" i="2"/>
  <c r="I28" i="3" l="1"/>
  <c r="R19" i="3"/>
  <c r="J28" i="3"/>
  <c r="G10" i="3"/>
  <c r="C28" i="3"/>
  <c r="E28" i="3"/>
  <c r="H28" i="3"/>
  <c r="F28" i="3"/>
  <c r="M22" i="1"/>
  <c r="M29" i="1" s="1"/>
  <c r="F46" i="3"/>
  <c r="R50" i="3" s="1"/>
  <c r="O45" i="3"/>
  <c r="I4" i="3"/>
  <c r="K20" i="3" s="1"/>
  <c r="D10" i="3"/>
  <c r="F4" i="3"/>
  <c r="L35" i="3" s="1"/>
  <c r="H4" i="3"/>
  <c r="E4" i="3"/>
  <c r="C37" i="3" s="1"/>
  <c r="D4" i="3"/>
  <c r="N37" i="3" s="1"/>
  <c r="K28" i="3"/>
  <c r="H10" i="3"/>
  <c r="D28" i="3"/>
  <c r="E46" i="3"/>
  <c r="R51" i="3" s="1"/>
  <c r="C10" i="3"/>
  <c r="O3" i="3"/>
  <c r="I46" i="3"/>
  <c r="N53" i="3" s="1"/>
  <c r="H46" i="3"/>
  <c r="E50" i="3" l="1"/>
  <c r="Q50" i="3"/>
  <c r="M50" i="3"/>
  <c r="K50" i="3"/>
  <c r="D50" i="3"/>
  <c r="H50" i="3"/>
  <c r="C50" i="3"/>
  <c r="O50" i="3"/>
  <c r="I50" i="3"/>
  <c r="P50" i="3"/>
  <c r="G50" i="3"/>
  <c r="F50" i="3"/>
  <c r="J50" i="3"/>
  <c r="N50" i="3"/>
  <c r="K38" i="3"/>
  <c r="H20" i="3"/>
  <c r="L38" i="3"/>
  <c r="I29" i="3"/>
  <c r="G9" i="3"/>
  <c r="T38" i="3"/>
  <c r="O38" i="3"/>
  <c r="S38" i="3"/>
  <c r="G20" i="3"/>
  <c r="N20" i="3"/>
  <c r="C11" i="3"/>
  <c r="D11" i="3"/>
  <c r="O20" i="3"/>
  <c r="F11" i="3"/>
  <c r="L29" i="3"/>
  <c r="P29" i="3"/>
  <c r="D9" i="3"/>
  <c r="G38" i="3"/>
  <c r="F29" i="3"/>
  <c r="G29" i="3"/>
  <c r="M38" i="3"/>
  <c r="J38" i="3"/>
  <c r="Q38" i="3"/>
  <c r="D20" i="3"/>
  <c r="D38" i="3"/>
  <c r="C29" i="3"/>
  <c r="U38" i="3"/>
  <c r="O29" i="3"/>
  <c r="E11" i="3"/>
  <c r="D29" i="3"/>
  <c r="E29" i="3"/>
  <c r="Q20" i="3"/>
  <c r="C17" i="3"/>
  <c r="L17" i="3"/>
  <c r="F20" i="3"/>
  <c r="P20" i="3"/>
  <c r="J20" i="3"/>
  <c r="M29" i="3"/>
  <c r="I11" i="3"/>
  <c r="Q29" i="3"/>
  <c r="R29" i="3"/>
  <c r="C38" i="3"/>
  <c r="H38" i="3"/>
  <c r="H11" i="3"/>
  <c r="J11" i="3"/>
  <c r="K29" i="3"/>
  <c r="F38" i="3"/>
  <c r="N26" i="3"/>
  <c r="M20" i="3"/>
  <c r="N38" i="3"/>
  <c r="L20" i="3"/>
  <c r="E20" i="3"/>
  <c r="C20" i="3"/>
  <c r="I38" i="3"/>
  <c r="R20" i="3"/>
  <c r="J29" i="3"/>
  <c r="E38" i="3"/>
  <c r="R38" i="3"/>
  <c r="N29" i="3"/>
  <c r="H29" i="3"/>
  <c r="S35" i="3"/>
  <c r="G11" i="3"/>
  <c r="P38" i="3"/>
  <c r="I20" i="3"/>
  <c r="E10" i="3"/>
  <c r="P28" i="3"/>
  <c r="K19" i="3"/>
  <c r="I27" i="3"/>
  <c r="Q19" i="3"/>
  <c r="R26" i="3"/>
  <c r="G8" i="3"/>
  <c r="O17" i="3"/>
  <c r="C8" i="3"/>
  <c r="P36" i="3"/>
  <c r="C9" i="3"/>
  <c r="R28" i="3"/>
  <c r="Q37" i="3"/>
  <c r="M19" i="3"/>
  <c r="F10" i="3"/>
  <c r="H27" i="3"/>
  <c r="M36" i="3"/>
  <c r="F27" i="3"/>
  <c r="L36" i="3"/>
  <c r="N28" i="3"/>
  <c r="G18" i="3"/>
  <c r="I36" i="3"/>
  <c r="N36" i="3"/>
  <c r="D18" i="3"/>
  <c r="Q18" i="3"/>
  <c r="J10" i="3"/>
  <c r="L27" i="3"/>
  <c r="E27" i="3"/>
  <c r="H19" i="3"/>
  <c r="T37" i="3"/>
  <c r="P19" i="3"/>
  <c r="L18" i="3"/>
  <c r="G35" i="3"/>
  <c r="E17" i="3"/>
  <c r="K26" i="3"/>
  <c r="H18" i="3"/>
  <c r="H36" i="3"/>
  <c r="N19" i="3"/>
  <c r="P18" i="3"/>
  <c r="J27" i="3"/>
  <c r="G36" i="3"/>
  <c r="S36" i="3"/>
  <c r="K18" i="3"/>
  <c r="M18" i="3"/>
  <c r="G27" i="3"/>
  <c r="L28" i="3"/>
  <c r="F36" i="3"/>
  <c r="O18" i="3"/>
  <c r="E37" i="3"/>
  <c r="K51" i="3"/>
  <c r="M28" i="3"/>
  <c r="Q36" i="3"/>
  <c r="R37" i="3"/>
  <c r="N18" i="3"/>
  <c r="L19" i="3"/>
  <c r="M27" i="3"/>
  <c r="C27" i="3"/>
  <c r="J36" i="3"/>
  <c r="P27" i="3"/>
  <c r="Q28" i="3"/>
  <c r="K36" i="3"/>
  <c r="E9" i="3"/>
  <c r="O19" i="3"/>
  <c r="I9" i="3"/>
  <c r="E36" i="3"/>
  <c r="R17" i="3"/>
  <c r="Q26" i="3"/>
  <c r="K35" i="3"/>
  <c r="G26" i="3"/>
  <c r="I37" i="3"/>
  <c r="F17" i="3"/>
  <c r="K17" i="3"/>
  <c r="F8" i="3"/>
  <c r="M35" i="3"/>
  <c r="R35" i="3"/>
  <c r="D26" i="3"/>
  <c r="H9" i="3"/>
  <c r="O27" i="3"/>
  <c r="N27" i="3"/>
  <c r="U36" i="3"/>
  <c r="J19" i="3"/>
  <c r="I10" i="3"/>
  <c r="R36" i="3"/>
  <c r="F9" i="3"/>
  <c r="T36" i="3"/>
  <c r="F18" i="3"/>
  <c r="G4" i="3"/>
  <c r="F19" i="3" s="1"/>
  <c r="R27" i="3"/>
  <c r="D37" i="3"/>
  <c r="S37" i="3"/>
  <c r="E18" i="3"/>
  <c r="K27" i="3"/>
  <c r="Q27" i="3"/>
  <c r="I18" i="3"/>
  <c r="D27" i="3"/>
  <c r="C18" i="3"/>
  <c r="U35" i="3"/>
  <c r="C26" i="3"/>
  <c r="J26" i="3"/>
  <c r="D35" i="3"/>
  <c r="F35" i="3"/>
  <c r="E8" i="3"/>
  <c r="N35" i="3"/>
  <c r="H35" i="3"/>
  <c r="Q17" i="3"/>
  <c r="D8" i="3"/>
  <c r="Q35" i="3"/>
  <c r="C35" i="3"/>
  <c r="J35" i="3"/>
  <c r="E35" i="3"/>
  <c r="P26" i="3"/>
  <c r="H26" i="3"/>
  <c r="M17" i="3"/>
  <c r="J17" i="3"/>
  <c r="G17" i="3"/>
  <c r="H8" i="3"/>
  <c r="E26" i="3"/>
  <c r="I17" i="3"/>
  <c r="D17" i="3"/>
  <c r="N17" i="3"/>
  <c r="I26" i="3"/>
  <c r="J8" i="3"/>
  <c r="P17" i="3"/>
  <c r="H17" i="3"/>
  <c r="M26" i="3"/>
  <c r="T35" i="3"/>
  <c r="I35" i="3"/>
  <c r="L26" i="3"/>
  <c r="O35" i="3"/>
  <c r="O26" i="3"/>
  <c r="F26" i="3"/>
  <c r="P35" i="3"/>
  <c r="I8" i="3"/>
  <c r="P37" i="3"/>
  <c r="M37" i="3"/>
  <c r="J37" i="3"/>
  <c r="O28" i="3"/>
  <c r="J18" i="3"/>
  <c r="O36" i="3"/>
  <c r="I19" i="3"/>
  <c r="R18" i="3"/>
  <c r="U37" i="3"/>
  <c r="J9" i="3"/>
  <c r="C36" i="3"/>
  <c r="D36" i="3"/>
  <c r="O37" i="3"/>
  <c r="G37" i="3"/>
  <c r="F37" i="3"/>
  <c r="K37" i="3"/>
  <c r="L37" i="3"/>
  <c r="F53" i="3"/>
  <c r="H37" i="3"/>
  <c r="G51" i="3"/>
  <c r="P51" i="3"/>
  <c r="G46" i="3"/>
  <c r="O52" i="3" s="1"/>
  <c r="C51" i="3"/>
  <c r="F51" i="3"/>
  <c r="N51" i="3"/>
  <c r="M51" i="3"/>
  <c r="Q51" i="3"/>
  <c r="H51" i="3"/>
  <c r="E53" i="3"/>
  <c r="R52" i="3"/>
  <c r="E51" i="3"/>
  <c r="O51" i="3"/>
  <c r="K53" i="3"/>
  <c r="P53" i="3"/>
  <c r="I53" i="3"/>
  <c r="C53" i="3"/>
  <c r="M53" i="3"/>
  <c r="J51" i="3"/>
  <c r="I51" i="3"/>
  <c r="D51" i="3"/>
  <c r="J53" i="3"/>
  <c r="D53" i="3"/>
  <c r="R53" i="3"/>
  <c r="Q53" i="3"/>
  <c r="H53" i="3"/>
  <c r="O53" i="3"/>
  <c r="G53" i="3"/>
  <c r="H12" i="3" l="1"/>
  <c r="H13" i="3" s="1"/>
  <c r="D22" i="1" s="1"/>
  <c r="D29" i="1" s="1"/>
  <c r="D12" i="3"/>
  <c r="D13" i="3" s="1"/>
  <c r="H22" i="1" s="1"/>
  <c r="H29" i="1" s="1"/>
  <c r="D54" i="3"/>
  <c r="D55" i="3" s="1"/>
  <c r="D58" i="3" s="1"/>
  <c r="P21" i="3"/>
  <c r="P22" i="3" s="1"/>
  <c r="N25" i="1" s="1"/>
  <c r="N39" i="3"/>
  <c r="N40" i="3" s="1"/>
  <c r="G12" i="3"/>
  <c r="G13" i="3" s="1"/>
  <c r="E22" i="1" s="1"/>
  <c r="E29" i="1" s="1"/>
  <c r="G30" i="3"/>
  <c r="G31" i="3" s="1"/>
  <c r="I39" i="3"/>
  <c r="I40" i="3" s="1"/>
  <c r="R21" i="3"/>
  <c r="R22" i="3" s="1"/>
  <c r="C30" i="3"/>
  <c r="N27" i="1" s="1"/>
  <c r="N21" i="3"/>
  <c r="N22" i="3" s="1"/>
  <c r="N23" i="1" s="1"/>
  <c r="L30" i="3"/>
  <c r="L31" i="3" s="1"/>
  <c r="C12" i="3"/>
  <c r="C13" i="3" s="1"/>
  <c r="I22" i="1" s="1"/>
  <c r="I29" i="1" s="1"/>
  <c r="E12" i="3"/>
  <c r="E13" i="3" s="1"/>
  <c r="G22" i="1" s="1"/>
  <c r="G29" i="1" s="1"/>
  <c r="D19" i="3"/>
  <c r="D21" i="3" s="1"/>
  <c r="D22" i="3" s="1"/>
  <c r="L23" i="1" s="1"/>
  <c r="L39" i="3"/>
  <c r="L40" i="3" s="1"/>
  <c r="S39" i="3"/>
  <c r="S40" i="3" s="1"/>
  <c r="I30" i="3"/>
  <c r="I31" i="3" s="1"/>
  <c r="F12" i="3"/>
  <c r="F13" i="3" s="1"/>
  <c r="F22" i="1" s="1"/>
  <c r="F29" i="1" s="1"/>
  <c r="Q21" i="3"/>
  <c r="Q22" i="3" s="1"/>
  <c r="O25" i="1" s="1"/>
  <c r="F30" i="3"/>
  <c r="O29" i="1" s="1"/>
  <c r="Q39" i="3"/>
  <c r="Q40" i="3" s="1"/>
  <c r="K30" i="3"/>
  <c r="Q23" i="1" s="1"/>
  <c r="R30" i="3"/>
  <c r="P29" i="1" s="1"/>
  <c r="O21" i="3"/>
  <c r="O22" i="3" s="1"/>
  <c r="O23" i="1" s="1"/>
  <c r="L21" i="3"/>
  <c r="L22" i="3" s="1"/>
  <c r="L31" i="1" s="1"/>
  <c r="K39" i="3"/>
  <c r="K40" i="3" s="1"/>
  <c r="D39" i="3"/>
  <c r="P31" i="1" s="1"/>
  <c r="I12" i="3"/>
  <c r="I13" i="3" s="1"/>
  <c r="C22" i="1" s="1"/>
  <c r="C29" i="1" s="1"/>
  <c r="M30" i="3"/>
  <c r="P25" i="1" s="1"/>
  <c r="E30" i="3"/>
  <c r="N29" i="1" s="1"/>
  <c r="M21" i="3"/>
  <c r="M22" i="3" s="1"/>
  <c r="O30" i="3"/>
  <c r="P27" i="1" s="1"/>
  <c r="J30" i="3"/>
  <c r="J31" i="3" s="1"/>
  <c r="N30" i="3"/>
  <c r="N31" i="3" s="1"/>
  <c r="P30" i="3"/>
  <c r="P31" i="3" s="1"/>
  <c r="H21" i="3"/>
  <c r="H22" i="3" s="1"/>
  <c r="J22" i="1" s="1"/>
  <c r="J29" i="1" s="1"/>
  <c r="H30" i="3"/>
  <c r="H31" i="3" s="1"/>
  <c r="Q30" i="3"/>
  <c r="Q31" i="3" s="1"/>
  <c r="K54" i="3"/>
  <c r="K55" i="3" s="1"/>
  <c r="T22" i="1" s="1"/>
  <c r="T29" i="1" s="1"/>
  <c r="U39" i="3"/>
  <c r="U40" i="3" s="1"/>
  <c r="T39" i="3"/>
  <c r="T40" i="3" s="1"/>
  <c r="E39" i="3"/>
  <c r="Q31" i="1" s="1"/>
  <c r="F21" i="3"/>
  <c r="F22" i="3" s="1"/>
  <c r="L25" i="1" s="1"/>
  <c r="R39" i="3"/>
  <c r="R40" i="3" s="1"/>
  <c r="G39" i="3"/>
  <c r="G40" i="3" s="1"/>
  <c r="M39" i="3"/>
  <c r="M40" i="3" s="1"/>
  <c r="D30" i="3"/>
  <c r="O27" i="1" s="1"/>
  <c r="K21" i="3"/>
  <c r="K22" i="3" s="1"/>
  <c r="K31" i="1" s="1"/>
  <c r="G19" i="3"/>
  <c r="G21" i="3" s="1"/>
  <c r="G22" i="3" s="1"/>
  <c r="K27" i="1" s="1"/>
  <c r="C19" i="3"/>
  <c r="C21" i="3" s="1"/>
  <c r="C22" i="3" s="1"/>
  <c r="K23" i="1" s="1"/>
  <c r="C54" i="3"/>
  <c r="C55" i="3" s="1"/>
  <c r="C58" i="3" s="1"/>
  <c r="F39" i="3"/>
  <c r="F40" i="3" s="1"/>
  <c r="I21" i="3"/>
  <c r="I22" i="3" s="1"/>
  <c r="K29" i="1" s="1"/>
  <c r="E19" i="3"/>
  <c r="E21" i="3" s="1"/>
  <c r="E22" i="3" s="1"/>
  <c r="K25" i="1" s="1"/>
  <c r="G54" i="3"/>
  <c r="G55" i="3" s="1"/>
  <c r="G58" i="3" s="1"/>
  <c r="J12" i="3"/>
  <c r="J13" i="3" s="1"/>
  <c r="O39" i="3"/>
  <c r="O40" i="3" s="1"/>
  <c r="J39" i="3"/>
  <c r="J40" i="3" s="1"/>
  <c r="P39" i="3"/>
  <c r="P40" i="3" s="1"/>
  <c r="C39" i="3"/>
  <c r="C40" i="3" s="1"/>
  <c r="Q52" i="3"/>
  <c r="Q54" i="3" s="1"/>
  <c r="Q55" i="3" s="1"/>
  <c r="H39" i="3"/>
  <c r="H40" i="3" s="1"/>
  <c r="M52" i="3"/>
  <c r="M54" i="3" s="1"/>
  <c r="M55" i="3" s="1"/>
  <c r="J21" i="3"/>
  <c r="J22" i="3" s="1"/>
  <c r="L29" i="1" s="1"/>
  <c r="H54" i="3"/>
  <c r="H55" i="3" s="1"/>
  <c r="H58" i="3" s="1"/>
  <c r="F54" i="3"/>
  <c r="F55" i="3" s="1"/>
  <c r="F58" i="3" s="1"/>
  <c r="P52" i="3"/>
  <c r="P54" i="3" s="1"/>
  <c r="P55" i="3" s="1"/>
  <c r="N52" i="3"/>
  <c r="N54" i="3" s="1"/>
  <c r="N55" i="3" s="1"/>
  <c r="AH22" i="1" s="1"/>
  <c r="AH29" i="1" s="1"/>
  <c r="R54" i="3"/>
  <c r="R55" i="3" s="1"/>
  <c r="AC22" i="1" s="1"/>
  <c r="AC29" i="1" s="1"/>
  <c r="E54" i="3"/>
  <c r="E55" i="3" s="1"/>
  <c r="J54" i="3"/>
  <c r="J55" i="3" s="1"/>
  <c r="I54" i="3"/>
  <c r="I55" i="3" s="1"/>
  <c r="O54" i="3"/>
  <c r="O55" i="3" s="1"/>
  <c r="AA22" i="1" l="1"/>
  <c r="AA29" i="1" s="1"/>
  <c r="D40" i="3"/>
  <c r="AB22" i="1"/>
  <c r="AB29" i="1" s="1"/>
  <c r="Q27" i="1"/>
  <c r="W22" i="1"/>
  <c r="W29" i="1" s="1"/>
  <c r="N31" i="1"/>
  <c r="O31" i="1"/>
  <c r="C31" i="3"/>
  <c r="R31" i="3"/>
  <c r="Q25" i="1"/>
  <c r="E40" i="3"/>
  <c r="K31" i="3"/>
  <c r="F31" i="3"/>
  <c r="M31" i="3"/>
  <c r="P23" i="1"/>
  <c r="E31" i="3"/>
  <c r="L27" i="1"/>
  <c r="Q29" i="1"/>
  <c r="D31" i="3"/>
  <c r="O31" i="3"/>
  <c r="K58" i="3"/>
  <c r="X22" i="1"/>
  <c r="X29" i="1" s="1"/>
  <c r="M58" i="3"/>
  <c r="AI22" i="1"/>
  <c r="AI29" i="1" s="1"/>
  <c r="N58" i="3"/>
  <c r="Y22" i="1"/>
  <c r="Y29" i="1" s="1"/>
  <c r="R58" i="3"/>
  <c r="AF22" i="1"/>
  <c r="AF29" i="1" s="1"/>
  <c r="P58" i="3"/>
  <c r="U22" i="1"/>
  <c r="U29" i="1" s="1"/>
  <c r="J58" i="3"/>
  <c r="Z22" i="1"/>
  <c r="Z29" i="1" s="1"/>
  <c r="E58" i="3"/>
  <c r="I58" i="3"/>
  <c r="V22" i="1"/>
  <c r="V29" i="1" s="1"/>
  <c r="Q58" i="3"/>
  <c r="AE22" i="1"/>
  <c r="AE29" i="1" s="1"/>
  <c r="AG22" i="1"/>
  <c r="AG29" i="1" s="1"/>
  <c r="O58" i="3"/>
</calcChain>
</file>

<file path=xl/comments1.xml><?xml version="1.0" encoding="utf-8"?>
<comments xmlns="http://schemas.openxmlformats.org/spreadsheetml/2006/main">
  <authors>
    <author>Una</author>
  </authors>
  <commentList>
    <comment ref="F21" authorId="0">
      <text>
        <r>
          <rPr>
            <b/>
            <sz val="11"/>
            <color indexed="81"/>
            <rFont val="Tahoma"/>
            <family val="2"/>
          </rPr>
          <t>Una:</t>
        </r>
        <r>
          <rPr>
            <sz val="11"/>
            <color indexed="81"/>
            <rFont val="Tahoma"/>
            <family val="2"/>
          </rPr>
          <t xml:space="preserve">
1/16 Buda Castle Funicular SUPP: 3EUR/PP</t>
        </r>
      </text>
    </comment>
  </commentList>
</comments>
</file>

<file path=xl/comments2.xml><?xml version="1.0" encoding="utf-8"?>
<comments xmlns="http://schemas.openxmlformats.org/spreadsheetml/2006/main">
  <authors>
    <author>fanny</author>
    <author>eup01user</author>
    <author>wenzhu</author>
  </authors>
  <commentList>
    <comment ref="E3" authorId="0">
      <text>
        <r>
          <rPr>
            <b/>
            <sz val="10"/>
            <color indexed="81"/>
            <rFont val="Tahoma"/>
            <family val="2"/>
          </rPr>
          <t>fanny:</t>
        </r>
        <r>
          <rPr>
            <sz val="10"/>
            <color indexed="81"/>
            <rFont val="Tahoma"/>
            <family val="2"/>
          </rPr>
          <t xml:space="preserve">
EETS Vertragsprices</t>
        </r>
      </text>
    </comment>
    <comment ref="C27" author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30" authorId="0">
      <text>
        <r>
          <rPr>
            <sz val="10"/>
            <color indexed="81"/>
            <rFont val="Tahoma"/>
            <family val="2"/>
          </rPr>
          <t xml:space="preserve">
EETS vertragsprices</t>
        </r>
      </text>
    </comment>
    <comment ref="E100" authorId="1">
      <text>
        <r>
          <rPr>
            <b/>
            <sz val="8"/>
            <color indexed="81"/>
            <rFont val="Tahoma"/>
            <family val="2"/>
          </rPr>
          <t>eup01user:</t>
        </r>
        <r>
          <rPr>
            <sz val="8"/>
            <color indexed="81"/>
            <rFont val="Tahoma"/>
            <family val="2"/>
          </rPr>
          <t xml:space="preserve">
Grand Tour: 6,90.- €</t>
        </r>
      </text>
    </comment>
    <comment ref="E101" authorId="1">
      <text>
        <r>
          <rPr>
            <b/>
            <sz val="8"/>
            <color indexed="81"/>
            <rFont val="Tahoma"/>
            <family val="2"/>
          </rPr>
          <t>eup01user:</t>
        </r>
        <r>
          <rPr>
            <sz val="8"/>
            <color indexed="81"/>
            <rFont val="Tahoma"/>
            <family val="2"/>
          </rPr>
          <t xml:space="preserve">
Grand Tour: 6,90.- €</t>
        </r>
      </text>
    </comment>
    <comment ref="C108" authorId="1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35% commission for EETS</t>
        </r>
      </text>
    </comment>
    <comment ref="C109" authorId="1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35% commission for EETS</t>
        </r>
      </text>
    </comment>
    <comment ref="C110" authorId="1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35 % commission for EETS</t>
        </r>
      </text>
    </comment>
    <comment ref="C111" authorId="1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30% commission for EETS</t>
        </r>
      </text>
    </comment>
    <comment ref="C112" authorId="1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30 % commission for EETS</t>
        </r>
      </text>
    </comment>
    <comment ref="C113" authorId="1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30% commision for EETS</t>
        </r>
      </text>
    </comment>
    <comment ref="C114" authorId="1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35 % commission for EETS</t>
        </r>
      </text>
    </comment>
    <comment ref="C115" authorId="1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35 % commission for EETS</t>
        </r>
      </text>
    </comment>
    <comment ref="C116" authorId="1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35 % commission for EETS</t>
        </r>
      </text>
    </comment>
    <comment ref="C117" authorId="1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EETS preis: € 39.-</t>
        </r>
      </text>
    </comment>
    <comment ref="C118" authorId="1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EETS preis: € 30.-</t>
        </r>
      </text>
    </comment>
    <comment ref="C119" authorId="2">
      <text>
        <r>
          <rPr>
            <b/>
            <sz val="9"/>
            <color indexed="81"/>
            <rFont val="Tahoma"/>
            <family val="2"/>
          </rPr>
          <t>wenzhu:</t>
        </r>
        <r>
          <rPr>
            <sz val="9"/>
            <color indexed="81"/>
            <rFont val="Tahoma"/>
            <family val="2"/>
          </rPr>
          <t xml:space="preserve">
EETS Preise: € 30.-</t>
        </r>
      </text>
    </comment>
    <comment ref="C120" authorId="2">
      <text>
        <r>
          <rPr>
            <b/>
            <sz val="9"/>
            <color indexed="81"/>
            <rFont val="Tahoma"/>
            <family val="2"/>
          </rPr>
          <t>wenzhu:</t>
        </r>
        <r>
          <rPr>
            <sz val="9"/>
            <color indexed="81"/>
            <rFont val="Tahoma"/>
            <family val="2"/>
          </rPr>
          <t xml:space="preserve">
EETS Preise: € 25.-</t>
        </r>
      </text>
    </comment>
    <comment ref="C121" authorId="2">
      <text>
        <r>
          <rPr>
            <b/>
            <sz val="9"/>
            <color indexed="81"/>
            <rFont val="Tahoma"/>
            <family val="2"/>
          </rPr>
          <t>wenzhu:</t>
        </r>
        <r>
          <rPr>
            <sz val="9"/>
            <color indexed="81"/>
            <rFont val="Tahoma"/>
            <family val="2"/>
          </rPr>
          <t xml:space="preserve">
EETS Preise: € 20.-</t>
        </r>
      </text>
    </comment>
  </commentList>
</comments>
</file>

<file path=xl/comments3.xml><?xml version="1.0" encoding="utf-8"?>
<comments xmlns="http://schemas.openxmlformats.org/spreadsheetml/2006/main">
  <authors>
    <author>fanny</author>
  </authors>
  <commentList>
    <comment ref="C9" author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12" author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14" author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16" author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18" author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20" author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22" author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26" authorId="0">
      <text>
        <r>
          <rPr>
            <sz val="10"/>
            <color indexed="81"/>
            <rFont val="Tahoma"/>
            <family val="2"/>
          </rPr>
          <t xml:space="preserve">
EETS vertragsprices</t>
        </r>
      </text>
    </comment>
  </commentList>
</comments>
</file>

<file path=xl/comments4.xml><?xml version="1.0" encoding="utf-8"?>
<comments xmlns="http://schemas.openxmlformats.org/spreadsheetml/2006/main">
  <authors>
    <author>fanny</author>
  </authors>
  <commentList>
    <comment ref="C7" author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9" author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11" author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13" author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15" author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17" author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</commentList>
</comments>
</file>

<file path=xl/sharedStrings.xml><?xml version="1.0" encoding="utf-8"?>
<sst xmlns="http://schemas.openxmlformats.org/spreadsheetml/2006/main" count="13343" uniqueCount="4890">
  <si>
    <t>Gold</t>
  </si>
  <si>
    <t>NOT downtown, not even city-centre</t>
  </si>
  <si>
    <t>1hour cruise start and ending in St.Gilgen</t>
  </si>
  <si>
    <t>jun-sep</t>
  </si>
  <si>
    <t>other</t>
  </si>
  <si>
    <t>low season</t>
  </si>
  <si>
    <t>officially 4*, but looks like 3*</t>
  </si>
  <si>
    <t>RENAISSANCE</t>
  </si>
  <si>
    <t>july, aug</t>
  </si>
  <si>
    <t>high s</t>
  </si>
  <si>
    <t>Koln</t>
  </si>
  <si>
    <t>Park Inn</t>
  </si>
  <si>
    <t>KASSEL</t>
  </si>
  <si>
    <t>Movenpick Hotel</t>
  </si>
  <si>
    <t>city centre</t>
  </si>
  <si>
    <t>Wienerwald</t>
  </si>
  <si>
    <t>Vital Seminarh. Steinberger</t>
  </si>
  <si>
    <t>high</t>
  </si>
  <si>
    <t>Kitzhof</t>
  </si>
  <si>
    <t>20/apr-12/july</t>
  </si>
  <si>
    <t>12/jul-05/sep</t>
  </si>
  <si>
    <t>05/sep-29/nov</t>
  </si>
  <si>
    <t>Novotel Danube</t>
  </si>
  <si>
    <t>Mercure Buda</t>
  </si>
  <si>
    <t>SARVAR</t>
  </si>
  <si>
    <t>Spirit</t>
  </si>
  <si>
    <t>Mannheim</t>
  </si>
  <si>
    <t>PASSAU</t>
  </si>
  <si>
    <t>54 rooms</t>
  </si>
  <si>
    <t>REUTTE</t>
  </si>
  <si>
    <t>32 rooms</t>
  </si>
  <si>
    <t>MOSERHOF</t>
  </si>
  <si>
    <t>35 rooms</t>
  </si>
  <si>
    <t>MARRIOTT</t>
  </si>
  <si>
    <t>HILTON</t>
  </si>
  <si>
    <t>Friedrichshafen</t>
  </si>
  <si>
    <t>BEST WESTERN</t>
  </si>
  <si>
    <t>SEEHOTEL</t>
  </si>
  <si>
    <t>Garmisch</t>
  </si>
  <si>
    <t>Rothenburg</t>
  </si>
  <si>
    <t>low s.</t>
  </si>
  <si>
    <t>Stuttgart</t>
  </si>
  <si>
    <t>Wiesbaden</t>
  </si>
  <si>
    <t>C)--Tour,Guide,Entrance,&amp;Transportation   included, according to our english itinerary. Luxury airconditioned LDC</t>
    <phoneticPr fontId="23" type="noConversion"/>
  </si>
  <si>
    <t xml:space="preserve">         from         </t>
    <phoneticPr fontId="23" type="noConversion"/>
  </si>
  <si>
    <t xml:space="preserve"> </t>
    <phoneticPr fontId="23" type="noConversion"/>
  </si>
  <si>
    <t>2006/</t>
    <phoneticPr fontId="23" type="noConversion"/>
  </si>
  <si>
    <t>Dachstein</t>
  </si>
  <si>
    <t>Bellevue</t>
  </si>
  <si>
    <t>Koblenz</t>
  </si>
  <si>
    <t>Diehl's Hotel</t>
  </si>
  <si>
    <t>on request only</t>
  </si>
  <si>
    <t>Luitpoldpark</t>
  </si>
  <si>
    <t>rates are in CHF</t>
  </si>
  <si>
    <t>last minute on request</t>
  </si>
  <si>
    <t>Radisson Blu Badischer Hof</t>
  </si>
  <si>
    <t>RADISSON  Blu</t>
  </si>
  <si>
    <t>Marriott</t>
  </si>
  <si>
    <t>lowest possible rate</t>
  </si>
  <si>
    <t>Hilton</t>
  </si>
  <si>
    <t>Kempinski Bristol</t>
  </si>
  <si>
    <t>Leonardo</t>
  </si>
  <si>
    <t>Radisson Blu</t>
  </si>
  <si>
    <t>Sheraton CongressAirport</t>
  </si>
  <si>
    <t>München</t>
  </si>
  <si>
    <t>NH BERLIN-TREPTOW</t>
  </si>
  <si>
    <t>Spreestrasse 14</t>
  </si>
  <si>
    <t>12439 Berlin</t>
  </si>
  <si>
    <t>* Fair period &amp; Stop dates in Prag  : 20-25/MAR ; 09-12/APR ; 23-26/APR ; 5-08/MAY ;  13-16/MAY</t>
  </si>
  <si>
    <t xml:space="preserve">  26-29/MAY ; 13-16/JUN ; 26-29/JUN ; 23/SEP-03/OCT ; 16-19/OCT ; 29/DEC/05 -02/JAN/06</t>
  </si>
  <si>
    <t>* Child under 12 y.old : additional bed with parent  80 % tour fee ; Without bed 60 % tour fee</t>
    <phoneticPr fontId="23" type="noConversion"/>
  </si>
  <si>
    <t>** Any other entrance fee not include in this quotation will be provide as  supplement later **</t>
    <phoneticPr fontId="18" type="noConversion"/>
  </si>
  <si>
    <t>** If group not include all meals,pls must arrange meals for the driver **</t>
    <phoneticPr fontId="23" type="noConversion"/>
  </si>
  <si>
    <t>25+1</t>
  </si>
  <si>
    <t>30+2</t>
  </si>
  <si>
    <t>35+2</t>
  </si>
  <si>
    <t>40+2</t>
  </si>
  <si>
    <t>10+1</t>
  </si>
  <si>
    <t>SIN.SUPP</t>
  </si>
  <si>
    <t>BRUTTO</t>
  </si>
  <si>
    <t>RATE**</t>
  </si>
  <si>
    <t xml:space="preserve">  </t>
  </si>
  <si>
    <r>
      <t>歐</t>
    </r>
    <r>
      <rPr>
        <b/>
        <i/>
        <sz val="14"/>
        <rFont val="Times New Roman"/>
        <family val="1"/>
      </rPr>
      <t xml:space="preserve"> </t>
    </r>
    <r>
      <rPr>
        <b/>
        <i/>
        <sz val="14"/>
        <rFont val="新細明體"/>
        <family val="1"/>
        <charset val="136"/>
      </rPr>
      <t>洲</t>
    </r>
    <r>
      <rPr>
        <b/>
        <i/>
        <sz val="14"/>
        <rFont val="Times New Roman"/>
        <family val="1"/>
      </rPr>
      <t xml:space="preserve"> </t>
    </r>
    <r>
      <rPr>
        <b/>
        <i/>
        <sz val="14"/>
        <rFont val="新細明體"/>
        <family val="1"/>
        <charset val="136"/>
      </rPr>
      <t>之</t>
    </r>
    <r>
      <rPr>
        <b/>
        <i/>
        <sz val="14"/>
        <rFont val="Times New Roman"/>
        <family val="1"/>
      </rPr>
      <t xml:space="preserve"> </t>
    </r>
    <r>
      <rPr>
        <b/>
        <i/>
        <sz val="14"/>
        <rFont val="新細明體"/>
        <family val="1"/>
        <charset val="136"/>
      </rPr>
      <t>星</t>
    </r>
  </si>
  <si>
    <t>ATTN:</t>
  </si>
  <si>
    <t>FROM:</t>
  </si>
  <si>
    <t>DATE:</t>
  </si>
  <si>
    <t xml:space="preserve">RE :                                                                                                                                                             </t>
  </si>
  <si>
    <t>TOTAL :</t>
  </si>
  <si>
    <t>PAGE(S)</t>
  </si>
  <si>
    <t xml:space="preserve">            TRNSF &amp; ASSIST.</t>
  </si>
  <si>
    <t xml:space="preserve">  HOTEL</t>
  </si>
  <si>
    <t xml:space="preserve">           TOUR,GUIDE,ENTRANCE                         </t>
  </si>
  <si>
    <t xml:space="preserve">          MEALS</t>
  </si>
  <si>
    <t>RE :</t>
  </si>
  <si>
    <t xml:space="preserve">    -----</t>
  </si>
  <si>
    <t>Station</t>
  </si>
  <si>
    <t>F)--  Additional  Information:</t>
  </si>
  <si>
    <t>BEST  REGARDS !!</t>
  </si>
  <si>
    <t>7 + 0</t>
    <phoneticPr fontId="18" type="noConversion"/>
  </si>
  <si>
    <t>8 + 0</t>
    <phoneticPr fontId="18" type="noConversion"/>
  </si>
  <si>
    <t>9 + 0</t>
    <phoneticPr fontId="18" type="noConversion"/>
  </si>
  <si>
    <t>10 + 0</t>
    <phoneticPr fontId="18" type="noConversion"/>
  </si>
  <si>
    <t>Porterage</t>
    <phoneticPr fontId="18" type="noConversion"/>
  </si>
  <si>
    <t>BUS.G/D - p.p.</t>
    <phoneticPr fontId="18" type="noConversion"/>
  </si>
  <si>
    <t xml:space="preserve"> </t>
    <phoneticPr fontId="18" type="noConversion"/>
  </si>
  <si>
    <t>Total form calculation :</t>
    <phoneticPr fontId="18" type="noConversion"/>
  </si>
  <si>
    <t>2+0</t>
    <phoneticPr fontId="18" type="noConversion"/>
  </si>
  <si>
    <t>x</t>
  </si>
  <si>
    <t>Pentahotel Leipzig</t>
  </si>
  <si>
    <t>close to Fussen</t>
  </si>
  <si>
    <t>do NOT use this hotel</t>
  </si>
  <si>
    <t>ZUM MOHREN</t>
  </si>
  <si>
    <t>Hallstatt</t>
  </si>
  <si>
    <t>groups from 10 pax</t>
  </si>
  <si>
    <t xml:space="preserve">(One Free Single Room For T/L)                        </t>
    <phoneticPr fontId="23" type="noConversion"/>
  </si>
  <si>
    <t xml:space="preserve"> </t>
    <phoneticPr fontId="23" type="noConversion"/>
  </si>
  <si>
    <t>BERLIN</t>
  </si>
  <si>
    <t>DRESDEN</t>
  </si>
  <si>
    <t>FRA</t>
  </si>
  <si>
    <t>FUESSEN</t>
  </si>
  <si>
    <t>ALPENBLICK</t>
  </si>
  <si>
    <t>Hamburg</t>
  </si>
  <si>
    <t>Berlin</t>
  </si>
  <si>
    <t>Night (s)</t>
    <phoneticPr fontId="18" type="noConversion"/>
  </si>
  <si>
    <t>Driver</t>
    <phoneticPr fontId="18" type="noConversion"/>
  </si>
  <si>
    <t>Sgl.</t>
    <phoneticPr fontId="18" type="noConversion"/>
  </si>
  <si>
    <t>Hotel</t>
    <phoneticPr fontId="18" type="noConversion"/>
  </si>
  <si>
    <t>Lunch</t>
    <phoneticPr fontId="18" type="noConversion"/>
  </si>
  <si>
    <t>Dinner</t>
    <phoneticPr fontId="18" type="noConversion"/>
  </si>
  <si>
    <t>Entrance</t>
    <phoneticPr fontId="18" type="noConversion"/>
  </si>
  <si>
    <t>Local G/D</t>
    <phoneticPr fontId="18" type="noConversion"/>
  </si>
  <si>
    <t>S/N Room</t>
    <phoneticPr fontId="18" type="noConversion"/>
  </si>
  <si>
    <t>Supple.</t>
    <phoneticPr fontId="18" type="noConversion"/>
  </si>
  <si>
    <t>Bus</t>
    <phoneticPr fontId="18" type="noConversion"/>
  </si>
  <si>
    <t>Nette</t>
    <phoneticPr fontId="18" type="noConversion"/>
  </si>
  <si>
    <t>6+0</t>
    <phoneticPr fontId="18" type="noConversion"/>
  </si>
  <si>
    <t>7+0</t>
    <phoneticPr fontId="18" type="noConversion"/>
  </si>
  <si>
    <t>8+0</t>
    <phoneticPr fontId="18" type="noConversion"/>
  </si>
  <si>
    <t>9+0</t>
    <phoneticPr fontId="18" type="noConversion"/>
  </si>
  <si>
    <t>10+0</t>
    <phoneticPr fontId="18" type="noConversion"/>
  </si>
  <si>
    <t>AMBASSADOR</t>
  </si>
  <si>
    <t>DATE</t>
  </si>
  <si>
    <t>CITY</t>
  </si>
  <si>
    <t>HOTEL</t>
  </si>
  <si>
    <t xml:space="preserve"> </t>
  </si>
  <si>
    <t>LUNCH</t>
  </si>
  <si>
    <t>DINNER</t>
  </si>
  <si>
    <t>ENTR</t>
  </si>
  <si>
    <t>DRIVER</t>
  </si>
  <si>
    <t xml:space="preserve"> D 3</t>
  </si>
  <si>
    <t xml:space="preserve"> D 4</t>
  </si>
  <si>
    <t xml:space="preserve"> D 5</t>
  </si>
  <si>
    <t xml:space="preserve"> D 6</t>
  </si>
  <si>
    <t xml:space="preserve"> D 7</t>
  </si>
  <si>
    <t xml:space="preserve"> D 8</t>
  </si>
  <si>
    <t xml:space="preserve"> D 9</t>
  </si>
  <si>
    <t xml:space="preserve"> D 10</t>
  </si>
  <si>
    <t xml:space="preserve"> D 11</t>
  </si>
  <si>
    <t xml:space="preserve"> D 12</t>
  </si>
  <si>
    <t xml:space="preserve"> D 13</t>
  </si>
  <si>
    <t xml:space="preserve"> D 14</t>
  </si>
  <si>
    <t>BUS</t>
  </si>
  <si>
    <t>FREE</t>
  </si>
  <si>
    <t>PERSON</t>
  </si>
  <si>
    <t>MEALS</t>
  </si>
  <si>
    <t>PACKAGE</t>
  </si>
  <si>
    <t>F.O.C.</t>
  </si>
  <si>
    <t>NETTO</t>
  </si>
  <si>
    <t>15+1</t>
  </si>
  <si>
    <t>20+1</t>
  </si>
  <si>
    <t>OR</t>
  </si>
  <si>
    <t>n/a</t>
  </si>
  <si>
    <t>SUPPLEMENTS</t>
  </si>
  <si>
    <t>H/B</t>
  </si>
  <si>
    <t>PORTER</t>
  </si>
  <si>
    <t>3 CRS</t>
  </si>
  <si>
    <t>IN+OUT</t>
  </si>
  <si>
    <t>P.PIECE</t>
  </si>
  <si>
    <t>瑞士法郎</t>
  </si>
  <si>
    <t>LUZERN</t>
  </si>
  <si>
    <t>Mountreaux</t>
  </si>
  <si>
    <t>PALACE</t>
  </si>
  <si>
    <t>Zermatt</t>
  </si>
  <si>
    <t>Zurich</t>
  </si>
  <si>
    <t>lunch buffet 13 € p.p.</t>
  </si>
  <si>
    <t>Mlyn</t>
  </si>
  <si>
    <t>Thermal</t>
  </si>
  <si>
    <t>Nuernberg</t>
  </si>
  <si>
    <r>
      <t>(IN EURO €</t>
    </r>
    <r>
      <rPr>
        <b/>
        <i/>
        <sz val="12"/>
        <rFont val="細明體"/>
        <family val="3"/>
        <charset val="136"/>
      </rPr>
      <t>歐元</t>
    </r>
    <r>
      <rPr>
        <b/>
        <i/>
        <sz val="12"/>
        <rFont val="Times New Roman"/>
        <family val="1"/>
      </rPr>
      <t xml:space="preserve"> P.P.)</t>
    </r>
    <phoneticPr fontId="18" type="noConversion"/>
  </si>
  <si>
    <r>
      <t xml:space="preserve">( </t>
    </r>
    <r>
      <rPr>
        <b/>
        <sz val="12"/>
        <rFont val="細明體"/>
        <family val="3"/>
        <charset val="136"/>
      </rPr>
      <t>歐元</t>
    </r>
    <r>
      <rPr>
        <b/>
        <sz val="12"/>
        <rFont val="Times New Roman"/>
        <family val="1"/>
      </rPr>
      <t xml:space="preserve"> ) €</t>
    </r>
    <phoneticPr fontId="18" type="noConversion"/>
  </si>
  <si>
    <r>
      <t xml:space="preserve">( </t>
    </r>
    <r>
      <rPr>
        <b/>
        <sz val="12"/>
        <rFont val="細明體"/>
        <family val="3"/>
        <charset val="136"/>
      </rPr>
      <t>歐元</t>
    </r>
    <r>
      <rPr>
        <b/>
        <sz val="12"/>
        <rFont val="Times New Roman"/>
        <family val="1"/>
      </rPr>
      <t xml:space="preserve"> ) €</t>
    </r>
    <phoneticPr fontId="18" type="noConversion"/>
  </si>
  <si>
    <r>
      <t>(IN EURO €</t>
    </r>
    <r>
      <rPr>
        <b/>
        <i/>
        <sz val="12"/>
        <rFont val="細明體"/>
        <family val="3"/>
        <charset val="136"/>
      </rPr>
      <t>歐元</t>
    </r>
    <r>
      <rPr>
        <b/>
        <i/>
        <sz val="12"/>
        <rFont val="Times New Roman"/>
        <family val="1"/>
      </rPr>
      <t xml:space="preserve"> P.P.)</t>
    </r>
    <phoneticPr fontId="18" type="noConversion"/>
  </si>
  <si>
    <r>
      <t>GUIDE SERVICE</t>
    </r>
    <r>
      <rPr>
        <b/>
        <u/>
        <sz val="14"/>
        <rFont val="Arial"/>
        <family val="2"/>
      </rPr>
      <t xml:space="preserve">: </t>
    </r>
  </si>
  <si>
    <t>HOTELNAME / ADDRESS / ZIP / CITY</t>
  </si>
  <si>
    <t>DESCRIPTION OF SEASONS</t>
  </si>
  <si>
    <t>P/P</t>
  </si>
  <si>
    <t>3rd</t>
  </si>
  <si>
    <t>IN</t>
  </si>
  <si>
    <t>SUP</t>
  </si>
  <si>
    <t>PAX</t>
  </si>
  <si>
    <t>DBL</t>
  </si>
  <si>
    <t>SGL</t>
  </si>
  <si>
    <t>Salt Mine ( Hallstatt )</t>
  </si>
  <si>
    <t>Kaprun</t>
  </si>
  <si>
    <t>Krimml</t>
  </si>
  <si>
    <t xml:space="preserve">Group </t>
  </si>
  <si>
    <t>Launsdorf</t>
  </si>
  <si>
    <t xml:space="preserve">Achensee </t>
  </si>
  <si>
    <t>Achensee Bahn Fahrt</t>
  </si>
  <si>
    <t>Uphill</t>
  </si>
  <si>
    <t>downhill</t>
  </si>
  <si>
    <t>Melk</t>
  </si>
  <si>
    <t>Neustift Stubaital</t>
  </si>
  <si>
    <t>Package "Top of Tyrol" incl.3 course Lunch</t>
  </si>
  <si>
    <t>Mozart Dinner Concert ( in Stiftskeller St.peter Restaurant )</t>
  </si>
  <si>
    <t>Mozart Birth House ( and residence   )</t>
  </si>
  <si>
    <t>Hellbrunn Tricky fountain</t>
  </si>
  <si>
    <t xml:space="preserve">Salzburg BusParkgebühr pro/ Day </t>
  </si>
  <si>
    <t>Wachau</t>
  </si>
  <si>
    <t>DDSG Blue Danube Cruise :Melk-Spitz/ Spitz-Krems</t>
  </si>
  <si>
    <t>DDSG Blue Danube Cruise: Melk-Dürnstein / Melk-Krems</t>
  </si>
  <si>
    <t>Wattens</t>
  </si>
  <si>
    <t>Swarovski Cristalworld</t>
  </si>
  <si>
    <t>Kunsthistorisches Museum:Schatzkammer</t>
  </si>
  <si>
    <t xml:space="preserve">Lippizanermuseum : according to your request </t>
  </si>
  <si>
    <t>april, july-aug</t>
  </si>
  <si>
    <t>weekend</t>
  </si>
  <si>
    <t>GENEVE</t>
  </si>
  <si>
    <t>Interlaken</t>
  </si>
  <si>
    <t>Htl P.P.</t>
  </si>
  <si>
    <t>LocalG/d</t>
  </si>
  <si>
    <t>Sgl.suppl.</t>
  </si>
  <si>
    <t>Porterage</t>
  </si>
  <si>
    <t>TATRAS</t>
  </si>
  <si>
    <t>Full day: 120€    half day: 65€</t>
  </si>
  <si>
    <r>
      <t>English speaking guide in Prague</t>
    </r>
    <r>
      <rPr>
        <b/>
        <sz val="11"/>
        <rFont val="Arial"/>
        <family val="2"/>
      </rPr>
      <t>:</t>
    </r>
  </si>
  <si>
    <r>
      <t>English speaking guide in Brno</t>
    </r>
    <r>
      <rPr>
        <b/>
        <sz val="11"/>
        <rFont val="Arial"/>
        <family val="2"/>
      </rPr>
      <t>:</t>
    </r>
  </si>
  <si>
    <t>Half day: 45€</t>
  </si>
  <si>
    <r>
      <t>MEAL</t>
    </r>
    <r>
      <rPr>
        <b/>
        <u/>
        <sz val="14"/>
        <rFont val="Arial"/>
        <family val="2"/>
      </rPr>
      <t>:</t>
    </r>
  </si>
  <si>
    <t>5 dishes: 7.5€     6 dishes: 8.5€    7 dishes: 10€      8 dishes: 11€</t>
  </si>
  <si>
    <t>5 dishes: 7€        6 dishes: 8€       7 dishes: 9.5€      8 dishes: 10.5€</t>
  </si>
  <si>
    <r>
      <t>Local meal in Prague &amp; Kutna Hora &amp; Pilsen</t>
    </r>
    <r>
      <rPr>
        <b/>
        <sz val="11"/>
        <rFont val="Arial"/>
        <family val="2"/>
      </rPr>
      <t xml:space="preserve">: </t>
    </r>
  </si>
  <si>
    <r>
      <t>Local meal in Karlovy Vary &amp; Telc &amp; Brno</t>
    </r>
    <r>
      <rPr>
        <b/>
        <sz val="11"/>
        <rFont val="Arial"/>
        <family val="2"/>
      </rPr>
      <t xml:space="preserve">: </t>
    </r>
  </si>
  <si>
    <r>
      <t>Folklore dinner with live music &amp; Beer dinner</t>
    </r>
    <r>
      <rPr>
        <b/>
        <sz val="11"/>
        <rFont val="Arial"/>
        <family val="2"/>
      </rPr>
      <t xml:space="preserve">: </t>
    </r>
  </si>
  <si>
    <t xml:space="preserve">ENTRANCE: </t>
  </si>
  <si>
    <r>
      <t>Prague</t>
    </r>
    <r>
      <rPr>
        <b/>
        <sz val="11"/>
        <rFont val="Arial"/>
        <family val="2"/>
      </rPr>
      <t>:</t>
    </r>
  </si>
  <si>
    <t xml:space="preserve">Smetana museum: 3.5€ </t>
  </si>
  <si>
    <t xml:space="preserve">Castle: </t>
  </si>
  <si>
    <t xml:space="preserve">Kutna Hora: </t>
  </si>
  <si>
    <r>
      <t>Pilsen:</t>
    </r>
    <r>
      <rPr>
        <b/>
        <sz val="11"/>
        <rFont val="Arial"/>
        <family val="2"/>
      </rPr>
      <t xml:space="preserve"> </t>
    </r>
  </si>
  <si>
    <t>Brno:</t>
  </si>
  <si>
    <t>NH FRANKFURT NIEDERRAD</t>
  </si>
  <si>
    <t>40-432320 / 40-43232300</t>
  </si>
  <si>
    <t>40-4210600 / 40-421060100</t>
  </si>
  <si>
    <t>Rennbahnstrasse 90</t>
  </si>
  <si>
    <t>NH MANNHEIM/VIERNHEIM</t>
  </si>
  <si>
    <t>NH AQUARENA HEIDENHEIM</t>
  </si>
  <si>
    <t>nhheidenheim@nh-hotels.com</t>
  </si>
  <si>
    <t>NH AMBASSADOR INGOLSTADT</t>
  </si>
  <si>
    <t>Goethestrasse 153</t>
  </si>
  <si>
    <t>85055 Ingolstadt</t>
  </si>
  <si>
    <t>nhambassadoringolstadt@nh-hotels.com</t>
  </si>
  <si>
    <t>NH KOELN-CITY</t>
  </si>
  <si>
    <t>Holzmarkt 47</t>
  </si>
  <si>
    <t>221-2722880 / 221-272288100</t>
  </si>
  <si>
    <t>NH KOELN MEDIAPARK</t>
  </si>
  <si>
    <t>Im MediaPark 8b</t>
  </si>
  <si>
    <t>NH LEIPZIG MESSE</t>
  </si>
  <si>
    <t>04158 Leipzig</t>
  </si>
  <si>
    <t>NH MAGDEBURG</t>
  </si>
  <si>
    <t>39203-700 / 39203-70100</t>
  </si>
  <si>
    <t>Hluboka</t>
  </si>
  <si>
    <t>high season</t>
  </si>
  <si>
    <t>city tax</t>
  </si>
  <si>
    <t xml:space="preserve">on request, no contract </t>
  </si>
  <si>
    <t>Allegro</t>
  </si>
  <si>
    <t xml:space="preserve">Bern </t>
  </si>
  <si>
    <t>Schloss Mondsee</t>
  </si>
  <si>
    <t>NH BINGEN</t>
  </si>
  <si>
    <t>NH PARKHOTEL DEGGENDORF</t>
  </si>
  <si>
    <t>nhdeggendorf@nh-hotels.com</t>
  </si>
  <si>
    <t>NH DESSAU</t>
  </si>
  <si>
    <t>nhdessau@nh-hotels.com</t>
  </si>
  <si>
    <t>NH DORTMUND</t>
  </si>
  <si>
    <t>Koenigswall 1</t>
  </si>
  <si>
    <t>NH DRESDEN</t>
  </si>
  <si>
    <t>nhdresden@nh-hotels.com</t>
  </si>
  <si>
    <t>NH DRESDEN ALTMARKT</t>
  </si>
  <si>
    <t>nhdresdenaltmarkt@nh-hotels.com</t>
  </si>
  <si>
    <t xml:space="preserve">NH DUESSELDORF CITY  </t>
  </si>
  <si>
    <t>NH DUESSELDORF CITY-NORD</t>
  </si>
  <si>
    <t>NH DÜSSELDORF CITY-CENTER</t>
  </si>
  <si>
    <t>NH ERLANGEN</t>
  </si>
  <si>
    <t>Beethovenstrasse 3</t>
  </si>
  <si>
    <t>91052 Erlangen</t>
  </si>
  <si>
    <t>Jean de Carro</t>
  </si>
  <si>
    <t>Old Inn</t>
  </si>
  <si>
    <t>NH MUENCHEN NEUE MESSE</t>
  </si>
  <si>
    <t>nhmuenchendornach@nh-hotels.com</t>
  </si>
  <si>
    <t>NH MUENCHEN-AIRPORT</t>
  </si>
  <si>
    <t>NH KLOESTERLE NOERDLINGEN</t>
  </si>
  <si>
    <t>NH FORSTHAUS FUERTH-NUERNBERG</t>
  </si>
  <si>
    <t>Zum Vogelsang 20</t>
  </si>
  <si>
    <t>90768 Fuerth</t>
  </si>
  <si>
    <t>nhforsthausfuerth@nh-hotels.com</t>
  </si>
  <si>
    <t>NH FUERTH-NUERNBERG</t>
  </si>
  <si>
    <t>Koenigstrasse 140</t>
  </si>
  <si>
    <t>90762 Fuerth</t>
  </si>
  <si>
    <t>nhfuerthnuernberg@nh-hotels.com</t>
  </si>
  <si>
    <t>NH OBERHAUSEN</t>
  </si>
  <si>
    <t>Dueppelstrasse 2</t>
  </si>
  <si>
    <t>NH STUTTGART/SINDELFINGEN</t>
  </si>
  <si>
    <t>NH STUTTGART-AIRPORT</t>
  </si>
  <si>
    <t>nhstuttgartairport@nh-hotels.com</t>
  </si>
  <si>
    <t>close to downtown</t>
  </si>
  <si>
    <t>HIGH S.</t>
  </si>
  <si>
    <t>Novotel Centrum</t>
  </si>
  <si>
    <t>july</t>
  </si>
  <si>
    <t>only on request</t>
  </si>
  <si>
    <t>Sheraton 5*</t>
  </si>
  <si>
    <t>Zlaty Andel</t>
  </si>
  <si>
    <t>NH BERLIN-FRANKFURTER ALLEE</t>
  </si>
  <si>
    <t>NH BERLIN/POTSDAM</t>
  </si>
  <si>
    <t>Zehlendorfer Damm 190</t>
  </si>
  <si>
    <t>14532 Kleinmachnow</t>
  </si>
  <si>
    <t>No A/C</t>
  </si>
  <si>
    <t>Wroclaw</t>
  </si>
  <si>
    <t>Ljubljana</t>
  </si>
  <si>
    <t>MOVENPICK</t>
  </si>
  <si>
    <t>CALTON</t>
  </si>
  <si>
    <t xml:space="preserve">PECS </t>
  </si>
  <si>
    <t>NH Danube city</t>
  </si>
  <si>
    <t>NH</t>
  </si>
  <si>
    <t>NH Hotels in Frankfurt</t>
  </si>
  <si>
    <t>Goldenes Schiff</t>
  </si>
  <si>
    <t>high s.</t>
  </si>
  <si>
    <t>NO A/C</t>
  </si>
  <si>
    <t>Hunderwasser Gallery</t>
  </si>
  <si>
    <t>Donautower</t>
  </si>
  <si>
    <t>State Opera house</t>
  </si>
  <si>
    <t>Wiener Mozart Conzerte</t>
  </si>
  <si>
    <t xml:space="preserve">Schönbrunner Schlosskonzerte </t>
  </si>
  <si>
    <t>Johann Strauss Concert (Kursalon)</t>
  </si>
  <si>
    <t>Salzburg</t>
  </si>
  <si>
    <t>In Weissen Roessel</t>
  </si>
  <si>
    <t>Seegrotte</t>
  </si>
  <si>
    <t>Innsbruck</t>
  </si>
  <si>
    <t>ZellamSee</t>
  </si>
  <si>
    <t>BUD</t>
  </si>
  <si>
    <t>Bratislava</t>
  </si>
  <si>
    <t>Krumlov</t>
  </si>
  <si>
    <t>Karlovy V.</t>
  </si>
  <si>
    <t>M.Lazne</t>
  </si>
  <si>
    <t>Zeughaus Armoury Museum: reserviert  direkt unter tourismus@museum-joanneum.at</t>
  </si>
  <si>
    <t>Grossglockner</t>
  </si>
  <si>
    <t>Road Tax</t>
  </si>
  <si>
    <t>Gerlos</t>
  </si>
  <si>
    <t>Hallein</t>
  </si>
  <si>
    <t>Salt Mine ( Hallein )</t>
  </si>
  <si>
    <t>Czestochowa Monastery ( Black Madonna)</t>
  </si>
  <si>
    <t>Heidelberg-Waldorf</t>
  </si>
  <si>
    <t xml:space="preserve">Park Inn </t>
  </si>
  <si>
    <t>Holiday Inn Munich</t>
  </si>
  <si>
    <t>Leonardo City West</t>
  </si>
  <si>
    <t>Sheraton Airport</t>
  </si>
  <si>
    <t>Steigenberger Graf Zeppelin</t>
  </si>
  <si>
    <t>Le Meridien 5*</t>
  </si>
  <si>
    <t>Westin Grand Munchen 5*</t>
  </si>
  <si>
    <t>45+2</t>
    <phoneticPr fontId="18" type="noConversion"/>
  </si>
  <si>
    <t>40+2</t>
    <phoneticPr fontId="18" type="noConversion"/>
  </si>
  <si>
    <t>35+2</t>
    <phoneticPr fontId="18" type="noConversion"/>
  </si>
  <si>
    <t>30+2</t>
    <phoneticPr fontId="18" type="noConversion"/>
  </si>
  <si>
    <t>25+1</t>
    <phoneticPr fontId="18" type="noConversion"/>
  </si>
  <si>
    <t>20+1</t>
    <phoneticPr fontId="18" type="noConversion"/>
  </si>
  <si>
    <t>15+1</t>
    <phoneticPr fontId="18" type="noConversion"/>
  </si>
  <si>
    <t>10+1</t>
    <phoneticPr fontId="18" type="noConversion"/>
  </si>
  <si>
    <t>5+1</t>
    <phoneticPr fontId="18" type="noConversion"/>
  </si>
  <si>
    <t>6+1</t>
    <phoneticPr fontId="18" type="noConversion"/>
  </si>
  <si>
    <t>7+1</t>
    <phoneticPr fontId="18" type="noConversion"/>
  </si>
  <si>
    <t>8+1</t>
    <phoneticPr fontId="18" type="noConversion"/>
  </si>
  <si>
    <t>9+1</t>
    <phoneticPr fontId="18" type="noConversion"/>
  </si>
  <si>
    <t>11+1</t>
    <phoneticPr fontId="18" type="noConversion"/>
  </si>
  <si>
    <t>12+1</t>
    <phoneticPr fontId="18" type="noConversion"/>
  </si>
  <si>
    <t>13+1</t>
    <phoneticPr fontId="18" type="noConversion"/>
  </si>
  <si>
    <t>14+1</t>
    <phoneticPr fontId="18" type="noConversion"/>
  </si>
  <si>
    <t>16+1</t>
    <phoneticPr fontId="18" type="noConversion"/>
  </si>
  <si>
    <t>17+1</t>
    <phoneticPr fontId="18" type="noConversion"/>
  </si>
  <si>
    <t>18+1</t>
    <phoneticPr fontId="18" type="noConversion"/>
  </si>
  <si>
    <t>19+1</t>
    <phoneticPr fontId="18" type="noConversion"/>
  </si>
  <si>
    <t>21+1</t>
    <phoneticPr fontId="18" type="noConversion"/>
  </si>
  <si>
    <t>22+1</t>
    <phoneticPr fontId="18" type="noConversion"/>
  </si>
  <si>
    <t>23+1</t>
    <phoneticPr fontId="18" type="noConversion"/>
  </si>
  <si>
    <t>24+1</t>
    <phoneticPr fontId="18" type="noConversion"/>
  </si>
  <si>
    <t>26+1</t>
    <phoneticPr fontId="18" type="noConversion"/>
  </si>
  <si>
    <t>27+1</t>
    <phoneticPr fontId="18" type="noConversion"/>
  </si>
  <si>
    <t>28+1</t>
    <phoneticPr fontId="18" type="noConversion"/>
  </si>
  <si>
    <t>29+1</t>
    <phoneticPr fontId="18" type="noConversion"/>
  </si>
  <si>
    <t>31+2</t>
    <phoneticPr fontId="18" type="noConversion"/>
  </si>
  <si>
    <t>32+2</t>
    <phoneticPr fontId="18" type="noConversion"/>
  </si>
  <si>
    <t>33+2</t>
    <phoneticPr fontId="18" type="noConversion"/>
  </si>
  <si>
    <t>34+2</t>
    <phoneticPr fontId="18" type="noConversion"/>
  </si>
  <si>
    <t>St.Gilgen</t>
  </si>
  <si>
    <t>Arabella Sheraton</t>
  </si>
  <si>
    <t>VILLA K.F.J.</t>
  </si>
  <si>
    <t>Heiligenblut</t>
  </si>
  <si>
    <t>Landhotel Post</t>
  </si>
  <si>
    <t>incl</t>
  </si>
  <si>
    <t>aug</t>
  </si>
  <si>
    <t>Badgastein</t>
  </si>
  <si>
    <t>ELISABETHPARK</t>
  </si>
  <si>
    <t>Eisenstadt</t>
  </si>
  <si>
    <t>GRAZ</t>
  </si>
  <si>
    <t>high S.</t>
  </si>
  <si>
    <t>LINZ</t>
  </si>
  <si>
    <t>Novotel</t>
  </si>
  <si>
    <t>Arcotel Nike 4*</t>
  </si>
  <si>
    <t>Courtyard Marriott</t>
  </si>
  <si>
    <t>St. Veit</t>
  </si>
  <si>
    <t>see separate excel sheet</t>
  </si>
  <si>
    <t>A. T. H. Salzburg West</t>
  </si>
  <si>
    <t>A.T. H. Europa</t>
  </si>
  <si>
    <t>6 + 0</t>
    <phoneticPr fontId="18" type="noConversion"/>
  </si>
  <si>
    <t>6 + 1</t>
    <phoneticPr fontId="18" type="noConversion"/>
  </si>
  <si>
    <t>7 + 1</t>
    <phoneticPr fontId="18" type="noConversion"/>
  </si>
  <si>
    <t>8 + 1</t>
    <phoneticPr fontId="18" type="noConversion"/>
  </si>
  <si>
    <t>9 + 1</t>
    <phoneticPr fontId="18" type="noConversion"/>
  </si>
  <si>
    <t>10 + 1</t>
    <phoneticPr fontId="18" type="noConversion"/>
  </si>
  <si>
    <t>B)--Meals included :</t>
  </si>
  <si>
    <t xml:space="preserve"> x Continental Breakfast</t>
  </si>
  <si>
    <t xml:space="preserve"> x Buffet Breakfast    </t>
  </si>
  <si>
    <t xml:space="preserve">   x Lunch                                                          x Dinner     </t>
  </si>
  <si>
    <t xml:space="preserve">  x Dinner</t>
  </si>
  <si>
    <t>Arr.  :</t>
  </si>
  <si>
    <t>to dept. :</t>
  </si>
  <si>
    <t>at disposal</t>
  </si>
  <si>
    <t xml:space="preserve">D)--Porterage one piece p.p. at --Hotel :                          Airport:                       Station:            </t>
  </si>
  <si>
    <t>Airport:</t>
  </si>
  <si>
    <t>No</t>
  </si>
  <si>
    <t>No</t>
    <phoneticPr fontId="18" type="noConversion"/>
  </si>
  <si>
    <t>Courtyard by Marriott</t>
  </si>
  <si>
    <t>july-aug</t>
  </si>
  <si>
    <t>Courtyard Wien Schoenbrunn</t>
  </si>
  <si>
    <t>Mercure Messe</t>
  </si>
  <si>
    <t>Dresden</t>
  </si>
  <si>
    <t>Hotel</t>
  </si>
  <si>
    <t>4 Sterne</t>
  </si>
  <si>
    <t>5 Sterne</t>
  </si>
  <si>
    <t xml:space="preserve">Gold </t>
  </si>
  <si>
    <t>Hotel Agricola</t>
  </si>
  <si>
    <t>Hotel Esplanade</t>
  </si>
  <si>
    <t>Angelo Pilsen</t>
  </si>
  <si>
    <t>3 Sterne</t>
  </si>
  <si>
    <t xml:space="preserve">nhberlintreptow@nh-hotels.com </t>
  </si>
  <si>
    <t xml:space="preserve">Rathausstraße 2-3 </t>
  </si>
  <si>
    <t>10367 Berlin</t>
  </si>
  <si>
    <t xml:space="preserve">nhberlinpotsdam@nh-hotels.com </t>
  </si>
  <si>
    <t xml:space="preserve">nhmuenchenneuemesse@nh-hotels.com </t>
  </si>
  <si>
    <t xml:space="preserve">nhmuenchenairport@nh-hotels.com </t>
  </si>
  <si>
    <t xml:space="preserve">nhmuenchenunterhaching@nh-hotels.com </t>
  </si>
  <si>
    <t>HD</t>
  </si>
  <si>
    <t>shoulder s.</t>
  </si>
  <si>
    <t>3+0</t>
    <phoneticPr fontId="18" type="noConversion"/>
  </si>
  <si>
    <t>4+0</t>
    <phoneticPr fontId="18" type="noConversion"/>
  </si>
  <si>
    <t>5+0</t>
    <phoneticPr fontId="18" type="noConversion"/>
  </si>
  <si>
    <t>6+1</t>
    <phoneticPr fontId="18" type="noConversion"/>
  </si>
  <si>
    <t>7+1</t>
    <phoneticPr fontId="18" type="noConversion"/>
  </si>
  <si>
    <t>8+1</t>
    <phoneticPr fontId="18" type="noConversion"/>
  </si>
  <si>
    <t>9+1</t>
    <phoneticPr fontId="18" type="noConversion"/>
  </si>
  <si>
    <t>10+1</t>
    <phoneticPr fontId="18" type="noConversion"/>
  </si>
  <si>
    <t>in downtown</t>
  </si>
  <si>
    <t>Holdrichsmulle</t>
  </si>
  <si>
    <t>Wawel Palace ( Mon x )State Rooms or Crown Treasury and Armoury</t>
  </si>
  <si>
    <r>
      <t xml:space="preserve">E)--Tips for Driver,Guides, Assistant are </t>
    </r>
    <r>
      <rPr>
        <b/>
        <sz val="12"/>
        <rFont val="Times New Roman"/>
        <family val="1"/>
      </rPr>
      <t>not included</t>
    </r>
    <r>
      <rPr>
        <sz val="12"/>
        <rFont val="Times New Roman"/>
        <family val="1"/>
      </rPr>
      <t>.</t>
    </r>
  </si>
  <si>
    <t xml:space="preserve">   Rates will be adjusted once fair periods in any city  above.</t>
    <phoneticPr fontId="18" type="noConversion"/>
  </si>
  <si>
    <t>QUOTATION</t>
  </si>
  <si>
    <t xml:space="preserve">Rate are valid from                   </t>
  </si>
  <si>
    <t>01 /April</t>
    <phoneticPr fontId="18" type="noConversion"/>
  </si>
  <si>
    <t>till</t>
  </si>
  <si>
    <t xml:space="preserve">30 /Oct </t>
    <phoneticPr fontId="18" type="noConversion"/>
  </si>
  <si>
    <t xml:space="preserve">SINGLE SUPPLEMENT: P.P.   </t>
    <phoneticPr fontId="18" type="noConversion"/>
  </si>
  <si>
    <t>QUOTATION  INCLUDED :</t>
  </si>
  <si>
    <t xml:space="preserve"> A)--Accommodation in following hotels or similar :</t>
  </si>
  <si>
    <t>no A/C</t>
  </si>
  <si>
    <t>Angelo</t>
  </si>
  <si>
    <t>weekdays</t>
  </si>
  <si>
    <t>weekends</t>
  </si>
  <si>
    <t>Half board suppl.</t>
  </si>
  <si>
    <t>incl.</t>
  </si>
  <si>
    <t>20.07-31.08.</t>
  </si>
  <si>
    <t>( From 19/7 - 1/9 - Expensive !!! )</t>
  </si>
  <si>
    <t>City</t>
  </si>
  <si>
    <t>Entrance</t>
  </si>
  <si>
    <t>Group</t>
  </si>
  <si>
    <t>Adult</t>
  </si>
  <si>
    <t>Child</t>
  </si>
  <si>
    <t>Graz</t>
  </si>
  <si>
    <t>Europe Express &amp; East Europe Travel Service</t>
    <phoneticPr fontId="23" type="noConversion"/>
  </si>
  <si>
    <t>Email : eets@eets.com.tw</t>
    <phoneticPr fontId="23" type="noConversion"/>
  </si>
  <si>
    <t>EGER</t>
  </si>
  <si>
    <t>Int'l Co., Ltd ( Associates ) / EETS - TAIPEI</t>
  </si>
  <si>
    <t>Haus der Musik</t>
  </si>
  <si>
    <t xml:space="preserve"> D 15</t>
  </si>
  <si>
    <t xml:space="preserve"> D 16</t>
  </si>
  <si>
    <t xml:space="preserve"> D 17</t>
  </si>
  <si>
    <t xml:space="preserve"> D 18</t>
  </si>
  <si>
    <t xml:space="preserve"> D 19</t>
  </si>
  <si>
    <t xml:space="preserve"> D 20</t>
  </si>
  <si>
    <t xml:space="preserve"> D 21</t>
  </si>
  <si>
    <t>EETS-TPE-</t>
    <phoneticPr fontId="23" type="noConversion"/>
  </si>
  <si>
    <t>** 3 course menu for local meal &amp; 6 dishes + 1 soup for Chinese meal **</t>
    <phoneticPr fontId="18" type="noConversion"/>
  </si>
  <si>
    <t>** If facing conference period will be advise hotel supplement after group go-ahead **</t>
    <phoneticPr fontId="23" type="noConversion"/>
  </si>
  <si>
    <t xml:space="preserve">** FD = Full day / HD = Half day / EF = Entrance included / CH = Chinese </t>
    <phoneticPr fontId="23" type="noConversion"/>
  </si>
  <si>
    <t xml:space="preserve">     GD = Local Guide / APT = Airport **</t>
    <phoneticPr fontId="23" type="noConversion"/>
  </si>
  <si>
    <t>6F-1,No. 99,Sec.4 Ren Ai Rd , Taipei ,Taiwan , R.O.C.</t>
  </si>
  <si>
    <t>Tel : +8862-27119559 ; Fax : +8862-27118559</t>
    <phoneticPr fontId="23" type="noConversion"/>
  </si>
  <si>
    <t>Tel : +8862-27119559 ; Fax : +8862-27118559</t>
    <phoneticPr fontId="23" type="noConversion"/>
  </si>
  <si>
    <t>Neto -Euro</t>
    <phoneticPr fontId="18" type="noConversion"/>
  </si>
  <si>
    <t>5+1</t>
    <phoneticPr fontId="18" type="noConversion"/>
  </si>
  <si>
    <t>* 15+1 above - need to request the restaurant at least 2 x Free for driver &amp; T/L</t>
    <phoneticPr fontId="18" type="noConversion"/>
  </si>
  <si>
    <t>*  Less than 10+ 0 Pax - driver's meals included in the calculation,  if the group included meals</t>
    <phoneticPr fontId="18" type="noConversion"/>
  </si>
  <si>
    <t xml:space="preserve">    ( or We shall add all the driver's meals in the calculation with the Bus price together )</t>
    <phoneticPr fontId="18" type="noConversion"/>
  </si>
  <si>
    <t>Single</t>
    <phoneticPr fontId="18" type="noConversion"/>
  </si>
  <si>
    <t>Low S.</t>
  </si>
  <si>
    <t>Mercure 4*</t>
  </si>
  <si>
    <t>6-10 pax</t>
  </si>
  <si>
    <t>Arcotel Kaiserwasser</t>
  </si>
  <si>
    <t>Mercure</t>
  </si>
  <si>
    <t>Kitzbuhel</t>
  </si>
  <si>
    <t>Kreuz &amp; Post</t>
  </si>
  <si>
    <t>5-9 pax extra 10 CHF p.p.</t>
  </si>
  <si>
    <t>try to avoid, due to German Federal Garden show apr-nov 2011</t>
  </si>
  <si>
    <t>Lazienki Palace</t>
  </si>
  <si>
    <t xml:space="preserve">POLISH ENTRANCE AND MEAL FEES </t>
  </si>
  <si>
    <t>Intercontinental</t>
  </si>
  <si>
    <t>low</t>
  </si>
  <si>
    <t>Wieliczka</t>
  </si>
  <si>
    <t>Heidelberg</t>
  </si>
  <si>
    <t>LEIPZIG</t>
  </si>
  <si>
    <t>HOLIDAY INN</t>
  </si>
  <si>
    <t>MAINZ</t>
  </si>
  <si>
    <t>MUC</t>
  </si>
  <si>
    <t>TITISEE</t>
  </si>
  <si>
    <t>G)- During the Conference  period and Bank holiday in Prague - Supplement will be advised</t>
    <phoneticPr fontId="23" type="noConversion"/>
  </si>
  <si>
    <t>Bad Reichenhall</t>
  </si>
  <si>
    <r>
      <t xml:space="preserve">* </t>
    </r>
    <r>
      <rPr>
        <b/>
        <sz val="14"/>
        <color indexed="10"/>
        <rFont val="細明體"/>
        <family val="3"/>
        <charset val="136"/>
      </rPr>
      <t>以上價格從大團報價表試算</t>
    </r>
    <phoneticPr fontId="18" type="noConversion"/>
  </si>
  <si>
    <r>
      <t xml:space="preserve">*  </t>
    </r>
    <r>
      <rPr>
        <b/>
        <sz val="12"/>
        <color indexed="10"/>
        <rFont val="細明體"/>
        <family val="3"/>
        <charset val="136"/>
      </rPr>
      <t>以下價格從小團報價表試算</t>
    </r>
    <phoneticPr fontId="18" type="noConversion"/>
  </si>
  <si>
    <r>
      <t xml:space="preserve">*  </t>
    </r>
    <r>
      <rPr>
        <b/>
        <sz val="14"/>
        <color indexed="10"/>
        <rFont val="細明體"/>
        <family val="3"/>
        <charset val="136"/>
      </rPr>
      <t>以下價格從大團報價表試算</t>
    </r>
    <phoneticPr fontId="18" type="noConversion"/>
  </si>
  <si>
    <r>
      <t xml:space="preserve">* </t>
    </r>
    <r>
      <rPr>
        <b/>
        <sz val="14"/>
        <color indexed="12"/>
        <rFont val="細明體"/>
        <family val="3"/>
        <charset val="136"/>
      </rPr>
      <t>價格從大團報價表試算</t>
    </r>
    <phoneticPr fontId="18" type="noConversion"/>
  </si>
  <si>
    <r>
      <t xml:space="preserve">** </t>
    </r>
    <r>
      <rPr>
        <b/>
        <sz val="14"/>
        <color indexed="12"/>
        <rFont val="細明體"/>
        <family val="3"/>
        <charset val="136"/>
      </rPr>
      <t>價格從小團報價表試算</t>
    </r>
    <phoneticPr fontId="18" type="noConversion"/>
  </si>
  <si>
    <t>july,aug</t>
  </si>
  <si>
    <t>High S.</t>
  </si>
  <si>
    <t>on request</t>
  </si>
  <si>
    <t xml:space="preserve">VIE </t>
  </si>
  <si>
    <t>NH Vienna Airport</t>
  </si>
  <si>
    <t>Crowne Plaza</t>
  </si>
  <si>
    <t>H/Pension</t>
  </si>
  <si>
    <t>36+2</t>
    <phoneticPr fontId="18" type="noConversion"/>
  </si>
  <si>
    <t>37+2</t>
    <phoneticPr fontId="18" type="noConversion"/>
  </si>
  <si>
    <t>38+2</t>
    <phoneticPr fontId="18" type="noConversion"/>
  </si>
  <si>
    <t>39+2</t>
    <phoneticPr fontId="18" type="noConversion"/>
  </si>
  <si>
    <t>41+2</t>
    <phoneticPr fontId="18" type="noConversion"/>
  </si>
  <si>
    <t>42+2</t>
    <phoneticPr fontId="18" type="noConversion"/>
  </si>
  <si>
    <t>43+2</t>
    <phoneticPr fontId="18" type="noConversion"/>
  </si>
  <si>
    <t>44+2</t>
    <phoneticPr fontId="18" type="noConversion"/>
  </si>
  <si>
    <t>46+2</t>
    <phoneticPr fontId="18" type="noConversion"/>
  </si>
  <si>
    <t>47+2</t>
    <phoneticPr fontId="18" type="noConversion"/>
  </si>
  <si>
    <t>48+2</t>
    <phoneticPr fontId="18" type="noConversion"/>
  </si>
  <si>
    <t>49+2</t>
    <phoneticPr fontId="18" type="noConversion"/>
  </si>
  <si>
    <t>50+2</t>
    <phoneticPr fontId="18" type="noConversion"/>
  </si>
  <si>
    <t>45+3</t>
    <phoneticPr fontId="18" type="noConversion"/>
  </si>
  <si>
    <t>46+3</t>
    <phoneticPr fontId="18" type="noConversion"/>
  </si>
  <si>
    <t>47+3</t>
    <phoneticPr fontId="18" type="noConversion"/>
  </si>
  <si>
    <t>48+3</t>
    <phoneticPr fontId="18" type="noConversion"/>
  </si>
  <si>
    <t>49+3</t>
    <phoneticPr fontId="18" type="noConversion"/>
  </si>
  <si>
    <t>Total Meals</t>
    <phoneticPr fontId="18" type="noConversion"/>
  </si>
  <si>
    <t>* 10+1 above - need to request the restaurant at least 1 Free for driver</t>
    <phoneticPr fontId="18" type="noConversion"/>
  </si>
  <si>
    <t xml:space="preserve">* If no meals included for the group , T/L shall pay the driver's meal  </t>
    <phoneticPr fontId="18" type="noConversion"/>
  </si>
  <si>
    <t>NA</t>
  </si>
  <si>
    <t>Tilman Riemenschneider 4*</t>
  </si>
  <si>
    <t>april</t>
  </si>
  <si>
    <t>Sofitel 5*</t>
  </si>
  <si>
    <t>Marriott Budapest 5*</t>
  </si>
  <si>
    <t>may,june,sep</t>
  </si>
  <si>
    <t>FIT</t>
  </si>
  <si>
    <t>june,sep</t>
  </si>
  <si>
    <t>Dubrovnik</t>
  </si>
  <si>
    <t>Radisson Blu Slano Resort 5*</t>
  </si>
  <si>
    <t>13 km from DBV</t>
  </si>
  <si>
    <t>Korcula</t>
  </si>
  <si>
    <t>Split</t>
  </si>
  <si>
    <t>Falkensteiner-Donat 3*</t>
  </si>
  <si>
    <t>Ambassador 5*</t>
  </si>
  <si>
    <t>Westin 5*</t>
  </si>
  <si>
    <t>apr,may,june</t>
  </si>
  <si>
    <t>Imperial Hilton 5*</t>
  </si>
  <si>
    <t>Bled</t>
  </si>
  <si>
    <t>Kompas 4*</t>
  </si>
  <si>
    <t>Wroclaw 4*</t>
  </si>
  <si>
    <t>Scandic (Holiday Inn) 4*</t>
  </si>
  <si>
    <t>Salzkmgt_B. Ischl</t>
  </si>
  <si>
    <t>Heritage</t>
  </si>
  <si>
    <t>weekends, july-aug</t>
  </si>
  <si>
    <t>Holiday Inn 5*</t>
  </si>
  <si>
    <t>may,sep, oct</t>
  </si>
  <si>
    <t>Krakow</t>
  </si>
  <si>
    <t>Grand 5*</t>
  </si>
  <si>
    <t>Warsaw</t>
  </si>
  <si>
    <t>Radisson Blu Sobieski 4*</t>
  </si>
  <si>
    <t>Novotel Centrum 4*</t>
  </si>
  <si>
    <t>Sofitel Victoria 5*</t>
  </si>
  <si>
    <t>Heviz</t>
  </si>
  <si>
    <t>Sarvar</t>
  </si>
  <si>
    <t>Budapest</t>
  </si>
  <si>
    <t>Bad Blumau</t>
  </si>
  <si>
    <t>Vienna</t>
  </si>
  <si>
    <t>Talhof Panorama</t>
  </si>
  <si>
    <t>Brno</t>
  </si>
  <si>
    <t>Plzen</t>
  </si>
  <si>
    <t>Prague</t>
  </si>
  <si>
    <t>Fuessen</t>
  </si>
  <si>
    <t>Reutte</t>
  </si>
  <si>
    <t>Munich</t>
  </si>
  <si>
    <t>Geneva</t>
  </si>
  <si>
    <t>Balatonfured</t>
  </si>
  <si>
    <t>Rogner</t>
  </si>
  <si>
    <t>may,june,sep,oct</t>
  </si>
  <si>
    <t>Leonardo Royal 4*</t>
  </si>
  <si>
    <t>may,jun,sep,oct</t>
  </si>
  <si>
    <t>apr,july,aug</t>
  </si>
  <si>
    <t>Frankfurt</t>
  </si>
  <si>
    <t>Sheraton Congress 4*</t>
  </si>
  <si>
    <t>Best Western Munich Airport 4*</t>
  </si>
  <si>
    <t>Effnerstrasse</t>
  </si>
  <si>
    <t>Sheraton Westpark 4*</t>
  </si>
  <si>
    <t>Sheraton Arabellapark 4*</t>
  </si>
  <si>
    <t>apr,oct</t>
  </si>
  <si>
    <t>Leonardo Heidelberg 4*</t>
  </si>
  <si>
    <t>Holiday Inn 4*</t>
  </si>
  <si>
    <t>sep,oct</t>
  </si>
  <si>
    <t>Hilton 4*</t>
  </si>
  <si>
    <t>Restaurant U Zlate Konvice: 21€</t>
  </si>
  <si>
    <t xml:space="preserve">Karlstein Castle: 13€     </t>
  </si>
  <si>
    <t>St. Moritz</t>
  </si>
  <si>
    <t>Crystal 4*</t>
  </si>
  <si>
    <t>Interlaken 4*</t>
  </si>
  <si>
    <t>Novotel Bern Expo 4*</t>
  </si>
  <si>
    <t>Yasmin 4*</t>
  </si>
  <si>
    <t>Ice Cave</t>
  </si>
  <si>
    <t>Castle Esterhazy  with Guide</t>
  </si>
  <si>
    <t xml:space="preserve">Cable Car to Franz-Josef-Höhe </t>
  </si>
  <si>
    <t>Road Tax and Bus Tax ( Gerlos Alpenstraße )</t>
  </si>
  <si>
    <t xml:space="preserve">Ratz Wolfgang lake cruise St.Gilgen-St.Wolfgang </t>
  </si>
  <si>
    <t xml:space="preserve">11,-€ </t>
  </si>
  <si>
    <t>Cat.A  69.-€</t>
  </si>
  <si>
    <t>Cat.B 59.-€</t>
  </si>
  <si>
    <t xml:space="preserve">Grand Kempinski </t>
  </si>
  <si>
    <t>july, aug,sep</t>
  </si>
  <si>
    <t>lake view rooms for 12 € p.p. Suppl.</t>
  </si>
  <si>
    <t>High Tatras</t>
  </si>
  <si>
    <t>BUS &amp; Group Cost</t>
  </si>
  <si>
    <t xml:space="preserve"> D 2</t>
  </si>
  <si>
    <t>EURO - NET</t>
  </si>
  <si>
    <t>5+1</t>
  </si>
  <si>
    <t>6+1</t>
  </si>
  <si>
    <t>16+1</t>
  </si>
  <si>
    <t>17+1</t>
  </si>
  <si>
    <t>28+1</t>
  </si>
  <si>
    <t>29+1</t>
  </si>
  <si>
    <t>45+2</t>
  </si>
  <si>
    <t>10+0</t>
  </si>
  <si>
    <t>9+0</t>
  </si>
  <si>
    <t>8+0</t>
  </si>
  <si>
    <t>7+0</t>
  </si>
  <si>
    <t>6+0</t>
  </si>
  <si>
    <t>5 + 0</t>
  </si>
  <si>
    <t>4 + 0</t>
  </si>
  <si>
    <t>3 + 0</t>
  </si>
  <si>
    <t>2 + 0</t>
  </si>
  <si>
    <t>10 + 1</t>
  </si>
  <si>
    <t>9+1</t>
  </si>
  <si>
    <t>8+1</t>
  </si>
  <si>
    <t>7+1</t>
  </si>
  <si>
    <t>AdditionalPortion *</t>
  </si>
  <si>
    <t>18+1</t>
  </si>
  <si>
    <t>19+1</t>
  </si>
  <si>
    <t>31+2</t>
  </si>
  <si>
    <t>32+2</t>
  </si>
  <si>
    <t>21+1</t>
  </si>
  <si>
    <t>22+1</t>
  </si>
  <si>
    <t>33+2</t>
  </si>
  <si>
    <t>34+2</t>
  </si>
  <si>
    <t xml:space="preserve"> Mark up : EURO</t>
  </si>
  <si>
    <t>11+1</t>
  </si>
  <si>
    <t>12+1</t>
  </si>
  <si>
    <t>23+1</t>
  </si>
  <si>
    <t>24+1</t>
  </si>
  <si>
    <t>36+2</t>
  </si>
  <si>
    <t>37+2</t>
  </si>
  <si>
    <t>EURO</t>
  </si>
  <si>
    <t>13+1</t>
  </si>
  <si>
    <t>14+1</t>
  </si>
  <si>
    <t>26+1</t>
  </si>
  <si>
    <t>27+1</t>
  </si>
  <si>
    <t>38+2</t>
  </si>
  <si>
    <t>39+2</t>
  </si>
  <si>
    <t>Pax &amp; Free</t>
  </si>
  <si>
    <t>10+0 to 2+0 also :</t>
  </si>
  <si>
    <t xml:space="preserve">* Included Driver's meal !!! </t>
  </si>
  <si>
    <t>* 10+1 above - need to request the restaurant at least 1 Free for driver</t>
  </si>
  <si>
    <t>* 15+1 above - need to request the restaurant at least 2 x Free for driver &amp; T/L</t>
  </si>
  <si>
    <t>*  Less than 10+ 0 Pax - driver's meals included in the calculation,  if the group included meals</t>
  </si>
  <si>
    <t xml:space="preserve">* If no meals included for the group , T/L shall pay the driver's meal  </t>
  </si>
  <si>
    <t xml:space="preserve">    ( or We shall add all the driver's meals in the calculation with the Bus price together )</t>
  </si>
  <si>
    <t>mid s.</t>
  </si>
  <si>
    <t>not possible</t>
  </si>
  <si>
    <t>Courtyard by M. Messe</t>
  </si>
  <si>
    <t>A.T.H. Savoyen 4*+</t>
  </si>
  <si>
    <t>Hilton Vienna</t>
  </si>
  <si>
    <t>Hilton Vienna plaza</t>
  </si>
  <si>
    <t xml:space="preserve">Arena City </t>
  </si>
  <si>
    <t xml:space="preserve">Holiday Inn </t>
  </si>
  <si>
    <t>festival p.</t>
  </si>
  <si>
    <t>low s</t>
  </si>
  <si>
    <t>( From 25/7 - 1/9 + Advent weekends - Expensive !!! )</t>
  </si>
  <si>
    <t>Radisson Altstadt Blu 5*</t>
  </si>
  <si>
    <t>Bristol</t>
  </si>
  <si>
    <t>only german DBL</t>
  </si>
  <si>
    <t>Salzkmgt _Hof bei Salzb.</t>
  </si>
  <si>
    <t>Classic style "traditional Salzkammergut style"</t>
  </si>
  <si>
    <t>Salzkmgt_St.Wolfgang</t>
  </si>
  <si>
    <t>Scalaria</t>
  </si>
  <si>
    <t>june, july, aug</t>
  </si>
  <si>
    <t>Salzkmgt_Mondsee</t>
  </si>
  <si>
    <t>Alpinpark</t>
  </si>
  <si>
    <t>A.T.H. Congress</t>
  </si>
  <si>
    <t>Budapest 4*</t>
  </si>
  <si>
    <t>Apr, Jul, Aug</t>
  </si>
  <si>
    <t>Holiday Inn</t>
  </si>
  <si>
    <t>Arena 4*</t>
  </si>
  <si>
    <t>NH Budapest</t>
  </si>
  <si>
    <t>Thermal Margitsziget 4*+</t>
  </si>
  <si>
    <t>Grand H.l Margitsziget 4*+</t>
  </si>
  <si>
    <t>Astoria 4*</t>
  </si>
  <si>
    <t>Mercure Budapest City Center</t>
  </si>
  <si>
    <t>Hilton Castle</t>
  </si>
  <si>
    <t>1.75 SPA tax</t>
  </si>
  <si>
    <t>Europa FIT</t>
  </si>
  <si>
    <t>Palatinus</t>
  </si>
  <si>
    <t>Patria</t>
  </si>
  <si>
    <t>A.T.H. Bratislava</t>
  </si>
  <si>
    <t>Grand Praha</t>
  </si>
  <si>
    <t>International</t>
  </si>
  <si>
    <t>downtown location</t>
  </si>
  <si>
    <t>Grand Hotel</t>
  </si>
  <si>
    <t>Zvon 4*</t>
  </si>
  <si>
    <t>Ruze 5*</t>
  </si>
  <si>
    <t>Old Inn 4*</t>
  </si>
  <si>
    <t>Pupp H. Comfort rooms 5*</t>
  </si>
  <si>
    <t>Esplanade</t>
  </si>
  <si>
    <t>Agricola</t>
  </si>
  <si>
    <t>Duo 4*</t>
  </si>
  <si>
    <t>jan,febr</t>
  </si>
  <si>
    <t>Pyramida 4*</t>
  </si>
  <si>
    <t>march</t>
  </si>
  <si>
    <t>Expo 4*</t>
  </si>
  <si>
    <t>Panorama 4*</t>
  </si>
  <si>
    <t>Angelo 4*</t>
  </si>
  <si>
    <t>Andel's 4*</t>
  </si>
  <si>
    <t>Corinthia 5*</t>
  </si>
  <si>
    <t>President 5*</t>
  </si>
  <si>
    <t>Hilton Prague 5*</t>
  </si>
  <si>
    <t>whole year</t>
  </si>
  <si>
    <t>Hilton Old Town 5*</t>
  </si>
  <si>
    <t>Savoy 5*</t>
  </si>
  <si>
    <t>DBV GD</t>
  </si>
  <si>
    <t>FD</t>
  </si>
  <si>
    <t>Ljubljana GD</t>
  </si>
  <si>
    <t>Bled GD</t>
  </si>
  <si>
    <t>Zagreb GD</t>
  </si>
  <si>
    <t>Plitvice GD</t>
  </si>
  <si>
    <t>Krka GD</t>
  </si>
  <si>
    <t>Korcula GD</t>
  </si>
  <si>
    <t>Trogir GD</t>
  </si>
  <si>
    <t>Maribor GD</t>
  </si>
  <si>
    <t>Split GD</t>
  </si>
  <si>
    <t>Zadar GD</t>
  </si>
  <si>
    <t>Sibenik GD</t>
  </si>
  <si>
    <t>Opatija GD</t>
  </si>
  <si>
    <t>Bled Pletna Boat</t>
  </si>
  <si>
    <t>Bled Castle</t>
  </si>
  <si>
    <t>Bled Vintgar</t>
  </si>
  <si>
    <t>Bled Church</t>
  </si>
  <si>
    <t>Split Diocletian Palace</t>
  </si>
  <si>
    <t>DBV Franciscan Monast.</t>
  </si>
  <si>
    <t>DBV City Walls</t>
  </si>
  <si>
    <t>Postojna Cave</t>
  </si>
  <si>
    <t>DBV Dominican Mon.</t>
  </si>
  <si>
    <t>Sibenik St. Jacob Chruch</t>
  </si>
  <si>
    <t>Krk NP. Incl. Boat ride</t>
  </si>
  <si>
    <t>Korcula Marco Polo House</t>
  </si>
  <si>
    <t>Plitvie NP</t>
  </si>
  <si>
    <t>winter rate</t>
  </si>
  <si>
    <t>Predjamski Cave</t>
  </si>
  <si>
    <t>Kotor Maritime Museum</t>
  </si>
  <si>
    <t>Chinese meal 6 dishes Zagreb,Ljubljana</t>
  </si>
  <si>
    <t>LDC /day</t>
  </si>
  <si>
    <t>empty run to VIE,Venice,Munich...</t>
  </si>
  <si>
    <t>Ferry Orebic-Korcula one way/bus</t>
  </si>
  <si>
    <t>Boat Orebic-Korcula p.p.</t>
  </si>
  <si>
    <t>Ston oyster menu</t>
  </si>
  <si>
    <t>Plitvice local meal 3x</t>
  </si>
  <si>
    <t>Cavtat local dinner</t>
  </si>
  <si>
    <t>Dubrovnik local meal 3x (Ragusa rest.)</t>
  </si>
  <si>
    <t>Dubrovnik local meal 4x (Ragusa rest.)</t>
  </si>
  <si>
    <t>apr,oct,nov,dec</t>
  </si>
  <si>
    <t>More 5*</t>
  </si>
  <si>
    <t>only 35 rooms totally</t>
  </si>
  <si>
    <t>sea view suppl. 30 € per room</t>
  </si>
  <si>
    <t>sea view suppl. 40 € per room</t>
  </si>
  <si>
    <t>sea view suppl. 50 € per room</t>
  </si>
  <si>
    <t>Rixos 5*</t>
  </si>
  <si>
    <t>in Cavtat, 20 km from DBV</t>
  </si>
  <si>
    <t>Hvar</t>
  </si>
  <si>
    <t>Amfora 4*</t>
  </si>
  <si>
    <t>Korcula 3*</t>
  </si>
  <si>
    <t>Marco Polo 4*</t>
  </si>
  <si>
    <t>suppl.for superior rooms 10 € p.p.</t>
  </si>
  <si>
    <t>Opatija</t>
  </si>
  <si>
    <t>may,june</t>
  </si>
  <si>
    <t>Milenij 5*</t>
  </si>
  <si>
    <t>Plitvice</t>
  </si>
  <si>
    <t>Jezero 3*</t>
  </si>
  <si>
    <t>Plitivce 2*</t>
  </si>
  <si>
    <t>Art 4*</t>
  </si>
  <si>
    <t>36 rooms only</t>
  </si>
  <si>
    <t>Atrium 5*</t>
  </si>
  <si>
    <t>april,oct</t>
  </si>
  <si>
    <t>President/Solin/Split 5*</t>
  </si>
  <si>
    <t>may,sep</t>
  </si>
  <si>
    <t>june,july,aug</t>
  </si>
  <si>
    <t>april,nov,dec</t>
  </si>
  <si>
    <t>aug,sep</t>
  </si>
  <si>
    <t>oct</t>
  </si>
  <si>
    <t>sea view 5 € p.p. Suppl.</t>
  </si>
  <si>
    <t>Vodice</t>
  </si>
  <si>
    <t>Olympia 4*</t>
  </si>
  <si>
    <t>Zadar</t>
  </si>
  <si>
    <t>Kolovare 4*</t>
  </si>
  <si>
    <t>Zagreb</t>
  </si>
  <si>
    <t>all weekends</t>
  </si>
  <si>
    <t>marc,apr</t>
  </si>
  <si>
    <t>Grand H. Toplice 5*</t>
  </si>
  <si>
    <t>Grand H. Union Business 4*</t>
  </si>
  <si>
    <t>Austria Trend Ljubljana 4*</t>
  </si>
  <si>
    <t>Arvena</t>
  </si>
  <si>
    <t>Davos</t>
  </si>
  <si>
    <t>NH Rex 4*</t>
  </si>
  <si>
    <t>Grindelwald</t>
  </si>
  <si>
    <t>Eurotel Riviera</t>
  </si>
  <si>
    <t>Germand DBL rooms</t>
  </si>
  <si>
    <t>NH Airport 4*</t>
  </si>
  <si>
    <t>Moevenpick Airport</t>
  </si>
  <si>
    <t>CHF</t>
  </si>
  <si>
    <r>
      <t xml:space="preserve">* </t>
    </r>
    <r>
      <rPr>
        <sz val="12"/>
        <rFont val="細明體"/>
        <family val="3"/>
        <charset val="136"/>
      </rPr>
      <t>右表為小團</t>
    </r>
    <r>
      <rPr>
        <sz val="12"/>
        <rFont val="Times New Roman"/>
        <family val="1"/>
      </rPr>
      <t xml:space="preserve"> +0 </t>
    </r>
    <r>
      <rPr>
        <sz val="12"/>
        <rFont val="細明體"/>
        <family val="3"/>
        <charset val="136"/>
      </rPr>
      <t>報價</t>
    </r>
    <r>
      <rPr>
        <sz val="12"/>
        <rFont val="Times New Roman"/>
        <family val="1"/>
      </rPr>
      <t xml:space="preserve"> </t>
    </r>
    <r>
      <rPr>
        <sz val="12"/>
        <rFont val="細明體"/>
        <family val="3"/>
        <charset val="136"/>
      </rPr>
      <t>↗</t>
    </r>
  </si>
  <si>
    <r>
      <t xml:space="preserve">* No FOC Price </t>
    </r>
    <r>
      <rPr>
        <sz val="12"/>
        <rFont val="細明體"/>
        <family val="3"/>
        <charset val="136"/>
      </rPr>
      <t>↗</t>
    </r>
  </si>
  <si>
    <r>
      <t xml:space="preserve">** </t>
    </r>
    <r>
      <rPr>
        <b/>
        <sz val="12"/>
        <rFont val="細明體"/>
        <family val="3"/>
        <charset val="136"/>
      </rPr>
      <t>若需報特別價格如</t>
    </r>
    <r>
      <rPr>
        <b/>
        <sz val="12"/>
        <rFont val="Times New Roman"/>
        <family val="1"/>
      </rPr>
      <t xml:space="preserve"> 11+1,19+1,24+1 45+3,etc.</t>
    </r>
    <r>
      <rPr>
        <b/>
        <sz val="12"/>
        <rFont val="細明體"/>
        <family val="3"/>
        <charset val="136"/>
      </rPr>
      <t>不在原表格中或小團需加一價格從</t>
    </r>
    <r>
      <rPr>
        <b/>
        <sz val="12"/>
        <rFont val="Times New Roman"/>
        <family val="1"/>
      </rPr>
      <t>5+1</t>
    </r>
    <r>
      <rPr>
        <b/>
        <sz val="12"/>
        <rFont val="細明體"/>
        <family val="3"/>
        <charset val="136"/>
      </rPr>
      <t>起，可查換算表並用以下方式報價</t>
    </r>
    <r>
      <rPr>
        <b/>
        <sz val="12"/>
        <rFont val="Times New Roman"/>
        <family val="1"/>
      </rPr>
      <t xml:space="preserve"> : ( </t>
    </r>
    <r>
      <rPr>
        <b/>
        <sz val="12"/>
        <rFont val="細明體"/>
        <family val="3"/>
        <charset val="136"/>
      </rPr>
      <t>接在後</t>
    </r>
    <r>
      <rPr>
        <b/>
        <sz val="12"/>
        <rFont val="Times New Roman"/>
        <family val="1"/>
      </rPr>
      <t xml:space="preserve"> , </t>
    </r>
    <r>
      <rPr>
        <b/>
        <sz val="12"/>
        <rFont val="細明體"/>
        <family val="3"/>
        <charset val="136"/>
      </rPr>
      <t>檔數如</t>
    </r>
    <r>
      <rPr>
        <b/>
        <sz val="12"/>
        <rFont val="Times New Roman"/>
        <family val="1"/>
      </rPr>
      <t xml:space="preserve"> 11+1</t>
    </r>
    <r>
      <rPr>
        <b/>
        <sz val="12"/>
        <rFont val="細明體"/>
        <family val="3"/>
        <charset val="136"/>
      </rPr>
      <t>自打</t>
    </r>
    <r>
      <rPr>
        <b/>
        <sz val="12"/>
        <rFont val="Times New Roman"/>
        <family val="1"/>
      </rPr>
      <t>)</t>
    </r>
  </si>
  <si>
    <r>
      <t>如</t>
    </r>
    <r>
      <rPr>
        <sz val="12"/>
        <rFont val="Times New Roman"/>
        <family val="1"/>
      </rPr>
      <t xml:space="preserve"> (11+1)</t>
    </r>
  </si>
  <si>
    <r>
      <t xml:space="preserve">Net Price </t>
    </r>
    <r>
      <rPr>
        <sz val="12"/>
        <rFont val="細明體"/>
        <family val="3"/>
        <charset val="136"/>
      </rPr>
      <t>查換算表</t>
    </r>
  </si>
  <si>
    <r>
      <t xml:space="preserve">**** </t>
    </r>
    <r>
      <rPr>
        <sz val="12"/>
        <rFont val="細明體"/>
        <family val="3"/>
        <charset val="136"/>
      </rPr>
      <t>此表格全部為</t>
    </r>
    <r>
      <rPr>
        <sz val="12"/>
        <rFont val="Times New Roman"/>
        <family val="1"/>
      </rPr>
      <t xml:space="preserve"> </t>
    </r>
    <r>
      <rPr>
        <sz val="12"/>
        <rFont val="細明體"/>
        <family val="3"/>
        <charset val="136"/>
      </rPr>
      <t>歐元€價格</t>
    </r>
  </si>
  <si>
    <r>
      <t xml:space="preserve">**/// </t>
    </r>
    <r>
      <rPr>
        <b/>
        <sz val="14"/>
        <rFont val="細明體"/>
        <family val="3"/>
        <charset val="136"/>
      </rPr>
      <t>此</t>
    </r>
    <r>
      <rPr>
        <b/>
        <sz val="14"/>
        <rFont val="Times New Roman"/>
        <family val="1"/>
      </rPr>
      <t xml:space="preserve"> Excel File </t>
    </r>
    <r>
      <rPr>
        <b/>
        <sz val="14"/>
        <rFont val="細明體"/>
        <family val="3"/>
        <charset val="136"/>
      </rPr>
      <t>不能直接</t>
    </r>
    <r>
      <rPr>
        <b/>
        <sz val="14"/>
        <rFont val="Times New Roman"/>
        <family val="1"/>
      </rPr>
      <t xml:space="preserve"> Email </t>
    </r>
    <r>
      <rPr>
        <b/>
        <sz val="14"/>
        <rFont val="細明體"/>
        <family val="3"/>
        <charset val="136"/>
      </rPr>
      <t>出去</t>
    </r>
    <r>
      <rPr>
        <b/>
        <sz val="14"/>
        <rFont val="Times New Roman"/>
        <family val="1"/>
      </rPr>
      <t xml:space="preserve">  , </t>
    </r>
    <r>
      <rPr>
        <b/>
        <sz val="14"/>
        <rFont val="細明體"/>
        <family val="3"/>
        <charset val="136"/>
      </rPr>
      <t>除非是給自己公司的人</t>
    </r>
  </si>
  <si>
    <r>
      <t xml:space="preserve">** </t>
    </r>
    <r>
      <rPr>
        <sz val="14"/>
        <rFont val="細明體"/>
        <family val="3"/>
        <charset val="136"/>
      </rPr>
      <t>算好後</t>
    </r>
    <r>
      <rPr>
        <sz val="14"/>
        <rFont val="Times New Roman"/>
        <family val="1"/>
      </rPr>
      <t xml:space="preserve"> </t>
    </r>
    <r>
      <rPr>
        <sz val="14"/>
        <rFont val="細明體"/>
        <family val="3"/>
        <charset val="136"/>
      </rPr>
      <t>打入</t>
    </r>
    <r>
      <rPr>
        <sz val="14"/>
        <rFont val="Times New Roman"/>
        <family val="1"/>
      </rPr>
      <t xml:space="preserve"> </t>
    </r>
    <r>
      <rPr>
        <sz val="14"/>
        <rFont val="細明體"/>
        <family val="3"/>
        <charset val="136"/>
      </rPr>
      <t>黃色部份之</t>
    </r>
    <r>
      <rPr>
        <sz val="14"/>
        <rFont val="Times New Roman"/>
        <family val="1"/>
      </rPr>
      <t xml:space="preserve"> Mark Up </t>
    </r>
    <r>
      <rPr>
        <sz val="14"/>
        <rFont val="細明體"/>
        <family val="3"/>
        <charset val="136"/>
      </rPr>
      <t>數目</t>
    </r>
    <r>
      <rPr>
        <sz val="14"/>
        <rFont val="Times New Roman"/>
        <family val="1"/>
      </rPr>
      <t xml:space="preserve"> ,</t>
    </r>
    <r>
      <rPr>
        <sz val="14"/>
        <rFont val="細明體"/>
        <family val="3"/>
        <charset val="136"/>
      </rPr>
      <t>若有</t>
    </r>
    <r>
      <rPr>
        <sz val="14"/>
        <rFont val="Times New Roman"/>
        <family val="1"/>
      </rPr>
      <t xml:space="preserve"> Additional </t>
    </r>
    <r>
      <rPr>
        <sz val="14"/>
        <rFont val="細明體"/>
        <family val="3"/>
        <charset val="136"/>
      </rPr>
      <t>部份需換成</t>
    </r>
    <r>
      <rPr>
        <sz val="14"/>
        <rFont val="Times New Roman"/>
        <family val="1"/>
      </rPr>
      <t xml:space="preserve"> EURO </t>
    </r>
  </si>
  <si>
    <r>
      <t xml:space="preserve">** </t>
    </r>
    <r>
      <rPr>
        <sz val="12"/>
        <rFont val="細明體"/>
        <family val="3"/>
        <charset val="136"/>
      </rPr>
      <t>再開另外一頁</t>
    </r>
    <r>
      <rPr>
        <sz val="12"/>
        <rFont val="Times New Roman"/>
        <family val="1"/>
      </rPr>
      <t xml:space="preserve">- </t>
    </r>
    <r>
      <rPr>
        <sz val="12"/>
        <rFont val="細明體"/>
        <family val="3"/>
        <charset val="136"/>
      </rPr>
      <t>團體報價單</t>
    </r>
    <r>
      <rPr>
        <sz val="12"/>
        <rFont val="Times New Roman"/>
        <family val="1"/>
      </rPr>
      <t xml:space="preserve"> ,  </t>
    </r>
    <r>
      <rPr>
        <sz val="12"/>
        <rFont val="細明體"/>
        <family val="3"/>
        <charset val="136"/>
      </rPr>
      <t>分大小不同團體</t>
    </r>
    <r>
      <rPr>
        <sz val="12"/>
        <rFont val="Times New Roman"/>
        <family val="1"/>
      </rPr>
      <t xml:space="preserve"> , </t>
    </r>
    <r>
      <rPr>
        <sz val="12"/>
        <rFont val="細明體"/>
        <family val="3"/>
        <charset val="136"/>
      </rPr>
      <t>兩種報價單</t>
    </r>
    <r>
      <rPr>
        <sz val="12"/>
        <rFont val="Times New Roman"/>
        <family val="1"/>
      </rPr>
      <t xml:space="preserve"> , </t>
    </r>
    <r>
      <rPr>
        <sz val="12"/>
        <rFont val="細明體"/>
        <family val="3"/>
        <charset val="136"/>
      </rPr>
      <t>看情況選擇用</t>
    </r>
    <r>
      <rPr>
        <sz val="12"/>
        <rFont val="Times New Roman"/>
        <family val="1"/>
      </rPr>
      <t xml:space="preserve">  !</t>
    </r>
  </si>
  <si>
    <r>
      <t xml:space="preserve">     </t>
    </r>
    <r>
      <rPr>
        <sz val="12"/>
        <rFont val="細明體"/>
        <family val="3"/>
        <charset val="136"/>
      </rPr>
      <t>因此</t>
    </r>
    <r>
      <rPr>
        <sz val="12"/>
        <rFont val="Times New Roman"/>
        <family val="1"/>
      </rPr>
      <t xml:space="preserve">  , </t>
    </r>
    <r>
      <rPr>
        <sz val="12"/>
        <rFont val="細明體"/>
        <family val="3"/>
        <charset val="136"/>
      </rPr>
      <t>另外需再複製</t>
    </r>
    <r>
      <rPr>
        <sz val="12"/>
        <rFont val="Times New Roman"/>
        <family val="1"/>
      </rPr>
      <t xml:space="preserve"> </t>
    </r>
    <r>
      <rPr>
        <sz val="12"/>
        <rFont val="細明體"/>
        <family val="3"/>
        <charset val="136"/>
      </rPr>
      <t>報價單</t>
    </r>
    <r>
      <rPr>
        <sz val="12"/>
        <rFont val="Times New Roman"/>
        <family val="1"/>
      </rPr>
      <t xml:space="preserve"> , </t>
    </r>
    <r>
      <rPr>
        <sz val="12"/>
        <rFont val="細明體"/>
        <family val="3"/>
        <charset val="136"/>
      </rPr>
      <t>不含計價表</t>
    </r>
    <r>
      <rPr>
        <sz val="12"/>
        <rFont val="Times New Roman"/>
        <family val="1"/>
      </rPr>
      <t xml:space="preserve">  , </t>
    </r>
    <r>
      <rPr>
        <sz val="12"/>
        <rFont val="細明體"/>
        <family val="3"/>
        <charset val="136"/>
      </rPr>
      <t>再另存新檔</t>
    </r>
    <r>
      <rPr>
        <sz val="12"/>
        <rFont val="Times New Roman"/>
        <family val="1"/>
      </rPr>
      <t xml:space="preserve">  , </t>
    </r>
    <r>
      <rPr>
        <sz val="12"/>
        <rFont val="細明體"/>
        <family val="3"/>
        <charset val="136"/>
      </rPr>
      <t>才可以</t>
    </r>
    <r>
      <rPr>
        <sz val="12"/>
        <rFont val="Times New Roman"/>
        <family val="1"/>
      </rPr>
      <t xml:space="preserve"> Email</t>
    </r>
    <r>
      <rPr>
        <sz val="12"/>
        <rFont val="細明體"/>
        <family val="3"/>
        <charset val="136"/>
      </rPr>
      <t>報價之兩頁</t>
    </r>
  </si>
  <si>
    <t>jan,febr,march</t>
  </si>
  <si>
    <t>classic rooms (softly renovated), only 35 TWN rooms, NO A/C</t>
  </si>
  <si>
    <t>ADVENT weekend</t>
  </si>
  <si>
    <t>jan,febr.marc</t>
  </si>
  <si>
    <t>jan,feb,mar, apr</t>
  </si>
  <si>
    <t>may-oct</t>
  </si>
  <si>
    <t>Lotus Therme 5*</t>
  </si>
  <si>
    <t>29/03-28/04 &amp; 12/05-02/06 &amp; 02/08-20/08</t>
  </si>
  <si>
    <t>13/01-29/03 &amp; 02/06-02/08 &amp; 20/08-27/09 &amp; 03/11-26/12</t>
  </si>
  <si>
    <t>for weekend 8 € p.p. suppl.</t>
  </si>
  <si>
    <t>A.T.H. Doppio 4*</t>
  </si>
  <si>
    <t>low s., july-aug</t>
  </si>
  <si>
    <t>Burgenland</t>
  </si>
  <si>
    <t>10/july-25/aug</t>
  </si>
  <si>
    <t>free CXL is 2 month prior</t>
  </si>
  <si>
    <t>Sunstar Park H. 4*</t>
  </si>
  <si>
    <t xml:space="preserve">Clarion Congress </t>
  </si>
  <si>
    <t>28 TWN, 22 German DBL</t>
  </si>
  <si>
    <t>Pinija 4*</t>
  </si>
  <si>
    <t>in Petrcane - Zadar</t>
  </si>
  <si>
    <t>23/3-26/4</t>
  </si>
  <si>
    <t>27/4-17/5; 12/10-09/11</t>
  </si>
  <si>
    <t>08-21/6; 31/8-13/9</t>
  </si>
  <si>
    <t>22/6-05/7; 17-30/8</t>
  </si>
  <si>
    <t>06/7-16/8</t>
  </si>
  <si>
    <t>in Zadar, but looks really bad</t>
  </si>
  <si>
    <t>jan, febr,marc,nov,dec</t>
  </si>
  <si>
    <t>Croatia 5* classic room</t>
  </si>
  <si>
    <t>Croatia 5* seaview room</t>
  </si>
  <si>
    <t>29/4-15/5; 16-27/10</t>
  </si>
  <si>
    <t>16/5-30/6; 9/9-15/10</t>
  </si>
  <si>
    <t>1-21/7;21/8-8/9</t>
  </si>
  <si>
    <t>01/4-12/5; 16/10-15/11</t>
  </si>
  <si>
    <t>13/5-7/7; 16/9-15/10</t>
  </si>
  <si>
    <t>Exclesior 5* classic room</t>
  </si>
  <si>
    <t>Exclesior 5* seaview room</t>
  </si>
  <si>
    <t>Exclesior 5* seaview balcony room</t>
  </si>
  <si>
    <t>Dubrovnik Palace 5*</t>
  </si>
  <si>
    <t>13/5-07/7; 16/9-15/10</t>
  </si>
  <si>
    <t>01/4-12/5; 16-31/10</t>
  </si>
  <si>
    <t>Argentina 5* seaview rooms</t>
  </si>
  <si>
    <t>Falkensteiner 4* Borik</t>
  </si>
  <si>
    <t>5-8 min. driving from old town</t>
  </si>
  <si>
    <t>4 Opatija Flowers</t>
  </si>
  <si>
    <t>Golf 4*</t>
  </si>
  <si>
    <t>Park 4*</t>
  </si>
  <si>
    <t>lake view is 15 EUR suppl.</t>
  </si>
  <si>
    <t>sea view 10 € p.p. Suppl.</t>
  </si>
  <si>
    <t>22/7-20/8</t>
  </si>
  <si>
    <t>Schloss Fuschl 5*</t>
  </si>
  <si>
    <t>on request only in last minute</t>
  </si>
  <si>
    <t>Radisson Blu 4*</t>
  </si>
  <si>
    <t>only cold buffett breakfast incl.</t>
  </si>
  <si>
    <t>on request 28-32 p.p.</t>
  </si>
  <si>
    <t>Aquincum</t>
  </si>
  <si>
    <t>Alphotel Innsbruck (Ex-Austrotel)</t>
  </si>
  <si>
    <t>jan-17/may; 9/10-31/12</t>
  </si>
  <si>
    <t>18/5-14/6; 20/9-8/10</t>
  </si>
  <si>
    <t>Degenija</t>
  </si>
  <si>
    <t>NH Prague 4* (ex-Moevenpick)</t>
  </si>
  <si>
    <t>july - aug</t>
  </si>
  <si>
    <t>Marriott 5*</t>
  </si>
  <si>
    <t>Sheraton Charles Square 5*</t>
  </si>
  <si>
    <t>Zeitraum</t>
  </si>
  <si>
    <t>Best Western Majestic Plaza</t>
  </si>
  <si>
    <t>Olympik 1</t>
  </si>
  <si>
    <t>Corinthia hotel Prague</t>
  </si>
  <si>
    <t>RQ</t>
  </si>
  <si>
    <t xml:space="preserve">nhfrankfurterallee@nh-hotels.com </t>
  </si>
  <si>
    <t xml:space="preserve">Zerbster Strasse 29 </t>
  </si>
  <si>
    <t>6844 Dessau-Rosslau</t>
  </si>
  <si>
    <t xml:space="preserve"> 01097 Dresden</t>
  </si>
  <si>
    <t>An der Kreuzkirche 2</t>
  </si>
  <si>
    <t xml:space="preserve"> 01067 Dresden</t>
  </si>
  <si>
    <t>NH FRANKFURT AIRPORT</t>
  </si>
  <si>
    <t>NH FRANKFURT MÖRFELDEN</t>
  </si>
  <si>
    <t>NH HAMBURG CITY</t>
  </si>
  <si>
    <t>Schäferkampsallee 49</t>
  </si>
  <si>
    <t xml:space="preserve">40-441150 / 40-44115577 </t>
  </si>
  <si>
    <t>NH HAMBURG ALTONA</t>
  </si>
  <si>
    <t>Stresemannstraße 363-369</t>
  </si>
  <si>
    <t>NH HIRSCHBERG</t>
  </si>
  <si>
    <t xml:space="preserve">Fuggerstraße 2 </t>
  </si>
  <si>
    <t>nhleipzigmesse@nh-hotels.com</t>
  </si>
  <si>
    <t xml:space="preserve">Olvenstedter Strasse 2a </t>
  </si>
  <si>
    <t>nhmagdeburg@nh-hotels.com</t>
  </si>
  <si>
    <t>nhkloesterlenoerdlingen@nh-hotels.com</t>
  </si>
  <si>
    <t xml:space="preserve">Zum Schulacker 1 </t>
  </si>
  <si>
    <t>nhstuttgartsindelfingen@nh-hotels.com</t>
  </si>
  <si>
    <t>NH WIESBADEN</t>
  </si>
  <si>
    <t>Night(s)</t>
    <phoneticPr fontId="23" type="noConversion"/>
  </si>
  <si>
    <t xml:space="preserve">   </t>
    <phoneticPr fontId="18" type="noConversion"/>
  </si>
  <si>
    <t>** Any other entrance fee not include in this quotation will be provide as   supplement later **</t>
    <phoneticPr fontId="18" type="noConversion"/>
  </si>
  <si>
    <t xml:space="preserve">Europe Express Travel Service Int'l Co.,Ltd </t>
    <phoneticPr fontId="23" type="noConversion"/>
  </si>
  <si>
    <t>(Associates) / EETS - TAIPEI</t>
    <phoneticPr fontId="23" type="noConversion"/>
  </si>
  <si>
    <t>9F,No. 101,Sec.4 Ren Ai Rd,Taipei,Taiwan,R.O.C.</t>
    <phoneticPr fontId="23" type="noConversion"/>
  </si>
  <si>
    <t>Tel : +8862-27119559 ; Fax : +8862-27118559</t>
    <phoneticPr fontId="23" type="noConversion"/>
  </si>
  <si>
    <t>Email : taipei@eetstravel.com</t>
    <phoneticPr fontId="23" type="noConversion"/>
  </si>
  <si>
    <t>* Child under 12 y.old : additional bed with parent  80 % tour fee ; Without bed 60 % tour fee</t>
    <phoneticPr fontId="23" type="noConversion"/>
  </si>
  <si>
    <t>** Any other entrance fee not include in this quotation will be provide as  supplement later **</t>
    <phoneticPr fontId="18" type="noConversion"/>
  </si>
  <si>
    <t>** If group not include all meals,pls must arrange meals for the driver **</t>
    <phoneticPr fontId="23" type="noConversion"/>
  </si>
  <si>
    <t xml:space="preserve">IF YOU AGREE THE ABOVE SERVICE ,PLEASE SIGN BACK FOR REFERENCE </t>
    <phoneticPr fontId="23" type="noConversion"/>
  </si>
  <si>
    <t>THANK YOU   &amp;</t>
    <phoneticPr fontId="23" type="noConversion"/>
  </si>
  <si>
    <t xml:space="preserve"> </t>
    <phoneticPr fontId="23" type="noConversion"/>
  </si>
  <si>
    <t>SIGNATURE BY AGENT</t>
    <phoneticPr fontId="23" type="noConversion"/>
  </si>
  <si>
    <t>** If facing conference period will be advise hotel supplement after group go-ahead **</t>
    <phoneticPr fontId="18" type="noConversion"/>
  </si>
  <si>
    <t>** Any other entrance fee not include in this quotation will be provide as supplement later **</t>
    <phoneticPr fontId="18" type="noConversion"/>
  </si>
  <si>
    <t xml:space="preserve">Kitzsteinhorn Cable Car </t>
  </si>
  <si>
    <t xml:space="preserve">Under &gt;25p 160.- € </t>
  </si>
  <si>
    <t>half-hour round trip from and end in St. Wolfgang</t>
  </si>
  <si>
    <t>Schönbrunn Palace ( Highlight Tour with guide)</t>
  </si>
  <si>
    <t>Schönbrunn Palace ( imperial Tour with guide  / with audio guide )</t>
  </si>
  <si>
    <t>Schönbrunn Palace ( Grand Tour Tour with guide / with audioguide )</t>
  </si>
  <si>
    <t>Hofburg (Kaiserappartements,Sisi Museum,Silverkammer with guide / with audioguide)</t>
  </si>
  <si>
    <t>Vienna Hofburg-Orchester</t>
  </si>
  <si>
    <t>Cat. A 55.00 €</t>
  </si>
  <si>
    <t>Cat. B 42.00 €</t>
  </si>
  <si>
    <t>&gt;10P    7,00 €</t>
  </si>
  <si>
    <t>Friday, Saturday, Sunday night</t>
  </si>
  <si>
    <t>CLOSED</t>
  </si>
  <si>
    <t>LJU funiculra EF</t>
  </si>
  <si>
    <t>Ljubljana Funicular + castel EF</t>
  </si>
  <si>
    <t>Catamaran Split - Stary Grad</t>
  </si>
  <si>
    <t>Catamaran Hvar - Korcula</t>
  </si>
  <si>
    <t>Postjona local lunch 3x + EF to cave</t>
  </si>
  <si>
    <t>DBV Cable car one way</t>
  </si>
  <si>
    <t>DBV Cable car return ticket</t>
  </si>
  <si>
    <t>DBV-Cavtat boat return trip</t>
  </si>
  <si>
    <t>YES</t>
    <phoneticPr fontId="23" type="noConversion"/>
  </si>
  <si>
    <t>DATE:</t>
    <phoneticPr fontId="23" type="noConversion"/>
  </si>
  <si>
    <t xml:space="preserve">   x Lunch                                                           </t>
    <phoneticPr fontId="23" type="noConversion"/>
  </si>
  <si>
    <t>please find separate excel sheet</t>
  </si>
  <si>
    <t>jan-march</t>
  </si>
  <si>
    <t xml:space="preserve">A.T.H. Savoyen 4*+ </t>
  </si>
  <si>
    <t>Park Inn by Radisson 4*</t>
  </si>
  <si>
    <t>13 EUR for 3 course lunch/dinner</t>
  </si>
  <si>
    <t>15 EUR for 4 course dinner</t>
  </si>
  <si>
    <t>apr, july, aug</t>
  </si>
  <si>
    <t>Duo 4* Renovated rooms</t>
  </si>
  <si>
    <t>febr</t>
  </si>
  <si>
    <t>Clarion Congress 4*</t>
  </si>
  <si>
    <t>Grand Majestic Plaza</t>
  </si>
  <si>
    <t>GrandioR</t>
  </si>
  <si>
    <t xml:space="preserve">Montenegro GD </t>
  </si>
  <si>
    <t>Catamaran Split - Hvar p.p.</t>
  </si>
  <si>
    <t>Local meal 3x</t>
  </si>
  <si>
    <t>Bled castle meal (incl. EF to castle)</t>
  </si>
  <si>
    <t>Local meal 4x</t>
  </si>
  <si>
    <t>13,50</t>
  </si>
  <si>
    <t xml:space="preserve">Plitvice HB dinner </t>
  </si>
  <si>
    <t>Plitvice veal/pork chop menu from 16 p.p.</t>
  </si>
  <si>
    <t>Dubrovnik cheap menus available for 3 € less at Dubravka Rest.</t>
  </si>
  <si>
    <t>18/5-07/6; 14/9-11/10</t>
  </si>
  <si>
    <t>2.2 city tax</t>
  </si>
  <si>
    <t>Pupp Comfort ( GROUP ) min 10 pax</t>
  </si>
  <si>
    <t>Clarion Congress hotel</t>
  </si>
  <si>
    <t>Pyramida</t>
  </si>
  <si>
    <t>Hilton Old Town</t>
  </si>
  <si>
    <t>Hilton Prague</t>
  </si>
  <si>
    <t>Highway fee (need to quote in the quotation):</t>
  </si>
  <si>
    <t>- each day in Austria: 40 EUR</t>
  </si>
  <si>
    <t>Airport - Vienna: 15 EUR</t>
  </si>
  <si>
    <t>Airport - Parndorf: 20 EUR</t>
  </si>
  <si>
    <t>- each day in Czech: 13 EUR</t>
  </si>
  <si>
    <t>- each day in Switzerland: no need (we pay higher daily rate, so can cover it from that)</t>
  </si>
  <si>
    <t>- each day in Poland: 5 EUR</t>
  </si>
  <si>
    <t>- each day in Slovakia: no need</t>
  </si>
  <si>
    <t>- each day in Hungary: 15 EUR (for hungarian coaches it is included in the daily rate)</t>
  </si>
  <si>
    <t>- Germany: 50 EUR/day (roadtax, not highway fee, very strict control since oct 2013)</t>
  </si>
  <si>
    <t>- Italy, France always according to invoices (I have no experience sorry)</t>
  </si>
  <si>
    <t>Parking fees:</t>
  </si>
  <si>
    <t>- Salzburg 38 EUR/day (please add as extra in quotation)</t>
  </si>
  <si>
    <t>- Innsbruck 30 EUR/day (please add as extra in quotation)</t>
  </si>
  <si>
    <t>- Italy, French city fees always on spot by T/L</t>
  </si>
  <si>
    <t>- Grossglockner road tax, tunnel fee, Furka – Pass, Ferry and so on according to their official rate</t>
  </si>
  <si>
    <t>- all other day time parking fees are included in the coach rate</t>
  </si>
  <si>
    <t>Night time parking fees:</t>
  </si>
  <si>
    <t>- Krumlov, Karlovy Vary 20 EUR/city/night (last year it was free, from now need to pay, I suggest to add on quotation than no need to increase the daily rate from 360)</t>
  </si>
  <si>
    <t>- Prague: 35 EUR/night (included in our daily bus price)</t>
  </si>
  <si>
    <t>- Vienna: 20-50 EUR/night (included in our daily bus price)</t>
  </si>
  <si>
    <t>- Budapest: 20-30 EUR/night (included in our daily bus price)</t>
  </si>
  <si>
    <t>- all other night time parking fees are included in the coach rate</t>
  </si>
  <si>
    <t>Empty runs:</t>
  </si>
  <si>
    <t>NO empty run: Vienna, Prague, Budapest</t>
  </si>
  <si>
    <t>In Prague every day is full day, even if it is only an evening transfer</t>
  </si>
  <si>
    <t>1 day empty run: Berlin, Munich, Frankfurt, Zurich</t>
  </si>
  <si>
    <t>1,5 day empty run: Hamburg, Bremen, Milan</t>
  </si>
  <si>
    <t>2 days empty run: Rome, Paris</t>
  </si>
  <si>
    <t>When we give empty run, we need to pay hotel fee as well. 45 EUR/night</t>
  </si>
  <si>
    <t>Coach rates:</t>
  </si>
  <si>
    <t>fully renovated in winter 2013-2014</t>
  </si>
  <si>
    <t>13/5-30/6;01-15/10</t>
  </si>
  <si>
    <t>01/7-30/9</t>
  </si>
  <si>
    <t>13/5-7/7; 1-15/10</t>
  </si>
  <si>
    <t>8/7-30/9</t>
  </si>
  <si>
    <t>29/4-26/5; 01-31/10</t>
  </si>
  <si>
    <t>Sibenik</t>
  </si>
  <si>
    <t>Solaris Resort Jakov 3*</t>
  </si>
  <si>
    <t>Maribor</t>
  </si>
  <si>
    <t>Habakuk 5*</t>
  </si>
  <si>
    <t>Habakuk 4*</t>
  </si>
  <si>
    <t>Priamida / Bellevue 4*</t>
  </si>
  <si>
    <t>Mostar</t>
  </si>
  <si>
    <t>Budva</t>
  </si>
  <si>
    <t>Queen of Montenegro</t>
  </si>
  <si>
    <t>1-30/4; 16-31/10</t>
  </si>
  <si>
    <t>1/5-13/6;27/9-17/10</t>
  </si>
  <si>
    <t>14/6-11/7;23/8-26/9</t>
  </si>
  <si>
    <t>12/7-22/8</t>
  </si>
  <si>
    <t>Valamar President 5*</t>
  </si>
  <si>
    <t>14-6/4/7</t>
  </si>
  <si>
    <t>5/7-19/9</t>
  </si>
  <si>
    <t>10/5-13/6; 20/9-17/10</t>
  </si>
  <si>
    <t>18-31/10</t>
  </si>
  <si>
    <t>balcony, seaside</t>
  </si>
  <si>
    <t xml:space="preserve">1-9/5; </t>
  </si>
  <si>
    <t>Salzkmgt. Strobl</t>
  </si>
  <si>
    <t>Bergrose</t>
  </si>
  <si>
    <t>minimum charge per bus</t>
  </si>
  <si>
    <t>Uphill and downhill</t>
  </si>
  <si>
    <t>18,00.-€</t>
  </si>
  <si>
    <t>Cable Car to"Top for Tyrol " 3,165 m</t>
  </si>
  <si>
    <t>Belvedere Gallery</t>
  </si>
  <si>
    <t xml:space="preserve"> Upper Belvedere </t>
  </si>
  <si>
    <t xml:space="preserve"> Lower Belvedere</t>
  </si>
  <si>
    <t>Esplanade 5*</t>
  </si>
  <si>
    <t>11/4-22/5; 28/9-11/10</t>
  </si>
  <si>
    <t>23/5-18/6; 14-27/9</t>
  </si>
  <si>
    <t>19/6-31/7; 24/8-13/9</t>
  </si>
  <si>
    <t>in 2014 rates only on request</t>
  </si>
  <si>
    <t>10-31/5; 6/9-4/10</t>
  </si>
  <si>
    <t>31/5-7/6</t>
  </si>
  <si>
    <t>7/6-5/7; 23/8-6/9</t>
  </si>
  <si>
    <t>5/7-23/8</t>
  </si>
  <si>
    <t>12/4-10/5; 4/10-1/11</t>
  </si>
  <si>
    <t>Falkensteiner 4*+ Diadora</t>
  </si>
  <si>
    <t>Falkensteiner 5* SPA Iadera</t>
  </si>
  <si>
    <t>7/6-5/7; 6/9-1/11</t>
  </si>
  <si>
    <t>23/8-6/9</t>
  </si>
  <si>
    <t>Wroclaw:</t>
  </si>
  <si>
    <t>Gizycko</t>
  </si>
  <si>
    <t>HD Eng GD. (no Ch gd.)</t>
  </si>
  <si>
    <t>HD En. GD (no. Ch. GD)</t>
  </si>
  <si>
    <t>HD En GD (no Ch. GD)</t>
  </si>
  <si>
    <t>St. Mary Church</t>
  </si>
  <si>
    <t>Panorama Raclawicka</t>
  </si>
  <si>
    <t>Warsawa:</t>
  </si>
  <si>
    <t>Zakopane:</t>
  </si>
  <si>
    <t>Gdansk:</t>
  </si>
  <si>
    <t>FD En. GD</t>
  </si>
  <si>
    <t>incl. Wilanow Palace</t>
  </si>
  <si>
    <t>Dunajec river raft:</t>
  </si>
  <si>
    <t>HD En. GD (no Ch. GD)</t>
  </si>
  <si>
    <t>FD Ch. GD</t>
  </si>
  <si>
    <t>Oliwa Cathedral</t>
  </si>
  <si>
    <t>Wilanow Palace</t>
  </si>
  <si>
    <t>Malbork Castle:</t>
  </si>
  <si>
    <t>Zelazowa Wola</t>
  </si>
  <si>
    <t>+ GD 68 €</t>
  </si>
  <si>
    <t>Chinese Meals:</t>
  </si>
  <si>
    <t>Local dinner:</t>
  </si>
  <si>
    <t>Local lunch:</t>
  </si>
  <si>
    <t>Krakow:</t>
  </si>
  <si>
    <t>Krakow: (duck+1 beer or soft drink)</t>
  </si>
  <si>
    <t>Zakopane: (incl. 1 Drink)</t>
  </si>
  <si>
    <t>Zakopane: (incl.1  Drink)</t>
  </si>
  <si>
    <t>Wroclaw: (incl. 1 drink)</t>
  </si>
  <si>
    <t>Gdansk: (incl. 1 drink)</t>
  </si>
  <si>
    <t>Cgizycko:</t>
  </si>
  <si>
    <t>Masurian Lake (incl. 1 drink)</t>
  </si>
  <si>
    <t>Masurian Lake: (incl. 1 drink)</t>
  </si>
  <si>
    <t>Gizycko: (incl. 1 drink)</t>
  </si>
  <si>
    <t>Warsaw: (incl. 1 drink)</t>
  </si>
  <si>
    <t>Oswieczim:</t>
  </si>
  <si>
    <t>Belgrade</t>
  </si>
  <si>
    <t>Prag 4*</t>
  </si>
  <si>
    <t>low s. +july, aug</t>
  </si>
  <si>
    <t>Design Queen Astoria 4*</t>
  </si>
  <si>
    <t>Mr President 4*</t>
  </si>
  <si>
    <t>Falkensteiner 4*</t>
  </si>
  <si>
    <t>Metropol 5*</t>
  </si>
  <si>
    <t>low s. +all weekend</t>
  </si>
  <si>
    <t>highs</t>
  </si>
  <si>
    <t>Hyatt Regency 5*</t>
  </si>
  <si>
    <t>Carbona</t>
  </si>
  <si>
    <t>not every weekend, please check Furnel rate sheet</t>
  </si>
  <si>
    <t>mondays</t>
  </si>
  <si>
    <t>average please chcek Furnel rate list for exact rate</t>
  </si>
  <si>
    <t>Intercontinental 5*</t>
  </si>
  <si>
    <t>Radisson Blu Centrum 5*</t>
  </si>
  <si>
    <t>Courtyard by Marriott 4*</t>
  </si>
  <si>
    <t>Radisson BLU 5*</t>
  </si>
  <si>
    <t>min. 2 nights stay</t>
  </si>
  <si>
    <t>Danubius Hotels</t>
  </si>
  <si>
    <t>Silver Resort 4*</t>
  </si>
  <si>
    <t>marc, apr, may, oct, nov</t>
  </si>
  <si>
    <t>22/5-26/6, 28/8-2/10</t>
  </si>
  <si>
    <t>26/6-28/8</t>
  </si>
  <si>
    <t>1/3-30/4, 1/11-28/12</t>
  </si>
  <si>
    <t>1/6-30/9, 24/12-3/01 2015</t>
  </si>
  <si>
    <t>1 june-30 sep</t>
  </si>
  <si>
    <t>Grand deluxe rooms</t>
  </si>
  <si>
    <t>Salzkmgt_Hallstatt</t>
  </si>
  <si>
    <t>Grand Europe 5*</t>
  </si>
  <si>
    <t>14/2-1/3</t>
  </si>
  <si>
    <t>12/4-25/6, 7/9-31/10</t>
  </si>
  <si>
    <t>26/6-6/9, 01/11-28/12</t>
  </si>
  <si>
    <t>lowest possible 160/room</t>
  </si>
  <si>
    <t>lowest possible 100/room</t>
  </si>
  <si>
    <t>jan-marc</t>
  </si>
  <si>
    <t>Arion City Vienna</t>
  </si>
  <si>
    <t>Hunguest Heiligenblut</t>
  </si>
  <si>
    <t>marc, apr, oct, nov,dec</t>
  </si>
  <si>
    <t>Ceske Budejovice</t>
  </si>
  <si>
    <t>Altes Brauhaus 4*</t>
  </si>
  <si>
    <t>july, aug, sep</t>
  </si>
  <si>
    <t>festival period</t>
  </si>
  <si>
    <t>7-19/aug</t>
  </si>
  <si>
    <t>International 4*</t>
  </si>
  <si>
    <t>Lindner 4*</t>
  </si>
  <si>
    <t>1/4-31/10</t>
  </si>
  <si>
    <t>A.T.H. Eventpyramida</t>
  </si>
  <si>
    <t>A.T.H. Park Schoenbrunn</t>
  </si>
  <si>
    <t>A.T.H. Park Royal Vienna 4*+</t>
  </si>
  <si>
    <t>Advent weekend suppl. 15 EUR p.p.pn., min. stay 2 nights</t>
  </si>
  <si>
    <t>FAIR</t>
  </si>
  <si>
    <t>Close date: 10-12/03 2016</t>
  </si>
  <si>
    <t>NH Salzburg City</t>
  </si>
  <si>
    <t>city tax 
(city tax is not included in the rates and has to be paid by the agency with the regular invoice)</t>
  </si>
  <si>
    <t>rest of the year - weekdays</t>
  </si>
  <si>
    <t>rest of the year - weekends</t>
  </si>
  <si>
    <t>01.04.2015-31.03.2016</t>
  </si>
  <si>
    <t>18,00 external</t>
  </si>
  <si>
    <t>NH MUENCHEN/UNTERHACHING</t>
  </si>
  <si>
    <t>Stekl 4*</t>
  </si>
  <si>
    <t>International 4*(ex Crowne Plaza)</t>
  </si>
  <si>
    <t>Courty.by Marriott Airport 4*</t>
  </si>
  <si>
    <t>lowest possible rates, each group rates are on request</t>
  </si>
  <si>
    <t>rates are guideline only</t>
  </si>
  <si>
    <t>weekdays can be lower from 47.5</t>
  </si>
  <si>
    <t>rates are upon availabilty</t>
  </si>
  <si>
    <t>Art Deco Imperial 5*</t>
  </si>
  <si>
    <t>Art Nouveau Palace 5*</t>
  </si>
  <si>
    <t>weekdays can be lower from 43</t>
  </si>
  <si>
    <r>
      <t>We use 2 different rat</t>
    </r>
    <r>
      <rPr>
        <i/>
        <sz val="12"/>
        <rFont val="Times New Roman"/>
        <family val="1"/>
      </rPr>
      <t>e</t>
    </r>
    <r>
      <rPr>
        <sz val="12"/>
        <rFont val="Times New Roman"/>
        <family val="1"/>
      </rPr>
      <t>s (daily rate + highway + parking as mentioned above)::</t>
    </r>
  </si>
  <si>
    <t>Budapest-Prague tours (min. 8 days), Vienna –Salzburg – Krumlov – K.Vary  - Prag – Vienna (min. 8 days ) tours always</t>
  </si>
  <si>
    <t>BIG coach: 360 EUR/day + costs (HU, CZ, SK, AU)</t>
  </si>
  <si>
    <t>MIDDLE coach: 330 EUR/day + costs (HU, CZ, SK, AU)</t>
  </si>
  <si>
    <t xml:space="preserve">Each tour which goes to other countries well, or less than 8 days in East-Europe are:  </t>
  </si>
  <si>
    <t>BIG coach: 380 EUR/day + costs (HU, CZ, SK, AU)</t>
  </si>
  <si>
    <t>MIDDLE  coach: 350 EUR/day + costs (HU, CZ, SK, AU)</t>
  </si>
  <si>
    <t>SMALL coach: 330 EUR/day + costs (HU, CZ, SK, AU)</t>
  </si>
  <si>
    <t>Tours only in Germany:</t>
  </si>
  <si>
    <t>BIG coach: 380 EUR/day + highway fees (200-250 EUR per tour)</t>
  </si>
  <si>
    <t>MIDDLE coach: 350 EUR/day + highway fees (200-250 EUR per tour)</t>
  </si>
  <si>
    <t>SMALL coach: 330 EUR/day + highway fees (200-250 EUR per tour)</t>
  </si>
  <si>
    <t>Tours only in Switzerland: NOT allowed, need to stay at least 24 hours in another country:</t>
  </si>
  <si>
    <t>BIG coach: 380 EUR/day + highway fees</t>
  </si>
  <si>
    <t>MIDDLE coach: 350 EUR/day + highway fees</t>
  </si>
  <si>
    <t>SMALL coach: 330 EUR/day + highway fees</t>
  </si>
  <si>
    <t xml:space="preserve">Please note in these rates the meal for drivers’ are not included. Agent has to provide it, If not arranged by EETS. If T/L can not arrange it than they have to pay 10 EUR/meal allowance to driver on spot. </t>
  </si>
  <si>
    <t>Lev 4*</t>
  </si>
  <si>
    <t>weekdays april,jul,aug</t>
  </si>
  <si>
    <t>weekdays may,june, sept, oct</t>
  </si>
  <si>
    <t>13/7-31/8</t>
  </si>
  <si>
    <t>weekdays april,may,june, sep, oct</t>
  </si>
  <si>
    <t>weekdays july,aug</t>
  </si>
  <si>
    <t>Novotel City West (Bronowice) 4*</t>
  </si>
  <si>
    <t>Baden Baden</t>
  </si>
  <si>
    <t>Leonardo Royal Baden B. 4*</t>
  </si>
  <si>
    <t>Steigenberger Europaischer Hof 5*</t>
  </si>
  <si>
    <t>Arcona Living Batschari 8 4*</t>
  </si>
  <si>
    <t>Frankenland</t>
  </si>
  <si>
    <t>Amber Residenz 4*</t>
  </si>
  <si>
    <t>Wandham Grand Bad Reich. 4*</t>
  </si>
  <si>
    <t>Holiday Inn Express 3*</t>
  </si>
  <si>
    <t>Wyndham Berlin Excelsior 4*</t>
  </si>
  <si>
    <t>weekend 3.5 EUR p.p. supplement</t>
  </si>
  <si>
    <t>Leonardo Berlin Mitte 4*</t>
  </si>
  <si>
    <t xml:space="preserve">high s. </t>
  </si>
  <si>
    <t>weekend 3 EUR p.p. supplement</t>
  </si>
  <si>
    <t>weekend 2 EUR p.p. supplement</t>
  </si>
  <si>
    <t>weekend 4 EUR p.p. supplement</t>
  </si>
  <si>
    <t>?</t>
  </si>
  <si>
    <t>lowest possible rates</t>
  </si>
  <si>
    <t>Berlin - Köpenick</t>
  </si>
  <si>
    <t>N/A</t>
  </si>
  <si>
    <t>Steigenberger 4*</t>
  </si>
  <si>
    <t>marc, may, june</t>
  </si>
  <si>
    <t>weekdays 8 EUR p.p. suppl.</t>
  </si>
  <si>
    <t>weekdays 5 EUR p.p. suppl.</t>
  </si>
  <si>
    <t>Swissotel Bremen 5*</t>
  </si>
  <si>
    <t>01/4-3/5, 13/5-09/7</t>
  </si>
  <si>
    <t>Sun-Thu</t>
  </si>
  <si>
    <t>Fri, Sat</t>
  </si>
  <si>
    <t>Wyndham Garden Dresden 4*</t>
  </si>
  <si>
    <t>july-aug, oct</t>
  </si>
  <si>
    <t>Art 'Otel Dresden 4*</t>
  </si>
  <si>
    <t>Holiday Inn City East 4*</t>
  </si>
  <si>
    <t>weekend 6.5 EUR p.p. supplement</t>
  </si>
  <si>
    <t>Grand City Berlin Ciyt East 4*</t>
  </si>
  <si>
    <t>Steigenberger 5*</t>
  </si>
  <si>
    <t>Wyndham Garden Berlin Mitte 4*</t>
  </si>
  <si>
    <t>Holiday Inn City West 4*</t>
  </si>
  <si>
    <t>Holiday Inn Schonefeld 4*</t>
  </si>
  <si>
    <t>Steigenberger am Kanzleran 4*</t>
  </si>
  <si>
    <t>Mark 4*</t>
  </si>
  <si>
    <t>weekend 16 EUR p.p. suppl.</t>
  </si>
  <si>
    <t>Hilton Dresden 4*</t>
  </si>
  <si>
    <t>Westin Bellevue 4*</t>
  </si>
  <si>
    <t>Innside Dresden 4*</t>
  </si>
  <si>
    <t>weekend 12 EUR p.p. suppl.</t>
  </si>
  <si>
    <t>weekend 18.5 EUR p.p. suppl.</t>
  </si>
  <si>
    <t>Pullman Dresden Newa 4*</t>
  </si>
  <si>
    <t>weekend 4 EUR p.p. suppl.</t>
  </si>
  <si>
    <t>Dresden - Radebull</t>
  </si>
  <si>
    <t>Radisson Blu Park  4*</t>
  </si>
  <si>
    <t>Swissotel Dresden 5*</t>
  </si>
  <si>
    <t>weekend 8.5 EUR p.p. suppl.</t>
  </si>
  <si>
    <t>weekend 13 EUR p.p. suppl.</t>
  </si>
  <si>
    <t>Hilton Frankfurt 5*</t>
  </si>
  <si>
    <t>Intercontinental Frankfurt 5*</t>
  </si>
  <si>
    <t>weekends, july,aug</t>
  </si>
  <si>
    <t>Wyndham Grand FRA 4*</t>
  </si>
  <si>
    <t>Steigenberger Airport 5*</t>
  </si>
  <si>
    <t>Steigenberger Metropolitan 5*</t>
  </si>
  <si>
    <t>Bremen</t>
  </si>
  <si>
    <t>Königshof 4*</t>
  </si>
  <si>
    <t>3-28/3, 10/6-2/7, 5/7-18/9</t>
  </si>
  <si>
    <t>Wyndham Garden 4*</t>
  </si>
  <si>
    <t>Renaissance</t>
  </si>
  <si>
    <t>Leonardo Hamburg City North 4*</t>
  </si>
  <si>
    <t>apr, july, aug, oct</t>
  </si>
  <si>
    <t>Wyndham Garden City Centre 4*</t>
  </si>
  <si>
    <t>Leonardo Stilhorn 4*</t>
  </si>
  <si>
    <t>02-26/3, 27/4-3/5, 8/6-26/7</t>
  </si>
  <si>
    <t>13-26/4, 4-10/5, 18-21/5, 14/9-29/10</t>
  </si>
  <si>
    <t>weekend suppl. 3.5 EUR p.p.</t>
  </si>
  <si>
    <t>weekend suppl. 5.5 EUR p.p.</t>
  </si>
  <si>
    <t>Leonardo Heidelb. City Centre4*</t>
  </si>
  <si>
    <t>27/3-12/4, 11-17/5, 22/5-7/6, 27/7-6/9, 30/10-8/11</t>
  </si>
  <si>
    <t>weekend suppl. 4.5 EUR p.p.</t>
  </si>
  <si>
    <t>27/4-10/5, 18-21/5, 7-13/9, 9-25/11</t>
  </si>
  <si>
    <t>2-26/3, 13-26/4, 8/6-26/7, 14/9-29/10</t>
  </si>
  <si>
    <t>Ingolstadt</t>
  </si>
  <si>
    <t>Interciry 4*</t>
  </si>
  <si>
    <t>Kassel</t>
  </si>
  <si>
    <t>Pentahotel Kassel 4*</t>
  </si>
  <si>
    <t>Leonardo Koln 4*</t>
  </si>
  <si>
    <t xml:space="preserve">Koln </t>
  </si>
  <si>
    <t>mon-wed suppl. 10 EUR p.p.</t>
  </si>
  <si>
    <t>Steigenberger Grand Leipzig 5*</t>
  </si>
  <si>
    <t>Leipzig</t>
  </si>
  <si>
    <t>Westin Leipzig 4*</t>
  </si>
  <si>
    <t>Leonardo Royal Mannheim 4*</t>
  </si>
  <si>
    <t>weekdays 23 EUR p.p. suppl.</t>
  </si>
  <si>
    <t>Leonardo Mannheim City 4*</t>
  </si>
  <si>
    <t>27/3-12/4, 27/4-3/5, 8-17/5, 22/5-7/6, 27/7-6/9, 30/10-8/11</t>
  </si>
  <si>
    <t>weekdays suppl. 4 EUR p.p.</t>
  </si>
  <si>
    <t>13-26/4, 4-7/5, 18-21/5, 8/6-26/7, 7/9-29/10</t>
  </si>
  <si>
    <t>weekdays suppl. 6.5 EUR p.p.</t>
  </si>
  <si>
    <t>Leonardo Mannheim-Ladenburg 4*</t>
  </si>
  <si>
    <t>weekdays suppl. 9 EUR p.p.</t>
  </si>
  <si>
    <t>rates on request only, weekend lower, weekdays higher</t>
  </si>
  <si>
    <t>weekdays 20 EUR p.p. suppl.</t>
  </si>
  <si>
    <t>Munich - Schwaig Oberding</t>
  </si>
  <si>
    <t>weekend 20 EUR p.p.suppl.</t>
  </si>
  <si>
    <t>Hilton City 4*</t>
  </si>
  <si>
    <t>01-18/6, 20/7-6/9</t>
  </si>
  <si>
    <t>Leonardo Arabellapark 4*</t>
  </si>
  <si>
    <t>29/3-12/4, 24/5-7/6, 31/7-6/9</t>
  </si>
  <si>
    <t>2-28/3, 30/10-12/12</t>
  </si>
  <si>
    <t>13/4-23/5, 8/6-30/7, 7/9-29/10</t>
  </si>
  <si>
    <t>weekdays 6 EUR p.p. suppl.</t>
  </si>
  <si>
    <t>Leonardo Hotel &amp; Residence 4*</t>
  </si>
  <si>
    <t>weekdays 4.5 EUR p.p. suppl.</t>
  </si>
  <si>
    <t>rates on request weekend lower, weekday higher</t>
  </si>
  <si>
    <t>Hilton Munich Park 5*</t>
  </si>
  <si>
    <t>NH Hotels</t>
  </si>
  <si>
    <t>Zip Code</t>
  </si>
  <si>
    <t>Adress</t>
  </si>
  <si>
    <t>website</t>
  </si>
  <si>
    <t>Period</t>
  </si>
  <si>
    <t xml:space="preserve">p.p. TWIN </t>
  </si>
  <si>
    <t>p.p. SGL</t>
  </si>
  <si>
    <t>p.p. TRPL</t>
  </si>
  <si>
    <t>City Tax</t>
  </si>
  <si>
    <t>Category</t>
  </si>
  <si>
    <t>Wyndham Grand Bad Reichenhall</t>
  </si>
  <si>
    <t>Salzburger Strasse 2-6</t>
  </si>
  <si>
    <t>http://www.wyndhamgrandbadreichenhall.com/</t>
  </si>
  <si>
    <t>01.04.-30.06. / 01.10.-23.12. / 11.01.16 - 31.03.16</t>
  </si>
  <si>
    <t>01.07.-30.09. / 24.12.15 - 10.01.16</t>
  </si>
  <si>
    <t xml:space="preserve">Amber Residenz Bavaria </t>
  </si>
  <si>
    <t>83435</t>
  </si>
  <si>
    <t>Am Münster 3</t>
  </si>
  <si>
    <t>http://www.amber-hotels.de/en/hotel-bad-reichenhall</t>
  </si>
  <si>
    <t>18.01.-30.04. / 18.10.-27.11.</t>
  </si>
  <si>
    <t>30.04.-18.10. and X-mas weekends</t>
  </si>
  <si>
    <t>29.11.-21.12. excl. X-mas weekends</t>
  </si>
  <si>
    <t>arcona LIVING BATSCHARI 8</t>
  </si>
  <si>
    <t>Baden-Baden</t>
  </si>
  <si>
    <t>76530</t>
  </si>
  <si>
    <t>Mozartstrasse 8</t>
  </si>
  <si>
    <t>http://batschari8.arcona.de/</t>
  </si>
  <si>
    <t>JAN, FEB, NOV, DEC from</t>
  </si>
  <si>
    <t>MAR from</t>
  </si>
  <si>
    <t>APR, MAY, JUN, JUL, AUG, SEP, OCT from</t>
  </si>
  <si>
    <t>Steigenberger Europäischer Hof</t>
  </si>
  <si>
    <t>Kaiserallee 2</t>
  </si>
  <si>
    <t>http://en.steigenberger.com/Baden-Baden/Steigenberger-Europaeischer-Hof</t>
  </si>
  <si>
    <t>MIDWEEK rates from</t>
  </si>
  <si>
    <t>WEEKEND rates from</t>
  </si>
  <si>
    <t>Lange Strasse 47</t>
  </si>
  <si>
    <t>http://www.radissonblu.com/hotel-badenbaden</t>
  </si>
  <si>
    <t>01.11.-26.11. / 29.11.-03.12. / 06.12.-10.12. / 13.12.-17.12. / 11.01.16 - 20.03.16</t>
  </si>
  <si>
    <t xml:space="preserve">15.06.-31.08. / 27.11.-28.11. / 04.12.-05.12. / 11.12.-12.12. / 18.12.-20.12. / 04.01.16 - 10.01.16 </t>
  </si>
  <si>
    <t>01.04.-14.06. / 01.09.-31.10. / 21.12.15 - 03.01.16 / 21.03.16-31.03.16</t>
  </si>
  <si>
    <t>Leonardo Royal Baden Baden</t>
  </si>
  <si>
    <t>Falkenstrasse 2</t>
  </si>
  <si>
    <t>http://www.leonardo-hotels.com/germany-hotels/baden-baden-hotels/leonardo-hotel-baden-baden</t>
  </si>
  <si>
    <t>01.01.-28.02. / 01.12.-31.12.</t>
  </si>
  <si>
    <t>01.07.-31.08.</t>
  </si>
  <si>
    <t>01.03.-30.06. / 01.09.-30.11.</t>
  </si>
  <si>
    <t>Holiday Inn Express Baden-Baden</t>
  </si>
  <si>
    <t>Lange Strasse 93</t>
  </si>
  <si>
    <t>http://www.ihg.com/holidayinnexpress/hotels/us/en/baden-baden/fkbge/hoteldetail</t>
  </si>
  <si>
    <t>SUN-THU 27.07.-28.08. / 03.11.-29.12. / 02.01.16-28.02.16</t>
  </si>
  <si>
    <t>FRI, SAT 27.07.-28.08. / 03.11.-29.12. / 02.01.16-28.02.16</t>
  </si>
  <si>
    <t>SUN-THU 01.03.-26.07. / 29.08.-02.11. / 30.12.15-01.01.16</t>
  </si>
  <si>
    <t>FRI, SAT 01.03.-26.07. / 29.08.-02.11. / 30.12.15-01.01.16</t>
  </si>
  <si>
    <t>Ameron Hotel Abion Spreebogen</t>
  </si>
  <si>
    <t>10559</t>
  </si>
  <si>
    <t>Alt-Moabit 99</t>
  </si>
  <si>
    <t>http://www.abion-hotel.de/en</t>
  </si>
  <si>
    <t>01.01.-30.04. / 01.07.-31.08. / 01.11.-31.12.</t>
  </si>
  <si>
    <t>01.05.-30.06. / 01.09.-31.10.</t>
  </si>
  <si>
    <t>Kempinski Bristol Berlin</t>
  </si>
  <si>
    <t>10719</t>
  </si>
  <si>
    <t>Kurfürstendamm 27</t>
  </si>
  <si>
    <t>http://www.kempinski.com/en/berlin/hotel-bristol/welcome/</t>
  </si>
  <si>
    <t>classic 01.01.-02.04. / 06.04.-30.04. / 28.06.-31.08. / 01.11.-26.11. / 29.11.-03.12. / 06.12.-10.12. / 13.12.-30.12.</t>
  </si>
  <si>
    <t>classic 03.05.-13.05. / 17.05.-21.05. / 25.05.-03.06. / 07.06.-27.06. / 11.10.-31.10.</t>
  </si>
  <si>
    <t>classic 03.04.-05.04. / 01.05.-02.05. / 14.05.-16.05. / 22.05.-24.05. / 04.06.-06.06. / 01.09.-10.10. / 27.11.-28.11. / 04.12.-05.12. / 11.12.-12.12.</t>
  </si>
  <si>
    <t>superior 01.01.-02.04. / 06.04.-30.04. / 28.06.-31.08. / 01.11.-26.11. / 29.11.-03.12. / 06.12.-10.12. / 13.12.-30.12.</t>
  </si>
  <si>
    <t>superior 03.05.-13.05. / 17.05.-21.05. / 25.05.-03.06. / 07.06.-27.06. / 11.10.-31.10.</t>
  </si>
  <si>
    <t>superior 03.04.-05.04. / 01.05.-02.05. / 14.05.-16.05. / 22.05.-24.05. / 04.06.-06.06. / 01.09.-10.10. / 27.11.-28.11. / 04.12.-05.12. / 11.12.-12.12.</t>
  </si>
  <si>
    <t>Hilton Berlin</t>
  </si>
  <si>
    <t>10117</t>
  </si>
  <si>
    <t>Mohrenstrasse 30</t>
  </si>
  <si>
    <t>http://www3.hilton.com/en/hotels/berlin/hilton-berlin-BERHITW/index.html</t>
  </si>
  <si>
    <t>01.01.-28.02.</t>
  </si>
  <si>
    <t>01.07.-02.09.</t>
  </si>
  <si>
    <t>01.03.-30.04.</t>
  </si>
  <si>
    <t>01.11.-31.12.</t>
  </si>
  <si>
    <t>01.05.-30.06. / 03.09.-31.10.</t>
  </si>
  <si>
    <t>Berlin Marriott hotel</t>
  </si>
  <si>
    <t>10785</t>
  </si>
  <si>
    <t>Inge-Beisheim-Platz 1</t>
  </si>
  <si>
    <t>http://www.marriott.com/hotels/travel/bermc-berlin-marriott-hotel/</t>
  </si>
  <si>
    <t>LOW from</t>
  </si>
  <si>
    <t>t.b.a.</t>
  </si>
  <si>
    <t>HIGH from</t>
  </si>
  <si>
    <t>Courtyard by Marriott Berlin City Center</t>
  </si>
  <si>
    <t>Axel Springer Strasse 55</t>
  </si>
  <si>
    <t>http://www.marriott.com/hotels/travel/bermt-courtyard-berlin-city-center/</t>
  </si>
  <si>
    <t>Holiday Inn Berlin City East</t>
  </si>
  <si>
    <t>Landsberger Allee 203</t>
  </si>
  <si>
    <t>http://www.hotel-berlin-city-east.com/</t>
  </si>
  <si>
    <t xml:space="preserve">MIDWEEK 01.01.-28.02. / 01.11.-30.12. </t>
  </si>
  <si>
    <t>WEEKEND 01.01.-28.02. / 01.11.-30.12. excl. X-mas weekends</t>
  </si>
  <si>
    <t>MIDWEEK 01.03.-30.04. / 01.07.-31.08.</t>
  </si>
  <si>
    <t>Landsberger Allee 206</t>
  </si>
  <si>
    <t>WEEKEND 01.03.-30.04. / 01.07.-31.08.</t>
  </si>
  <si>
    <t>MIDWEEK 01.05.-30.06. / 01.09.-31.10.</t>
  </si>
  <si>
    <t>WEEKEND 01.05.-30.06. / 01.09.-31.10. and X-mas weekends</t>
  </si>
  <si>
    <t>Grand City Hotel Berlin City East</t>
  </si>
  <si>
    <t>http://www.grandcity-hotel-berlin-east.de/</t>
  </si>
  <si>
    <t>Holiday Inn Berlin City West</t>
  </si>
  <si>
    <t>Rohrdamm 80</t>
  </si>
  <si>
    <t>http://www.hotel-berlin-city-west.com/</t>
  </si>
  <si>
    <t>01.01.-28.02. / 01.11.-29.12. excl. X-mas weekends</t>
  </si>
  <si>
    <t>Rohrdamm 81</t>
  </si>
  <si>
    <t>01.03.-30.04. / 01.07.-31.08.</t>
  </si>
  <si>
    <t>Rohrdamm 82</t>
  </si>
  <si>
    <t>01.05.-30.06. / 01.09.-31.10. and X-mas weekends</t>
  </si>
  <si>
    <t>Holiday Inn Berlin Airport</t>
  </si>
  <si>
    <t>Berlin - Schönefeld</t>
  </si>
  <si>
    <t>12529</t>
  </si>
  <si>
    <t>Hans-Grade-Allee 5</t>
  </si>
  <si>
    <t>http://www.holidayinn-berlin.de/</t>
  </si>
  <si>
    <t>01.01.-28.02. / 01.07.-31.08.</t>
  </si>
  <si>
    <t>WEEKEND 01.03.-30.04. / 01.10.-31.10. / 01.12.-31.12.</t>
  </si>
  <si>
    <t>MIDWEEK 01.03.-30.04. / 01.10.-31.10. / 01.12.-31.12.</t>
  </si>
  <si>
    <t>WEEKEND 01.05.-30.06. / 01.09.-30.09. / 01.11.-30.11.</t>
  </si>
  <si>
    <t>MIDWEEK 01.05.-30.05. / 01.09.-30.09. / 01.11.-30.11.</t>
  </si>
  <si>
    <t>Steigenberger Berlin</t>
  </si>
  <si>
    <t>10789</t>
  </si>
  <si>
    <t>Los-Angeles-Platz 1</t>
  </si>
  <si>
    <t>http://www.steigenberger.com/en/Berlin</t>
  </si>
  <si>
    <t>01.01.-30.04. / 05.07.-30.08. / 19.10.-26.11. / 13.12.15-31.03.16</t>
  </si>
  <si>
    <t>01.05.-27.06. / 31.08.-18.10. / 27.11.-12.12.</t>
  </si>
  <si>
    <t>Steigenberger hotel Berlin am Kanzleramt</t>
  </si>
  <si>
    <t>10557</t>
  </si>
  <si>
    <t>Ella-Trebe-Strasse 5</t>
  </si>
  <si>
    <t>http://en.steigenberger.com/Berlin/Steigenberger-Hotel-Am-Kanzleramt</t>
  </si>
  <si>
    <t>01.01.-31.01. / 28.06.-30.08./ 13.12.15-31.03.16</t>
  </si>
  <si>
    <t xml:space="preserve">01.04.-30.04. / 19.10.-26.11. </t>
  </si>
  <si>
    <t>SUN-THU 01.05.-27.06. / 31.08.-18.10. / 27.11.-12.12.</t>
  </si>
  <si>
    <t>FRI, SAT 01.05.-27.06. / 31.08.-18.10. / 27.11.-12.12.</t>
  </si>
  <si>
    <t>InterCityHotel Berlin Hauptbahnhof</t>
  </si>
  <si>
    <t>Katharina-Paulus-Strasse 5</t>
  </si>
  <si>
    <t>http://en.intercityhotel.com/Berlin/InterCityHotel-Berlin-Hauptbahnhof</t>
  </si>
  <si>
    <t>FRI, SAT 01.01.-31.03.</t>
  </si>
  <si>
    <t>SUN-THU 01.01.-31.03.</t>
  </si>
  <si>
    <t>01.04.-30.04. / 28.06.-30.08. / 19.10.-26.11. / 13.12.15-31.03.16</t>
  </si>
  <si>
    <t>Wyndham Garden Berlin Mitte</t>
  </si>
  <si>
    <t>13359</t>
  </si>
  <si>
    <t>Osloer Strasse 116a</t>
  </si>
  <si>
    <t>http://www.wyndhamgardenberlin.com/</t>
  </si>
  <si>
    <t>01.01.-28.02. / 01.11.-29.12. (excl. X-mas weekends)</t>
  </si>
  <si>
    <t>01.03.-30.04. / 01.07.-31.08. / 01.10.-31.10.</t>
  </si>
  <si>
    <t>01.05.-30.06. / 01.09.-30.09. and X-mas weekends</t>
  </si>
  <si>
    <t>Berlin Mark Hotel</t>
  </si>
  <si>
    <t>Meinekestrasse 18-19</t>
  </si>
  <si>
    <t>http://www.berlinmarkhotels.de/</t>
  </si>
  <si>
    <t>MIDWEEK 01.01.-31.03. / 01.07.-30.08. / 02.11.-26.11. / 29.11.-03.12. / 06.12.-09.12.</t>
  </si>
  <si>
    <t>WEEKENDS 01.01.-31.03. / 01.07.-30.08. / 02.11.-26.11. / 29.11.-03.12. / 06.12.-09.12.</t>
  </si>
  <si>
    <t>MIDWEEK 01.04.-30.04. / 01.06.-30.06.</t>
  </si>
  <si>
    <t>WEEKEND 01.04.-30.04. / 01.06.-30.06.</t>
  </si>
  <si>
    <t>MIDWEEK 01.05.-31.05. / 31.08.-01.11. / 27.11.-28.11. / 04.12.-05.12.</t>
  </si>
  <si>
    <t>WEEKEND 01.05.-31.05. / 31.08.-01.11. / 27.11.-28.11. / 04.12.-05.12.</t>
  </si>
  <si>
    <t>Wyndham Berlin Excelsior</t>
  </si>
  <si>
    <t>10623</t>
  </si>
  <si>
    <t>Hardenbergstrasse 14</t>
  </si>
  <si>
    <t>http://www.wyndhamberlinexcelsior.com/</t>
  </si>
  <si>
    <t>01.01.-26.03. / 02.11.-26.11. / 29.11.-03.12. / 06.12.-10.12. / 13.12.-29.12.</t>
  </si>
  <si>
    <t>27.03.-30.04. / 29.06.-30.08.</t>
  </si>
  <si>
    <t>01.05.-28.06. / 31.08.-01.11. / 27.11.-28.11. / 04.12.-05.12. / 11.12.-12.12.</t>
  </si>
  <si>
    <t>Tryp Berlin City East</t>
  </si>
  <si>
    <t>10367</t>
  </si>
  <si>
    <t>Ruschestrasse 45</t>
  </si>
  <si>
    <t>http://www.trypberlince.com/</t>
  </si>
  <si>
    <t>MIDWEEK 01.03.-30.04. / 01.07.-30.08.</t>
  </si>
  <si>
    <t>WEEKEND 01.03.-30.04. / 01.07.-30.08.</t>
  </si>
  <si>
    <t xml:space="preserve">MIDWEEK 01.05.-30.06. / 01.09.-31.10. </t>
  </si>
  <si>
    <t>Leonardo Hotel Berlin Mitte</t>
  </si>
  <si>
    <t>Bertolt Brecht Platz 4</t>
  </si>
  <si>
    <t>http://www.leonardo-hotels.com/germany-hotels/berlin-hotels/leonardo-hotel-berlin-mitte</t>
  </si>
  <si>
    <t>01.01.-29.03. / 01.11.-31.12.</t>
  </si>
  <si>
    <t>SUN-THU 30.03.-30.04. / 01.07.-31.08.</t>
  </si>
  <si>
    <t>FRI, SAT 30.03.-30.04. / 01.07.-31.08.</t>
  </si>
  <si>
    <t>SUN-THU 01.05.-30.06. / 01.09.-31.10.</t>
  </si>
  <si>
    <t>FRI, SAT 01.05.-30.06. / 01.09.-31.10.</t>
  </si>
  <si>
    <t>Leonardo Hotel Berlin</t>
  </si>
  <si>
    <t>10585</t>
  </si>
  <si>
    <t>Wilmersdorfer Straße 32</t>
  </si>
  <si>
    <t>http://www.leonardo-hotels.com/germany-hotels/berlin-hotels/leonardo-hotel-berlin</t>
  </si>
  <si>
    <t>30.03.-30.04. / 01.07.-31.08.</t>
  </si>
  <si>
    <t>Leonardo Royal Hotel Berlin</t>
  </si>
  <si>
    <t>10249</t>
  </si>
  <si>
    <t>Otto-Braun-Str. 90</t>
  </si>
  <si>
    <t>http://www.leonardo-hotels.com/germany-hotels/berlin-hotels/royal-hotel-berlin-alexanderplatz</t>
  </si>
  <si>
    <t>SON-THU 30.03.-30.04. / 01.07.-31.08.</t>
  </si>
  <si>
    <t>SWISSOTEL Berlin</t>
  </si>
  <si>
    <t>Augsburger Straße</t>
  </si>
  <si>
    <t>http://www.swissotel.com/EN/Destinations/Germany/Swissotel+Berlin/Hotel+Home/Hotel+Description</t>
  </si>
  <si>
    <t>01.04.-30.04. / 01.07.-30.08. / 01.11.-29.12. / 01.01.16-31.03.16</t>
  </si>
  <si>
    <t xml:space="preserve">01.05. - 30.06 / 01.09. - 31.10. / </t>
  </si>
  <si>
    <t>art´otel berlin city center west</t>
  </si>
  <si>
    <t>10179</t>
  </si>
  <si>
    <t>Lietzenburger Strasse 85</t>
  </si>
  <si>
    <t>http://www.artotels.com/berlin-hotel-de-d-10719/gerbrart</t>
  </si>
  <si>
    <t>01.04.15-31.03.16 rates from</t>
  </si>
  <si>
    <t>art´otel berlin kudamm</t>
  </si>
  <si>
    <t>Joachimstaler Strasse 28-29</t>
  </si>
  <si>
    <t>http://www.artotels.com/berlin-hotel-de-d-10719/gerkuber</t>
  </si>
  <si>
    <t>art´otel berlin mitte</t>
  </si>
  <si>
    <t>Wallstrasse 70-73</t>
  </si>
  <si>
    <t>http://www.artotels.com/berlin-hotel-de-d-10179/germiart</t>
  </si>
  <si>
    <t>Park Plaza Wallstreet Berlin</t>
  </si>
  <si>
    <t>Wallstrasse 23-24</t>
  </si>
  <si>
    <t>http://www.parkplaza.com/berlin-hotel-de-10179/gerberwa</t>
  </si>
  <si>
    <t>01.04.-31.10. rates from</t>
  </si>
  <si>
    <t>01.11.15-31.03.16 rates from</t>
  </si>
  <si>
    <t>Park Plaza Prenzlauer Berg Berlin</t>
  </si>
  <si>
    <t>10407</t>
  </si>
  <si>
    <t>Storkower Strasse 162</t>
  </si>
  <si>
    <t>http://www.parkplaza.com/berlin-hotel-de-d-10407/gerberpk</t>
  </si>
  <si>
    <t>pentahotel Berlin-Potsdam</t>
  </si>
  <si>
    <t>Berlin - Teltow</t>
  </si>
  <si>
    <t>14513</t>
  </si>
  <si>
    <t>Warthestrasse 20</t>
  </si>
  <si>
    <t>http://www.pentahotels.com/de/hotels/telph-berlin-teltow/everything/</t>
  </si>
  <si>
    <t xml:space="preserve">01.04.15-31.03.16 rates from </t>
  </si>
  <si>
    <t>pentahotel Berlin-Köpenick</t>
  </si>
  <si>
    <t>12557</t>
  </si>
  <si>
    <t>http://www.pentahotels.com/de/hotels/koeph-berlin-koepenick/everything/</t>
  </si>
  <si>
    <t>01.04.-30.09. rates from</t>
  </si>
  <si>
    <t>01.10.15-31.03.16 rates from</t>
  </si>
  <si>
    <t>Best Western Grand City Hotel Achim Bremen</t>
  </si>
  <si>
    <t>Bremen - Achim</t>
  </si>
  <si>
    <t>28832</t>
  </si>
  <si>
    <t>Zum Kluemoor 7</t>
  </si>
  <si>
    <t>http://www.hotel-bremen-east.de/</t>
  </si>
  <si>
    <t>01.01.-29.03. / 29.06.-30.08. / 30.11.-30.12.</t>
  </si>
  <si>
    <t>30.03.-28.06.</t>
  </si>
  <si>
    <t>31.08.-29.11.</t>
  </si>
  <si>
    <t>Innside Premium Bremen</t>
  </si>
  <si>
    <t>28237</t>
  </si>
  <si>
    <t>Sternentor 6</t>
  </si>
  <si>
    <t>http://www.solmelia.com/hotels/germany/bremen/innside-premium-hotels-bremen/home.htm</t>
  </si>
  <si>
    <t>Steigenberger Hotel Bremen</t>
  </si>
  <si>
    <t>28217</t>
  </si>
  <si>
    <t>Am Weser-Terminal 6</t>
  </si>
  <si>
    <t>http://en.steigenberger.com/Bremen/Steigenberger-Hotel-Bremen</t>
  </si>
  <si>
    <t>MIDWEEK 01.01.-28.02. / 07.07.-31.08. / 01.11.15-31.01.16</t>
  </si>
  <si>
    <t>WEEKEND 01.01.-28.02. / 07.07.-31.08. / 01.11.-25.11. / 24.12.15-31.01.16</t>
  </si>
  <si>
    <t>WEEKEND 01.03.-31.03. / 08.06.-06.07. / 01.02.16-31.03.16</t>
  </si>
  <si>
    <t>WEEKEND 01.04.-07.06. / 01.09.-15.10.</t>
  </si>
  <si>
    <t>MIDWEEK 01.02.16-31.03.16</t>
  </si>
  <si>
    <t>MIDWEEK 01.03.-31.03. / 01.05.-06.07.</t>
  </si>
  <si>
    <t>MIDWEEK 01.04.-30.04. / 01.09.-31.10.</t>
  </si>
  <si>
    <t>WEEKEND 16.10.-31.10. / 26.11.-23.12.</t>
  </si>
  <si>
    <t>Radisson Blu Bremen</t>
  </si>
  <si>
    <t>28195</t>
  </si>
  <si>
    <t>Boettcherstrasse 2</t>
  </si>
  <si>
    <t>http://www1.hilton.com/en_US/hi/hotel/BREHIHI-Hilton-Bremen/index.do</t>
  </si>
  <si>
    <t>01.01.-31.01. / 01.07.-31.08.</t>
  </si>
  <si>
    <t>01.02.-31.03. / 01.06.-30.06.</t>
  </si>
  <si>
    <t>01.04.-31.05. / 01.09.-30.12.</t>
  </si>
  <si>
    <t>SWISSOTEL Bremen</t>
  </si>
  <si>
    <t>Hillmannplatz 20</t>
  </si>
  <si>
    <t>http://www.swissotel.com/hotels/bremen/</t>
  </si>
  <si>
    <t>10.07.-31.08. / 01.11.15-31.03.16</t>
  </si>
  <si>
    <t>01.04.-03.05. / 13.05.-09.07.</t>
  </si>
  <si>
    <t>04.05.-12.05. / 01.09.-31.10. / 04.12.-06.12. / 11.12.-13.12.</t>
  </si>
  <si>
    <t>Wyndham Garden Dresden</t>
  </si>
  <si>
    <t>01219</t>
  </si>
  <si>
    <t>Wilhelm-Franke-Strasse 90</t>
  </si>
  <si>
    <t>http://www.hotel-dresden-city.de/en</t>
  </si>
  <si>
    <t>01.11.-26.11. / 13.12.-19.12.</t>
  </si>
  <si>
    <t>01.04.-30.04. / 01.07.-31.08. / 01.10.-31.10. / 20.12.-29.12.</t>
  </si>
  <si>
    <t>01.05.-30.06. / 01.09.-30.09. / 27.11.-12.12. / 30.12.-31.12.</t>
  </si>
  <si>
    <t>Innside Dresden</t>
  </si>
  <si>
    <t>01067</t>
  </si>
  <si>
    <t>Salzgasse 4</t>
  </si>
  <si>
    <t>http://www.solmelia.com/hotels/germany/dresden/innside-dresden/home.htm</t>
  </si>
  <si>
    <t>SUN-THU from</t>
  </si>
  <si>
    <t>FRI, SAT from</t>
  </si>
  <si>
    <t>Gold Inn Hotel Dresdner Heide</t>
  </si>
  <si>
    <t>01109</t>
  </si>
  <si>
    <t>Karl-Marx-Strasse 25</t>
  </si>
  <si>
    <t>http://www.hotel-dresdner-heide.de/default.aspx?lang=en</t>
  </si>
  <si>
    <t>art´otel dresden</t>
  </si>
  <si>
    <t>Ostra-Allee 33</t>
  </si>
  <si>
    <t>http://www.artotels.com/dresden-hotel-de-d-01067/gerdrart</t>
  </si>
  <si>
    <t>01.11.15-31.03.16 (excl. X-mas weekends!) rates from</t>
  </si>
  <si>
    <t>Pullman Dresden Newa</t>
  </si>
  <si>
    <t>01069</t>
  </si>
  <si>
    <t>Prager Strasse 2c</t>
  </si>
  <si>
    <t>http://www.pullman-hotel-dresden.de/en/</t>
  </si>
  <si>
    <t>02.01.-02.04. / 18.12.-29.12.</t>
  </si>
  <si>
    <t>03.04.-30.04. / 28.06.-30.08. / 18.10.-26.11.</t>
  </si>
  <si>
    <t>MIDWEEK 01.05.-27.06. / 31.08.-17.10.</t>
  </si>
  <si>
    <t>WEEKEND 01.05.-27.06. / 31.08.-17.10.</t>
  </si>
  <si>
    <t xml:space="preserve">MIDWEEK 27.11.-17.12. </t>
  </si>
  <si>
    <t xml:space="preserve">WEEKEND 27.11.-17.12. </t>
  </si>
  <si>
    <t>30.04.-02.05. / 14.05.-16.05. / 04.06.-06.06. / 30.12.15-02.01.16</t>
  </si>
  <si>
    <t>The Westin Bellevue Dresden</t>
  </si>
  <si>
    <t>01097</t>
  </si>
  <si>
    <t>Grosse Meissner Strasse 15</t>
  </si>
  <si>
    <t>http://www.westinbellevuedresden.com/</t>
  </si>
  <si>
    <t>01.01.-02.04.</t>
  </si>
  <si>
    <t>03.04.-30.04. / 28.06.-31.08. / 04.10.-25.11.</t>
  </si>
  <si>
    <t>MIDWEEK 01.05.-27.06. / 01.09.-03.10. / 26.11.-12.12. excl. THU before X-mas weekend</t>
  </si>
  <si>
    <t>WEEKEND 01.05.-27.06. / 01.09.-03.10. / 26.11.-12.12. and THU before X-mas weekend</t>
  </si>
  <si>
    <t>13.12.-29.12. excl. X-mas weekend</t>
  </si>
  <si>
    <t>Hilton Dresden</t>
  </si>
  <si>
    <t>An der Frauenkirche 5</t>
  </si>
  <si>
    <t>http://www3.hilton.com/en/hotels/sachen/hilton-dresden-DRSHITW/index.html</t>
  </si>
  <si>
    <t>WEEKEND 01.01.-28.03. / 05.07.-29.08. / 01.11.-24.11. / 20.12.-29.12.</t>
  </si>
  <si>
    <t>MIDWEEK 01.01.-28.03. / 05.07.-29.08. / 01.11.-24.11. / 20.12.-29.12.</t>
  </si>
  <si>
    <t>WEEKEND 29.03.-04.07. / 30.08.-31.10.</t>
  </si>
  <si>
    <t>MIDWEEK 29.03.-04.07. / 30.08.-31.10.</t>
  </si>
  <si>
    <t>WEEKEND 25.11.-19.12.</t>
  </si>
  <si>
    <t>MIDWEEK 25.11.-19.12.</t>
  </si>
  <si>
    <t>SWISSOTEL Dresden</t>
  </si>
  <si>
    <t>Schlossstrasse 16</t>
  </si>
  <si>
    <t>http://www.swissotel.com/hotels/dresden/</t>
  </si>
  <si>
    <t>01.11.-26.11. / 20.12.-29.12. / 01.01.16-31.03.16</t>
  </si>
  <si>
    <t>SUN-THU 01.04.-30.04. / 01.07.-31.08. / 18.10.-31.10.</t>
  </si>
  <si>
    <t>FRI, SAT 01.04.-30.04. / 01.07.-31.08. / 18.10.-31.10.</t>
  </si>
  <si>
    <t xml:space="preserve">SUN-THU 01.05.-30.06. / 01.09.-19.10. </t>
  </si>
  <si>
    <t xml:space="preserve">FRI-SAT 01.05.-30.06. / 01.09.-19.10. </t>
  </si>
  <si>
    <t>27.11.-19.12. / 30.12.-31.12.</t>
  </si>
  <si>
    <t>Steigenberger de Saxe Dresden</t>
  </si>
  <si>
    <t>Neumarkt 9</t>
  </si>
  <si>
    <t>http://en.steigenberger.com/Dresden/Steigenberger-Hotel-de-Saxe</t>
  </si>
  <si>
    <t>SUN-THU 01.01.-31.03. / 28.06.-30.08. / 11.10.-26.11. / 13.12.15-31.03.16</t>
  </si>
  <si>
    <t xml:space="preserve">SUN-THU 01.04.-30.04. </t>
  </si>
  <si>
    <t>FRI, SAT 28.06.-30.08. / 11.10.-26.11. / 13.12.15-31.03.16</t>
  </si>
  <si>
    <t>SUN-THU 01.05.-27.06. / 31.08.-10.10.</t>
  </si>
  <si>
    <t xml:space="preserve">FRI, SAT 01.04.-30.04. </t>
  </si>
  <si>
    <t>SUN-THU 27.11.-12.12.</t>
  </si>
  <si>
    <t>FRI, SAT 01.05.-27.06. / 31.08.-10.10.</t>
  </si>
  <si>
    <t>FRI, SAT 27.11.-12.12.</t>
  </si>
  <si>
    <t>Leonardo Hotel Freital</t>
  </si>
  <si>
    <t>Dresden - Freital</t>
  </si>
  <si>
    <t>01705</t>
  </si>
  <si>
    <t>Am langen Rain 16</t>
  </si>
  <si>
    <t>http://www.leonardo-hotels.de/deutschland-hotels/hotel-freital/freital-hotel</t>
  </si>
  <si>
    <t>21.03.-02.04. / 25.10.-25.11. / 20.12.-29.12.</t>
  </si>
  <si>
    <t>03.04.-29.04. / 28.06.-29.08.</t>
  </si>
  <si>
    <t>SUN-THU 30.04.-27.06. / 30.08.-24.10. / 26.11.-19.12.</t>
  </si>
  <si>
    <t>FRI, SAT 30.04.-27.06. / 30.08.-24.10. / 26.11.-29.12.</t>
  </si>
  <si>
    <t>Radisson BLU Park Hotel</t>
  </si>
  <si>
    <t>Dresden / Radebeul</t>
  </si>
  <si>
    <t>01445</t>
  </si>
  <si>
    <t>Nizzastrasse 55</t>
  </si>
  <si>
    <t>http://www.parkhotel-dresden.com/en</t>
  </si>
  <si>
    <t>01.01.-31.03. / 01.11.-26.11. / 13.12.-29.12.</t>
  </si>
  <si>
    <t xml:space="preserve">01.04.-30.04. / 01.07.-31.08. / 01.10.-31.10. </t>
  </si>
  <si>
    <t>Grand City Hotel Dresden Radebeul</t>
  </si>
  <si>
    <t>http://www.grandcity-hotel-dresden.de/en</t>
  </si>
  <si>
    <t>Steigenberger Frankfurt-Langen</t>
  </si>
  <si>
    <t>Frankfurt / Langen</t>
  </si>
  <si>
    <t>63225</t>
  </si>
  <si>
    <t>Robert-Bosch-Strasse 26</t>
  </si>
  <si>
    <t>http://www.steigenberger.com/en/Frankfurt_Langen</t>
  </si>
  <si>
    <t>01.01.-31.12. rates from</t>
  </si>
  <si>
    <t>Hilton Frankfurt</t>
  </si>
  <si>
    <t>Frankfurt am Main</t>
  </si>
  <si>
    <t>60313</t>
  </si>
  <si>
    <t>Hochstrasse 4</t>
  </si>
  <si>
    <t>http://www1.hilton.com/en_US/hi/hotel/FRAHITW-Hilton-Frankfurt-hotel/index.do</t>
  </si>
  <si>
    <t>MIDWEEK</t>
  </si>
  <si>
    <t>WEEKEND</t>
  </si>
  <si>
    <t>Intercontinental Frankfurt</t>
  </si>
  <si>
    <t>60329</t>
  </si>
  <si>
    <t>Wilhelm Leuschner Strasse 43</t>
  </si>
  <si>
    <t>http://www.frankfurt.intercontinental.com/</t>
  </si>
  <si>
    <t>MIDWEEK 01.01.-11.01. / 01.04.-12.04. / 03.07.-30.08. / 18.12.-31.12.</t>
  </si>
  <si>
    <t>MIDWEEK 12.01.-31.03. / 13.04.-02.07. / 31.08.-17.12.</t>
  </si>
  <si>
    <t>Wyndham Grand Frankfurt</t>
  </si>
  <si>
    <t>Wilhelm-Leuschner Strasse 32-34</t>
  </si>
  <si>
    <t>http://www.wyndhamgrandfrankfurt.com/</t>
  </si>
  <si>
    <t>MIDWEEK 01.04.-12.04. / 30.04.-07.06. / 24.07.-06.09. / 18.12.15-10.01.16</t>
  </si>
  <si>
    <t>WEEKEND 01.04.-12.04. / 30.04.-07.06. / 24.07.-06.09. / 18.12.15-10.01.16</t>
  </si>
  <si>
    <t>MIDWEEK 13.04.-29.04. / 08.06.-23.07. / 07.09.-17.12. / 04.02.16-14.02.16 / 25.03.16-31.03.16</t>
  </si>
  <si>
    <t>WEEKEND 13.04.-29.04. / 08.06.-23.07. / 07.09.-17.12. / 04.02.16-14.02.16 / 25.03.16-31.03.16</t>
  </si>
  <si>
    <t>MIDWEEK 11.01.16-03.02.16 / 15.02.16-24.03.16</t>
  </si>
  <si>
    <t>WEEKEND 11.01.16-03.02.16 / 15.02.16-24.03.16</t>
  </si>
  <si>
    <t>TRYP by Wyndham Frankfurt</t>
  </si>
  <si>
    <t>60326</t>
  </si>
  <si>
    <t>Mainzer Landstrasse 261-263</t>
  </si>
  <si>
    <t>http://www.trypfrankfurt.com/</t>
  </si>
  <si>
    <t>Mainzer Landstrasse 261-264</t>
  </si>
  <si>
    <t>Mainzer Landstrasse 261-265</t>
  </si>
  <si>
    <t>Mainzer Landstrasse 261-266</t>
  </si>
  <si>
    <t>Mainzer Landstrasse 261-267</t>
  </si>
  <si>
    <t>Mainzer Landstrasse 261-268</t>
  </si>
  <si>
    <t>Steigenberger Metropolitan Frankfurt</t>
  </si>
  <si>
    <t>Poststrasse 6</t>
  </si>
  <si>
    <t>http://en.steigenberger.com/Frankfurt/Steigenberger-Hotel-Metropolitan</t>
  </si>
  <si>
    <t xml:space="preserve">01.01.-31.12. </t>
  </si>
  <si>
    <t>Steigenberger Frankfurt Airport</t>
  </si>
  <si>
    <t>60549</t>
  </si>
  <si>
    <t>Unterschweinstiege 16</t>
  </si>
  <si>
    <t>http://en.steigenberger.com/Frankfurt/Steigenberger-Airport-Hotel</t>
  </si>
  <si>
    <t>01.01.-31.12.</t>
  </si>
  <si>
    <t>Sheraton Congress hotel Frankfurt</t>
  </si>
  <si>
    <t>60528</t>
  </si>
  <si>
    <t>Lyoner Strasse 44-48</t>
  </si>
  <si>
    <t>http://www.sheratoncongressfrankfurt.com/</t>
  </si>
  <si>
    <t>Holiday Inn Frankfurt Airport-North</t>
  </si>
  <si>
    <t>Isenburger Schneise 40</t>
  </si>
  <si>
    <t>http://www.frankfurt-airport-hi-hotel.com/20_00_00_00_en.php</t>
  </si>
  <si>
    <t>Leonardo Royal Hotel Frankfurt</t>
  </si>
  <si>
    <t>60598</t>
  </si>
  <si>
    <t>Mailaender Strasse 21</t>
  </si>
  <si>
    <t>http://www.leonardo-hotels.com/germany-hotels/frankfurt-hotels/leonardo-royal-hotel-frankfurt</t>
  </si>
  <si>
    <t xml:space="preserve">01.01.-31.12. rates from </t>
  </si>
  <si>
    <t>Hotel Königshof</t>
  </si>
  <si>
    <t>Garmisch-Partenkirchen</t>
  </si>
  <si>
    <t>82467</t>
  </si>
  <si>
    <t>St. Martin Straße 4</t>
  </si>
  <si>
    <t>http://www.hotel-koenigshof-garmisch.de/hotel-garmisch-koenigshof.html</t>
  </si>
  <si>
    <t>11.01.-27.02. / 08.03.-28.03. / 10.06.-02.07. / 05.07.-18.09.</t>
  </si>
  <si>
    <t>02.01.-10.01. / 28.02.-07.03. / 19.09.-03.10.</t>
  </si>
  <si>
    <t>23.12.-31.12. only possible incl. HB (3-course-menu incl. in the rates)</t>
  </si>
  <si>
    <t>29.03.-17.05. / 04.10.-22.12.</t>
  </si>
  <si>
    <t>Wyndham Garden Gummersbach</t>
  </si>
  <si>
    <t>Gummersbach</t>
  </si>
  <si>
    <t>51647</t>
  </si>
  <si>
    <t>Hückeswagener Strasse 4</t>
  </si>
  <si>
    <t>http://www.wyndhamgardengummersbach.com/</t>
  </si>
  <si>
    <t>01.04.-11.04. / 29.06.-11.08. / 23.12.15-06.01.16</t>
  </si>
  <si>
    <t>12.04.-03.05. / 08.05.-28.06. / 12.08.-08.10. / 14.10.-22.12.</t>
  </si>
  <si>
    <t>04.05.-07.05. / 09.10.-13.10.</t>
  </si>
  <si>
    <t>Radisson BLU Hamburg</t>
  </si>
  <si>
    <t>20355</t>
  </si>
  <si>
    <t>Marseiller Strasse 2</t>
  </si>
  <si>
    <t>http://www.radissonblu.com/hotel-hamburg</t>
  </si>
  <si>
    <t>Radisson BLU Hamburg Airport</t>
  </si>
  <si>
    <t>22335</t>
  </si>
  <si>
    <t>Flughafenstrasse 1-3</t>
  </si>
  <si>
    <t>http://www.radissonblu.com/hotel-hamburgairport</t>
  </si>
  <si>
    <t>Steigenberger Hotel Treudelberg Hamburg</t>
  </si>
  <si>
    <t>22397</t>
  </si>
  <si>
    <t>Lemsahler Landstrasse 45</t>
  </si>
  <si>
    <t>http://en.steigenberger.com/Hamburg/Steigenberger-Hotel-Treudelberg</t>
  </si>
  <si>
    <t>01.01.-10.10. / 01.04.-11.04. / 03.07.-30.08. / 18.12.15-09.01.16 / 07.03.16-31.03.16</t>
  </si>
  <si>
    <t>WEEKEND 11.01.-31.03. / 12.04.-02.07. / 31.08.-17.12. / 10.01.16-06.03.16</t>
  </si>
  <si>
    <t>MIDWEEK 11.01.-31.03. / 12.04.-02.07. / 31.08.-17.12. / 10.01.16-06.03.16</t>
  </si>
  <si>
    <t>Hamburg Marriott hotel</t>
  </si>
  <si>
    <t>20354</t>
  </si>
  <si>
    <t>ABC Strasse 52</t>
  </si>
  <si>
    <t>http://www.marriott.com/hotels/travel/hamdt-hamburg-marriott-hotel/</t>
  </si>
  <si>
    <t>all year from</t>
  </si>
  <si>
    <t>Renaissance Hamburg</t>
  </si>
  <si>
    <t>Grosse Bleichen</t>
  </si>
  <si>
    <t>http://www.marriott.com/hotels/travel/hamrn-renaissance-hamburg-hotel/</t>
  </si>
  <si>
    <t>Leonardo Hotel Hamburg City North</t>
  </si>
  <si>
    <t>22297</t>
  </si>
  <si>
    <t>Mexikoring 1</t>
  </si>
  <si>
    <t>http://www.leonardo-hotels.com/germany-hotels/hamburg-hotels/leonardo-hotel-hamburg-city-north</t>
  </si>
  <si>
    <t>01.01.-31.03. / 01.11.-31.12.</t>
  </si>
  <si>
    <t>01.04.-30.04. / 01.07.-31.08. / 01.10.-31.10.</t>
  </si>
  <si>
    <t>01.05.-30.06. / 01.09.-30.09.</t>
  </si>
  <si>
    <t>Tryp by Wyndham Hamburg Arena</t>
  </si>
  <si>
    <t>22525</t>
  </si>
  <si>
    <t>Kieler Strasse 333</t>
  </si>
  <si>
    <t>http://www.tryphamburgarena.com/</t>
  </si>
  <si>
    <t>01.01.-28.02. / 29.06.-30.08. / 02.11.-31.12. / 01.01.16-28.02.16</t>
  </si>
  <si>
    <t>01.03.-28.06. / 31.08.-01.11. / 01.03.16-31.03.16</t>
  </si>
  <si>
    <t>Grand City Hotel Hamburg Mitte</t>
  </si>
  <si>
    <t xml:space="preserve">20097 </t>
  </si>
  <si>
    <t>Amsinckstrasse 45</t>
  </si>
  <si>
    <t>http://www.hotel-in-hamburg-mitte.de/</t>
  </si>
  <si>
    <t>MIDWEEK 01.01.-28.02. / 29.06.-30.08. / 02.11.-29.12. / 01.01.16-28.02.16</t>
  </si>
  <si>
    <t>WEEKEND 01.01.-28.02. / 29.06.-30.08. / 02.11.-29.12. / 01.01.16-28.02.16</t>
  </si>
  <si>
    <t>MIDWEEK 01.03.-19.04. / 28.09.-01.11. / 01.03.16-31.03.16</t>
  </si>
  <si>
    <t>WEEKEND 01.03.-19.04. / 28.09.-01.11. / 01.03.16-31.03.16</t>
  </si>
  <si>
    <t>MIDWEEK 20.04.-28.06. / 31.08.-27.09. / 30.12.-31.12.</t>
  </si>
  <si>
    <t>WEEKEND 20.04.-28.06. / 31.08.-27.09. / 30.12.-31.12.</t>
  </si>
  <si>
    <t>Wyndham Garden Hamburg City Centre Berliner Tor</t>
  </si>
  <si>
    <t>20537</t>
  </si>
  <si>
    <t>Borgfelder Strasse 1-9</t>
  </si>
  <si>
    <t>http://www.wyndhamgardenhamburgcc.com/</t>
  </si>
  <si>
    <t>29.06.-31.08. / 02.11.-26.11. / 01.01.16-29.02.16</t>
  </si>
  <si>
    <t>MIDWEEK 01.03.-28.06. / 01.09.-11.11. / 27.11.-31.12. / 01.03.16-31.03.16</t>
  </si>
  <si>
    <t>WEEKEND 01.03.-19.04. / 28.09.-01.11. / 27.11.-29.12. / 01.03.16-31.03.16</t>
  </si>
  <si>
    <t>WEEKEND 20.04.-28.06. / 01.09.-27.09. / 30.12.-31.12.</t>
  </si>
  <si>
    <t>Leonardo Hotel Hamburg Stillhorn</t>
  </si>
  <si>
    <t>21109</t>
  </si>
  <si>
    <t>Stillhorner Weg 40</t>
  </si>
  <si>
    <t>http://www.leonardo-hotels.com/germany-hotels/hamburg-hotels/hamburg-stillhorn-hotel</t>
  </si>
  <si>
    <t>SUN-THU 01.04.-30.04. / 01.07.-31.08. / 01.10.-31.10.</t>
  </si>
  <si>
    <t>FRI, SAT 01.04.-30.04. / 01.07.-31.08. / 01.10.-31.10.</t>
  </si>
  <si>
    <t>SUN-THU 01.05.-30.06. / 01.09.-30.09.</t>
  </si>
  <si>
    <t>FRI, SAT 01.05.-30.06. / 01.09.-30.09.</t>
  </si>
  <si>
    <t>Leonardo Hotel Hamburg Airport</t>
  </si>
  <si>
    <t>22415</t>
  </si>
  <si>
    <t>Langenhorner Chaussee 183</t>
  </si>
  <si>
    <t>http://www.leonardo-hotels.com/germany-hotels/hamburg-hotels/leonardo-inn-hotel-hamburg-airport</t>
  </si>
  <si>
    <t>MIDWEEK 01.01.-31.03. / 01.11.-31.12.</t>
  </si>
  <si>
    <t>WEEKEND 01.01.-31.03. / 01.11.-31.12.</t>
  </si>
  <si>
    <t>MIDWEEK 01.04.-30.04. / 01.07.-31.08. 01.10.-31.10.</t>
  </si>
  <si>
    <t>WEEKEND 01.04.-30.04. / 01.07.-31.08. 01.10.-31.10.</t>
  </si>
  <si>
    <t>MIDWEEK 01.05.-30.06. / 01.09.-30.09.</t>
  </si>
  <si>
    <t>WEEKEND 01.05.-30.06. / 01.09.-30.09.</t>
  </si>
  <si>
    <t>Leonardo Inn Hotel Hamburg Airport</t>
  </si>
  <si>
    <t>Zeppelinstrasse 12</t>
  </si>
  <si>
    <t>Heidelberg Marriott hotel</t>
  </si>
  <si>
    <t>69115</t>
  </si>
  <si>
    <t>Vangerowstrasse 16</t>
  </si>
  <si>
    <t>http://www.marriott.com/hotels/travel/hdbmc-heidelberg-marriott-hotel/</t>
  </si>
  <si>
    <t>WEEKENDS</t>
  </si>
  <si>
    <t>WEEKDAYS</t>
  </si>
  <si>
    <t xml:space="preserve">Leonardo Hotel Heidelberg  </t>
  </si>
  <si>
    <t>69124</t>
  </si>
  <si>
    <t>Pleikartsfoerster Strasse 101</t>
  </si>
  <si>
    <t>http://www.leonardo-hotels.com/germany-hotels/heidelberg-hotels/leonardo-heidelberg-hotel</t>
  </si>
  <si>
    <t>01.01.-01.03. / 27.03.-12.04. / 11.05.-17.05. / 22.05.-07.06. / 27.07.-13.09. / 30.10.-25.11. / 14.12.-31.12.</t>
  </si>
  <si>
    <t>MIDWEEK 02.03.-26.03. / 27.04.-03.05./ 08.06.-26.07.</t>
  </si>
  <si>
    <t>WEEKEND 02.03.-26.03. / 27.04.-03.05./ 08.06.-26.07.</t>
  </si>
  <si>
    <t>MIDWEEK 13.04.-26.04. / 04.05.-10.05./ 18.05.-21.05. / 14.09.-29.10.</t>
  </si>
  <si>
    <t>WEEKEND 13.04.-26.04. / 04.05.-10.05./ 18.05.-21.05. / 14.09.-29.10.</t>
  </si>
  <si>
    <t>Leonardo Hotel Heidelberg City Center</t>
  </si>
  <si>
    <t>Bergheimer Straße 63</t>
  </si>
  <si>
    <t>http://www.leonardo-hotels.com/germany-hotels/heidelberg-hotels/leonardo-hotel-heidelberg</t>
  </si>
  <si>
    <t>MIDWEEK 01.01.-01.03. / 27.03.-12.04. / 11.05.-17.05. / 22.05.-07.06. / 27.07.-06.09. / 30.10.-08.11. / 14.12.-31.12.</t>
  </si>
  <si>
    <t>WEEKEND 01.01.-01.03. / 27.03.-12.04. / 11.05.-17.05. / 22.05.-07.06. / 27.07.-06.09. / 30.10.-08.11. / 14.12.-31.12.</t>
  </si>
  <si>
    <t>MIDWEEK 27.04.-10.05. / 18.05.-21.05. / 07.09.-13.09. / 09.11.-25.11.</t>
  </si>
  <si>
    <t>WEEKEND 27.04.-10.05. / 18.05.-21.05. / 07.09.-13.09. / 09.11.-25.11.</t>
  </si>
  <si>
    <t>MIDWEEK 02.03.-26.03. / 13.04.-26.04. / 08.06.-26.07. / 14.09.-29.10.</t>
  </si>
  <si>
    <t>WEEKEND 02.03.-26.03. / 13.04.-26.04. / 08.06.-26.07. / 14.09.-29.10.</t>
  </si>
  <si>
    <t>Leonardo Hotel Heidelberg-Walldorf</t>
  </si>
  <si>
    <t>Heidelberg / Walldorf</t>
  </si>
  <si>
    <t>69190</t>
  </si>
  <si>
    <t>Roter Strasse</t>
  </si>
  <si>
    <t>http://www.leonardo-hotels.com/germany-hotels/heidelberg-hotels/leonardo-hotel-heidelberg-walldorf</t>
  </si>
  <si>
    <t>01.01.-19.02. / 27.03.-12.04. / 11.05.-17.05. / 22.05.-07.06. / 27.07.-06.09. / 11.12.-31.12.</t>
  </si>
  <si>
    <t>MIDWEEK 20.02.-01.03. / 27.04.-03.05. / 07.09.-13.09. / 30.10.-10.12.</t>
  </si>
  <si>
    <t>WEEKEND 20.02.-01.03. / 27.04.-03.05. / 07.09.-13.09. / 30.10.-10.12.</t>
  </si>
  <si>
    <t>MIDWEEK 02.03.-26.03. / 13.04.-26.04. / 04.05.-10.05. / 18.05.-21.05. / 08.06.-26.07. / 14.09.-29.10.</t>
  </si>
  <si>
    <t>WEEKEND 02.03.-26.03. / 13.04.-26.04. / 04.05.-10.05. / 18.05.-21.05. / 08.06.-26.07. / 14.09.-29.10.</t>
  </si>
  <si>
    <t>InterCityHotel Ingolstadt</t>
  </si>
  <si>
    <t>85051</t>
  </si>
  <si>
    <t>Bahnhofstrasse 6</t>
  </si>
  <si>
    <t>http://en.intercityhotel.com/Ingolstadt/InterCityHotel-Ingolstadt</t>
  </si>
  <si>
    <t>Wyndham Garden Kassel</t>
  </si>
  <si>
    <t>34123</t>
  </si>
  <si>
    <t>Heiligenröder Strasse 61</t>
  </si>
  <si>
    <t>http://www.wyndhamgardenkassel.com/en</t>
  </si>
  <si>
    <t>01.01.-31.03./ 01.07.-31.08. / 01.11.-31.12.</t>
  </si>
  <si>
    <t>MIDWEEK 01.04.-30.06. / 01.09.-31.10.</t>
  </si>
  <si>
    <t>WEEKEND 01.04.-30.06. / 01.09.-31.10.</t>
  </si>
  <si>
    <t>pentahotel Kassel</t>
  </si>
  <si>
    <t>34131</t>
  </si>
  <si>
    <t>Bertha-von-Suttner Strasse 15</t>
  </si>
  <si>
    <t>http://www.pentahotels.com/de/hotels/kasph-kassel/everything/</t>
  </si>
  <si>
    <t>01.04.-31.05. / 01.11.15-31.03.16</t>
  </si>
  <si>
    <t>WEEKEND 01.06.-31.10.</t>
  </si>
  <si>
    <t>MIDWEEK 01.06.-31.10.</t>
  </si>
  <si>
    <t>Wyndham Garden Lahnstein Koblenz</t>
  </si>
  <si>
    <t>Lahnstein</t>
  </si>
  <si>
    <t>56112</t>
  </si>
  <si>
    <t>Zu den Thermen</t>
  </si>
  <si>
    <t>http://www.wyndhamgardenlahnstein.com/</t>
  </si>
  <si>
    <t>MIDWEEK 01.04.-29.08. / 25.10.15-31.03.16</t>
  </si>
  <si>
    <t>WEEKEND 01.04.-29.08. / 25.10.15-31.03.16</t>
  </si>
  <si>
    <t>30.08.-24.10.</t>
  </si>
  <si>
    <t>Wyndham Köln</t>
  </si>
  <si>
    <t>Köln</t>
  </si>
  <si>
    <t>50668</t>
  </si>
  <si>
    <t>Breslauer Platz 2</t>
  </si>
  <si>
    <t>http://www.wyndhamkoeln.com/en</t>
  </si>
  <si>
    <t>01.01.-17.01. / 29.06.-31.08. / 21.12.-29.12. / 01.01.16-10.01.16</t>
  </si>
  <si>
    <t>01.04.-01.05. / 05.10.-17.10. / 01.01.16-31.03.16</t>
  </si>
  <si>
    <t>18.01.-31.03. / 02.05.-28.06. / 01.09.-04.10. / 18.10.-20.12. / 30.12.-31.12. / 11.01.16-31.03.16</t>
  </si>
  <si>
    <t>Lindner Hotel Dom Residence</t>
  </si>
  <si>
    <t>Stolkgasse / An den Dominikanern 4a</t>
  </si>
  <si>
    <t>http://www.lindner.de/en/DR/index_html/complexdoc_view</t>
  </si>
  <si>
    <t>01.01.-30.06. / 01.10.-30.12.</t>
  </si>
  <si>
    <t xml:space="preserve">Lindner City Plaza </t>
  </si>
  <si>
    <t>50672</t>
  </si>
  <si>
    <t>Magnusstrasse 20</t>
  </si>
  <si>
    <t>http://www.lindner.de/en/hotel_cologne_city_center</t>
  </si>
  <si>
    <t>rates from</t>
  </si>
  <si>
    <t>Hilton Köln</t>
  </si>
  <si>
    <t>Marzellenstrasse 13-17</t>
  </si>
  <si>
    <t>http://www3.hilton.com/en/hotels/north-rhine-westphalia/hilton-cologne-CGNHIHI/index.html</t>
  </si>
  <si>
    <t>01.01.-11.01. / 02.04.-12.04. / 13.07.-16.08. / 19.10.-01.11. / 21.12.-31.12.</t>
  </si>
  <si>
    <t>MIDWEEK 12.01.-01.04. / 13.04.-12.07. / 17.08.-18.10. / 01.11.-20.12.</t>
  </si>
  <si>
    <t>WEEKEND 12.01.-01.04. / 13.04.-12.07. / 17.08.-18.10. / 01.11.-20.12.</t>
  </si>
  <si>
    <t>Park Inn Köln Belfortstrasse</t>
  </si>
  <si>
    <t>Belfortstrasse 9</t>
  </si>
  <si>
    <t>http://www.park-inn-koeln-belfortstrasse.de/default-en.html</t>
  </si>
  <si>
    <t>Park Inn Köln City West</t>
  </si>
  <si>
    <t>50823</t>
  </si>
  <si>
    <t>Innere Kanalstrasse 15</t>
  </si>
  <si>
    <t>http://www.pikcw.de/default-en.html</t>
  </si>
  <si>
    <t>Leonardo Royal Köln am Stadtwald</t>
  </si>
  <si>
    <t>50935</t>
  </si>
  <si>
    <t>Duerener Strasse 287</t>
  </si>
  <si>
    <t>http://www.leonardo-hotels.com/germany-hotels/cologne-hotels/leonardo-hotel-cologne-am-stadtwald</t>
  </si>
  <si>
    <t>MIDWEEK 01.01.-28.02. / 01.04.-30.04. / 01.07.-31.08. / 01.12.-31.12.</t>
  </si>
  <si>
    <t>WEEKEND 01.01.-28.02. / 01.04.-30.04. / 01.07.-31.08. / 01.12.-31.12.</t>
  </si>
  <si>
    <t>MIDWEEK 01.03.-31.03. / 01.05.-30.06. / 01.09.-30.11.</t>
  </si>
  <si>
    <t>WEEKEND 01.03.-31.03. / 01.05.-30.06. / 01.09.-30.11.</t>
  </si>
  <si>
    <t>Leonardo Hotel Köln Bonn Airport</t>
  </si>
  <si>
    <t>51147</t>
  </si>
  <si>
    <t>Waldstrasse 255</t>
  </si>
  <si>
    <t>http://www.leonardo-hotels.com/germany-hotels/cologne-hotels/leonardo-hotel-cologne-airport</t>
  </si>
  <si>
    <t>01.03.-31.03. / 01.05.-30.06. / 01.09.-30.11.</t>
  </si>
  <si>
    <t>Leonardo Hotel Köln</t>
  </si>
  <si>
    <t>51065</t>
  </si>
  <si>
    <t>Waldecker Str. 11-15</t>
  </si>
  <si>
    <t>http://www.leonardo-hotels.com/germany-hotels/cologne-hotels/leonardo-hotel-cologne</t>
  </si>
  <si>
    <t xml:space="preserve">MIDWEEK 01.01.-28.02. / 01.04.-30.04. / 01.07.-31.08. / 01.12.-31.12. </t>
  </si>
  <si>
    <t xml:space="preserve">WEEKEND 01.01.-28.02. / 01.04.-30.04. / 01.07.-31.08. / 01.12.-31.12. </t>
  </si>
  <si>
    <t>Leipzig Marriott Hotel</t>
  </si>
  <si>
    <t>04109</t>
  </si>
  <si>
    <t>Am Hallischen Tor 1</t>
  </si>
  <si>
    <t>http://www.marriott.com/hotels/travel/lejdt-leipzig-marriott-hotel/</t>
  </si>
  <si>
    <t>The Westin Leipzig</t>
  </si>
  <si>
    <t>04105</t>
  </si>
  <si>
    <t>Gerberstrasse 15</t>
  </si>
  <si>
    <t>http://www.westinleipzig.com/</t>
  </si>
  <si>
    <t>01.01.-01.03. / 21.12.-29.12.</t>
  </si>
  <si>
    <t>02.03.-29.04. / 29.06.-30.08. / 02.11.-25.11.</t>
  </si>
  <si>
    <t>30.04.-28.06. / 31.08.-01.11. / 26.11.-20.12.</t>
  </si>
  <si>
    <t>Steigenberger Grandhotel Leipzig</t>
  </si>
  <si>
    <t>Salzgässchen 6</t>
  </si>
  <si>
    <t>http://www.steigenberger.com/en/Leipzig/</t>
  </si>
  <si>
    <t>01.01.-31.03.</t>
  </si>
  <si>
    <t>01.04.-30.04. / 28.06.-06.09. / 11.10.-01.11. / 13.12.15-31.03.16</t>
  </si>
  <si>
    <t xml:space="preserve">01.05.-27.06. / 07.09.-10.10. / 02.11.-12.12. </t>
  </si>
  <si>
    <t>Lindner Hotel Leipzig</t>
  </si>
  <si>
    <t>04179</t>
  </si>
  <si>
    <t>Hans-Driesch-Strasse 27</t>
  </si>
  <si>
    <t>http://www.lindner.de/en/LEI/index_html/complexdoc_view</t>
  </si>
  <si>
    <t>01.01.-31.03. rates from</t>
  </si>
  <si>
    <t>01.11.-31.12. rates from</t>
  </si>
  <si>
    <t>04103</t>
  </si>
  <si>
    <t>Grosser Brockhaus 3</t>
  </si>
  <si>
    <t>http://www.pentahotels.com/de/hotels/leiph-leipzig/everything/</t>
  </si>
  <si>
    <t>MON-WED 01.04.-28.06. / 31.08.-29.12. / 25.03.16-31.03.16</t>
  </si>
  <si>
    <t>THU-SUN 01.04.-28.06. / 31.08.-29.12. / 25.03.16-31.03.16</t>
  </si>
  <si>
    <t>27.11.-29.11. / 04.12.-06.12. / 11.12.-13.12. (MLOS 2 nights)</t>
  </si>
  <si>
    <t>29.06.-30.08. / 01.01.16-24.03.16</t>
  </si>
  <si>
    <t>Leonardo Royal Hotel Mannheim</t>
  </si>
  <si>
    <t>68165</t>
  </si>
  <si>
    <t>Augustaanlage 4-8</t>
  </si>
  <si>
    <t>http://www.leonardo-hotels.com/germany-hotels/mannheim-hotels/leonardo-royal-hotel-mannheim</t>
  </si>
  <si>
    <t>01.01.-06.01. / 27.03.-06.04. / 22.05.-07.06. / 17.07.-13.09. / 18.12.-31.12. / 01.01.16-10.01.16 / 18.03.16-28.03.16</t>
  </si>
  <si>
    <t>MIDWEEK 07.01.-26.03. / 07.04.-21.05. / 08.06.-16.07. / 14.09.-17.12. / 11.01.16-17.03.16 / 29.03.16-31.03.16</t>
  </si>
  <si>
    <t>WEEKEND 07.01.-26.03. / 07.04.-21.05. / 08.06.-16.07. / 14.09.-17.12. / 11.01.16-17.03.16 / 29.03.16-31.03.16</t>
  </si>
  <si>
    <t>Wyndham Mannheim</t>
  </si>
  <si>
    <t>68159</t>
  </si>
  <si>
    <t>F4, 4-11</t>
  </si>
  <si>
    <t>http://www.wyndham.com/hotels/germany/mannheim/wyndham-garden-mannheim/hotel-overview</t>
  </si>
  <si>
    <t>Park Inn Mannheim</t>
  </si>
  <si>
    <t>Am Friedensplatz 1</t>
  </si>
  <si>
    <t>http://www.park-inn-mannheim.de/default-en.html</t>
  </si>
  <si>
    <t>Leonardo Hotel Mannheim City Center</t>
  </si>
  <si>
    <t>68161</t>
  </si>
  <si>
    <t>N 6,3</t>
  </si>
  <si>
    <t>http://www.leonardo-hotels.com/germany-hotels/mannheim-hotels/leonardo-hotel-mannheim-city-center</t>
  </si>
  <si>
    <t>MIDWEEK 01.01.-01.03. / 27.03.-12.04. / 27.04.-03.05. / 08.05.-17.05. / 22.05.-07.06. / 27.07.-06.09. / 30.10.-08.11. / 11.12.-31.12.</t>
  </si>
  <si>
    <t>WEEKEND 01.01.-01.03. / 27.03.-12.04. / 27.04.-03.05. / 08.05.-17.05. / 22.05.-07.06. / 27.07.-06.09. / 30.10.-08.11. / 11.12.-31.12.</t>
  </si>
  <si>
    <t>MIDWEEK 09.11.-10.12.</t>
  </si>
  <si>
    <t>WEEKEND 09.11.-10.12.</t>
  </si>
  <si>
    <t xml:space="preserve">MIDWEEK 02.03.-26.03. / 13.04.-26.04. / 04.05.-07.05. / 18.05.-21.05. / 08.06.-26.07. / 07.09.-29.10. </t>
  </si>
  <si>
    <t xml:space="preserve">WEEKEND 02.03.-26.03. / 13.04.-26.04. / 04.05.-07.05. / 18.05.-21.05. / 08.06.-26.07. / 07.09.-29.10. </t>
  </si>
  <si>
    <t>Leonardo Hotel Mannheim – Ladenburg</t>
  </si>
  <si>
    <t>Mannheim - Ladenburg</t>
  </si>
  <si>
    <t>68526</t>
  </si>
  <si>
    <t>Benzstraße 21</t>
  </si>
  <si>
    <t>http://www.leonardo-hotels.com/germany-hotels/mannheim-ladenburg-hotels/leonardo-hotel-mannheim-Ladenburg</t>
  </si>
  <si>
    <t>MIDWEEK 02.03.-26.03. / 13.04.-26.04. / 04.05.-07.05. / 18.05.-21.05. / 08.06.-26.07. / 07.09.-29.10. / 09.11.-10.12.</t>
  </si>
  <si>
    <t>WEEKEND 02.03.-26.03. / 13.04.-26.04. / 04.05.-07.05. / 18.05.-21.05. / 08.06.-26.07. / 07.09.-29.10. / 09.11.-10.12.</t>
  </si>
  <si>
    <t>Le Meridien Munich</t>
  </si>
  <si>
    <t>80335</t>
  </si>
  <si>
    <t>Bayerstrasse 41</t>
  </si>
  <si>
    <t>http://www.lemeridienmunich.com/</t>
  </si>
  <si>
    <t>The Westin Grand Munich</t>
  </si>
  <si>
    <t>81925</t>
  </si>
  <si>
    <t>Arabellastrasse 6</t>
  </si>
  <si>
    <t>http://www.westingrandmunich.com/</t>
  </si>
  <si>
    <t>Sheraton Munich Arabellapark</t>
  </si>
  <si>
    <t>Arabellastrasse 5</t>
  </si>
  <si>
    <t>http://www.sheratonarabellapark.com/</t>
  </si>
  <si>
    <t>Sheraton Munich Westpark</t>
  </si>
  <si>
    <t>80339</t>
  </si>
  <si>
    <t>Garmischer Strasse 2</t>
  </si>
  <si>
    <t>http://www.sheratonwestpark.com/</t>
  </si>
  <si>
    <t>02.04.-06.04. / 30.04. / 13.05.-14.05. / 25.05. / 04.06. / 21.12.-22.12. / 04.01.16-07.01.16 / 24.03.16 / 28.03.16</t>
  </si>
  <si>
    <t>WEEKEND 01.04. / 07.04.-29.04. / 01.05.-03.05. / 08.05.-12.05. / 15.05.-24.05. / 26.05.-03.06. / 05.06.-21.06. / 26.06.-27.09. / 07.10.-08.11. / 13.11.-26.11. / 29.11.-03.12. / 06.12.-20.12. / 08.01.16-23.03.16 / 25.03.16-27.03.16 / 29.03.16-31.03.16</t>
  </si>
  <si>
    <t>WEEKDAY 01.04. / 07.04.-29.04. / 01.05.-03.05. / 08.05.-12.05. / 15.05.-24.05. / 26.05.-03.06. / 05.06.-21.06. / 26.06.-27.09. / 07.10.-08.11. / 13.11.-26.11. / 29.11.-03.12. / 06.12.-20.12. / 08.01.16-23.03.16 / 25.03.16-27.03.16 / 29.03.16-31.03.16</t>
  </si>
  <si>
    <t>27.11.-28.11. / 04.12.-05.12.</t>
  </si>
  <si>
    <t>Sheraton Munich Airport</t>
  </si>
  <si>
    <t>Schwaig Oberding</t>
  </si>
  <si>
    <t>85445</t>
  </si>
  <si>
    <t>Freisinger Strasse 80</t>
  </si>
  <si>
    <t>http://www.sheratonmunichairport.com/</t>
  </si>
  <si>
    <t>01.04.-12.04. / 13.05.-14.05. / 25.05.-07.06. / 06.07.-30.08. / 12.12.15-10.01.16 / 18.03.16-31.03.16</t>
  </si>
  <si>
    <t>WEEKEND 13.04.-03.05. / 08.05.-12.05. / 15.05.-24.05. / 08.06.-05.07. / 31.08.-17.09. / 07.10.-08.11. / 13.11.-16.12. / 11.01.16-17.03.16</t>
  </si>
  <si>
    <t>WEEKDAY 13.04.-03.05. / 08.05.-12.05. / 15.05.-24.05. / 08.06.-05.07. / 31.08.-17.09. / 07.10.-08.11. / 13.11.-16.12. / 11.01.16-17.03.16</t>
  </si>
  <si>
    <t>18.09.-20.09. / 25.09.-27.09. / 02.10.-04.10.</t>
  </si>
  <si>
    <t>Hilton Munich Park</t>
  </si>
  <si>
    <t>80538</t>
  </si>
  <si>
    <t>Am Tucherpark 7</t>
  </si>
  <si>
    <t>http://www1.hilton.com/en_US/hi/hotel/MUCHITW-Hilton-Munich-Park-hotel/index.do</t>
  </si>
  <si>
    <t>01.01.-17.01. / 09.02.-08.03. / 30.03.-19.04. / 26.10.-01.11. / 14.12.-31.12.</t>
  </si>
  <si>
    <t>MIDWEEK 18.01.-08.02. / 09.03.-29.03. / 20.04.-31.05. / 19.06.-19.07. / 07.09.-25.10. / 02.11.-13.12.</t>
  </si>
  <si>
    <t>WEEKEND 18.01.-08.02. / 09.03.-29.03. / 20.04.-31.05. / 19.06.-19.07. / 07.09.-25.10. / 02.11.-13.12.</t>
  </si>
  <si>
    <t>01.06.-18.06. / 20.07.-06.09.</t>
  </si>
  <si>
    <t>Hilton Munich City</t>
  </si>
  <si>
    <t>81667</t>
  </si>
  <si>
    <t>Rosenheimer Strasse 15</t>
  </si>
  <si>
    <t>http://www1.hilton.com/en_US/hi/hotel/MUCCHTW-Hilton-Munich-City/index.do</t>
  </si>
  <si>
    <t>The Rilano Munich</t>
  </si>
  <si>
    <t>80807</t>
  </si>
  <si>
    <t>Domagkstrasse 26</t>
  </si>
  <si>
    <t>http://www.rilano-hotel-muenchen.de/en/</t>
  </si>
  <si>
    <t xml:space="preserve">01.01.-10.01. / 18.03.-12.04. / 22.05.-07.06. / 24.07.-10.09. / 18.12.-10.01. / 18.03.-03.04. </t>
  </si>
  <si>
    <t>MON-WED 11.01.-17.03. / 13.05.-21.05. / 08.06.-23.07. / 11.09.-17.12. / 11.01.16-17.03.16</t>
  </si>
  <si>
    <t>THU-SUN 11.01.-17.03. / 13.05.-21.05. / 08.06.-23.07. / 11.09.-17.12. / 11.01.16-17.03.16</t>
  </si>
  <si>
    <t>Tryp Munich North</t>
  </si>
  <si>
    <t>Neufahrn bei Freising</t>
  </si>
  <si>
    <t>85375</t>
  </si>
  <si>
    <t>Dietersheimer Strasse 58</t>
  </si>
  <si>
    <t>http://www.trypmunichnorth.com/en/node/970</t>
  </si>
  <si>
    <t>01.04.-12.04. / 08.05.-07.06. / 26.06.-10.09. / 23.10.-08.11. / 13.11.15-31.03.16</t>
  </si>
  <si>
    <t>Dietersheimer Strasse 59</t>
  </si>
  <si>
    <t>13.04.-03.05. / 12.06.-21.06. / 08.10.-18.10.</t>
  </si>
  <si>
    <t>80809</t>
  </si>
  <si>
    <t>Dietersheimer Strasse 60</t>
  </si>
  <si>
    <t>04.05.-07.05. / 08.06.-11.06. / 22.06.-25.06. / 11.09.-07.10. / 19.10.-22.10. / 09.11.-12.11.</t>
  </si>
  <si>
    <t>Pullman Munich</t>
  </si>
  <si>
    <t>80805</t>
  </si>
  <si>
    <t>Theodor-Dombart-Strasse 4</t>
  </si>
  <si>
    <t>http://www.marriott.com/hotels/travel/mucbr-renaissance-munich-hotel/</t>
  </si>
  <si>
    <t>Leonardo Hotel Munich Arabellapark</t>
  </si>
  <si>
    <t>Effnerstrasse 99</t>
  </si>
  <si>
    <t>http://www.leonardo-hotels.com/germany-hotels/munich-hotels/leonardo-hotel-munich-arabellapark</t>
  </si>
  <si>
    <t>MIDWEEK 01.01.-01.03. / 29.03.-12.04. / 24.05.-07.06. / 31.07.-06.09. / 13.12.-31.12.</t>
  </si>
  <si>
    <t>WEEKEND 01.01.-01.03. / 29.03.-12.04. / 24.05.-07.06. / 31.07.-06.09. / 13.12.-31.12.</t>
  </si>
  <si>
    <t>MIDWEEK 02.03.-28.03. / 30.10.-12.12.</t>
  </si>
  <si>
    <t>WEEKEND 02.03.-28.03. / 30.10.-12.12.</t>
  </si>
  <si>
    <t>MIDWEEK 13.04.-23.05. / 08.06.-30.07. / 07.09.-29.10.</t>
  </si>
  <si>
    <t>WEEKEND 13.04.-23.05. / 08.06.-30.07. / 07.09.-29.10.</t>
  </si>
  <si>
    <t>Leonardo Hotel &amp; Residenz München</t>
  </si>
  <si>
    <t>81539</t>
  </si>
  <si>
    <t>Heimgartenstraße 14</t>
  </si>
  <si>
    <t>http://www.leonardo-hotels.de/deutschland-hotels/hotel-munchen/hotel-residence-munchen</t>
  </si>
  <si>
    <t>Leonardo Royal Hotel München</t>
  </si>
  <si>
    <t>Moosacher Str. 82</t>
  </si>
  <si>
    <t>http://www.leonardo-hotels.com/germany-hotels/munich-hotels/leonardo-royal-hotel-munich</t>
  </si>
  <si>
    <t>01.01.-01.03. / 29.03.-12.04. / 24.05.-07.06. / 31.07.-06.09. / 13.12.-31.12.</t>
  </si>
  <si>
    <t>Hilton Nürnberg</t>
  </si>
  <si>
    <t>Nürnberg</t>
  </si>
  <si>
    <t>90480</t>
  </si>
  <si>
    <t>Valznerweiherstrasse 200</t>
  </si>
  <si>
    <t>http://www1.hilton.com/en_US/hi/hotel/NUEHIHI-Hilton-Nuremberg-Hotel/index.do</t>
  </si>
  <si>
    <t>01.01.-18.01. / 09.02.-08.03. / 28.03.-19.04. / 11.05.-31.05. / 24.07.-06.09. / 25.10.-26.11. / 20.12.-31.12.</t>
  </si>
  <si>
    <t>19.01.-08.02. / 09.03.-27.03. / 20.04.-10.05. / 01.06.-23.07. / 07.09.-24.10. / 02.11.-13.12.</t>
  </si>
  <si>
    <t>29.11.-03.12. / 06.12.-10.12. / 13.12.-17.12.</t>
  </si>
  <si>
    <t xml:space="preserve">27.11.-28.11. / 04.12.-05.12. / 11.12.-12.12. / 18.12.-19.12. </t>
  </si>
  <si>
    <t>Park Inn Nürnberg</t>
  </si>
  <si>
    <t>90443</t>
  </si>
  <si>
    <t>Sandstrasse 2-8</t>
  </si>
  <si>
    <t>http://www.parkinn.com/hotel-nuernberg</t>
  </si>
  <si>
    <t>Leonardo Hotel Nürnberg</t>
  </si>
  <si>
    <t>Zufuhrstraße 22</t>
  </si>
  <si>
    <t>http://www.leonardo-hotels.com/germany-hotels/nuremberg-hotels/leonardo-hotel-nurnberg</t>
  </si>
  <si>
    <t>MIDWEEK 01.01.-12.04. / 24.05.-07.06. / 31.07.-06.09. / 13.12.-31.12.</t>
  </si>
  <si>
    <t>WEEKEND 01.01.-12.04. / 24.05.-07.06. / 31.07.-06.09. / 13.12.-31.12.</t>
  </si>
  <si>
    <t>MIDWEEK 13.04.-23.05. / 08.06.-30.07. / 07.09.-12.12.</t>
  </si>
  <si>
    <t>WEEKEND 13.04.-23.05. / 08.06.-30.07. / 07.09.-12.12.</t>
  </si>
  <si>
    <t>Tryp by Wyndham Rosenheim</t>
  </si>
  <si>
    <t>Rosenheim</t>
  </si>
  <si>
    <t>83022</t>
  </si>
  <si>
    <t>Brixstrasse 3</t>
  </si>
  <si>
    <t>http://www.tryprosenheim.com/en</t>
  </si>
  <si>
    <t>MIDWEEK 01.04.-07.06. / 01.08.-25.08. / 01.12.15-31.03.16</t>
  </si>
  <si>
    <t>WEEKEND 01.04.-07.06. / 01.08.-25.08. / 01.12.15-31.03.16</t>
  </si>
  <si>
    <t>MIDWEEK 08.06.-31.07. / 12.10.-30.11.</t>
  </si>
  <si>
    <t>WEEKEND 08.06.-31.07. / 12.10.-30.11.</t>
  </si>
  <si>
    <t xml:space="preserve">MIDWEEK 26.08.-11.10. </t>
  </si>
  <si>
    <t xml:space="preserve">WEEKEND 26.08.-11.10. </t>
  </si>
  <si>
    <t>arcona MO.HOTEL</t>
  </si>
  <si>
    <t>70563</t>
  </si>
  <si>
    <t>Hauptstrasse 26</t>
  </si>
  <si>
    <t>http://stuttgart.arcona.de/</t>
  </si>
  <si>
    <t>WEEKEND from</t>
  </si>
  <si>
    <t>MIDWEEK from</t>
  </si>
  <si>
    <t xml:space="preserve">Steigenberger Graf Zeppelin </t>
  </si>
  <si>
    <t>70173</t>
  </si>
  <si>
    <t>Arnulf-Klett-Platz 7</t>
  </si>
  <si>
    <t>http://www.steigenberger.com/en/Stuttgart/</t>
  </si>
  <si>
    <t>MIDWEEK 01.01.-31.03.</t>
  </si>
  <si>
    <t>WEEKEND 01.01.-31.03.</t>
  </si>
  <si>
    <t>MIDWEEK 01.04.-12.04. / 25.05.-07.06. / 21.12.15-17.01.16 / 25.03.16-31.03.16</t>
  </si>
  <si>
    <t>WEEKEND 01.04.15-31.03.16</t>
  </si>
  <si>
    <t>MON, THU 13.04.-24.05. / 08.06.-20.12. / 18.01.16-24.03.16</t>
  </si>
  <si>
    <t>TUE, WED 13.04.-24.05. / 08.06.-20.12. / 18.01.16-24.03.16</t>
  </si>
  <si>
    <t>Park Inn Stuttgart</t>
  </si>
  <si>
    <t>70178</t>
  </si>
  <si>
    <t>Hauptstaetter Strasse 147</t>
  </si>
  <si>
    <t>http://www.parkinn.com/hotel-stuttgart</t>
  </si>
  <si>
    <t>Wyndham Stuttgart Airport Messe</t>
  </si>
  <si>
    <t>70629</t>
  </si>
  <si>
    <t>Flughafenstrasse 51</t>
  </si>
  <si>
    <t>http://www.wyndhamstuttgartairport.com/en/node/2711</t>
  </si>
  <si>
    <t>Stuttgart Marriott Hotel Sindelfingen</t>
  </si>
  <si>
    <t>Stuttgart / Sindelfingen</t>
  </si>
  <si>
    <t>71065</t>
  </si>
  <si>
    <t>Mahdentalstrasse 68</t>
  </si>
  <si>
    <t>http://www.marriott.com/hotels/travel/zpzde-stuttgart-marriott-hotel-sindelfingen/</t>
  </si>
  <si>
    <t>Pentahotel Trier</t>
  </si>
  <si>
    <t>Trier</t>
  </si>
  <si>
    <t>54290</t>
  </si>
  <si>
    <t>Kaiserstrasse 29</t>
  </si>
  <si>
    <t>http://www.pentahotels.com/de/hotels/triph-trier/everything/</t>
  </si>
  <si>
    <t>MIDWEEK 01.04.-30.12.</t>
  </si>
  <si>
    <t xml:space="preserve">WEEKEND 01.04.-30.12. </t>
  </si>
  <si>
    <t>01.01.-31.03.16</t>
  </si>
  <si>
    <t>Leonardo Hotel Völklingen</t>
  </si>
  <si>
    <t>Saarbrücken - Völklingen</t>
  </si>
  <si>
    <t>66333</t>
  </si>
  <si>
    <t>Kühlweinstrasse 105</t>
  </si>
  <si>
    <t>MIDWEEK 01.01.-31.03. / 01.07.-31.08. / 01.11.-31.12.</t>
  </si>
  <si>
    <t>WEEKEND 01.01.-31.03. / 01.07.-31.08. / 01.11.-31.12.</t>
  </si>
  <si>
    <t>Park Inn Weimar</t>
  </si>
  <si>
    <t xml:space="preserve">Weimar </t>
  </si>
  <si>
    <t>99428</t>
  </si>
  <si>
    <t>Kastanienallee 1</t>
  </si>
  <si>
    <t>http://www.tagungshotel-weimar.de/en</t>
  </si>
  <si>
    <t>01.05.-30.06. / 01.09.-08.10. / 11.10.-31.10.</t>
  </si>
  <si>
    <t>09.10.-10.10.</t>
  </si>
  <si>
    <t>Leonardo Hotel Weimar</t>
  </si>
  <si>
    <t>99425</t>
  </si>
  <si>
    <t>Belvederer Allee 25</t>
  </si>
  <si>
    <t>http://www.leonardo-hotels.com/germany-hotels/weimar-hotels/leonardo-hotel-weimar</t>
  </si>
  <si>
    <t>SUN-THU 01.01.-28.02. / 01.12.-31.12.</t>
  </si>
  <si>
    <t>FRI, SAT 01.01.-28.02. / 01.12.-31.12.</t>
  </si>
  <si>
    <t>SUN-THU 01.03.-30.04. / 01.07.-31.08. / 01.11.-30.11.</t>
  </si>
  <si>
    <t>FRI, SAT 01.03.-30.04. / 01.07.-31.08. / 01.11.-30.11.</t>
  </si>
  <si>
    <t>pentahotel Wiesbaden</t>
  </si>
  <si>
    <t>65189</t>
  </si>
  <si>
    <t>Abraham-Lincoln-Strasse 17</t>
  </si>
  <si>
    <t>http://www.pentahotels.com/de/hotels/wieph-wiesbaden/everything/</t>
  </si>
  <si>
    <t>MIDWEEK 07.09.-18.10.</t>
  </si>
  <si>
    <t>WEEKEND 07.09.-18.10.</t>
  </si>
  <si>
    <t>01.04.-06.09. / 19.10.-28.12. / 01.01.16-31.03.16</t>
  </si>
  <si>
    <t>Rheingau Music Festival or Rhein in Flammen</t>
  </si>
  <si>
    <t>23/oct-02/nov</t>
  </si>
  <si>
    <t>2/nov-24/dec</t>
  </si>
  <si>
    <t>2 city tax</t>
  </si>
  <si>
    <t>Rainers 4*</t>
  </si>
  <si>
    <t>apr, may, june</t>
  </si>
  <si>
    <t>sept, oct</t>
  </si>
  <si>
    <t>lake view is 8 EUR suppl.</t>
  </si>
  <si>
    <t>City 4*</t>
  </si>
  <si>
    <t>15/4-28/4</t>
  </si>
  <si>
    <t>27/5-30/6, 01-30/9</t>
  </si>
  <si>
    <t>01/7-31/7</t>
  </si>
  <si>
    <t>1/8-31/8</t>
  </si>
  <si>
    <t>after 1/nov winter 2015-16</t>
  </si>
  <si>
    <t>low-s., july-aug</t>
  </si>
  <si>
    <t>Mozart 5*</t>
  </si>
  <si>
    <t>1/may-18/june</t>
  </si>
  <si>
    <t>19/6-31/7; 30/8-30/9</t>
  </si>
  <si>
    <t>may,june, 20/9-18/10</t>
  </si>
  <si>
    <t>1/7-19/9</t>
  </si>
  <si>
    <t>Portoroz</t>
  </si>
  <si>
    <t>Grand Bernardin 5*</t>
  </si>
  <si>
    <t>Histrion 4*</t>
  </si>
  <si>
    <t>6/4-10/5, 13/9-18/10</t>
  </si>
  <si>
    <t>03-06/4, 10/5-19/7, 23/8-13/9</t>
  </si>
  <si>
    <t>19/7-8/8</t>
  </si>
  <si>
    <t>8/8-23/8</t>
  </si>
  <si>
    <t>9/5-6/6; 27/9-18/10</t>
  </si>
  <si>
    <t>7-20/6; 23/8-26/9</t>
  </si>
  <si>
    <t>21/6-22/8</t>
  </si>
  <si>
    <t>Renaissance 4*</t>
  </si>
  <si>
    <t>Coach rates 2015 (same as in 2014 sent mail on 2/jan 2014))</t>
  </si>
  <si>
    <t>22/5-12/6, 01/10-30/11</t>
  </si>
  <si>
    <t>13-19/6, 15/8-30/9</t>
  </si>
  <si>
    <t>20/6-15/8</t>
  </si>
  <si>
    <t>24/4-20/5</t>
  </si>
  <si>
    <t>21/5-16/7, 24/8-18/10</t>
  </si>
  <si>
    <t>17/7-23/8</t>
  </si>
  <si>
    <t>Name of City</t>
  </si>
  <si>
    <t>Entrance Fee</t>
  </si>
  <si>
    <t>FIT  (Adult)</t>
  </si>
  <si>
    <t xml:space="preserve"> Bad Reichenhall</t>
  </si>
  <si>
    <t xml:space="preserve"> Alte Saline  (1-hour Tour)</t>
  </si>
  <si>
    <t xml:space="preserve"> Berchtesgaden</t>
  </si>
  <si>
    <t xml:space="preserve"> Salzbergwerk: (2-hour Tour)</t>
  </si>
  <si>
    <t>&gt;20P  14,50 €</t>
  </si>
  <si>
    <t xml:space="preserve">  16,00 €</t>
  </si>
  <si>
    <t xml:space="preserve"> Eagle's Nest</t>
  </si>
  <si>
    <t xml:space="preserve">  16,10 €</t>
  </si>
  <si>
    <t xml:space="preserve">  9,30 €</t>
  </si>
  <si>
    <t xml:space="preserve"> Berlin</t>
  </si>
  <si>
    <t xml:space="preserve"> Altes Museum  (+ Group Guiding Fee:  per group 35.- €) </t>
  </si>
  <si>
    <t xml:space="preserve">  10,00 €</t>
  </si>
  <si>
    <t xml:space="preserve">  5,00 €</t>
  </si>
  <si>
    <t xml:space="preserve"> Pergamon Museum  (+ Group Guiding Fee:  per group 35.- €) </t>
  </si>
  <si>
    <t xml:space="preserve">  14,00 €</t>
  </si>
  <si>
    <t xml:space="preserve"> Blueman Group Show am Potsdamer Platz</t>
  </si>
  <si>
    <t xml:space="preserve"> Musical in Theater am Potsdamer Platz</t>
  </si>
  <si>
    <t xml:space="preserve"> Musical in Theater des Westens </t>
  </si>
  <si>
    <t xml:space="preserve"> Chiemsee</t>
  </si>
  <si>
    <t xml:space="preserve"> Chiemsee Cruise Prien/Stock-Herreninsel hin /Return</t>
  </si>
  <si>
    <t xml:space="preserve"> Island West Trip ( Herreninsel-Fraueninsel-Gstadt )</t>
  </si>
  <si>
    <t xml:space="preserve">    8,50 €</t>
  </si>
  <si>
    <t xml:space="preserve"> Dresden</t>
  </si>
  <si>
    <t xml:space="preserve"> Alte Meister Gallery (Audio Guide: p.p. 3,00 €) </t>
  </si>
  <si>
    <t>&gt;10P    9,00 €</t>
  </si>
  <si>
    <t>Free</t>
  </si>
  <si>
    <t xml:space="preserve"> Historical Grünes Gewölbe Museum  (Audio Guide: free) </t>
  </si>
  <si>
    <t>&gt;10P  11,00 €</t>
  </si>
  <si>
    <t xml:space="preserve">  12,00 €</t>
  </si>
  <si>
    <t xml:space="preserve"> New Grünes Gewölbe Museum  (Audio Guide: free) </t>
  </si>
  <si>
    <t xml:space="preserve"> Eisenach</t>
  </si>
  <si>
    <t xml:space="preserve"> Wartburg (Group with Registration)</t>
  </si>
  <si>
    <t>&gt;25P    8,00 €</t>
  </si>
  <si>
    <t xml:space="preserve">    9,00 €</t>
  </si>
  <si>
    <t xml:space="preserve"> Friedrichshafen</t>
  </si>
  <si>
    <t xml:space="preserve"> Zeppelin Museum</t>
  </si>
  <si>
    <t xml:space="preserve">    8,00 €</t>
  </si>
  <si>
    <t xml:space="preserve">   4,00 €</t>
  </si>
  <si>
    <t xml:space="preserve"> Goslar</t>
  </si>
  <si>
    <t xml:space="preserve"> Rammelsberg Bergwerk </t>
  </si>
  <si>
    <t xml:space="preserve">   8,00 €</t>
  </si>
  <si>
    <t xml:space="preserve"> Heidelberg</t>
  </si>
  <si>
    <t xml:space="preserve"> Heidelberg Castle :( incl. use of funicular railway, Great Tun, </t>
  </si>
  <si>
    <t xml:space="preserve">    6,00 €</t>
  </si>
  <si>
    <t xml:space="preserve"> German Pharmacy Museum)</t>
  </si>
  <si>
    <t xml:space="preserve"> Herrenchiemsee</t>
  </si>
  <si>
    <t xml:space="preserve"> Ludwig II Museum</t>
  </si>
  <si>
    <t>&gt;15P    7,00 €</t>
  </si>
  <si>
    <t xml:space="preserve"> Königssee</t>
  </si>
  <si>
    <t xml:space="preserve"> Linderhof</t>
  </si>
  <si>
    <t xml:space="preserve"> Linderhof Castle (Castle with Parkbauten)</t>
  </si>
  <si>
    <t>&gt;15P    7,50 €</t>
  </si>
  <si>
    <t xml:space="preserve"> Mainau</t>
  </si>
  <si>
    <t>&gt;10P    7,50 €</t>
  </si>
  <si>
    <t xml:space="preserve">   5,00 €</t>
  </si>
  <si>
    <t>&gt;10P  14,90 €</t>
  </si>
  <si>
    <t xml:space="preserve">  19,00 €</t>
  </si>
  <si>
    <t xml:space="preserve">  11,00 €</t>
  </si>
  <si>
    <t xml:space="preserve"> Meissen</t>
  </si>
  <si>
    <t xml:space="preserve"> Porzellan-Manufaktur</t>
  </si>
  <si>
    <t>&gt;20P   7,00 €</t>
  </si>
  <si>
    <t xml:space="preserve"> München</t>
  </si>
  <si>
    <t xml:space="preserve"> BMW Museum </t>
  </si>
  <si>
    <t>&gt;  5P   9,00 €</t>
  </si>
  <si>
    <t xml:space="preserve">   7,00 €</t>
  </si>
  <si>
    <t xml:space="preserve"> Deutsches Museum</t>
  </si>
  <si>
    <t xml:space="preserve"> Schloss  Nymphenburg</t>
  </si>
  <si>
    <t xml:space="preserve"> Postdam</t>
  </si>
  <si>
    <t xml:space="preserve"> Schloss Cecilienhof (with Guide-Tip)</t>
  </si>
  <si>
    <t>&lt;40P    170 €</t>
  </si>
  <si>
    <t xml:space="preserve"> Schloss Neues Palais (with Guide-Tip)</t>
  </si>
  <si>
    <t>&lt;40P    210 €</t>
  </si>
  <si>
    <t xml:space="preserve">   6,00 €</t>
  </si>
  <si>
    <t xml:space="preserve"> Rüdesheim am Rhein</t>
  </si>
  <si>
    <t xml:space="preserve"> Ring Trip incl. Ship (Ring-Ticket) </t>
  </si>
  <si>
    <t xml:space="preserve"> Romantic Trip with Castle (Romantik Tour) </t>
  </si>
  <si>
    <t xml:space="preserve"> Cable Car  up&amp;down</t>
  </si>
  <si>
    <t>&gt;15P    6,00 €</t>
  </si>
  <si>
    <t xml:space="preserve">    7,00 €</t>
  </si>
  <si>
    <t xml:space="preserve">   3,50 €</t>
  </si>
  <si>
    <t xml:space="preserve"> Spreewald-Luebbenau</t>
  </si>
  <si>
    <t xml:space="preserve"> Spreewald Cruise Tour + 3-Course-Lunch (excl. drink)</t>
  </si>
  <si>
    <t xml:space="preserve"> Spreewald Cruise Tour + 3-Course-Lunch (incl.  drink)</t>
  </si>
  <si>
    <t xml:space="preserve"> Spreewald Cruise Tour + 4-Course-Lunch (excl. drink)</t>
  </si>
  <si>
    <t xml:space="preserve"> Spreewald Cruise Tour + 4-Course-Lunch (incl.  drink)</t>
  </si>
  <si>
    <t>30,00 €</t>
  </si>
  <si>
    <t xml:space="preserve"> Stuttgart</t>
  </si>
  <si>
    <t xml:space="preserve"> Mercedes Benz Museum</t>
  </si>
  <si>
    <t xml:space="preserve"> Guiding Fee for Mercedes Benz Museum up to 20 pax</t>
  </si>
  <si>
    <t>80,00 €</t>
  </si>
  <si>
    <t xml:space="preserve"> Porsche Museum </t>
  </si>
  <si>
    <t>&gt;10P    6,00 €</t>
  </si>
  <si>
    <t xml:space="preserve"> Würzburg</t>
  </si>
  <si>
    <t xml:space="preserve"> Würzburg Residenz</t>
  </si>
  <si>
    <t>&gt;15P    6,50 €</t>
  </si>
  <si>
    <t xml:space="preserve">    7,50 €</t>
  </si>
  <si>
    <t>&gt;10 P up 2,50,-€/down 2,50,-€</t>
  </si>
  <si>
    <t>&gt;7 P 7.00.-€</t>
  </si>
  <si>
    <t>9.00.--€</t>
  </si>
  <si>
    <t xml:space="preserve">Krimml waterfall </t>
  </si>
  <si>
    <t>&gt; 10 P 17.00.- €</t>
  </si>
  <si>
    <t>&lt; 10 P 18.00 €</t>
  </si>
  <si>
    <t>&gt;10 P11.00.-€</t>
  </si>
  <si>
    <t>&lt; 10 P 12.00.-€</t>
  </si>
  <si>
    <t>56 .-€</t>
  </si>
  <si>
    <t>&gt;25P   6,50 €</t>
  </si>
  <si>
    <t>&gt; 40 P 10,50.- €</t>
  </si>
  <si>
    <t>Under 40 p 420.- €</t>
  </si>
  <si>
    <t>&gt;25P   13,00.-€</t>
  </si>
  <si>
    <t xml:space="preserve">Under &gt;25p 325.- € </t>
  </si>
  <si>
    <t>&gt;10P   11,00.- €</t>
  </si>
  <si>
    <t>&gt;10P    12,50.-€</t>
  </si>
  <si>
    <t>14- €</t>
  </si>
  <si>
    <t xml:space="preserve">7.50€ </t>
  </si>
  <si>
    <t>&gt;10P 10,- €</t>
  </si>
  <si>
    <t>13.- €</t>
  </si>
  <si>
    <t>Cat.C 42.-€</t>
  </si>
  <si>
    <t xml:space="preserve">Wiener Residenzorchester konzerte </t>
  </si>
  <si>
    <t>Cat. VIP: 58</t>
  </si>
  <si>
    <t>Cat. A : 52.-</t>
  </si>
  <si>
    <t xml:space="preserve">Cat B. 42.- </t>
  </si>
  <si>
    <t>+gd  42€ /group</t>
  </si>
  <si>
    <t>Marie Curie</t>
  </si>
  <si>
    <t>rates from 2015</t>
  </si>
  <si>
    <t>rates from earlier years</t>
  </si>
  <si>
    <t>fair dates</t>
  </si>
  <si>
    <t>Zvon design suites</t>
  </si>
  <si>
    <t>Rubin 4*</t>
  </si>
  <si>
    <t>10/1-25/3; 29/5-10/7; 21/8-30/9; 02-24/12</t>
  </si>
  <si>
    <t>3-10/1; 28/3-29/5; 10/7-21/8; 30/9-28/10; 02/11-02/12</t>
  </si>
  <si>
    <t>22-31/1; 18-28/3; 14-16/5; 23/7-28/8 only on request NO CONTRACT rates available</t>
  </si>
  <si>
    <t>event hotel, can take groups only in last minute, like 1.5-2 month prior arrival</t>
  </si>
  <si>
    <t>kongress</t>
  </si>
  <si>
    <t>( From 22/7 - 1/9 - Expensive !!! )</t>
  </si>
  <si>
    <t>jan,febr,marc</t>
  </si>
  <si>
    <t>jan,febr,marc,apr, nov</t>
  </si>
  <si>
    <t>may,june,20/9-31/10</t>
  </si>
  <si>
    <t xml:space="preserve">Wyndham </t>
  </si>
  <si>
    <t>nov,dec weekdays</t>
  </si>
  <si>
    <t>high s, last minute</t>
  </si>
  <si>
    <t>last minute rates ofr bookings within 28 days</t>
  </si>
  <si>
    <t>Hilton Garden Inn</t>
  </si>
  <si>
    <t>may-nov</t>
  </si>
  <si>
    <t>4/1-29/2</t>
  </si>
  <si>
    <t>1-31/5</t>
  </si>
  <si>
    <t>1-31/10</t>
  </si>
  <si>
    <t>40-47 p.p.</t>
  </si>
  <si>
    <t>Linz</t>
  </si>
  <si>
    <t>Park Inn by Radisson</t>
  </si>
  <si>
    <t>fair period</t>
  </si>
  <si>
    <t>F-1 period</t>
  </si>
  <si>
    <t>Corso 4*</t>
  </si>
  <si>
    <t xml:space="preserve">Pecs  </t>
  </si>
  <si>
    <t>Flamingo 4*</t>
  </si>
  <si>
    <t>Lifeclass 4* (Riviera, Apollo, Neptun, Mirna)</t>
  </si>
  <si>
    <t>03/01-25/03; 02/11-22/12</t>
  </si>
  <si>
    <t>29/03-12/05</t>
  </si>
  <si>
    <t>13/05-25/06; 17/09-01/11</t>
  </si>
  <si>
    <t>26/06-31/07; 20/08-17/09</t>
  </si>
  <si>
    <t>26-28/03; 01-19/08</t>
  </si>
  <si>
    <t>7/5-10/6; 17-30/9</t>
  </si>
  <si>
    <t>11-24/6; 10-16/9</t>
  </si>
  <si>
    <t>25/6-8/7; 27/8-9/9</t>
  </si>
  <si>
    <t>9/7-26/8</t>
  </si>
  <si>
    <t>seaview suppl. Cca. 20 EUR p.p.p.n on availabilty</t>
  </si>
  <si>
    <t>Liburnia 4*</t>
  </si>
  <si>
    <t>Grand H. Union Comfort 4*</t>
  </si>
  <si>
    <t>low s. 01/01-31/03, july, aug, all weekends</t>
  </si>
  <si>
    <t>Phoenix 4*</t>
  </si>
  <si>
    <t>Postojna</t>
  </si>
  <si>
    <t>fair periods, Moto GP</t>
  </si>
  <si>
    <t>low s, july-aug</t>
  </si>
  <si>
    <t>09/5-12/6; 16-6-14/7; 22/8-06/10</t>
  </si>
  <si>
    <t>Mond., Thursd.</t>
  </si>
  <si>
    <t>FAIR period</t>
  </si>
  <si>
    <t>Tuesd., Wednesd.</t>
  </si>
  <si>
    <t>lake view is 10 EUR suppl.</t>
  </si>
  <si>
    <t>weekend 6 EUR p.p. suppl.</t>
  </si>
  <si>
    <t>A.T.H. Europe</t>
  </si>
  <si>
    <t>A.T.Schillerpark</t>
  </si>
  <si>
    <t>Advent weekend suppl. 18 EUR p.p.pn., min. stay 2 nights</t>
  </si>
  <si>
    <t>Advent weekend suppl. 6 EUR p.p.pn., min. stay 2 nights</t>
  </si>
  <si>
    <t>ClarionOld Town  4*</t>
  </si>
  <si>
    <t>Budweis</t>
  </si>
  <si>
    <t>Pupp Superior / Comfort (FIT)</t>
  </si>
  <si>
    <t xml:space="preserve">Old Inn </t>
  </si>
  <si>
    <t xml:space="preserve">Angelo Pilsen  </t>
  </si>
  <si>
    <t xml:space="preserve">Angelo Pilsen   </t>
  </si>
  <si>
    <t>29.12.-01.01.2017</t>
  </si>
  <si>
    <t>DUO SUPERIOR rooms</t>
  </si>
  <si>
    <t>Panorama hotel Prague</t>
  </si>
  <si>
    <t>Clarion Old Town (standard)</t>
  </si>
  <si>
    <t xml:space="preserve">nH Prague </t>
  </si>
  <si>
    <t>Angelo Prague (superior)</t>
  </si>
  <si>
    <t>Andel´s hotel Prague (superior)</t>
  </si>
  <si>
    <t>free</t>
  </si>
  <si>
    <t>08-21/7;21/8-15/9</t>
  </si>
  <si>
    <t>22/07-20/08;</t>
  </si>
  <si>
    <t>22/04-19/05</t>
  </si>
  <si>
    <t>20/05-14/07; 22/08-18/10</t>
  </si>
  <si>
    <t>15/07-21/08</t>
  </si>
  <si>
    <t>H. Agava is 2 EUR p.p. suppl.</t>
  </si>
  <si>
    <t>24/06-26-08</t>
  </si>
  <si>
    <t>no group rates available, only on request upon availabilty in 2016</t>
  </si>
  <si>
    <t>deluxe for 15 € suppl. p.p. on request</t>
  </si>
  <si>
    <t>10/04-07/05; 09-31/10</t>
  </si>
  <si>
    <t>08-28/05; 11/09-08/10</t>
  </si>
  <si>
    <t>29/05-02/07; 28/08-10/09</t>
  </si>
  <si>
    <t>03/07-27/08</t>
  </si>
  <si>
    <t>SMALL coach: 320 EUR/day + costs (HU, CZ, SK, AU)</t>
  </si>
  <si>
    <t>Year 2016:</t>
  </si>
  <si>
    <r>
      <t>Chinese speaking guide in Prague for Taiwan group</t>
    </r>
    <r>
      <rPr>
        <b/>
        <sz val="11"/>
        <rFont val="Arial"/>
        <family val="2"/>
      </rPr>
      <t>:</t>
    </r>
  </si>
  <si>
    <t>Full day: 120€    half day: 85€</t>
  </si>
  <si>
    <r>
      <t>Chinese speaking through guide for China group</t>
    </r>
    <r>
      <rPr>
        <b/>
        <sz val="11"/>
        <rFont val="Arial"/>
        <family val="2"/>
      </rPr>
      <t xml:space="preserve">: </t>
    </r>
  </si>
  <si>
    <t>Full day: 110€    half day: 65€</t>
  </si>
  <si>
    <t>(for Thailand groups, please included tips on quotation)</t>
  </si>
  <si>
    <t>~~~~~~~~~~~~~~~~~~~~~~~~~~~~~~~~~~~~~~~~~~~~~~~~~~~~~~~~~~~~~~~~~~~~~~</t>
  </si>
  <si>
    <r>
      <t>Chinese meal in Prague &amp; Brno &amp; Karlovy Vary</t>
    </r>
    <r>
      <rPr>
        <b/>
        <sz val="11"/>
        <rFont val="Arial"/>
        <family val="2"/>
      </rPr>
      <t xml:space="preserve">: </t>
    </r>
  </si>
  <si>
    <r>
      <t>Chinese meal in Ceske Budejovice &amp; Krumlov &amp; Mariaske Lazne</t>
    </r>
    <r>
      <rPr>
        <b/>
        <sz val="11"/>
        <rFont val="Arial"/>
        <family val="2"/>
      </rPr>
      <t>:</t>
    </r>
  </si>
  <si>
    <t xml:space="preserve">3 course: 10€               3 course + coffee: 12€   </t>
  </si>
  <si>
    <t>4 course: 12€               4 course + coffee: 14€</t>
  </si>
  <si>
    <t xml:space="preserve">Drink: +2€ </t>
  </si>
  <si>
    <t>Klasterni: pork knee / duck +4€</t>
  </si>
  <si>
    <t>Na Spilce: pork knee +2€ / duck &amp; fish +3€</t>
  </si>
  <si>
    <t xml:space="preserve">Local restaurants in Old Town walking area the rate is higher, +2~3€ </t>
  </si>
  <si>
    <t>3 course: 9.5€            3 course + coffee: 11.5€</t>
  </si>
  <si>
    <t xml:space="preserve">4 course: 11.5€          4 course + coffee: 13.5€  </t>
  </si>
  <si>
    <t>Drink: +2€</t>
  </si>
  <si>
    <t>Pork knee / trout: +2~2.5€</t>
  </si>
  <si>
    <r>
      <t>·</t>
    </r>
    <r>
      <rPr>
        <sz val="7"/>
        <rFont val="Times New Roman"/>
        <family val="1"/>
      </rPr>
      <t xml:space="preserve">         </t>
    </r>
    <r>
      <rPr>
        <b/>
        <sz val="11"/>
        <rFont val="Arial"/>
        <family val="2"/>
      </rPr>
      <t>Main course for above rate: chicken / pork steak / goulash / beef (not steak) / water</t>
    </r>
  </si>
  <si>
    <t>(small portion of duck - 16.5€ only available during the weekdays)</t>
  </si>
  <si>
    <t>Lunch: 28€ (salad - chicken / fish / duck - dessert - coffee tea - water)</t>
  </si>
  <si>
    <t xml:space="preserve">             soup / beef / drink: +5€ </t>
  </si>
  <si>
    <t>Dinner: 59€ (soup - salad - main course - dessert - coffee tea - water)</t>
  </si>
  <si>
    <t xml:space="preserve">             drink: +6€</t>
  </si>
  <si>
    <t xml:space="preserve">Nebozizek:  </t>
  </si>
  <si>
    <t xml:space="preserve">3 course + drink: 21€  </t>
  </si>
  <si>
    <t xml:space="preserve">4 course + drink: 26€    </t>
  </si>
  <si>
    <t>Duck / beef steak / fish / lamb: +6~9€</t>
  </si>
  <si>
    <t>Couvert included (lemon water, bread, butter)</t>
  </si>
  <si>
    <t>Cable car return-ticket: 3€</t>
  </si>
  <si>
    <r>
      <t>Cruise with buffet lunch / dinner</t>
    </r>
    <r>
      <rPr>
        <b/>
        <sz val="11"/>
        <rFont val="Arial"/>
        <family val="2"/>
      </rPr>
      <t xml:space="preserve">: 22~30€ depends on the length and boat </t>
    </r>
  </si>
  <si>
    <t>~~~~~~~~~~~~~~~~~~~~~~~~~~~~~~~~~~~~~~~~~~~~~~~~~~~~~~~~~~~~~~~~~~~~~~~~~~~~</t>
  </si>
  <si>
    <t>Prague castle circuit A: 15€</t>
  </si>
  <si>
    <t>Prague castle circuit B: 11€</t>
  </si>
  <si>
    <t xml:space="preserve">            (St. Vitus Cathedral, Old Royal Palace, St. George Basilica, Golden Lane)</t>
  </si>
  <si>
    <t>Loreta church: 6.5€</t>
  </si>
  <si>
    <t>St. Nicholas in Lesser Town: 4€</t>
  </si>
  <si>
    <t>National Museum (new building): 8€</t>
  </si>
  <si>
    <t>National Gallery: 10€</t>
  </si>
  <si>
    <t>Mucha museum: 10€</t>
  </si>
  <si>
    <t>Old Town Clock Tower: 6€</t>
  </si>
  <si>
    <t>Black light show: Faust 15€, Image / Wow 18€</t>
  </si>
  <si>
    <r>
      <t>Cruise:</t>
    </r>
    <r>
      <rPr>
        <b/>
        <sz val="11"/>
        <rFont val="Arial"/>
        <family val="2"/>
      </rPr>
      <t xml:space="preserve"> on the Vltava river, 9€ (1 hour included 1 drink), min. 20pax</t>
    </r>
  </si>
  <si>
    <t xml:space="preserve">Konopiste Castle: TBA     </t>
  </si>
  <si>
    <t xml:space="preserve">St. Barbara church: 4€   </t>
  </si>
  <si>
    <t>Human Bone Church: 4€</t>
  </si>
  <si>
    <t xml:space="preserve">Beer factory: 9€ </t>
  </si>
  <si>
    <t>Cave with boat and train: 13€</t>
  </si>
  <si>
    <t>may, june,july,aug,sep</t>
  </si>
  <si>
    <t>apr, may,oct</t>
  </si>
  <si>
    <t>CXL deadline 61 days prior!</t>
  </si>
  <si>
    <t>SEE THE ENTRANCE AND MEAL PRICES IN SEPARATE SHEET !</t>
  </si>
  <si>
    <t>BUDAPEST</t>
  </si>
  <si>
    <t>Chinese meal 5 dishes - 7€</t>
  </si>
  <si>
    <t>Chinese meal 6 dishes - 8€</t>
  </si>
  <si>
    <t>Chinese meal 7 dishes - 9€</t>
  </si>
  <si>
    <t>Chinese meal 8 dishes - 10€</t>
  </si>
  <si>
    <t xml:space="preserve">                         Marvanymenyasszony 21-27€</t>
  </si>
  <si>
    <t xml:space="preserve">                     Kaltenberg: 10,5-16€</t>
  </si>
  <si>
    <t xml:space="preserve">                         Udvarhaz: 24-26€</t>
  </si>
  <si>
    <t>Meals</t>
  </si>
  <si>
    <t>VISEGRAD</t>
  </si>
  <si>
    <t>TIHANY</t>
  </si>
  <si>
    <t>Fogas 9,5€-13,5€</t>
  </si>
  <si>
    <t>Gödöllő/DOMONYVOLGY</t>
  </si>
  <si>
    <t>Mathias Church:3,5€</t>
  </si>
  <si>
    <t>SZENTENDRE</t>
  </si>
  <si>
    <t>Labirintus: 10€</t>
  </si>
  <si>
    <t>ESZTERGOM</t>
  </si>
  <si>
    <t>Primas Pince: 12€</t>
  </si>
  <si>
    <t>Gerbeud coffe/cake:9€</t>
  </si>
  <si>
    <t>MISKOLC</t>
  </si>
  <si>
    <t>Cave Bath: : 7€</t>
  </si>
  <si>
    <t>HEVIZ</t>
  </si>
  <si>
    <t>Thermal Lake: 9€</t>
  </si>
  <si>
    <t>Ferry: 2€</t>
  </si>
  <si>
    <t>Skanzen: 3,5€</t>
  </si>
  <si>
    <t>Parliament: 18€</t>
  </si>
  <si>
    <t>MEAL AND ENTRANCE FEES PLS: FIND IN SEPARATE SHEET</t>
  </si>
  <si>
    <t>CZECH ENTRANCE AND MEAL FEES PLS FIND IN SEPARATE SHEET</t>
  </si>
  <si>
    <t>GERMAN ENTRANCE AND MEALS FEES PLS: FIND IN SEPARATE SHEET</t>
  </si>
  <si>
    <t>Palmes Garden: from 9€ (6dish)</t>
  </si>
  <si>
    <t>Fortress: 6€</t>
  </si>
  <si>
    <t>Bazilika: only partly free, 3€ other part</t>
  </si>
  <si>
    <t>rates for Pilatus:</t>
  </si>
  <si>
    <r>
      <t>1)</t>
    </r>
    <r>
      <rPr>
        <sz val="7"/>
        <color rgb="FF000000"/>
        <rFont val="Times New Roman"/>
        <family val="1"/>
        <charset val="238"/>
      </rPr>
      <t xml:space="preserve">   </t>
    </r>
    <r>
      <rPr>
        <sz val="12"/>
        <color rgb="FF000000"/>
        <rFont val="Times New Roman"/>
        <family val="1"/>
      </rPr>
      <t xml:space="preserve">CHF 39.00 </t>
    </r>
  </si>
  <si>
    <r>
      <t>2)</t>
    </r>
    <r>
      <rPr>
        <sz val="7"/>
        <color rgb="FF000000"/>
        <rFont val="Times New Roman"/>
        <family val="1"/>
        <charset val="238"/>
      </rPr>
      <t xml:space="preserve">     2)   </t>
    </r>
    <r>
      <rPr>
        <sz val="12"/>
        <color rgb="FF000000"/>
        <rFont val="Times New Roman"/>
        <family val="1"/>
      </rPr>
      <t>CHF 28.00</t>
    </r>
  </si>
  <si>
    <t>starter: seasonal salad or broth with diced vegetables or soup of the day (vegetarian)</t>
  </si>
  <si>
    <t>main course 1) : Sliced veal Zurich style with roesti potatoes and vegetables</t>
  </si>
  <si>
    <t>main course 2): chicken leg with rice and vegetables</t>
  </si>
  <si>
    <t>dessert: fresh fruit salad with whipped cream or home-made flan caramel with whipped cream or cassata Siziliana with candied fruit</t>
  </si>
  <si>
    <t>Nazwa</t>
  </si>
  <si>
    <t>Adres</t>
  </si>
  <si>
    <t>中文</t>
    <phoneticPr fontId="1" type="noConversion"/>
  </si>
  <si>
    <t>Open</t>
  </si>
  <si>
    <t>Closed</t>
  </si>
  <si>
    <t>FOC</t>
  </si>
  <si>
    <t>Bilety</t>
  </si>
  <si>
    <t>English</t>
  </si>
  <si>
    <t>Grupowy</t>
  </si>
  <si>
    <t>Zamek Królewski</t>
    <phoneticPr fontId="1" type="noConversion"/>
  </si>
  <si>
    <t>Pl. Zamkowy 4, Warszawa</t>
  </si>
  <si>
    <t>华沙皇宫</t>
    <phoneticPr fontId="1" type="noConversion"/>
  </si>
  <si>
    <t>Mon-Wed 10-18, Thurs 10-20, Fri-Sat 10-18</t>
  </si>
  <si>
    <t>Sun. 10-18</t>
  </si>
  <si>
    <t>6 euro</t>
  </si>
  <si>
    <t>1.2 euro earphone</t>
  </si>
  <si>
    <t>Royal Castle Warsaw</t>
  </si>
  <si>
    <t>Marii Skłodowskiej Curie</t>
    <phoneticPr fontId="1" type="noConversion"/>
  </si>
  <si>
    <t>ul. Freta 4, Warszawa</t>
  </si>
  <si>
    <t>居里夫人故居</t>
    <phoneticPr fontId="1" type="noConversion"/>
  </si>
  <si>
    <t>Tur-Fri 10.19, Sat 11-19, Sun 10-15</t>
  </si>
  <si>
    <t>Mond</t>
  </si>
  <si>
    <t>3 euro</t>
  </si>
  <si>
    <t>Muzeum of Marie Curie</t>
  </si>
  <si>
    <t>Powstania Warszawskiego</t>
  </si>
  <si>
    <t>ul. Grzybowska 79, Warszawa</t>
  </si>
  <si>
    <t>华沙起义博物馆</t>
    <phoneticPr fontId="1" type="noConversion"/>
  </si>
  <si>
    <t>Mond-Wed-Fri 8-18, Sat-Sun 10-18, Thurs 8-20</t>
  </si>
  <si>
    <t>Tue</t>
  </si>
  <si>
    <t>Sun.10-18</t>
  </si>
  <si>
    <t>5 euro</t>
  </si>
  <si>
    <t>Warsaw Uprising Museum</t>
  </si>
  <si>
    <t>Pałac w Wilanowie</t>
  </si>
  <si>
    <t>ul. Stanisława Kostki Potockiego 10/16 Warszawa</t>
  </si>
  <si>
    <t>夏宫博物馆</t>
    <phoneticPr fontId="1" type="noConversion"/>
  </si>
  <si>
    <t>Mond 9.30-19, Tue-Fri 9.30-16,  Wed-Sat-Sun 9.30-18</t>
  </si>
  <si>
    <t>Thurs 9.50-15 only individuals</t>
  </si>
  <si>
    <t>5euro</t>
  </si>
  <si>
    <t>Wilanów Palace</t>
  </si>
  <si>
    <t>Muzeum Chopina w Warszawie</t>
  </si>
  <si>
    <t>ul. Okólnik 1 Warszawa</t>
  </si>
  <si>
    <t>肖邦博物馆</t>
    <phoneticPr fontId="1" type="noConversion"/>
  </si>
  <si>
    <t>Tue-Sun 11-22</t>
  </si>
  <si>
    <t>Mon</t>
  </si>
  <si>
    <t>Chopin's Museum in Warsaw</t>
  </si>
  <si>
    <t>Żelazowa Wola</t>
  </si>
  <si>
    <t>Żelazowa Wola 15</t>
  </si>
  <si>
    <t>肖邦故居</t>
    <phoneticPr fontId="1" type="noConversion"/>
  </si>
  <si>
    <t>Tue-Sun 9-19</t>
  </si>
  <si>
    <t>wed</t>
  </si>
  <si>
    <t xml:space="preserve"> 6 euro</t>
  </si>
  <si>
    <t>19zł - grupa pow. 15 osób</t>
  </si>
  <si>
    <t>(Chopin's Birth Place)</t>
  </si>
  <si>
    <t>Wawel</t>
  </si>
  <si>
    <t>ul. Wawel 531-001 Kraków</t>
  </si>
  <si>
    <t>瓦维尔城堡</t>
    <phoneticPr fontId="1" type="noConversion"/>
  </si>
  <si>
    <t>Mon-Fri 9-16.45, Sat-Sun &amp; holidays 9.30-16.45</t>
  </si>
  <si>
    <t>Mon in Winter season(1 XI-31 III)</t>
  </si>
  <si>
    <t>Mon 1.04-31.10 9.30-13, Sun 1.11-31.03 10-16</t>
  </si>
  <si>
    <t>5 euro/p+20 euro(leader)+ entrance 10 euro</t>
  </si>
  <si>
    <t>43 zł/os. + 19 zł do 9 os lub 38zł do 30 os. za rezerw. grup</t>
  </si>
  <si>
    <t>Wawel Royal Castle Cracow</t>
  </si>
  <si>
    <t>Auschwitz</t>
  </si>
  <si>
    <t>ul. Więżniów Oświęcimia 20, 32-603 Oświęcim</t>
  </si>
  <si>
    <t>集中营</t>
    <phoneticPr fontId="1" type="noConversion"/>
  </si>
  <si>
    <t>Mond-Sun 8-18</t>
  </si>
  <si>
    <t>&lt;10p, 79euro, &lt;20p, 106 euro:&lt;30p,119 euro</t>
  </si>
  <si>
    <t>do 30 os. 300zł + 5 zł za słuchawki</t>
  </si>
  <si>
    <t>ul. Zamkowa 8 32-020 Wieliczka</t>
  </si>
  <si>
    <t>盐矿</t>
    <phoneticPr fontId="1" type="noConversion"/>
  </si>
  <si>
    <t>Mond-sun 7.30-19.30</t>
  </si>
  <si>
    <t>13 euro/p, 65 euro/EN-guide);46 euro/PL-guide)</t>
  </si>
  <si>
    <t>49zł +165zł przewodnik, grupy do 35 os.</t>
  </si>
  <si>
    <t>Wieliczka Salt Mine</t>
  </si>
  <si>
    <t>Pałac Kultury i Nauki taras widokowy XXX-tka</t>
  </si>
  <si>
    <t>Pl. Defilad 1, 00-901 Warszawa</t>
  </si>
  <si>
    <t>Palace of Culture and Science</t>
  </si>
  <si>
    <t>科学文化宫</t>
    <phoneticPr fontId="1" type="noConversion"/>
  </si>
  <si>
    <t>Mond-Sun 9-18</t>
  </si>
  <si>
    <t>5.3 euro</t>
  </si>
  <si>
    <t>12zł pow. 10 os.</t>
  </si>
  <si>
    <t>Malbork</t>
  </si>
  <si>
    <t>ul. Starościńska 1 82-200 Malbork</t>
  </si>
  <si>
    <t>马尔堡</t>
    <phoneticPr fontId="1" type="noConversion"/>
  </si>
  <si>
    <t>Mond-Sun. 9-19.00</t>
  </si>
  <si>
    <t>Mon 9-20</t>
  </si>
  <si>
    <t>10.5 euro</t>
  </si>
  <si>
    <t>31,50zł + 120 za przewodnika</t>
  </si>
  <si>
    <t xml:space="preserve">Muzeum Kopernika </t>
  </si>
  <si>
    <t>ul. Kopernika 15/17 Toruń</t>
  </si>
  <si>
    <t>Copernicus Museum</t>
  </si>
  <si>
    <r>
      <t xml:space="preserve">   </t>
    </r>
    <r>
      <rPr>
        <sz val="11"/>
        <color indexed="8"/>
        <rFont val="宋体"/>
        <charset val="134"/>
      </rPr>
      <t>哥白尼故居</t>
    </r>
  </si>
  <si>
    <t>10-18 V-IX, 10-16 X-IV</t>
  </si>
  <si>
    <t>Kościół Mariacki</t>
  </si>
  <si>
    <t>Rynek Kraków</t>
  </si>
  <si>
    <t>Mariacki Church</t>
  </si>
  <si>
    <t>玛莉亚教堂</t>
    <phoneticPr fontId="1" type="noConversion"/>
  </si>
  <si>
    <t>Mon-Frit 11.30-18 Sun &amp; holidays 14-18</t>
  </si>
  <si>
    <t>2.6 euro</t>
  </si>
  <si>
    <t>10 +5 zł photo</t>
  </si>
  <si>
    <t>Muzeum Narodowe Warszawa</t>
  </si>
  <si>
    <t>Al.. Jerozolimskie 3, 00495 Warszawa</t>
  </si>
  <si>
    <t>National Museum, Warsaw</t>
  </si>
  <si>
    <t>国家博物馆</t>
    <phoneticPr fontId="1" type="noConversion"/>
  </si>
  <si>
    <t>Tue-Sun 10-18, \Thurs 10-21</t>
  </si>
  <si>
    <t>4 euro</t>
  </si>
  <si>
    <t>10zł min. 10 os.</t>
  </si>
  <si>
    <t>Muzeum pod Sukiennicami</t>
  </si>
  <si>
    <t>Rynek Główny 1 Kraków</t>
  </si>
  <si>
    <t>Museum - Sukiennice</t>
  </si>
  <si>
    <t>地下博物馆</t>
    <phoneticPr fontId="1" type="noConversion"/>
  </si>
  <si>
    <t xml:space="preserve">Mon, Wed- Sun 10-20, </t>
  </si>
  <si>
    <t>Tue 10-16</t>
  </si>
  <si>
    <t>Muzeum Bursztynu</t>
  </si>
  <si>
    <t>Targ Węglowy 26 Gdańsk</t>
  </si>
  <si>
    <t>Amber Museum</t>
  </si>
  <si>
    <t>琥珀博物馆</t>
    <phoneticPr fontId="1" type="noConversion"/>
  </si>
  <si>
    <t>Tue 10-13, Wed-Fri-Sat-Sun 10-16, Thurs 10-18</t>
  </si>
  <si>
    <t>9+ 30 zł za przewodnika, trzeba dodatkowo zamawiać</t>
  </si>
  <si>
    <t>special booking - if there is no space, Chinatown makes "special booking"-the price is 100€ + the entrance fee</t>
  </si>
  <si>
    <t>PLEASE NOTE THERE IS A HANDLING FEE OF 10€ per reservation each time!!!</t>
  </si>
  <si>
    <t>Guide</t>
  </si>
  <si>
    <t xml:space="preserve">2 hours guiding 55€ </t>
  </si>
  <si>
    <t>Bled Castle: 9€ for FIT, 8€ for groups of 10-21 pax, 7,5€ for groups over 22 pax or included if group have lunch or dinner in Castle</t>
  </si>
  <si>
    <t>Vintgar Gorge: 4€ for FIT, 3€ for groups of 10 pax or more - SPOT PAY (open middle of April till beginning of Nov)</t>
  </si>
  <si>
    <t>Church of Assumption: 6€ FIT, 5,5€ for groups</t>
  </si>
  <si>
    <t>Blejski Grad Castle Restaurant: 28-31€ incl Bled Casstle EF</t>
  </si>
  <si>
    <t>Panorama restaurant: 14-16,5€</t>
  </si>
  <si>
    <t>Predjama castle: 7,29€</t>
  </si>
  <si>
    <t>Guide incl in EF</t>
  </si>
  <si>
    <t>Skocjan</t>
  </si>
  <si>
    <t>Gostilna Mahnic: 8-16€</t>
  </si>
  <si>
    <t>Rizibizi: 25-33€, tasting menu - 33-70€</t>
  </si>
  <si>
    <t xml:space="preserve">2 hours guiding 60€ </t>
  </si>
  <si>
    <t>Gostilna Pri Treh Ribniki: 14-17€</t>
  </si>
  <si>
    <t xml:space="preserve">4 hours guiding 130€ </t>
  </si>
  <si>
    <t>funicular: 4€ for FIT, 3€ for group (15 pax or more)</t>
  </si>
  <si>
    <t>funicular + all entrances on the castle: 8€ for FIT, 5€ for groups</t>
  </si>
  <si>
    <t>Gostilna Sokol: 16-29€</t>
  </si>
  <si>
    <t>Gostilna na Gradu (Castle lunch or dinner): 15-18€ + 9,5% VAT</t>
  </si>
  <si>
    <t>local</t>
  </si>
  <si>
    <t>chinese</t>
  </si>
  <si>
    <t>Cesarsko</t>
  </si>
  <si>
    <t>Bled boat: 10,2€</t>
  </si>
  <si>
    <t>Valvas'or: 25€</t>
  </si>
  <si>
    <t>Han: 6 dishes: 11€, 7 dishes: 13€</t>
  </si>
  <si>
    <t xml:space="preserve">    for chinese groups: 5 dishes - 10€, 6 dishes - 11€, 7 dishes - 13€, 8 dishes - 15€</t>
  </si>
  <si>
    <t xml:space="preserve">    for taiwanese groups: 5 dishes - 11€, 6 dishes - 12€, 7 dishes - 14€, 8 dishes - 16€</t>
  </si>
  <si>
    <t>2 hours guiding 80€</t>
  </si>
  <si>
    <t>Rijeka</t>
  </si>
  <si>
    <t xml:space="preserve">local </t>
  </si>
  <si>
    <t>Asia: 5 dishes - 10€, 6 dishes - 12€, 7 dishes - 14€; SPOT PAY</t>
  </si>
  <si>
    <t>Grand Bonavia: 15€</t>
  </si>
  <si>
    <t>Evergreen: 10-20€</t>
  </si>
  <si>
    <t>Gostilna Istranka: 18,5€</t>
  </si>
  <si>
    <t>2 hours guiding 75€</t>
  </si>
  <si>
    <t>funicular: 4 Kuna ~ 0,55€ (SPOT PAY by T/L, if paid by guide then 1 Euro p.p.)</t>
  </si>
  <si>
    <t>Lotršćak tower - 20 Kuna pp SPOT PAY (if paid by us 25 Kuna)</t>
  </si>
  <si>
    <t>Mr Chen</t>
  </si>
  <si>
    <t>Medvedgrad: 65-129 Kuna ~ 9-17,5€</t>
  </si>
  <si>
    <t>Zlatni Medo: 12-14€</t>
  </si>
  <si>
    <t>Pula</t>
  </si>
  <si>
    <t>guiding Pula + Porec: 115 €</t>
  </si>
  <si>
    <t>guiding Pula + Porec + Rovinj: 135 €</t>
  </si>
  <si>
    <t>Porec</t>
  </si>
  <si>
    <t>Pula &amp; Porec &amp; Rovinj</t>
  </si>
  <si>
    <t>Rovinj</t>
  </si>
  <si>
    <t>Dream: 19-22€</t>
  </si>
  <si>
    <t>Stali Grad 2: 12€</t>
  </si>
  <si>
    <t>Koliba Ribarska: 22€</t>
  </si>
  <si>
    <t>Arlen: 13-22€</t>
  </si>
  <si>
    <t>3 hours guiding 67€ (1 April till 31 Oct)</t>
  </si>
  <si>
    <t>3 hours guiding 60€ (1 Nov till 31 March)</t>
  </si>
  <si>
    <t>additional hours 18€ / hour</t>
  </si>
  <si>
    <t>additional hours on spot 20€ / hour</t>
  </si>
  <si>
    <t>Plitvice National Park</t>
  </si>
  <si>
    <t xml:space="preserve">for groups (more than 15 pax): </t>
  </si>
  <si>
    <t xml:space="preserve">for FIT (less than 15 pax): </t>
  </si>
  <si>
    <t>Villa Velebita: 9-15€</t>
  </si>
  <si>
    <t>Poljana: 80-155 Kuna ~ 10,7-20,7 € - 8% comm</t>
  </si>
  <si>
    <t xml:space="preserve">    1 Jan - 31 March and 1 Nov - 31 Dec: 50 Kuna ~ 6,7 € - 10% comm</t>
  </si>
  <si>
    <t xml:space="preserve">    1 Apr - 30 June and 1 Sept - 31 Oct: 100 Kuna ~ 13,4 € - 10% comm</t>
  </si>
  <si>
    <t xml:space="preserve">    1 July - 31 Aug: 160 Kuna ~ 21,4 € - 10% comm</t>
  </si>
  <si>
    <t xml:space="preserve">    1 Jan - 31 March and 1 Nov - 31 Dec: 55 Kuna ~ 7,4 € - 10% comm</t>
  </si>
  <si>
    <t xml:space="preserve">    1 Apr - 30 June and 1 Sept - 31 Oct: 110 Kuna ~ 14,7 € - 10% comm</t>
  </si>
  <si>
    <t xml:space="preserve">    1 July - 31 Aug: 180 Kuna ~ 24 € - 10% comm</t>
  </si>
  <si>
    <t>2 hours guiding 62,5€</t>
  </si>
  <si>
    <t>Dva Ribara or Zadar Jadera: 105-150 Kuna ~ 14-20€</t>
  </si>
  <si>
    <t>Fosa: 95-160 Kuna ~ 12,7-21,4€</t>
  </si>
  <si>
    <t>2 hours guiding 50€</t>
  </si>
  <si>
    <t>Trogir</t>
  </si>
  <si>
    <t>Konoba Mlinice: 10-17€</t>
  </si>
  <si>
    <t>Pasike: 8-15€</t>
  </si>
  <si>
    <t>Diocletian Palace: 40 Kuna ~ 5,5€ (spot pay by local guide)</t>
  </si>
  <si>
    <t>Euphrasius Basilica (Porec) - 40 Kuna ~ 5,5€ (spot pay by local guide)</t>
  </si>
  <si>
    <t>St Donat Church: 20 Kuna ~ 2,7€ (spot pay by local guide)</t>
  </si>
  <si>
    <t>Jupiter Temple + Dome: 25 Kuna ~ 3,5 € (spot pay by local guide)</t>
  </si>
  <si>
    <t>Cathedral: 25 Kuna ~ 3,5 € (spot pay by local guide)</t>
  </si>
  <si>
    <t>Biser Orijenta: 5 dishes - 10€, 6 dishes - 12€, 7 dishes - 14€; SPOT PAY</t>
  </si>
  <si>
    <t>St Lawrence Cathedral: 25 Kuna ~ 3,5 € (spot pay by local guide)</t>
  </si>
  <si>
    <t>Ferry for coaches</t>
  </si>
  <si>
    <t>Split - Stari Grad/Stari Grad-Split: 268 and 322€</t>
  </si>
  <si>
    <t>Drvenik-Sucuraj/Sucuraj-Drvenik: 89 and 107€</t>
  </si>
  <si>
    <t>Topolino: 10-22€</t>
  </si>
  <si>
    <t>Spalatin: 11-16€</t>
  </si>
  <si>
    <t>Konoba Maslina: 11-16€</t>
  </si>
  <si>
    <t>Konoba Varos: 14,5-20/24€</t>
  </si>
  <si>
    <t>Sibenik &amp; KRKA</t>
  </si>
  <si>
    <t>2 hours guiding in Sibenik 50€</t>
  </si>
  <si>
    <t>2 hours guiding in KRKA 65€</t>
  </si>
  <si>
    <t>guiding in Sibenik + KRKA 100€</t>
  </si>
  <si>
    <t>St James Cathedral in Sibenik: 2€</t>
  </si>
  <si>
    <t>Atrium: 11-20€</t>
  </si>
  <si>
    <t>Vijecnica: 15-20€</t>
  </si>
  <si>
    <t>San Marco Terrace: 16-20€</t>
  </si>
  <si>
    <t>Val Marina or Adriana restaurant: 15-30€</t>
  </si>
  <si>
    <t>guiding 90€</t>
  </si>
  <si>
    <t>Marko Polo house: 2,5€</t>
  </si>
  <si>
    <t>Neum</t>
  </si>
  <si>
    <t>Orka: 8-15€</t>
  </si>
  <si>
    <t>Jadran Neum: 15€</t>
  </si>
  <si>
    <t>Ston</t>
  </si>
  <si>
    <t>City wall: 40 Kuna ~ 5,5€ for FIT, 30 Kuna ~ 4€ for group SPOT PAY</t>
  </si>
  <si>
    <t>Konoba Bakus: 15-25€</t>
  </si>
  <si>
    <t xml:space="preserve">  wine tasting: standard - 3€ + vat; 5 wines - 5€ + vat</t>
  </si>
  <si>
    <t>2 hours guiding 70€</t>
  </si>
  <si>
    <t>4 hours guiding 140€</t>
  </si>
  <si>
    <t>Franciscan Monastery: 4€ for FIT, 3,5€ for groups</t>
  </si>
  <si>
    <t>Dominican Monastery: 20 Kuna ~ 2,7€</t>
  </si>
  <si>
    <t>Rectors Palace: 70 Kuna ~ 9,5€ SPOT PAY</t>
  </si>
  <si>
    <t>Poklisar: 12-35€</t>
  </si>
  <si>
    <t>Mimoza: 13,5-37€</t>
  </si>
  <si>
    <t>Yacht Club Orsan: 34-48€</t>
  </si>
  <si>
    <t>Panorama restaurant: 30-70€</t>
  </si>
  <si>
    <t>St Jakob Beach with boat: 30-35€</t>
  </si>
  <si>
    <t>EastWest: 45€ - 10% comm + 12€ drink package (minimum pax number: 20!)</t>
  </si>
  <si>
    <t>Dubravka: 16-70€</t>
  </si>
  <si>
    <t>Lapad beach: 25-32€</t>
  </si>
  <si>
    <t>Klarisa: 12-15€ for lunch, 22-35€ for dinner (recommended only for lunch)</t>
  </si>
  <si>
    <t>Nautika: lunch 25-35€</t>
  </si>
  <si>
    <t>Cavtat</t>
  </si>
  <si>
    <t>Leut: 45€</t>
  </si>
  <si>
    <t>guiding in Kotor or Budva 70€</t>
  </si>
  <si>
    <t>guiding in Kotor + Budva 120€</t>
  </si>
  <si>
    <t>guiding from boarder 150€</t>
  </si>
  <si>
    <t>Durmitor Park: 3€</t>
  </si>
  <si>
    <t>Monastery in Cetinje: 6€</t>
  </si>
  <si>
    <t>Cathedral St Triphon: 3€</t>
  </si>
  <si>
    <t>Perast Museum: 3,5€</t>
  </si>
  <si>
    <t>Tourist tax in Cetinje/Kotor: 1,5€</t>
  </si>
  <si>
    <t>Tourist tax in Budva: 3€</t>
  </si>
  <si>
    <t>Lady of the rocks: 2€</t>
  </si>
  <si>
    <t>Perast boat: 5€</t>
  </si>
  <si>
    <t>Galion: 23,5-24,5€</t>
  </si>
  <si>
    <t>Dojmi: 23,5€</t>
  </si>
  <si>
    <t>Conte: 14-15€</t>
  </si>
  <si>
    <t>Zlatni Bor:15€</t>
  </si>
  <si>
    <t>Citadela: 13-23</t>
  </si>
  <si>
    <t>Tradita: 16,7€</t>
  </si>
  <si>
    <t>Porto: 17-25</t>
  </si>
  <si>
    <t>Dobrotski dvori: 13,5-17€</t>
  </si>
  <si>
    <t>Monte Cristo: 19-23</t>
  </si>
  <si>
    <t>Montenegro</t>
  </si>
  <si>
    <t>MONTENEGRO</t>
  </si>
  <si>
    <t>BOSZNIA&amp;HERCEGOVINA</t>
  </si>
  <si>
    <t>CROATIA</t>
  </si>
  <si>
    <t>SLOVENIA</t>
  </si>
  <si>
    <t>Drvenik</t>
  </si>
  <si>
    <t>Konoba Bukara: 13-22€</t>
  </si>
  <si>
    <t>Makarska</t>
  </si>
  <si>
    <t>Bounty: 14,5-25€</t>
  </si>
  <si>
    <t>Piran</t>
  </si>
  <si>
    <t>Pavel: 15€</t>
  </si>
  <si>
    <t>Slunj</t>
  </si>
  <si>
    <t>Feniks: 10€</t>
  </si>
  <si>
    <t>Vrsar</t>
  </si>
  <si>
    <t>Viking: 16-26€</t>
  </si>
  <si>
    <t>FAR-East rates, upon availability</t>
  </si>
  <si>
    <t>FAR EAST GROUP RATES:  1 APR 2016 TO 31 MAR 2017</t>
  </si>
  <si>
    <r>
      <t xml:space="preserve">ALL RATES ARE IN EURO, NET PER PERSON AND NIGHT INCL. FULL BUFFET BREAKFAST &amp; CITY TAX (KÖLN, DORTMUND, HAMBURG), </t>
    </r>
    <r>
      <rPr>
        <b/>
        <sz val="8"/>
        <color indexed="10"/>
        <rFont val="Arial"/>
        <family val="2"/>
      </rPr>
      <t>GRPS START FROM 5 PERSONS</t>
    </r>
  </si>
  <si>
    <t>CITY NAME</t>
  </si>
  <si>
    <t>GRP RATES</t>
  </si>
  <si>
    <t>HIGH SEASON</t>
  </si>
  <si>
    <t>COUNTRY CODE (+49) TEL / FAX / E-MAIL</t>
  </si>
  <si>
    <t>MIDDLE SEASON</t>
  </si>
  <si>
    <t>BUFFET</t>
  </si>
  <si>
    <t>LOW SEASON</t>
  </si>
  <si>
    <t>PP</t>
  </si>
  <si>
    <t>01.04.2016- 31.03.2017</t>
  </si>
  <si>
    <t>30-639030 / 30-63903300</t>
  </si>
  <si>
    <t>30-55750 / 30-5575 7272</t>
  </si>
  <si>
    <t>33203-490 / 33203-49900</t>
  </si>
  <si>
    <t>BINGEN</t>
  </si>
  <si>
    <t>Am Rhein Nahe Eck</t>
  </si>
  <si>
    <t>55411 Bingen</t>
  </si>
  <si>
    <t>6721-7960 / 6721-796500</t>
  </si>
  <si>
    <t>nhbingen@nh-hotels.com</t>
  </si>
  <si>
    <t>DEGGENDORF</t>
  </si>
  <si>
    <t>Edlmairstr. 4</t>
  </si>
  <si>
    <t>94469 Deggendorf</t>
  </si>
  <si>
    <t>991-34460</t>
  </si>
  <si>
    <t>DESSAU</t>
  </si>
  <si>
    <t xml:space="preserve">340-25140 / 340-2514100 </t>
  </si>
  <si>
    <t>DORTMUND</t>
  </si>
  <si>
    <t>44137 Dortmund</t>
  </si>
  <si>
    <t>231-90550 / 231-9055900</t>
  </si>
  <si>
    <t>ndortmund@nh-hotels.com</t>
  </si>
  <si>
    <t>01.04.2016 - 31.03.2017</t>
  </si>
  <si>
    <t>Hansastrasse 43</t>
  </si>
  <si>
    <t xml:space="preserve">351-84240 /351-8424200 </t>
  </si>
  <si>
    <t>City Tax not included - paid by customer upon departure between 1-7 EUR pppn</t>
  </si>
  <si>
    <t>351-501550 / 351-50155100</t>
  </si>
  <si>
    <t>DUESSELDORF</t>
  </si>
  <si>
    <t>Koelner Strasse 186-188</t>
  </si>
  <si>
    <t>40227 Duesseldorf</t>
  </si>
  <si>
    <t>211-78110 / 211-7811800</t>
  </si>
  <si>
    <t xml:space="preserve">nhduesseldorf@nh-hotels.com </t>
  </si>
  <si>
    <t>Muensterstrasse 230-238</t>
  </si>
  <si>
    <t>40470 Düsseldorf</t>
  </si>
  <si>
    <t>211-2394860 / 211-239486100</t>
  </si>
  <si>
    <t>nhduesseldorfcitynord@nh-hotels.com</t>
  </si>
  <si>
    <t>Adersstrasse 29-31</t>
  </si>
  <si>
    <t>40215 Duesseldorf</t>
  </si>
  <si>
    <t>211-38970 / 211-3897777</t>
  </si>
  <si>
    <t>nhduesseldorfcitycenter@nh-hotels.com</t>
  </si>
  <si>
    <t>Holiday Periods: 11.07.-23.08., 23.1216.-06.01.17, 10.-23.04.2017</t>
  </si>
  <si>
    <t>FRANKFURT</t>
  </si>
  <si>
    <t>Moerfelder Strasse 113</t>
  </si>
  <si>
    <t>65451 Kelsterbach</t>
  </si>
  <si>
    <t>01.04.2016-31.03.2017- weekend</t>
  </si>
  <si>
    <t>6107-9380 / 6107-938100</t>
  </si>
  <si>
    <t xml:space="preserve">nhfrankfurtairport@nh-hotels.com </t>
  </si>
  <si>
    <t>Lyoner Strasse 5</t>
  </si>
  <si>
    <t>60528 Frankfurt</t>
  </si>
  <si>
    <t>69-666080 / 69-66608100</t>
  </si>
  <si>
    <t xml:space="preserve">nhfrankfurtniederrad@nh-hotels.com </t>
  </si>
  <si>
    <t>NH FRANKFURT AIRPORT WEST</t>
  </si>
  <si>
    <t>Kelsterbacher Strasse 19-21</t>
  </si>
  <si>
    <t>65479 Raunheim</t>
  </si>
  <si>
    <t>6142-9900 / 6142-990100</t>
  </si>
  <si>
    <t xml:space="preserve">nhrheinmain@nh-hotels.com </t>
  </si>
  <si>
    <t>Hessenring 9</t>
  </si>
  <si>
    <t>64546 Moerfelden</t>
  </si>
  <si>
    <t>6105-2040 / 6105-204100</t>
  </si>
  <si>
    <t xml:space="preserve">nhfrankfurtmoerfelden@nh-hotels.com </t>
  </si>
  <si>
    <t>HAMBURG</t>
  </si>
  <si>
    <t>01.04.2016-31.03.2017</t>
  </si>
  <si>
    <t>Felstrasse53-58</t>
  </si>
  <si>
    <t>20357 Hamburg</t>
  </si>
  <si>
    <t>nhhamburg@nh-hotels.com</t>
  </si>
  <si>
    <t>NH HAMBURG Mitte</t>
  </si>
  <si>
    <t>nhhamburgnorge@nh-hotels.com</t>
  </si>
  <si>
    <t>NH HAMBURG HORNER RENNBAHN</t>
  </si>
  <si>
    <t>01.04.2016-31.10.2016</t>
  </si>
  <si>
    <t>22111 Hamburg</t>
  </si>
  <si>
    <t>01.11.2016-31.03.2017</t>
  </si>
  <si>
    <t>40-655970 / 40-65597100</t>
  </si>
  <si>
    <t>nhhamburghorn@nh-hotels.com</t>
  </si>
  <si>
    <t>22761 Hamburg</t>
  </si>
  <si>
    <t>nhhamburgaltona@nh-hotels.com</t>
  </si>
  <si>
    <t>HEIDELBERG</t>
  </si>
  <si>
    <t>REGION</t>
  </si>
  <si>
    <t>Brandenburger Strasse 30</t>
  </si>
  <si>
    <t>69493 Hirschberg</t>
  </si>
  <si>
    <t>6201-5020 / 6201-57176</t>
  </si>
  <si>
    <t>nhhirschbergheidelberg@nh-hotels.com</t>
  </si>
  <si>
    <t>Buergermeister Neff Strasse 12</t>
  </si>
  <si>
    <t>68519 Viernheim</t>
  </si>
  <si>
    <t>6204-6090 / 6204-609222</t>
  </si>
  <si>
    <t xml:space="preserve">nhmannheimviernheim@nh-hotels.com </t>
  </si>
  <si>
    <t>HEIDENHEIM</t>
  </si>
  <si>
    <t>01.04.2016 - 31.03.2017 weekdays</t>
  </si>
  <si>
    <t>Friedrich Pfenning Strasse 30</t>
  </si>
  <si>
    <t>89518 Heidenheim</t>
  </si>
  <si>
    <t>01.04.2016 - 31.03.2017 weekends</t>
  </si>
  <si>
    <t>7321-9800 / 7321-980100</t>
  </si>
  <si>
    <t>24.03.2016-03.04.2016,13.05.2016-29.05.2016, 28.07.2016-11.09.2016, 01.11.2016-06.11.2016, 23.12.2016-31.12.2016</t>
  </si>
  <si>
    <t>INGOLDSTADT</t>
  </si>
  <si>
    <t>841-5030 / 841-5037</t>
  </si>
  <si>
    <t>19.03.2016-03.04.2016, 13.05.2016-29.05.2016, 29.07.2016-12.09.2016, 01.11.2016-06.11.2016, 23.12.2016-31.12.2016</t>
  </si>
  <si>
    <t>KOELN</t>
  </si>
  <si>
    <t>01.04.2016 - 31.03.2017- weekdays</t>
  </si>
  <si>
    <t>50676 Koeln</t>
  </si>
  <si>
    <t>01.04.2016 - 31.03.2017- weekends</t>
  </si>
  <si>
    <t xml:space="preserve">nhkoeln@nh-hotels.com </t>
  </si>
  <si>
    <t>15.12.-10.01.15 / 21.03.-03.04.16 / 18.07.-14.08.16 / 18.12.16-8.01.17</t>
  </si>
  <si>
    <t>50670 Koeln</t>
  </si>
  <si>
    <t>221-27150 / 221-2715999</t>
  </si>
  <si>
    <t>nhkoelnmediapark@nh-hotels.com</t>
  </si>
  <si>
    <t>341 52510 / 341 5251300</t>
  </si>
  <si>
    <t>MAGDEBURG</t>
  </si>
  <si>
    <t>na</t>
  </si>
  <si>
    <t>MUENCHEN</t>
  </si>
  <si>
    <t>01.04.2016-31.03.2017 weekdays</t>
  </si>
  <si>
    <t>Eggenfeldener Strasse 100</t>
  </si>
  <si>
    <t>81929 Muenchen</t>
  </si>
  <si>
    <t>89-993450 / 89-99345400</t>
  </si>
  <si>
    <t>16.05-29.05.2016, 01.08-12.09.2016, 31.10-06.11.2016, 26.12.2016-08.01.2017, 27.02-05.03.2017</t>
  </si>
  <si>
    <t xml:space="preserve">NH MUENCHEN OST CONFERENCE CENTER (DORNACH) </t>
  </si>
  <si>
    <t>Einsteinring 20</t>
  </si>
  <si>
    <t>85609 Aschheim-Dornach</t>
  </si>
  <si>
    <t>89-9400960 / 89-940096100</t>
  </si>
  <si>
    <t>Lohstrasse 21</t>
  </si>
  <si>
    <t>85445 Schwaig</t>
  </si>
  <si>
    <t>8122-9670 / 8122-967100</t>
  </si>
  <si>
    <t>Leipziger Strasse 1</t>
  </si>
  <si>
    <t>82008 Unterhaching</t>
  </si>
  <si>
    <t>89-665520 / 89-66552200</t>
  </si>
  <si>
    <t>NÖRDLINGEN</t>
  </si>
  <si>
    <t>Beim Kloesterle 1</t>
  </si>
  <si>
    <t>86720 Noerdlingen</t>
  </si>
  <si>
    <t>9081-87080 / 9081-8708100</t>
  </si>
  <si>
    <t>NUERNBERG</t>
  </si>
  <si>
    <t>FÜRTH</t>
  </si>
  <si>
    <t>911-779880 / 911-720885</t>
  </si>
  <si>
    <t>NÜRNBERG</t>
  </si>
  <si>
    <t>911-74040 / 911-7404400</t>
  </si>
  <si>
    <t>ERLANGEN</t>
  </si>
  <si>
    <t>9131-89120 / 9131-8912107</t>
  </si>
  <si>
    <t>nherlangen@nh-hotels.com</t>
  </si>
  <si>
    <t>19.03.2016-03.04.2016, 29.07.2016-12.09.2016, 28.10.2016-06.11.2016, 23.12.2016-31.12.2016</t>
  </si>
  <si>
    <t>OBERHAUSEN</t>
  </si>
  <si>
    <t>46045 Oberhausen</t>
  </si>
  <si>
    <t>208-82440 / 208-8244200</t>
  </si>
  <si>
    <t xml:space="preserve">nhoberhausen@nh-hotels.com </t>
  </si>
  <si>
    <t>SCHWERIN</t>
  </si>
  <si>
    <t>NH SCHWERIN</t>
  </si>
  <si>
    <t>19061 Schwerin</t>
  </si>
  <si>
    <t xml:space="preserve">01.04.2016-31.10.2016 </t>
  </si>
  <si>
    <t xml:space="preserve">385-63700 / 385-6370500 </t>
  </si>
  <si>
    <t>nhschwerin@nh-hotels.com</t>
  </si>
  <si>
    <t>STUTTGART</t>
  </si>
  <si>
    <t>SINDELFINGEN</t>
  </si>
  <si>
    <t>Riedmuehlestrasse 18-20</t>
  </si>
  <si>
    <t>71063 Sindelfingen</t>
  </si>
  <si>
    <t>7031-6980 / 7031-698600</t>
  </si>
  <si>
    <t>Bonländer Hauptstraße 145</t>
  </si>
  <si>
    <t>70794 Stuttgart - Filderstadt</t>
  </si>
  <si>
    <t>711-77810 / 711-7781174</t>
  </si>
  <si>
    <t>WIESBADEN</t>
  </si>
  <si>
    <t>Aukamm Allee 31</t>
  </si>
  <si>
    <t>65191 Wiesbaden</t>
  </si>
  <si>
    <t>611-5760 / 611-576264</t>
  </si>
  <si>
    <t xml:space="preserve">nhaukammwiesbaden@nh-hotels.com </t>
  </si>
  <si>
    <t>FAR-East rates upon availability</t>
  </si>
  <si>
    <t>Fribourg</t>
  </si>
  <si>
    <t>normal leisure group rates</t>
  </si>
  <si>
    <t>Almost NO chance to get rooms during high season</t>
  </si>
  <si>
    <t>all weekends + july, aug</t>
  </si>
  <si>
    <t>ITO T35 GRP RATES: 01 APR 2016 TO 31 MAR 2017</t>
  </si>
  <si>
    <t>ALL RATES ARE IN EURO, NET PER PERSON AND NIGHT INCL. FULL BUFFET BREAKFAST; CITY TAX EXCLUDED</t>
  </si>
  <si>
    <t>ITALY</t>
  </si>
  <si>
    <t>HOTELNAME / ADDRESS / ZIP CODE / CITY/ 
PHONE / FAX / E-MAIL  / COUNTRY CODE</t>
  </si>
  <si>
    <r>
      <rPr>
        <b/>
        <sz val="10"/>
        <rFont val="Arial"/>
        <family val="2"/>
      </rPr>
      <t>DESCRIPTION OF SEASONS</t>
    </r>
    <r>
      <rPr>
        <b/>
        <sz val="8"/>
        <rFont val="Arial"/>
        <family val="2"/>
      </rPr>
      <t xml:space="preserve">
</t>
    </r>
    <r>
      <rPr>
        <b/>
        <sz val="10"/>
        <rFont val="Arial"/>
        <family val="2"/>
      </rPr>
      <t xml:space="preserve">- MW: Midweek (Mon/Thu) - WE: Weekend (Fri/Sun) </t>
    </r>
    <r>
      <rPr>
        <b/>
        <sz val="8"/>
        <rFont val="Arial"/>
        <family val="2"/>
      </rPr>
      <t xml:space="preserve">
 </t>
    </r>
  </si>
  <si>
    <t>GRP RATES in standard room (except for nH Collection in Superior) or where indicated</t>
  </si>
  <si>
    <t>P/P IN DBL</t>
  </si>
  <si>
    <t>SGL SUPPL</t>
  </si>
  <si>
    <t>DUS SUPPL</t>
  </si>
  <si>
    <t>3rd Pax Discount</t>
  </si>
  <si>
    <t>SUPERIOR
ROOM SUPPL 
(per room)</t>
  </si>
  <si>
    <t>Meal Supplement 3 Course (Beverage exclued)</t>
  </si>
  <si>
    <t>American 
Buffet
 Breakfast</t>
  </si>
  <si>
    <t>Porterage 
 IN &amp; Out 
per Piece (3)</t>
  </si>
  <si>
    <t xml:space="preserve">NH HOTELS </t>
  </si>
  <si>
    <t>ANCONA</t>
  </si>
  <si>
    <t>NH ANCONA 4*</t>
  </si>
  <si>
    <t>High: 01/04/16 - 23/06/16 MW /// 29/08/2016 - 24/11/2016 MW</t>
  </si>
  <si>
    <t>INCL</t>
  </si>
  <si>
    <t>Rupi di Via XXIX Settembre, 14 60122 ANCONA</t>
  </si>
  <si>
    <t>Low: 01/04/16 - 23/06/16 WE /// 29/08/16 - 24/11/16 WE /// 24/06/16 - 28/08/16 ALL DAYS /// 25/11/16 - 31/03/17 ALL DAYS</t>
  </si>
  <si>
    <r>
      <t xml:space="preserve">Tel. +39 071-201171 - Fax: +39 071 206823; </t>
    </r>
    <r>
      <rPr>
        <b/>
        <sz val="8"/>
        <rFont val="Arial"/>
        <family val="2"/>
      </rPr>
      <t>nhancona@nh-hotels.com</t>
    </r>
  </si>
  <si>
    <t xml:space="preserve">City tax (2,00 € p.p.p.n.) is not included in the rates and have to be paid by the Guests directly in Hotel 
</t>
  </si>
  <si>
    <t>BERGAMO</t>
  </si>
  <si>
    <t>NH BERGAMO 4*</t>
  </si>
  <si>
    <t>High: 01/04/16 - 07/07/16 MW /// 29/08/16 - 30/10/16 MW</t>
  </si>
  <si>
    <t>Low: 01/04/16 - 07/07/16 WE /// 08/0716 - 28/08/16 ALL DAYS /// 29/08/16 - 30/10/16 WE /// 31/10/16 - 31/03/17 ALL DAYS</t>
  </si>
  <si>
    <t>Via Paleocapa, 1/G 24100 BERGAMO</t>
  </si>
  <si>
    <t xml:space="preserve">City tax (from 3,00€ up to 4,00 € p.p.p.n.) is not included in the rates and have to be paid by the Guests directly in Hotel </t>
  </si>
  <si>
    <r>
      <t xml:space="preserve">Tel. +39 035 2271811 - Fax:+39 035 2271812; </t>
    </r>
    <r>
      <rPr>
        <b/>
        <sz val="8"/>
        <rFont val="Arial"/>
        <family val="2"/>
      </rPr>
      <t>nhbergamo@nh-hotels.com</t>
    </r>
  </si>
  <si>
    <t xml:space="preserve">NH ORIO AL SERIO 4* </t>
  </si>
  <si>
    <t>High: 01/04/16 - 07/07/16 MW /// 29/08/16 - 31/10/16 MW</t>
  </si>
  <si>
    <t>Via Portico, 75   24050 Orio al Serio - BERGAMO</t>
  </si>
  <si>
    <t>Low: 01/04/16 - 07/07/16 WE /// 08/07/16 - 28/08/16 ALL DAYS /// 29/08/16 - 30/10/16 WE ///  31/10/16 - 31/03/17 ALL DAYS</t>
  </si>
  <si>
    <r>
      <t xml:space="preserve">Tel: +39 035 4212011 - Fax: +39 035 4212012; 
</t>
    </r>
    <r>
      <rPr>
        <b/>
        <sz val="8"/>
        <rFont val="Arial"/>
        <family val="2"/>
      </rPr>
      <t xml:space="preserve">nhorioalserio@nh-hotels.com </t>
    </r>
    <r>
      <rPr>
        <sz val="8"/>
        <rFont val="Arial"/>
        <family val="2"/>
      </rPr>
      <t/>
    </r>
  </si>
  <si>
    <t xml:space="preserve">City tax (from 2,00€ up to 3,00 € p.p.p.n.) is not included in the rates and have to be paid by the Guests directly in Hotel </t>
  </si>
  <si>
    <t>BOLOGNA</t>
  </si>
  <si>
    <t>NH BOLOGNA DE LA GARE 4*</t>
  </si>
  <si>
    <t>High: 01/05/16 - 30/06/16 MW /// 29/08/16 - 31/10/16 MW</t>
  </si>
  <si>
    <t>20,00  (1)</t>
  </si>
  <si>
    <t>Piazza XX Settembre, 2 40121 BOLOGNA</t>
  </si>
  <si>
    <t>Middle A: 01/04/16 - 30/04/16 MW /// 01/11/16 - 24/11/16 MW /// 06/03/17 - 31/03/17 MW</t>
  </si>
  <si>
    <t>15,00 (1)</t>
  </si>
  <si>
    <r>
      <t xml:space="preserve">Tel: +39 051 281611- Fax: +39 051 249764;  </t>
    </r>
    <r>
      <rPr>
        <b/>
        <sz val="8"/>
        <rFont val="Arial"/>
        <family val="2"/>
      </rPr>
      <t>nhbologna@nh-hotels.com</t>
    </r>
  </si>
  <si>
    <t>Middle B: 01/04/16 - 30/04/16 WE  /// 01/07/16 - 21/07/16 ALL DAYS /// 29/08/16 - 31/10/16 WE ///  01/05/16 - 30/06/16 WE</t>
  </si>
  <si>
    <t>10,00 (1)</t>
  </si>
  <si>
    <t>Low: 22/07/16 - 28/08/16 ALL DAYS /// 01/11/16 - 24/11/16 WE /// 25/11/16 - 05/03/17 ALL DAYS /// 06/03/17 - 31/03/17 WE</t>
  </si>
  <si>
    <t>6,00 (1)</t>
  </si>
  <si>
    <t xml:space="preserve">City tax (calculated on daily accommodation rates up to 5,00 €) is not included in the rates and have to be paid by the Guest directly in Hotel </t>
  </si>
  <si>
    <t>NH HOTELS</t>
  </si>
  <si>
    <t>NH BOLOGNA VILLANOVA 4*</t>
  </si>
  <si>
    <t>High: 01/04/16 - 31/10/16</t>
  </si>
  <si>
    <t>COLD AMERICAN BUFFET BKFST INCLUDED</t>
  </si>
  <si>
    <t xml:space="preserve">Via Villanova 28/8 -  40050 VILLANOVA DI CASTENASO (Bologna) </t>
  </si>
  <si>
    <t>Low: 01/11/16 - 31/03/ 17</t>
  </si>
  <si>
    <r>
      <t xml:space="preserve">Tel. +39 051 604311 - Fax +39 051781444  
</t>
    </r>
    <r>
      <rPr>
        <b/>
        <sz val="8"/>
        <rFont val="Arial"/>
        <family val="2"/>
      </rPr>
      <t>nhbolognavillanova@nh-hotels.com</t>
    </r>
    <r>
      <rPr>
        <sz val="8"/>
        <rFont val="Arial"/>
        <family val="2"/>
      </rPr>
      <t/>
    </r>
  </si>
  <si>
    <t>*** SUPPLEMENT FOR HOT AMERICAN B.FAST @ € 3,00 PP</t>
  </si>
  <si>
    <t>NH BRESCIA 4*</t>
  </si>
  <si>
    <t>High: 01/04/16 - 23/06/16 MW/// 05/09/16 - 27/10/16 MW</t>
  </si>
  <si>
    <t>BRESCIA</t>
  </si>
  <si>
    <t>Viale Stazione, 15 25122 BRESCIA</t>
  </si>
  <si>
    <t>Low: 01/04/16 - 23/06/16 WE/// 24/06/16 - 04/09/16 ALL DAYS /// 05/09/16 - 27/10/16 WE /// 28/10/16 - 31/03/17 ALL DAYS</t>
  </si>
  <si>
    <r>
      <t xml:space="preserve">Tel: +39 030 44221 - Fax: +39 030 44224;  </t>
    </r>
    <r>
      <rPr>
        <b/>
        <sz val="8"/>
        <rFont val="Arial"/>
        <family val="2"/>
      </rPr>
      <t>nhbrescia@nh-hotels.com</t>
    </r>
  </si>
  <si>
    <t>CALTAGIRONE (CATANIA)</t>
  </si>
  <si>
    <t xml:space="preserve">NH CALTAGIRONE VILLA SAN MAURO 4* </t>
  </si>
  <si>
    <t>Via Portosalvo,14 95041 CALTAGIRONE (CT)</t>
  </si>
  <si>
    <t>01/04/16 - 31/03/17</t>
  </si>
  <si>
    <r>
      <t xml:space="preserve">Tel: +39 0933 26500 - Fax: +39 0933 31661; </t>
    </r>
    <r>
      <rPr>
        <b/>
        <sz val="8"/>
        <rFont val="Arial"/>
        <family val="2"/>
      </rPr>
      <t>nhvillasanmauro@nh-hotels.com</t>
    </r>
  </si>
  <si>
    <t xml:space="preserve">NH BELLINI 4* </t>
  </si>
  <si>
    <t>High: 01/05/16 - 31/07/16 MW /// 01/09/16 - 31/10/16 MW /// 30/12/16 - 01/01/17 ALL DAYS</t>
  </si>
  <si>
    <t>CATANIA</t>
  </si>
  <si>
    <t>Piazza Trento, 13 95129 CATANIA</t>
  </si>
  <si>
    <t>Middle: 01/04/16 - 30/04/16 MW /// 01/05/16 - 31/07/16 WE /// 01/03/17 - 31/03/17 MW /// 01/08/16 - 31/08/16 MW/// 01/09/16 - 31/10/16 WE</t>
  </si>
  <si>
    <r>
      <t xml:space="preserve">Tel. +39 095 316933-Fax +39 095 316832;  
</t>
    </r>
    <r>
      <rPr>
        <b/>
        <sz val="8"/>
        <rFont val="Arial"/>
        <family val="2"/>
      </rPr>
      <t>nhbellini@nh-hotels.com</t>
    </r>
    <r>
      <rPr>
        <sz val="8"/>
        <rFont val="Arial"/>
        <family val="2"/>
      </rPr>
      <t/>
    </r>
  </si>
  <si>
    <t>Low A: 01/04/16 - 30/04/16 WE /// 01/11/16 - 29/12/16 MW /// 02/01/17 - 28/02/17 MW /// 01/03/17 - 31/03/17 WE /// 01/08/16 - 31/08/16 WE</t>
  </si>
  <si>
    <t>Low B: 01/11/16 - 29/12/16 WE /// 02/01/17 - 28/02/17 WE</t>
  </si>
  <si>
    <t>City Tax: 1,50 p.p. not included (to be paid by the Guests directly in Hotel)</t>
  </si>
  <si>
    <t xml:space="preserve">NH CATANIA PARCO DEGLI ARAGONESI 4* </t>
  </si>
  <si>
    <t>High: 01/05/16 - 31/07/16 MW /// 01/08/16 - 31/08/16 ALL DAYS /// 01/09/16 - 31/10/16 MW</t>
  </si>
  <si>
    <t>0,00 (2)</t>
  </si>
  <si>
    <t>Viale Kennedy, Loc. La Plaja  95121 CATANIA</t>
  </si>
  <si>
    <t>Middle: 01/04/16 - 30/04/16 MW /// 01/05/16 - 31/07/16 WE /// 01/03/17 - 31/03/17 MW /// 30/12/16 - 01/01/17 ALL DAYS /// 01/09/16 - 31/10/16 WE</t>
  </si>
  <si>
    <r>
      <t xml:space="preserve">Tel: +39 095 7234073 - Fax: +39 095 349826;  </t>
    </r>
    <r>
      <rPr>
        <b/>
        <sz val="8"/>
        <rFont val="Arial"/>
        <family val="2"/>
      </rPr>
      <t>nhparcodegliaragonesi@nh-hotels.com</t>
    </r>
  </si>
  <si>
    <t>Low A: 01/04/16 - 30/04/16 WE/// 01/11/16 - 29/12/16 MW /// 02/01/17 - 28/02/17 MW /// 01/03/17 - 31/03/17 WE</t>
  </si>
  <si>
    <t>STANDARD ROOMS refer to STANDARD WITH TERRACE and SUPERIOR ROOM REFER TO SUPERIOR WITH VIEW AND TERRACE</t>
  </si>
  <si>
    <t xml:space="preserve">NH FIRENZE ANGLO AMERICAN 4* </t>
  </si>
  <si>
    <t>High: 22/04/16 - 23/07/16 /// 09/09/16 - 01/11/16 /// 30/12/16 - 31/12/16</t>
  </si>
  <si>
    <t>37,00 (1)</t>
  </si>
  <si>
    <t>Via G. Garibaldi, 9  50123 FIRENZE</t>
  </si>
  <si>
    <t xml:space="preserve">Middle: 01/04/16 - 21/04/16 /// 24/07/16 - 08/09/16 /// 10/03/17 - 31/03/07 /// 01/01/17 - 07/01/17 </t>
  </si>
  <si>
    <t>20,00 (1)</t>
  </si>
  <si>
    <t>FIRENZE</t>
  </si>
  <si>
    <r>
      <t xml:space="preserve">Tel: +39 055 282114 - Fax: +39 055 268513;  </t>
    </r>
    <r>
      <rPr>
        <b/>
        <sz val="8"/>
        <rFont val="Arial"/>
        <family val="2"/>
      </rPr>
      <t>nhangloamerican@nh-hotels.com</t>
    </r>
  </si>
  <si>
    <t>Low: 02/11/16 - 29/12/16 /// 08/01/17 - 09/03/17</t>
  </si>
  <si>
    <t>12,00 (1)</t>
  </si>
  <si>
    <t xml:space="preserve">City tax (4,50 € p.p.p.n.) is not included in the rates and have to be paid by the Guests directly in Hotel </t>
  </si>
  <si>
    <t>NH FIRENZE 4*</t>
  </si>
  <si>
    <t>49,00 (1)</t>
  </si>
  <si>
    <t>15,00 *</t>
  </si>
  <si>
    <t>Piazza Vittorio Veneto, 4/A 50123 FIRENZE</t>
  </si>
  <si>
    <t>25,00 (1)</t>
  </si>
  <si>
    <r>
      <t xml:space="preserve">Tel. +39 055 2770 - Fax +39 055 294794; </t>
    </r>
    <r>
      <rPr>
        <b/>
        <sz val="8"/>
        <rFont val="Arial"/>
        <family val="2"/>
      </rPr>
      <t xml:space="preserve"> nhfirenze@nh-hotels.com</t>
    </r>
  </si>
  <si>
    <t>16,00 (1)</t>
  </si>
  <si>
    <t xml:space="preserve">SUPERIOR REFER TO SUPERIOR XL /// third bed possible in SUPERIOR XL Room </t>
  </si>
  <si>
    <t>GENOVA</t>
  </si>
  <si>
    <t xml:space="preserve">NH GENOVA CENTRO 4* </t>
  </si>
  <si>
    <t>High: 01/04/16 - 30/04/06 MW /// 01/05/06 - 30/06/16 ALL DAYS/// 01/09/16 - 31/10/16 ALL DAYS /// 01/11/16 - 30/11/16 MW</t>
  </si>
  <si>
    <t>20,00***</t>
  </si>
  <si>
    <t>Via Martin Piaggio, 11 16122 GENOVA</t>
  </si>
  <si>
    <t>Middle: 01/04/16 - 30/04/16 WE /// 01/07/16 - 31/08/16 ALL DAYS /// 01/11/16 - 30/11/16 WE</t>
  </si>
  <si>
    <r>
      <t xml:space="preserve">Tel. +39 010 83161 - Fax +39 010 8391850;  </t>
    </r>
    <r>
      <rPr>
        <b/>
        <sz val="8"/>
        <rFont val="Arial"/>
        <family val="2"/>
      </rPr>
      <t>nhplaza@nh-hotels.com</t>
    </r>
  </si>
  <si>
    <t>Low: 01/12/16 - 31/03/17</t>
  </si>
  <si>
    <t xml:space="preserve">***SUPERIOR ROOM REFER to STANDARD NEW STYLE </t>
  </si>
  <si>
    <t xml:space="preserve">City tax (2,00 € p.p.p.n.) is not included in the rates and have to be paid by the Guests directly in Hotel </t>
  </si>
  <si>
    <t xml:space="preserve">NH COLLECTION  </t>
  </si>
  <si>
    <t xml:space="preserve">NH COLLECTION GENOVA MARINA 4* </t>
  </si>
  <si>
    <t>Molo Ponte Calvi, 5 16124 GENOVA</t>
  </si>
  <si>
    <r>
      <t xml:space="preserve">Tel. +39 010 25391 - Fax +39 010 2511320;  </t>
    </r>
    <r>
      <rPr>
        <b/>
        <sz val="8"/>
        <rFont val="Arial"/>
        <family val="2"/>
      </rPr>
      <t>nhcollectionmarina@nh-hotels.com</t>
    </r>
  </si>
  <si>
    <t xml:space="preserve"> *Superior room refer to PREMIUM</t>
  </si>
  <si>
    <t>LA SPEZIA</t>
  </si>
  <si>
    <t>NH LA SPEZIA 4*</t>
  </si>
  <si>
    <t>Via XX Settembre, 2 19124 LA SPEZIA</t>
  </si>
  <si>
    <t>Low: 01/11/16 - 31/03/17</t>
  </si>
  <si>
    <r>
      <t>Tel. +39 0187 739555 - Fax +39 0187 22129;</t>
    </r>
    <r>
      <rPr>
        <b/>
        <sz val="8"/>
        <rFont val="Arial"/>
        <family val="2"/>
      </rPr>
      <t xml:space="preserve">  nhlaspezia@nh-hotels.com</t>
    </r>
  </si>
  <si>
    <t xml:space="preserve">City tax (1,50 € p.p.p.n.) is not included in the rates and have to be paid by the Guests directly in Hotel </t>
  </si>
  <si>
    <t>LECCO</t>
  </si>
  <si>
    <t xml:space="preserve">NH LECCO PONTEVECCHIO 4* </t>
  </si>
  <si>
    <t>High: 01/04/16 - 07/07/16 MW /// 05/09/16 - 30/10/16 MW</t>
  </si>
  <si>
    <t>Via Azzone Visconti, 84 23900 LECCO</t>
  </si>
  <si>
    <t>Middle: 01/04/16 - 07/07/16 WE /// 05/09/16 - 30/10/16 WE /// 08/07/16 - 04/09/16 MW</t>
  </si>
  <si>
    <r>
      <t xml:space="preserve">Tel. +39 0341 238000 - Fax +39 0341 286632;  </t>
    </r>
    <r>
      <rPr>
        <b/>
        <sz val="8"/>
        <rFont val="Arial"/>
        <family val="2"/>
      </rPr>
      <t>nhpontevecchio@nh-hotels.com</t>
    </r>
  </si>
  <si>
    <t>Low: 08/07/16 - 04/09/16 WE /// 31/10/16 - 31/03/17</t>
  </si>
  <si>
    <t xml:space="preserve">***SUPERIOR ROOM REFER TO SUPERIOR WITH VIEW </t>
  </si>
  <si>
    <t xml:space="preserve">City tax (3,00 € p.p.p.n.) is not included in the rates and have to be paid by the Guests directly in Hotel </t>
  </si>
  <si>
    <t>LIVORNO</t>
  </si>
  <si>
    <t xml:space="preserve">NH LIVORNO GRAND HOTEL PALAZZO 5* </t>
  </si>
  <si>
    <t>High: 01/07/16 - 11/09/16</t>
  </si>
  <si>
    <t>Viale Italia, 195 51127 LIVORNO</t>
  </si>
  <si>
    <t>Middle: 01/05/16 - 30/06/16 /// 12/09/16 - 31/10/16</t>
  </si>
  <si>
    <r>
      <t>Tel. +39 0586 260836 - Fax +39 0586 806182;</t>
    </r>
    <r>
      <rPr>
        <b/>
        <sz val="8"/>
        <rFont val="Arial"/>
        <family val="2"/>
      </rPr>
      <t xml:space="preserve"> nhgrandhotelpalazzo@nh-hotels.com</t>
    </r>
  </si>
  <si>
    <t>Low: 01/04/16 - 30/04/16 /// 01/11/16 - 31/03/17</t>
  </si>
  <si>
    <t>MILANO</t>
  </si>
  <si>
    <t>NH LINATE 4*</t>
  </si>
  <si>
    <t>High: 01/04/16 - 21/07/16 MW /// 05/09/16 - 15/12/16 MW /// 09/01/17 - 31/03/17 MW</t>
  </si>
  <si>
    <r>
      <t xml:space="preserve">Via A.Grandi, 12 20068 </t>
    </r>
    <r>
      <rPr>
        <b/>
        <sz val="8"/>
        <rFont val="Arial"/>
        <family val="2"/>
      </rPr>
      <t>PESCHIERA BORROMEO (Milano)</t>
    </r>
  </si>
  <si>
    <t xml:space="preserve">Low: 01/04/16 - 21/07/16 WE /// 22/07/16 - 04/09/16 ALL DAYS /// 05/09/16 - 15/12/16 WE /// 16/12/16 - 08/01/17 ALL DAYS /// 09/01/17 - 31/03/17 WE </t>
  </si>
  <si>
    <r>
      <t xml:space="preserve">Tel 02 547768811 - Fax 02 547768806;  
</t>
    </r>
    <r>
      <rPr>
        <b/>
        <sz val="8"/>
        <rFont val="Arial"/>
        <family val="2"/>
      </rPr>
      <t>nhlinate@nh-hotels.com</t>
    </r>
  </si>
  <si>
    <t>NH MILANO 2 4*</t>
  </si>
  <si>
    <r>
      <t>Via F.lli Cervi  20090</t>
    </r>
    <r>
      <rPr>
        <b/>
        <sz val="8"/>
        <rFont val="Arial"/>
        <family val="2"/>
      </rPr>
      <t xml:space="preserve"> SEGRATE (Milano)</t>
    </r>
  </si>
  <si>
    <r>
      <t xml:space="preserve">Tel. +39 02 21751 - Fax +39 02 26410115; 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nhmilano2@nh-hotels.com</t>
    </r>
  </si>
  <si>
    <t>NH MILANO 2 RESIDENCE 4*</t>
  </si>
  <si>
    <r>
      <t xml:space="preserve">Tel. +39 02 21281 - Fax +39 02 26410115;  </t>
    </r>
    <r>
      <rPr>
        <b/>
        <sz val="8"/>
        <rFont val="Arial"/>
        <family val="2"/>
      </rPr>
      <t>nhmilano2residence@nh-hotels.com</t>
    </r>
  </si>
  <si>
    <t>*Superior refer to Standard with view</t>
  </si>
  <si>
    <t>NH MILAN CONGRESS CENTRE 4* (ex MILANOFIORI)</t>
  </si>
  <si>
    <r>
      <t xml:space="preserve">Strada 2^ Milanofiori 20090 </t>
    </r>
    <r>
      <rPr>
        <b/>
        <sz val="8"/>
        <rFont val="Arial"/>
        <family val="2"/>
      </rPr>
      <t>ASSAGO (Milano)</t>
    </r>
  </si>
  <si>
    <r>
      <t xml:space="preserve">Tel. +39 02 82221 - Fax +39 02 89200946; </t>
    </r>
    <r>
      <rPr>
        <b/>
        <sz val="8"/>
        <rFont val="Arial"/>
        <family val="2"/>
      </rPr>
      <t xml:space="preserve"> nhmilanofiori@nh-hotels.com/nhmilanocongresscentre@nh-hotels.com</t>
    </r>
  </si>
  <si>
    <t xml:space="preserve">NH MILANO CONCORDIA 4* </t>
  </si>
  <si>
    <r>
      <t xml:space="preserve">Via Lama 10  20099 </t>
    </r>
    <r>
      <rPr>
        <b/>
        <sz val="8"/>
        <rFont val="Arial"/>
        <family val="2"/>
      </rPr>
      <t>SESTO S. GIOVANNI (</t>
    </r>
    <r>
      <rPr>
        <sz val="8"/>
        <rFont val="Arial"/>
        <family val="2"/>
      </rPr>
      <t>Milano)</t>
    </r>
  </si>
  <si>
    <r>
      <t xml:space="preserve">T. +02 24429611 F. +39 02 24429612;   </t>
    </r>
    <r>
      <rPr>
        <b/>
        <sz val="8"/>
        <rFont val="Arial"/>
        <family val="2"/>
      </rPr>
      <t>nhconcordia@nh-hotels.com</t>
    </r>
  </si>
  <si>
    <t>City tax (2,00 € p.p.p.n.) is not included in the rates and have to be paid by the Guests directly in Hotel</t>
  </si>
  <si>
    <t xml:space="preserve">NH MILANO FIERA 4* </t>
  </si>
  <si>
    <t>01/04/16 - 31/03/2017 ALL DAYS (EXCLUDING FAIRS&amp;CLOSED OUT DATES)</t>
  </si>
  <si>
    <r>
      <t xml:space="preserve">Viale degli Alberghi  20017 </t>
    </r>
    <r>
      <rPr>
        <b/>
        <sz val="8"/>
        <rFont val="Arial"/>
        <family val="2"/>
      </rPr>
      <t>RHO (Milano)</t>
    </r>
  </si>
  <si>
    <r>
      <t xml:space="preserve">Tel. +39 02 300371 - Fax +39 02 30037222; </t>
    </r>
    <r>
      <rPr>
        <b/>
        <sz val="8"/>
        <rFont val="Arial"/>
        <family val="2"/>
      </rPr>
      <t>nhfiera@nh-hotels.com</t>
    </r>
  </si>
  <si>
    <t>MAJOR FAIRS</t>
  </si>
  <si>
    <t>MINOR FAIRS</t>
  </si>
  <si>
    <t>City tax (3,00 € p.p.p.n.) is not included in the rates and have to be paid by the Guests directly in Hotel</t>
  </si>
  <si>
    <t>NH MILANO MACHIAVELLI 4*</t>
  </si>
  <si>
    <t>High: 01/05/16 - 30/06/16 MW /// 05/09/16 - 20/11/16 MW</t>
  </si>
  <si>
    <t>Via Lazzaretto, 5 20124 MILANO</t>
  </si>
  <si>
    <t>Middle : 01/04/16 - 30/04/16 MW /// 01/07/16 - 21/07/16 MW /// 21/11/16 - 15/12/16 MW /// 29/12/16 - 01/01/17 ALL DAYS /// 09/01/17 - 12/01/17 MW /// 18/01/17 - 31/03/17 MW ///  01/05/16 - 30/06/16 WE - 05/09/16 - 20/11/16 WE</t>
  </si>
  <si>
    <r>
      <t xml:space="preserve">Tel. +39 02 631141 Fax +39 02 6599800;  </t>
    </r>
    <r>
      <rPr>
        <b/>
        <sz val="8"/>
        <rFont val="Arial"/>
        <family val="2"/>
      </rPr>
      <t>nhmachiavelli@nh-hotels.com</t>
    </r>
  </si>
  <si>
    <t xml:space="preserve">Low A: 01/04/16 - 30/04/16 WE /// 01/07/16 - 21/07/16 WE /// 21/11/16 - 15/12/16 WE </t>
  </si>
  <si>
    <t>Low B:  22/07/16 - 01/09/16 ALL DAYS /// 16/12/16 - 28/12/16 ALL DAYS /// 02/01/17 - 08/01/17 ALL DAYS /// 09/01/17 - 12/01/17 WE /// 18/01/17 - 31/03/17 WE</t>
  </si>
  <si>
    <t xml:space="preserve">FAIRS </t>
  </si>
  <si>
    <t xml:space="preserve">City tax (5,00 € p.p.p.n.) is not included in the rates and have to be paid by the Guests directly in Hotel </t>
  </si>
  <si>
    <t xml:space="preserve">NH MILANO GRAND HOTEL VERDI 4* </t>
  </si>
  <si>
    <t xml:space="preserve">Via Melchiorre Gioia 6 20124 MILANO;  </t>
  </si>
  <si>
    <r>
      <t xml:space="preserve">Tel: +39 02 62371 - Fax: +39 02 6237050; </t>
    </r>
    <r>
      <rPr>
        <b/>
        <sz val="8"/>
        <rFont val="Arial"/>
        <family val="2"/>
      </rPr>
      <t>nhgrandhotelverdi@nh-hotels.com</t>
    </r>
  </si>
  <si>
    <t>NH MILANO TOURING 4*</t>
  </si>
  <si>
    <t>Via U. Tarchetti, 2 20121 MILANO</t>
  </si>
  <si>
    <r>
      <t xml:space="preserve">Tel. +39 02 63351 - Fax +39 02 6592209;  </t>
    </r>
    <r>
      <rPr>
        <b/>
        <sz val="8"/>
        <rFont val="Arial"/>
        <family val="2"/>
      </rPr>
      <t>nhmilanotouring@nh-hotels.com</t>
    </r>
  </si>
  <si>
    <t xml:space="preserve">NH COLLECTION MILANO PRESIDENT 4* </t>
  </si>
  <si>
    <t>High: 02/05/16 - 30/06/16 MW /// 05/09/16 - 20/11/16 MW</t>
  </si>
  <si>
    <t>Largo Augusto, 10 20122 MILANO</t>
  </si>
  <si>
    <t>Middle: 01/04/16 - 24/04/16 MW /// 02/05/16 - 30/06/16 WE /// 01/07/16 - 24/07/16 MW /// 29/08/16 - 01/09/16 ALL DAYS /// 05/09/16 - 20/11/16 WE /// 21/11/16 - 18/12/16 MW /// 09/01/17 - 13/01/17 MW /// 19/01/17 - 22/01/17 MW /// 27/01/17 - 31/03/17 MW</t>
  </si>
  <si>
    <r>
      <t xml:space="preserve">Tel. +39 02 77461 - Fax +39 02 783449;  </t>
    </r>
    <r>
      <rPr>
        <b/>
        <sz val="8"/>
        <rFont val="Arial"/>
        <family val="2"/>
      </rPr>
      <t>nhcollectionpresident@nh-hotels.com</t>
    </r>
  </si>
  <si>
    <t>Low: 01/04/16 - 24/04/16 WE /// 25/04/16 - 01/05/16 ALL DAYS /// 01/07/16 - 24/07/16 WE /// 25/07/16 - 28/08/16 ALL DAYS /// 21/11/16 - 18/12/16 WE /// 19/12/16 - 08/01/17 ALL DAYS /// 09/01/17 - 13/01/17 WE /// 19/01/17 - 22/01/17 WE /// 27/01/17 - 31/03/17 WE</t>
  </si>
  <si>
    <t>FAIRS</t>
  </si>
  <si>
    <t>nhow</t>
  </si>
  <si>
    <t>NHOW MILANO 4*</t>
  </si>
  <si>
    <t>Via Tortona, 35 20144  MILANO</t>
  </si>
  <si>
    <t>Middle: 01/04/16 - 30/04/16 MW /// 01/07/16 - 21/07/16 MW /// 21/11/16 - 15/12/16 MW /// 29/12/16 - 01/01/17 ALL DAYS /// 09/01/17 - 31/03/17 MW /// 01/05/16 - 30/06/16 WE /// 05/09/16 - 20/11/16 WE</t>
  </si>
  <si>
    <r>
      <t xml:space="preserve">Tel: +39 02 4898861 - Fax: +39 02 489886489;  </t>
    </r>
    <r>
      <rPr>
        <b/>
        <sz val="8"/>
        <rFont val="Arial"/>
        <family val="2"/>
      </rPr>
      <t>info.nhow@nh-hotels.com</t>
    </r>
  </si>
  <si>
    <t>Low A: 01/04/16 - 30/04/16 WE /// 01/07/16 - 21/07/16 WE /// 21/11/16 - 15/12/16 WE</t>
  </si>
  <si>
    <t>Low B: 22/07/16 - 01/09/16 ALL DAYS /// 16/12/16 - 28/12/16 ALL DAYS /// 02/01/17 - 08/01/17 ALL DAYS /// 09/01/17 - 31/03/17 WE</t>
  </si>
  <si>
    <t>NAPOLI</t>
  </si>
  <si>
    <t xml:space="preserve">NH NAPOLI AMBASSADOR 4* </t>
  </si>
  <si>
    <t>High: 01/04/16 - 30/06/16 /// 01/09/16 - 31/10/16 /// 03/12/16 - 10/12/16 /// 27/12/16 - 31/12/16</t>
  </si>
  <si>
    <t xml:space="preserve">Via Medina, 70 80133 NAPOLI;  </t>
  </si>
  <si>
    <t>Middle A: 01/03/17 - 31/03/17</t>
  </si>
  <si>
    <r>
      <t xml:space="preserve">Tel. +39 081 4105111 - Fax +39 081 5518010; </t>
    </r>
    <r>
      <rPr>
        <b/>
        <sz val="8"/>
        <rFont val="Arial"/>
        <family val="2"/>
      </rPr>
      <t>nhambassador@nh-hotels.com</t>
    </r>
  </si>
  <si>
    <t>Middle B: 01/08/16 - 31/08/16</t>
  </si>
  <si>
    <t>Low: 01/07/16 - 31/07/16 /// 01/11/16 - 02/12/16 /// 11/12/16 - 26/12/16 /// 01/01/17 - 28/02/17</t>
  </si>
  <si>
    <t>€ 10 SUPPL FOR ROOMS (STD OR SUP) WITH SEA VIEW</t>
  </si>
  <si>
    <t xml:space="preserve">City tax (3 € p.p.p.n.) is not included in the rates and have to be paid by the Guests directly in Hotel </t>
  </si>
  <si>
    <t>PADOVA</t>
  </si>
  <si>
    <t>NH MANTEGNA 4*</t>
  </si>
  <si>
    <t xml:space="preserve">High: 01/04/16 - 30/06/16 MW /// 01/09/16 - 31/10/16 MW </t>
  </si>
  <si>
    <t>Via N. Tommaseo, 61 35131 PADOVA</t>
  </si>
  <si>
    <t>Low: 01/04/16 - 30/06/16 WE /// 01/07/16 - 31/08/16 ALL DAYS /// 01/09/16 - 31/10/16 WE /// 01/11/16 - 31/03/17 ALL DAYS</t>
  </si>
  <si>
    <r>
      <t xml:space="preserve">Tel: +39 049 8494111 - Fax:  049 8494444; 
</t>
    </r>
    <r>
      <rPr>
        <b/>
        <sz val="8"/>
        <rFont val="Arial"/>
        <family val="2"/>
      </rPr>
      <t>nhmantegna@nh-hotels.com</t>
    </r>
  </si>
  <si>
    <t>PALERMO</t>
  </si>
  <si>
    <t>NH PALERMO 4*</t>
  </si>
  <si>
    <t xml:space="preserve">High: 20/05/16 - 25/09/16  /// 29/12/16 - 01/01/17 </t>
  </si>
  <si>
    <r>
      <t xml:space="preserve">Middle: </t>
    </r>
    <r>
      <rPr>
        <b/>
        <sz val="8"/>
        <color rgb="FFFF0000"/>
        <rFont val="Arial"/>
        <family val="2"/>
      </rPr>
      <t>26/09/16 - 24/11/16</t>
    </r>
    <r>
      <rPr>
        <b/>
        <sz val="8"/>
        <rFont val="Arial"/>
        <family val="2"/>
      </rPr>
      <t xml:space="preserve"> /// 01/04/16 - 19/05/16 /// 27/02/17 - 31/03/17</t>
    </r>
  </si>
  <si>
    <t>Foro Italico 90133 PALERMO</t>
  </si>
  <si>
    <t>Low: 25/11/16 - 28/12/16 /// 02/01/2017 - 26/02/17</t>
  </si>
  <si>
    <r>
      <t xml:space="preserve">Tel. +39 091 6165090 - Fax +39 091 6161441; </t>
    </r>
    <r>
      <rPr>
        <b/>
        <sz val="8"/>
        <rFont val="Arial"/>
        <family val="2"/>
      </rPr>
      <t xml:space="preserve"> nhpalermo@nh-hotels.com</t>
    </r>
  </si>
  <si>
    <t>*SUPERIOR REFER TO STANDARD WITH VIEW AND BALCONY</t>
  </si>
  <si>
    <t>PARMA</t>
  </si>
  <si>
    <t>NH PARMA 4*</t>
  </si>
  <si>
    <t>High A: 01/04/16 - 26/06/16 MW /// 29/08/16 - 30/10/16 MW</t>
  </si>
  <si>
    <t xml:space="preserve">Via Borsellino 15, 43029 Parma;  </t>
  </si>
  <si>
    <t>High B:  01/04/16 - 26/06/16 WE /// 29/08/16 - 30/10/16 WE</t>
  </si>
  <si>
    <r>
      <t xml:space="preserve">Tel. +39 0521 792811; </t>
    </r>
    <r>
      <rPr>
        <b/>
        <sz val="8"/>
        <rFont val="Arial"/>
        <family val="2"/>
      </rPr>
      <t>nhparma@nh-hotels.com</t>
    </r>
  </si>
  <si>
    <t>Middle A: 27/06/16 - 28/08/16 MW /// 30/12/16 - 01/01/17 ALL DAYS</t>
  </si>
  <si>
    <t>Middle B: 27/06/16 - 28/08/16 WE</t>
  </si>
  <si>
    <t>Low A: 31/10/16 - 29/12/16 MW /// 02/01/17 - 31/03/17 MW</t>
  </si>
  <si>
    <t>Low B: 31/10/16 - 29/12/16 WE /// 02/01/17 - 31/03/17 WE</t>
  </si>
  <si>
    <t>PISA</t>
  </si>
  <si>
    <t>NH PISA  4*</t>
  </si>
  <si>
    <t>Piazza della Stazione, 2   56125 PISA</t>
  </si>
  <si>
    <t xml:space="preserve">Middle: 01/04/16 - 21/04/16 /// 24/07/16 - 08/09/16 /// 10/03/17 - 31/03/17 /// 01/01/17 - 07/01/17 </t>
  </si>
  <si>
    <r>
      <t>Tel. +39 050 43290 - Fax 050 502242;</t>
    </r>
    <r>
      <rPr>
        <b/>
        <sz val="8"/>
        <rFont val="Arial"/>
        <family val="2"/>
      </rPr>
      <t xml:space="preserve"> nhcavalieri@nh-hotels.com</t>
    </r>
    <r>
      <rPr>
        <sz val="8"/>
        <rFont val="Arial"/>
        <family val="2"/>
      </rPr>
      <t/>
    </r>
  </si>
  <si>
    <t>RAVENNA</t>
  </si>
  <si>
    <t>NH  RAVENNA 4*</t>
  </si>
  <si>
    <t>High A: 01/04/16 - 14/07/16 MW /// 04/09/16 - 31/10/16 MW</t>
  </si>
  <si>
    <t>Piazza Mameli, 1 48100 RAVENNA</t>
  </si>
  <si>
    <t>High B:  01/04/16 - 14/07/16 WE /// 04/09/16 - 31/10/16 WE</t>
  </si>
  <si>
    <r>
      <t xml:space="preserve">Tel. +39 0544 35762 - Fax +39 0544 216055; </t>
    </r>
    <r>
      <rPr>
        <b/>
        <sz val="8"/>
        <rFont val="Arial"/>
        <family val="2"/>
      </rPr>
      <t xml:space="preserve"> nhravenna@nh-hotels.com</t>
    </r>
  </si>
  <si>
    <t>Middle: 15/07/16 - 03/09/16 ALL DAYS</t>
  </si>
  <si>
    <t>Low: 01/11/16 - 31/03/17 ALL DAYS</t>
  </si>
  <si>
    <t>ROMA</t>
  </si>
  <si>
    <t xml:space="preserve">NH ROMA LEONARDO DA VINCI 4* </t>
  </si>
  <si>
    <t xml:space="preserve">High: 01/04/16 - 30/06/16 /// 01/09/16 - 30/11/16 /// 28/12/16 - 01/01/17 </t>
  </si>
  <si>
    <t>Middle A: 01/07/16 - 18/07/16</t>
  </si>
  <si>
    <t>Via dei Gracchi, 324 00192 ROMA</t>
  </si>
  <si>
    <t>Middle B: 19/07/16 - 31/07/16 /// 01/03/17 - 31/03/17</t>
  </si>
  <si>
    <r>
      <t xml:space="preserve">Tel. +39 06 328481 - Fax +39 06 3610138; </t>
    </r>
    <r>
      <rPr>
        <b/>
        <sz val="8"/>
        <rFont val="Arial"/>
        <family val="2"/>
      </rPr>
      <t>nhleonardodavinci@nh-hotels.com</t>
    </r>
  </si>
  <si>
    <t>Low A: 01/08/16 - 31/08/16</t>
  </si>
  <si>
    <t>Low B: 01/12/16 - 27/12/16 /// 02/01/17 - 28/02/17</t>
  </si>
  <si>
    <t xml:space="preserve">City tax (6.00 € p.p.p.n. ) is not included in the rates and have to be paid by the guest directly in hotel </t>
  </si>
  <si>
    <t xml:space="preserve">NH COLLECTION ROMA VITTORIO VENETO 4* </t>
  </si>
  <si>
    <t xml:space="preserve">High: 01/04/16 - 30/06/16 /// 01/09/16 - 01/12/16 /// 28/12/16 - 01/01/17 </t>
  </si>
  <si>
    <t>Corso Italia, 1  00198 ROMA</t>
  </si>
  <si>
    <t>Middle: 01/07/16 - 31/08/16 /// 01/03/17 - 31/03/17</t>
  </si>
  <si>
    <r>
      <t xml:space="preserve">Tel. +39 06 84951 - Fax +39 06 8841104;  </t>
    </r>
    <r>
      <rPr>
        <b/>
        <sz val="8"/>
        <rFont val="Arial"/>
        <family val="2"/>
      </rPr>
      <t>nhcollectionvittorioveneto@nh-hotels.com</t>
    </r>
  </si>
  <si>
    <t>Low: 02/12/16 - 27/12/16 /// 02/01/17 - 28/02/17</t>
  </si>
  <si>
    <t xml:space="preserve">NH COLLECTION ROMA GIUSTINIANO 4* </t>
  </si>
  <si>
    <t>Via Virgilio, 1 E/F/G - 00193 ROMA</t>
  </si>
  <si>
    <r>
      <t xml:space="preserve">Tel. +39 06 68281601 - Fax +39 06 68281611; </t>
    </r>
    <r>
      <rPr>
        <b/>
        <sz val="8"/>
        <rFont val="Arial"/>
        <family val="2"/>
      </rPr>
      <t xml:space="preserve"> nhcollectiongiustiniano@nh-hotels.com </t>
    </r>
  </si>
  <si>
    <t xml:space="preserve">NH ROMA VILLA CARPEGNA 4* </t>
  </si>
  <si>
    <t xml:space="preserve">High: 01/04/16 - 30/06/16 /// 01/09/16 - 30/11/16 /// 30/12/16 - 31/12/16 </t>
  </si>
  <si>
    <t>Via Pio IV, 6  00165 ROMA</t>
  </si>
  <si>
    <t>Middle: 01/07/16 - 31/08/16</t>
  </si>
  <si>
    <r>
      <t xml:space="preserve">Tel. +39 06 393731 - Fax +39 06 636856; </t>
    </r>
    <r>
      <rPr>
        <b/>
        <sz val="8"/>
        <rFont val="Arial"/>
        <family val="2"/>
      </rPr>
      <t xml:space="preserve"> nhvillacarpegna@nh-hotels.com</t>
    </r>
  </si>
  <si>
    <t>Low: 01/12/16 - 29/12/16 /// 01/01/17 - 31/03/17</t>
  </si>
  <si>
    <t>NH ROMA MIDAS 4*</t>
  </si>
  <si>
    <t>Via Aurelia, 800  00165 ROMA</t>
  </si>
  <si>
    <r>
      <t xml:space="preserve">Tel. +39 06 66396 - Fax +39 06 66418457; </t>
    </r>
    <r>
      <rPr>
        <b/>
        <sz val="8"/>
        <rFont val="Arial"/>
        <family val="2"/>
      </rPr>
      <t>nhmidas@nh-hotels.com</t>
    </r>
  </si>
  <si>
    <t>SAVONA</t>
  </si>
  <si>
    <t xml:space="preserve">NH SAVONA DARSENA 4* </t>
  </si>
  <si>
    <t>High: 01/07/16 - 30/09/16</t>
  </si>
  <si>
    <t>Via Chiodo, 9 17100 SAVONA</t>
  </si>
  <si>
    <t>Middle: 01/04/16 - 30/06/16 /// 01/10/16 - 30/11/16</t>
  </si>
  <si>
    <r>
      <t xml:space="preserve">tel. +39 019 803211 - Fax: 019 803212;   </t>
    </r>
    <r>
      <rPr>
        <b/>
        <sz val="8"/>
        <rFont val="Arial"/>
        <family val="2"/>
      </rPr>
      <t>nhsavonadarsena@nh-hotels.com</t>
    </r>
  </si>
  <si>
    <t>SIENA</t>
  </si>
  <si>
    <t>NH EXCELSIOR 4*</t>
  </si>
  <si>
    <t>High: 01/04/16 - 03/07/16 /// 07/09/16 - 31/10/16 /// 30/12/16 - 31/12/16</t>
  </si>
  <si>
    <t>Piazza La Lizza   53100 SIENA</t>
  </si>
  <si>
    <t>Middle A: 04/07/16 - 06/09/16</t>
  </si>
  <si>
    <r>
      <t>Tel. +39 0577 382111 - Fax +39 0577 382112;</t>
    </r>
    <r>
      <rPr>
        <b/>
        <sz val="8"/>
        <rFont val="Arial"/>
        <family val="2"/>
      </rPr>
      <t xml:space="preserve"> nhexcelsior@nh-hotels.com</t>
    </r>
  </si>
  <si>
    <t>Middle B: 01/11/16 - 13/11/16 /// 27/12/16 - 29/12/16 /// 09/03/17 - 31/03/17</t>
  </si>
  <si>
    <t>Low: 14/11/16 - 26/12/16 /// 01/01/17 - 08/03/17</t>
  </si>
  <si>
    <t xml:space="preserve">City tax - 2,50 € from Mar till Oct and 1,50 € from Nov till Feb p.p.p.n. VAT exempt - is not included in the rates and have to be paid by the guest directly to the hotel </t>
  </si>
  <si>
    <t>TORINO</t>
  </si>
  <si>
    <t>NH COLLECTION TORINO PIAZZA CARLINA 4* (NEW OPENING)</t>
  </si>
  <si>
    <t>High: 18/04/16 - 30/06/16 MW /// 05/09/16 - 17/11/16 MW</t>
  </si>
  <si>
    <t>40,00 *</t>
  </si>
  <si>
    <t>Piazza Carlo Emanuele II,  15    10123 TORINO</t>
  </si>
  <si>
    <t>Middle: 01/04/16 - 17/04/16 MW /// 18/04/16 - 30/06/16 WE /// 01/07/16 - 14/07/16 MW /// 05/09/16 - 17/11/16 WE /// 18/11/16 - 01/12/16 MW /// 29/12/16 - 31/12/16 ALL DAYS /// 24/02/17 - 31/03/17 MW</t>
  </si>
  <si>
    <r>
      <t xml:space="preserve">tel +39 011 8601611; </t>
    </r>
    <r>
      <rPr>
        <b/>
        <sz val="8"/>
        <rFont val="Arial"/>
        <family val="2"/>
      </rPr>
      <t>nhcollectionpiazzacarlina@nh-hotels.com</t>
    </r>
  </si>
  <si>
    <t>Low: 01/04/16 - 17/04/16 WE /// 01/07/16 - 14/07/16 WE /// 15/07/16 - 04/09/16 ALL DAYS /// 18/11/16 - 01/12/16 WE /// 02/12/16 - 28/12/16 ALL DAYS /// 01/01/17 - 08/01/17 ALL DAYS /// 24/02/17 - 31/03/17 WE /// 09/01/17 - 23/02/17 ALL DAYS /// 24/02/17 - 31/03/17 WE</t>
  </si>
  <si>
    <t>* SUP REFER to SUPERIOR WITH VIEW</t>
  </si>
  <si>
    <t xml:space="preserve">City tax (3,70 € p.p.p.n.) is not included in the rates and have to be paid by the Guests directly in Hotel </t>
  </si>
  <si>
    <t>NH TORINO SANTO STEFANO 4* (previous NH SANTO STEFANO)</t>
  </si>
  <si>
    <t>Middle:  01/04/16 - 17/04/16 MW /// 18/04/16 - 30/06/16 WE /// 01/07/16 - 14/07/16 MW /// 05/09/16 - 17/11/16 WE /// 18/11/16 - 01/12/16 MW /// 29/12/16 - 31/12/16 ALL DAYS /// 24/02/17 - 31/03/17 MW</t>
  </si>
  <si>
    <t>Via Porta Palatina, 19  10122 TORINO</t>
  </si>
  <si>
    <t xml:space="preserve">Low : 01/04/16 - 17/04/16 WE /// 01/07/16 - 14/07/16 WE /// 15/07/16 - 04/09/16 ALL DAYS /// 18/11/16 - 01/12/16 WE /// 02/12/16 - 28/12/16 ALL DAYS /// 01/01/17 - 08/01/17 ALL DAYS /// 09/01/17 - 23/02/17 ALL DAYS /// 24/02/17 - 31/03/17 WE </t>
  </si>
  <si>
    <r>
      <t xml:space="preserve">Tel:+39 011 5223311 - Fax:+39 011 5223313; </t>
    </r>
    <r>
      <rPr>
        <b/>
        <sz val="8"/>
        <rFont val="Arial"/>
        <family val="2"/>
      </rPr>
      <t xml:space="preserve"> info.nhsantostefano@nh-hotels.com</t>
    </r>
  </si>
  <si>
    <t>NH TORINO LINGOTTO TECH 4*</t>
  </si>
  <si>
    <t xml:space="preserve">High: 04/05/16 - 30/06/16 MW /// 05/09/16 - 31/10/16 MW </t>
  </si>
  <si>
    <t xml:space="preserve">Via Nizza, 230   10126 TORINO </t>
  </si>
  <si>
    <t xml:space="preserve">Middle: 01/04/16 - 17/04/16 MW /// 24/04/16 - 27/04/16 MW /// 01/07/16 - 30/07/16 MW /// 31/07/16 - 06/08/16 ALL DAYS /// 07/11/16 - 15/12/16 MW /// 06/03/17 - 31/03/17 MW </t>
  </si>
  <si>
    <r>
      <t xml:space="preserve">Tel.: +39 011 6642000 - Fax: +39 011 6642001; </t>
    </r>
    <r>
      <rPr>
        <b/>
        <sz val="8"/>
        <rFont val="Arial"/>
        <family val="2"/>
      </rPr>
      <t>nhlingottotech@nh-hotels.com</t>
    </r>
  </si>
  <si>
    <t>Low A: 01/04/16 - 17/04/16 WE /// 24/04/16 - 27/04/16 WE /// 04/05/16 - 30/06/16 WE /// 01/07/16 - 30/07/16 WE /// 05/09/16 - 31/10/16 WE /// 01/11/16 - 06/11/16 ALL DAYS /// 07/11/16 - 15/12/16 WE /// 09/01/17 - 05/03/17 ALL DAYS /// 06/03/17 - 31/03/17 WE</t>
  </si>
  <si>
    <t>Low B: 07/08/16 - 04/09/16 ALL DAYS /// 16/12/16 - 08/01/17 ALL DAYS</t>
  </si>
  <si>
    <t xml:space="preserve">FAIRS: </t>
  </si>
  <si>
    <t>ALL ROOMS ARE PREMIUM ROOMS</t>
  </si>
  <si>
    <t xml:space="preserve">NH TORINO LINGOTTO CONGRESS 4* </t>
  </si>
  <si>
    <t>Via Nizza, 262  10126 TORINO</t>
  </si>
  <si>
    <r>
      <t xml:space="preserve">Tel. +39 011 6642000 - Fax +39 011 6642001; </t>
    </r>
    <r>
      <rPr>
        <b/>
        <sz val="8"/>
        <rFont val="Arial"/>
        <family val="2"/>
      </rPr>
      <t>nhlingotto@nh-hotels.com</t>
    </r>
  </si>
  <si>
    <t xml:space="preserve"> ** SUP REFERS TO STANDARD NEW STYLE</t>
  </si>
  <si>
    <t xml:space="preserve">NH TORINO AMBASCIATORI 4* </t>
  </si>
  <si>
    <t>Corso Vittorio Emanuele, 104  10121 TORINO</t>
  </si>
  <si>
    <t xml:space="preserve">Middle: 01/04/16 - 17/04/16 MW /// 01/07/16 - 14/07/16 MW /// 18/11/16 - 01/12/16 MW /// 29/12/16 - 31/12/16 ALL DAYS /// 24/02/17 - 31/03/17 MW /// 18/04/16 - 30/06/16 WE /// 05/09/16 - 17/11/16 WE </t>
  </si>
  <si>
    <r>
      <t xml:space="preserve">Tel. +39 011 57521 - Fax +39 011 544978; </t>
    </r>
    <r>
      <rPr>
        <b/>
        <sz val="8"/>
        <rFont val="Arial"/>
        <family val="2"/>
      </rPr>
      <t>nhambasciatori@nh-hotels.com</t>
    </r>
  </si>
  <si>
    <t>Low A: 01/04/16 - 17/04/16 WE /// 01/07/16 - 14/07/16 WE /// 15/07/16 - 28/07/16 MW /// 18/11/16 - 01/12/16 WE /// 02/12/16 - 15/12/16 MW /// 09/01/17 - 23/02/17 MW /// 24/02/17 - 31/03/17 WE</t>
  </si>
  <si>
    <t>Low B: 15/07/16 - 28/07/16 WE /// 29/07/16 - 04/09/16 ALL DAYS /// 02/12/16 - 15/12/16 WE /// 16/12/16 - 28/12/16 ALL DAYS /// 01/01/17 - 08/01/17 ALL DAYS /// 09/01/17 - 23/02/17 WE</t>
  </si>
  <si>
    <t>TRENTO</t>
  </si>
  <si>
    <t>NH TRENTO 4*</t>
  </si>
  <si>
    <t>High: 17/06/16 - 11/09/16 /// 18/11/16 - 08/01/17</t>
  </si>
  <si>
    <t>via Adalberto Libera,   38121 TRENTO</t>
  </si>
  <si>
    <t>Low: 01/04/16 - 16/06/16 /// 12/09/16 - 17/11/16 /// 09/01/17 - 31/03/17</t>
  </si>
  <si>
    <t>Tel. +39 0461 366111 - Fax: +39 0461 366112; nhtrento@nh-hotels.com</t>
  </si>
  <si>
    <t xml:space="preserve">NEW OPENING </t>
  </si>
  <si>
    <t>* STAD WITH VIEW</t>
  </si>
  <si>
    <t>TRIESTE</t>
  </si>
  <si>
    <t>NH TRIESTE 4*</t>
  </si>
  <si>
    <t>Corso Cavour, 7  34132 TRIESTE</t>
  </si>
  <si>
    <t>Middle:  01/04/16 - 30/06/16 WE /// 01/09/16 - 31/10/16 WE</t>
  </si>
  <si>
    <r>
      <t>Tel. +39 040 7600055 - Fax +39 040 362699;</t>
    </r>
    <r>
      <rPr>
        <b/>
        <sz val="8"/>
        <rFont val="Arial"/>
        <family val="2"/>
      </rPr>
      <t xml:space="preserve"> nhtrieste@nh-hotels.com</t>
    </r>
  </si>
  <si>
    <t>Low: 01/07/16 - 31/08/16 /// 01/11/16 - 31/03/17</t>
  </si>
  <si>
    <t>VENEZIA MESTRE</t>
  </si>
  <si>
    <t>NH LAGUNA PALACE 4* - BUILDING B</t>
  </si>
  <si>
    <t>High A: 22/04/16 - 25/06/16 MW /// 05/09/16 - 22/10/16 MW</t>
  </si>
  <si>
    <t>Viale Ancona, 2 30172 MESTRE-VENEZIA</t>
  </si>
  <si>
    <t>High B: 22/04/16 - 25/06/16 WE /// 05/09/16 - 22/10/16 WE</t>
  </si>
  <si>
    <t xml:space="preserve">Tel: +39 041-8296111 - Fax: +39 041 8296112; nhlagunapalace@nh-hotels.com
</t>
  </si>
  <si>
    <t>Middle: 01/04/16 - 21/04/16 /// 26/06/16 - 04/09/16 /// 23/10/16 - 10/11/16 /// 30/12/16 - 01/01/17 /// 24/02/17 - 27/02/17 /// 24/03/17 - 31/03/17</t>
  </si>
  <si>
    <t>BREAKFAST COULD BE SERVED IN BUILDING B OR BUILDING A TO BE CONFIRMED UPON CHECK-IN</t>
  </si>
  <si>
    <t>Low: 11/11/16 - 29/12/16 /// 02/01/17 - 23/02/17 /// 28/02/17 - 23/03/17</t>
  </si>
  <si>
    <t>SUPERIOR ROOM REFER TO STANDARD NEW STYLE</t>
  </si>
  <si>
    <t xml:space="preserve">City tax (up to 3,10 € p.p.p.n.) is not included in the rates and have to be paid by the Guests directly in Hotel </t>
  </si>
  <si>
    <t>(1) THIRD BED AVAILABLE ONLY IN SUPERIOR ROOM (3rd Bed Supplement has to be added to superior room rate)</t>
  </si>
  <si>
    <t>(2) ACCOMODATION IN TWO CONNECTING ROOMS ONLY UPON REQUEST</t>
  </si>
  <si>
    <t>(3) PORTERAGE ON REQUEST BASIS</t>
  </si>
  <si>
    <t>GERMANY</t>
  </si>
  <si>
    <t>ALL RATES ARE IN EURO, NET PER PERSON AND NIGHT INCL. FULL BUFFET BREAKFAST &amp; CITY TAX ( INCLUDED ONLY IN COLGNE, DORTMUND, HAMBURG, SCHWERIN, POTSDAM &amp; BERLIN)</t>
  </si>
  <si>
    <t>HOTELNAME 
ADDRESS / ZIP CODE / CITY/ 
PHONE / FAX / E-MAIL  / COUNTRY CODE</t>
  </si>
  <si>
    <t>GRP RATES in standard room</t>
  </si>
  <si>
    <t xml:space="preserve">P/P in
 DBL  </t>
  </si>
  <si>
    <t>3rd Pax Discount (on P/P DBL)</t>
  </si>
  <si>
    <t>Meal Supplement 3 Course (Beverage exclued) (2)</t>
  </si>
  <si>
    <t xml:space="preserve">
NH BERLIN ALEXANDERPLATZ</t>
  </si>
  <si>
    <t xml:space="preserve">05+06+07.05.2016, 13+14.05.2016, 30.09+01.10.2016, 27+26.11.2016, 02+03.12.2016, 09+10.12.2016, </t>
  </si>
  <si>
    <t>Landsberger Allee 26-32</t>
  </si>
  <si>
    <t xml:space="preserve">29.04.-30.06.2016 + 01.09.-31.10.2016 - weekdays </t>
  </si>
  <si>
    <t>12049 Berlin</t>
  </si>
  <si>
    <t>29.04.-30.06.2016 + 01.09.-31.10.2016 - weekends</t>
  </si>
  <si>
    <t>0049 30-4226130 / 0049 30-422613300</t>
  </si>
  <si>
    <t>01.04.-28.04.2016, 01.07.-31.08.2016, 01.11.2016-31.03.2017 - weekdays</t>
  </si>
  <si>
    <t>nhberlinalexanderplatz@nh-hotels.com</t>
  </si>
  <si>
    <t>01.04.-28.04.2016, 01.07.-31.08.2016, 01.11.2016-31.03.2017 - weekends</t>
  </si>
  <si>
    <t>NH BERLIN CITY-WEST</t>
  </si>
  <si>
    <t>21*</t>
  </si>
  <si>
    <t>Bundesallee 36/37</t>
  </si>
  <si>
    <t>10717 Berlin</t>
  </si>
  <si>
    <t>0049 30-860040 / 0049 30-86004200</t>
  </si>
  <si>
    <t>nhberlincitywest@nh-hotels.com</t>
  </si>
  <si>
    <t>no own on site restaurant, dinner can be offered at italian restaurant in walking distance // *no superior rooms available - upgrade charge for appartment displayed</t>
  </si>
  <si>
    <t>NH BERLIN CITY OST 
(ex NH BERLIN FRANKFURTER ALLEE)</t>
  </si>
  <si>
    <t>05+06+07.05.2016, 13+14.05.2016, 30.09+01.10.2016 Special Weekends  //  01.05.-03.07.2016 + 05.09.-30.10.2016 - weekdays</t>
  </si>
  <si>
    <t>01.05.-30.06.2016 + 01.09.-31.10.2016 - All weekends, except Special Weekends</t>
  </si>
  <si>
    <t>01.04.-30.04.2016 + 04.07.-04.09.2016 + 31.10.2016-31.03.2017 - all days</t>
  </si>
  <si>
    <t>0049 30-55750 / 0049 30-5575 7272</t>
  </si>
  <si>
    <t>no own on site restaurant, dinner can be offered at german restaurant in same building on request</t>
  </si>
  <si>
    <t>NH BERLIN KURFUERSTENDAMM</t>
  </si>
  <si>
    <t>Grolmannstrasse 41-43</t>
  </si>
  <si>
    <t>10623 Berlin</t>
  </si>
  <si>
    <t>0049 30-884260 / 0049 30-88426-500</t>
  </si>
  <si>
    <t>nhberlinkurfuerstendamm@nh-hotels.com</t>
  </si>
  <si>
    <t>no own on site restaurant, dinner can be offered at italian restaurant in walking distance</t>
  </si>
  <si>
    <t>NH BERLIN-MITTE</t>
  </si>
  <si>
    <t>Leipziger Strasse 106-111</t>
  </si>
  <si>
    <t>10117 Berlin</t>
  </si>
  <si>
    <t>0049 30-203760 / 0049 30-20376600</t>
  </si>
  <si>
    <t>nhberlinmitte@nh-hotels.com</t>
  </si>
  <si>
    <t xml:space="preserve">05+06+07.05.2016, 13+14.05.2016, 30.09+01.10.2016 </t>
  </si>
  <si>
    <t>0049 30-639030 / 0049 30-63903300</t>
  </si>
  <si>
    <r>
      <rPr>
        <b/>
        <sz val="16"/>
        <color theme="0"/>
        <rFont val="Arial"/>
        <family val="2"/>
      </rPr>
      <t>N</t>
    </r>
    <r>
      <rPr>
        <b/>
        <sz val="12"/>
        <color theme="0"/>
        <rFont val="Arial"/>
        <family val="2"/>
      </rPr>
      <t>how</t>
    </r>
  </si>
  <si>
    <t>Nhow BERLIN</t>
  </si>
  <si>
    <t>01.04.-04.04.2016 - all days // 30.04.-30.06.2016 + 01.09.-31.10.2016- weekdays</t>
  </si>
  <si>
    <t>0*</t>
  </si>
  <si>
    <t xml:space="preserve">Stralauer Allee 3  </t>
  </si>
  <si>
    <t>05.04.-29.04.2016 + 01.07.-31.08.2016 + 01.11.2016 - 31.03.2017 - weekdays</t>
  </si>
  <si>
    <t>10245 Berlin</t>
  </si>
  <si>
    <t>05.04.2016 - 31.03.2017 - weekends</t>
  </si>
  <si>
    <t xml:space="preserve">0049 30-2902990 / 0049 30-2902992000  </t>
  </si>
  <si>
    <t>* third bed only available in a superior room  // superior room supplement will be charged</t>
  </si>
  <si>
    <t>nhowberlin@nh-hotels.com</t>
  </si>
  <si>
    <t>NH COLLECTION BERLIN FRIEDRICHSTRASSE (ex FRIEDRICHSTRASSE)</t>
  </si>
  <si>
    <t>31,50**</t>
  </si>
  <si>
    <t>Friedrichstrasse 96</t>
  </si>
  <si>
    <t>00 49 30-2062660 / 0049 30-206266999</t>
  </si>
  <si>
    <t>nhcollectionberlinfriedrich@nh-hotels.com</t>
  </si>
  <si>
    <t>Room type: Superior</t>
  </si>
  <si>
    <t>* third bed only available in a junior suite  // **  junior suite supplement will be charged</t>
  </si>
  <si>
    <t>KLEINMACHNOW
BERLIN</t>
  </si>
  <si>
    <t>NH BERLIN POTSDAM CONFERENCE CENTER (ex BERLIN POTSDAM)</t>
  </si>
  <si>
    <t>NO CITY TAX APPLIES</t>
  </si>
  <si>
    <t>0049 33203-490 / 0049 33203-49900</t>
  </si>
  <si>
    <t>nhberlinpotsdamconferencecenter@nh-hotels.com</t>
  </si>
  <si>
    <t>Am Rhein Nahe Eck, 55411 Bingen</t>
  </si>
  <si>
    <t>0049 6721-7960 / 0049 6721-796500</t>
  </si>
  <si>
    <t>NH DEGGENDORF</t>
  </si>
  <si>
    <t>Edlmairstr. 4, 94469 Deggendorf</t>
  </si>
  <si>
    <t>00 49-991-34460 / 00 49-991-3446423</t>
  </si>
  <si>
    <t xml:space="preserve">0049 340-25140 / 0049 340-2514100 </t>
  </si>
  <si>
    <t>0049 231-90550 / 0049 231-9055900</t>
  </si>
  <si>
    <t>nhdortmund@nh-hotels.com</t>
  </si>
  <si>
    <t>NH DRESDEN NEUSTADT (ex DRESDEN)</t>
  </si>
  <si>
    <t>25.11.-17.12.2016 Fridays &amp; Saturdays // 30.12.+31.12.2016</t>
  </si>
  <si>
    <t>Hansastrasse 43,</t>
  </si>
  <si>
    <t>05.-07.05.2016 // 19.+20.08.2016 // 01.09.-01.10.2016 // 25.11.-17.12.2016</t>
  </si>
  <si>
    <t xml:space="preserve">0049 351-84240 / 0049 351-8424200 </t>
  </si>
  <si>
    <t>NH COLLECTION DRESDEN ALTMARKT (ex DRESDEN ALTMARKT)</t>
  </si>
  <si>
    <t>01.-30.06.2016 // 19.+20.08.2016 // 01.09.-01.10.2016 // 25.11.-17.12.2016</t>
  </si>
  <si>
    <t>0049 351-501550 / 0049 351-50155100</t>
  </si>
  <si>
    <t>nhcollectiondresdenaltmarkt@nh-hotels.com</t>
  </si>
  <si>
    <t>DÜSSELDORF</t>
  </si>
  <si>
    <t>Koelner Strasse 186-188; 40227 Duesseldorf</t>
  </si>
  <si>
    <t>0049 211-78110 / 0049 211-7811800</t>
  </si>
  <si>
    <t>Muensterstrasse 230-238; 40470 Düsseldorf</t>
  </si>
  <si>
    <t>0049 211-2394860 / 0049 211-239486100</t>
  </si>
  <si>
    <t>NH DÜSSELDORF KÖNIGSALLEE</t>
  </si>
  <si>
    <t>Adersstrasse 29-31; 40215 Duesseldorf</t>
  </si>
  <si>
    <t>0049 211-38970 / 0049 211-3897777</t>
  </si>
  <si>
    <t>holiday periods: 18.03.-02.04.16, 11.07.-23.08.16, 10.10.-16.10.16, 23.12.-06.01.17</t>
  </si>
  <si>
    <t>nhduesseldorfkoenigsallee@nh-hotels.com</t>
  </si>
  <si>
    <t>11.04.2016-17.07.2016 / 29.08.2016-18.12.2016 / 09.01.2017-31.03.2017 - weekdays</t>
  </si>
  <si>
    <t>Moerfelder Strasse 113, 65451 Kelsterbach</t>
  </si>
  <si>
    <t>01.04.2016-10.04.2016 / 18.07.2016-28.08.2016 / 19.12.2016-08.01.2017 - weekdays</t>
  </si>
  <si>
    <t>0049 6107-9380 / 0049 6107-938100</t>
  </si>
  <si>
    <t xml:space="preserve">01.04.2016-31.03.2017- weekends  </t>
  </si>
  <si>
    <t>NH FRANKFURT MÖRFELDEN CONFERENCE CENTER (ex FRANKFURT/ MÖRFELDEN)</t>
  </si>
  <si>
    <t>Hessenring 9, 64546 Moerfelden</t>
  </si>
  <si>
    <t>0049 6105-2040 / 0049 6105-204100</t>
  </si>
  <si>
    <t>nhfrankfurtmoerfelden@nh-hotels.com</t>
  </si>
  <si>
    <t>Lyoner Strasse 5, 60528 Frankfurt</t>
  </si>
  <si>
    <t>0049 69-666080 / 0049 69-66608100</t>
  </si>
  <si>
    <t>nhfrankfurtniederrad@nh-hotels.com</t>
  </si>
  <si>
    <t>Kelsterbacher Strasse 19-2, 65479 Raunheim</t>
  </si>
  <si>
    <t>0049 6142-9900 / 0049 6142-990100</t>
  </si>
  <si>
    <t>Stresemannstraße 363-369, 22761 Hamburg</t>
  </si>
  <si>
    <t>0049 40-4210600 / 0049 40-421060100</t>
  </si>
  <si>
    <t>NH COLLECTION HAMBURG CITY (ex HAMBURG CITY)</t>
  </si>
  <si>
    <t>Felstrasse 53-58, 20357 Hamburg</t>
  </si>
  <si>
    <t>0049 40-432320 / 0049 40-43232300</t>
  </si>
  <si>
    <t>nhhamburgcity@nh-hotels.com</t>
  </si>
  <si>
    <t>NH HAMBURG HORNER RENNBAHN (ex HAMBURG HORN)</t>
  </si>
  <si>
    <t>Rennbahnstrasse 90, 22111 Hamburg</t>
  </si>
  <si>
    <t>0049 40-655970 / 0049 40-65597100</t>
  </si>
  <si>
    <t>nhhornerrennbahn@nh-hotels.com</t>
  </si>
  <si>
    <t>NH HAMBURG MITTE (ex HAMBURG NORGE)</t>
  </si>
  <si>
    <t>Schäferkampsallee 49, 20357 Hamburg</t>
  </si>
  <si>
    <t xml:space="preserve">0049 40-441150 / 0049 40-44115577 </t>
  </si>
  <si>
    <t xml:space="preserve">nhhamburgmitte@nh-hotels.com </t>
  </si>
  <si>
    <t>NH HEIDELBERG</t>
  </si>
  <si>
    <t>01.04.2016 - 31.07.2016; 12.09.2016- 18.12.2016; 16.01.2017- 31.03.2017 weekday (mon-thu)</t>
  </si>
  <si>
    <t>Bergheimer Strasse 91, 69115 Heidelberg</t>
  </si>
  <si>
    <t>04.04.-18.12.2016 weekend (fri-sun)</t>
  </si>
  <si>
    <t>0049 6221-13270 / 0049 6221-1327100</t>
  </si>
  <si>
    <t>01.08.2016- 11.09.2016; 19.12.2016- 15.01.2017 weekday (mon- thu)</t>
  </si>
  <si>
    <t xml:space="preserve"> nhheidelberg@nh-hotels.com</t>
  </si>
  <si>
    <t>01.- 03.04.2016; 19.12.2016- 31.03.2017 weekend (fri- sun)</t>
  </si>
  <si>
    <t xml:space="preserve">NH HOTELS  </t>
  </si>
  <si>
    <t>HEIDELBERG
REGION</t>
  </si>
  <si>
    <t>NH HIRSCHBERG HEIDELBERG</t>
  </si>
  <si>
    <t>Brandenburger Strasse 30, 69493 Hirschberg</t>
  </si>
  <si>
    <t>0049 6201-5020 / 0049 6201-57176</t>
  </si>
  <si>
    <t>NH WEINHEIM</t>
  </si>
  <si>
    <t>Breslauer Strasse 52, 69469 Weinheim</t>
  </si>
  <si>
    <t>0049 6201-1030 / 0049 6201-103300</t>
  </si>
  <si>
    <t xml:space="preserve">nhweinheim@nh-hotels.com </t>
  </si>
  <si>
    <t>Buergermeister Neff Strasse 12, 68519 Viernheim</t>
  </si>
  <si>
    <t>0049 6204-6090 / 0049 6204-609222</t>
  </si>
  <si>
    <t>NH HEIDENHEIM (ex AQUARENA HEIDENHEIM)</t>
  </si>
  <si>
    <t>14.05.2016-29.05.2016, 01.08.2016-12.09.2016, 29.10.2016-06.11.2016, 24.12.2016-08.01.2017, 24.02.2017-05.03.2017</t>
  </si>
  <si>
    <t>0049 7321 9800 / 0049 7321 980100</t>
  </si>
  <si>
    <t>INGOLSTADT</t>
  </si>
  <si>
    <t>NH INGOLSTADT (ex AMBASSADOR INGOLSTADT)</t>
  </si>
  <si>
    <t xml:space="preserve">23.00 </t>
  </si>
  <si>
    <t>16 - 18</t>
  </si>
  <si>
    <t>0049-841-5030 / 0049-841-5037</t>
  </si>
  <si>
    <t xml:space="preserve">nhingolstadt@nh-hotels.com </t>
  </si>
  <si>
    <t>KÖLN</t>
  </si>
  <si>
    <t>Holzmarkt 47, 50676 Koeln</t>
  </si>
  <si>
    <t>0049 221-2722880 / 0049 221-272288100</t>
  </si>
  <si>
    <t>Im MediaPark 8b, 50670 Koeln</t>
  </si>
  <si>
    <t>0049 221-27150 / 0049 221-2715999</t>
  </si>
  <si>
    <t>0049 341 52510 / 0049 341 5251300</t>
  </si>
  <si>
    <t>LUDWIGSBURG</t>
  </si>
  <si>
    <t>NH LUDWIGSBURG</t>
  </si>
  <si>
    <t>Pflugfelder Strasse 36, 71636 Ludwigsburg</t>
  </si>
  <si>
    <t>0049-7141-15090 / 0049-7141-15092900</t>
  </si>
  <si>
    <t>nhludwigsburg@nh-hotels.com</t>
  </si>
  <si>
    <t>18 Buffet (optinally 3 Course)</t>
  </si>
  <si>
    <t>39179 Berleben OT Ebendorf</t>
  </si>
  <si>
    <t>049 39203-700 / 0049 39203-70100</t>
  </si>
  <si>
    <t>MÜNCHEN</t>
  </si>
  <si>
    <t>NH MUENCHEN AIRPORT</t>
  </si>
  <si>
    <t>Lohstrasse 21, 85445 Schwaig</t>
  </si>
  <si>
    <t>0049-8122-9670 / 0049-8122-967100</t>
  </si>
  <si>
    <t>NH MUENCHEN MESSE (ex MUENCHEN NEUE MESSE)</t>
  </si>
  <si>
    <t>Eggenfeldener Strasse 100, 81929 Muenchen</t>
  </si>
  <si>
    <t>0049-89-993450 / 0049-89-99345400</t>
  </si>
  <si>
    <t xml:space="preserve">nhmuenchenmesse@nh-hotels.com </t>
  </si>
  <si>
    <t>NH MUENCHEN OST CONFERENCE CENTER (ex DORNACH)</t>
  </si>
  <si>
    <t>Einsteinring 20, 85609 Aschheim-Dornach</t>
  </si>
  <si>
    <t>0049-89-9400960 / 0049-89-940096100</t>
  </si>
  <si>
    <t>NH MUENCHEN UNTERHACHING</t>
  </si>
  <si>
    <t>Leipziger Strasse 1, 82008 Unterhaching</t>
  </si>
  <si>
    <t>0049-89-665520 / 0049-89-66552200</t>
  </si>
  <si>
    <t>25.11.-18.12.2016 christmas market (Friday and Saturday)</t>
  </si>
  <si>
    <t>Beim Kloesterle 1, 86720 Noerdlingen</t>
  </si>
  <si>
    <t>0049-9081-87080 / 0049-9081-8708100</t>
  </si>
  <si>
    <t>NH NÜRNBERG CITY CENTER (ex NÜRNBERG-CITY)</t>
  </si>
  <si>
    <t>17 - 19</t>
  </si>
  <si>
    <t>Bahnhofstrasse 17-19</t>
  </si>
  <si>
    <t>90402 Nuernberg</t>
  </si>
  <si>
    <t>0049-911-99990 / 0049-911-9999100</t>
  </si>
  <si>
    <t xml:space="preserve">25.11.2016-18.12.2016 christkindlmarket </t>
  </si>
  <si>
    <t>nhnuernbergcitycenter@nh-hotels.com</t>
  </si>
  <si>
    <t>NÜRNBERG
FÜRTH</t>
  </si>
  <si>
    <t>0049-911-779880 / 0049-911-720885</t>
  </si>
  <si>
    <t>0049-911-74040 / 0049-911-7404400</t>
  </si>
  <si>
    <t>NÜRNBERG
ERLANGEN</t>
  </si>
  <si>
    <t>00499131-89120 / 0049-9131-8912107</t>
  </si>
  <si>
    <t>nherlangen@nh-hotels.ocm</t>
  </si>
  <si>
    <t>01.11.2014 - 31.03.2016</t>
  </si>
  <si>
    <t>o.r.</t>
  </si>
  <si>
    <t>Dueppelstrasse 2, 46045 Oberhausen</t>
  </si>
  <si>
    <t>0049208-82440 / 0049208-8244200</t>
  </si>
  <si>
    <t>POTSDAM</t>
  </si>
  <si>
    <t>NH POTSDAM
(ex NH VOLTAIRE POTSDAM)</t>
  </si>
  <si>
    <t xml:space="preserve">01.04.-30.04. weekdays
01.05.-24.07.2016  &amp;  29.08 - 16.10.2016 all days </t>
  </si>
  <si>
    <t>Friedrich Ebert Strasse 88</t>
  </si>
  <si>
    <t>01.04-30.04 &amp; 25.07. - 28.08.2016 weekends</t>
  </si>
  <si>
    <t>14467 Potsdam</t>
  </si>
  <si>
    <t>25.07. - 28.08. 2015 weekdays</t>
  </si>
  <si>
    <t xml:space="preserve">0049 331-23170 / 0049 331-2317100 </t>
  </si>
  <si>
    <t>17.10.2016 - 31.03.2017 all days</t>
  </si>
  <si>
    <t xml:space="preserve">nhpotsdam@nh-hotels.com </t>
  </si>
  <si>
    <t>01.06.2016 - 30.09.2016</t>
  </si>
  <si>
    <t>Zum Schulacker 1  ; 19061 Schwerin</t>
  </si>
  <si>
    <t>01.04.2016 - 31.05.2016; 01.10.2016 - 31.03.2017</t>
  </si>
  <si>
    <t>0049 385 - 63700 / 0049 385 - 6370500</t>
  </si>
  <si>
    <t>NH STUTTGART AIRPORT</t>
  </si>
  <si>
    <t>16.05-29.05.2016, 28.07-09.09.2016, 01.11-06.11.2016, 23.12-06.01.2017</t>
  </si>
  <si>
    <t>0049-711-77810 / 0049-711-7781174</t>
  </si>
  <si>
    <t>STUTTGART
SINDELFINGEN</t>
  </si>
  <si>
    <t>Riedmuehlestrasse 18-20, 71063 Sindelfingen</t>
  </si>
  <si>
    <t>0049-7031-6980 / 0049-7031-698600</t>
  </si>
  <si>
    <t>NH WIESBADEN (ex AUKAMM WIESBADEN)</t>
  </si>
  <si>
    <t>01.04.2016-17.07.2016 / 01.09.2016-31.03.2017- weekdays</t>
  </si>
  <si>
    <t>Aukamm Allee 31, 65191 Wiesbaden</t>
  </si>
  <si>
    <t>18.07.2016-31.08.2016- weekdays</t>
  </si>
  <si>
    <t>0049 611-5760 / 0049 611-576264</t>
  </si>
  <si>
    <t xml:space="preserve">nhwiesbaden@nh-hotels.com </t>
  </si>
  <si>
    <t>8 euro fro 5 dish+soup</t>
  </si>
  <si>
    <t>9 euro fro 6 dish+soup</t>
  </si>
  <si>
    <t>10 euro fro 7 dish+soup</t>
  </si>
  <si>
    <t>11 euro fro 8 dish+soup</t>
  </si>
  <si>
    <t>Chinese meal prices</t>
  </si>
  <si>
    <t>Folklore meals: Borkatakomba 17€</t>
  </si>
  <si>
    <t>2016 PRICES</t>
  </si>
  <si>
    <t>Interlaken meals:</t>
  </si>
  <si>
    <t xml:space="preserve">Bamboo Restaurant: </t>
  </si>
  <si>
    <t>Bebbis Restaurant:</t>
  </si>
  <si>
    <t>23,5 CHF</t>
  </si>
  <si>
    <t>(Cheese fondue)</t>
  </si>
  <si>
    <t>Zermatt meals:</t>
  </si>
  <si>
    <t>Walliserstube:</t>
  </si>
  <si>
    <t>from 26 CHF</t>
  </si>
  <si>
    <t>China Garden:</t>
  </si>
  <si>
    <t>Whymperstube:</t>
  </si>
  <si>
    <t>40 CHF (fondue)</t>
  </si>
  <si>
    <t>Derby:</t>
  </si>
  <si>
    <t xml:space="preserve">Albana Real </t>
  </si>
  <si>
    <t>from 29 CHF</t>
  </si>
  <si>
    <t>Geneva:</t>
  </si>
  <si>
    <t>Han Lung Chinese</t>
  </si>
  <si>
    <t>from 24 CHF</t>
  </si>
  <si>
    <t>Luzern meals:</t>
  </si>
  <si>
    <t>Stadtkeller</t>
  </si>
  <si>
    <t>63 CHF (for Perfect)</t>
  </si>
  <si>
    <t>Mövenpick</t>
  </si>
  <si>
    <t>Montreux</t>
  </si>
  <si>
    <t>Au Parc</t>
  </si>
  <si>
    <t>Bern</t>
  </si>
  <si>
    <t xml:space="preserve">local    </t>
  </si>
  <si>
    <t>from 35 CHF</t>
  </si>
  <si>
    <t>Werner Mädli:</t>
  </si>
  <si>
    <t>Chillon</t>
  </si>
  <si>
    <t>9,5 CHF + 90 CHF for guide</t>
  </si>
  <si>
    <t>ST. Gallen Bibliothek</t>
  </si>
  <si>
    <t>10 CHF</t>
  </si>
  <si>
    <t>Louvre:</t>
  </si>
  <si>
    <t>Versailles:</t>
  </si>
  <si>
    <t>group 7-10 pax</t>
  </si>
  <si>
    <t>group till 15 pax</t>
  </si>
  <si>
    <t>group till 20 pax</t>
  </si>
  <si>
    <t>group till 25 pax</t>
  </si>
  <si>
    <t>13€ Palace Ticket</t>
  </si>
  <si>
    <t xml:space="preserve">CHATEAU DE CHENONCEAU </t>
  </si>
  <si>
    <t>Mainson Zimmer 4 type of wine tasting</t>
  </si>
  <si>
    <t>Chateau de Chantilly</t>
  </si>
  <si>
    <t>2014 rates</t>
  </si>
  <si>
    <t>Compagnie des Bateaux-Mouches - Cruise in Paris</t>
  </si>
  <si>
    <t>Aiguille du Midi</t>
  </si>
  <si>
    <t>Como Cruise</t>
  </si>
  <si>
    <t xml:space="preserve">Musee de la Lavande </t>
  </si>
  <si>
    <t>Colosseum</t>
  </si>
  <si>
    <t>12€ +2€ reservation fee</t>
  </si>
  <si>
    <t>groups min. 28€ res fee</t>
  </si>
  <si>
    <t>Vatican</t>
  </si>
  <si>
    <t>guide needed! Pls. ask T/O</t>
  </si>
  <si>
    <t>from 32 CHF</t>
  </si>
  <si>
    <t>(6 dish)</t>
  </si>
  <si>
    <t>*each dish 3 CHF</t>
  </si>
  <si>
    <t xml:space="preserve">Sissi: 7,5€ + audio guide 2,5€ </t>
  </si>
  <si>
    <t>Renaissance: 17€* (Artisan Menu) + 330€ show</t>
  </si>
  <si>
    <t>Renaissance platter (braised deer fillets parboiled in sage, roast goose leg</t>
  </si>
  <si>
    <t>seasoned with basil, potato croquettes, cabbage steamed with apple,</t>
  </si>
  <si>
    <t>loaf of bread)</t>
  </si>
  <si>
    <t>Knight cup with chocolate deer horn</t>
  </si>
  <si>
    <t>Drinks package incl.: during the feast, unlimited consumption of red and white wine,</t>
  </si>
  <si>
    <t>soft drinks, a glass of aperitive pálinka (brandy) and a cup of coffee or tea</t>
  </si>
  <si>
    <t>*(Renaissance 17€ menu)Venison ragout soup with cream and tarragon</t>
  </si>
  <si>
    <t>Palotahaz 10€</t>
  </si>
  <si>
    <t>Siraly  11€</t>
  </si>
  <si>
    <t>Vaduz</t>
  </si>
  <si>
    <t>Adler</t>
  </si>
  <si>
    <t>24 CHF</t>
  </si>
  <si>
    <t>Chamonix-Les Lanchiers</t>
  </si>
  <si>
    <t>2016 price</t>
  </si>
  <si>
    <t>Banska Bystrica</t>
  </si>
  <si>
    <t>BRATISLAVA</t>
  </si>
  <si>
    <t>Angel Restaurant 3 course local meal 13€</t>
  </si>
  <si>
    <t>Cerveny Karmen</t>
  </si>
  <si>
    <t>Castle 8€</t>
  </si>
  <si>
    <t>City wall: 120 Kuna ~ 16€ SPOT PAY from 2016!!!!</t>
  </si>
  <si>
    <t>Bratislava Castle 7€</t>
  </si>
  <si>
    <t>Simm's Hotel</t>
  </si>
  <si>
    <t>low s.: 31/10-03/04</t>
  </si>
  <si>
    <t xml:space="preserve">  Jan, Febr, March, Nov, Dec: 3,5€ without boat service and +3€ extra / one way incl boat</t>
  </si>
  <si>
    <t xml:space="preserve">  April, May, June, Sept, Oct: 13€ without boat service and +3€ extra / one way incl boat</t>
  </si>
  <si>
    <t xml:space="preserve">  July, Aug: 15€ without boat service and +3€ extra / one way incl boat</t>
  </si>
  <si>
    <t>KRKA National Park - 2016 rates</t>
  </si>
  <si>
    <t>Cable car: 95 Kuna ~ 13€ - rate valid from 1st April 2016! Closed till 9th March 2016</t>
  </si>
  <si>
    <t>july, aug, all weekends</t>
  </si>
  <si>
    <t>15/03-30/04; july-aug</t>
  </si>
  <si>
    <t>fair rates</t>
  </si>
  <si>
    <t>03-05/04; 08-10/04; 10-13/05; 30/08-03/09; 09-12/09</t>
  </si>
  <si>
    <t>2016  Entrance  Fee  Germany - 1</t>
  </si>
  <si>
    <t>FIT  (Child)</t>
  </si>
  <si>
    <t>Opening Hours</t>
  </si>
  <si>
    <t>&gt;20P   7,30 €</t>
  </si>
  <si>
    <t xml:space="preserve">May-Oct, daily 10:00-16:00 </t>
  </si>
  <si>
    <t>Nov-Apr, Thu-Sat 11:00-15:00</t>
  </si>
  <si>
    <t xml:space="preserve">  9,50 €</t>
  </si>
  <si>
    <t xml:space="preserve">May-Oct, daily 09:00-17:00 </t>
  </si>
  <si>
    <t>Nov-Apr, daily 11:00-15:00</t>
  </si>
  <si>
    <t xml:space="preserve">May-Oct, daily 08:30-16:00 </t>
  </si>
  <si>
    <t>Winter closed</t>
  </si>
  <si>
    <t>Monday closed</t>
  </si>
  <si>
    <t>Daily 10:00-18:00</t>
  </si>
  <si>
    <t>Thursday 10:00-20:00</t>
  </si>
  <si>
    <t xml:space="preserve"> PK1  75,00 €</t>
  </si>
  <si>
    <t xml:space="preserve">  89,69 €</t>
  </si>
  <si>
    <t xml:space="preserve">  73,15 €</t>
  </si>
  <si>
    <t xml:space="preserve"> PK3  75,00 €</t>
  </si>
  <si>
    <t xml:space="preserve">  87,39 €</t>
  </si>
  <si>
    <t xml:space="preserve">  47,19 €</t>
  </si>
  <si>
    <t xml:space="preserve"> PK3  80,00 €</t>
  </si>
  <si>
    <t xml:space="preserve">  94,29 €</t>
  </si>
  <si>
    <t xml:space="preserve">  76,83 €</t>
  </si>
  <si>
    <t>&gt;15P   7,00 €</t>
  </si>
  <si>
    <t>Daily 09:00-18:00</t>
  </si>
  <si>
    <t>&gt;20P   8,00 €</t>
  </si>
  <si>
    <t xml:space="preserve">    8,90 €</t>
  </si>
  <si>
    <t xml:space="preserve">   4,40 €</t>
  </si>
  <si>
    <t xml:space="preserve">          12,00 €</t>
  </si>
  <si>
    <t>Tuesday closed</t>
  </si>
  <si>
    <t>Daily 09:00-17:00</t>
  </si>
  <si>
    <t>&gt;10P    8,00 €</t>
  </si>
  <si>
    <t>Daily 10:00-16:30</t>
  </si>
  <si>
    <t>&gt;15P  12,00 €</t>
  </si>
  <si>
    <t xml:space="preserve">  15,00 €</t>
  </si>
  <si>
    <t xml:space="preserve">            7,00 €</t>
  </si>
  <si>
    <t>Daily 08:00-17:30</t>
  </si>
  <si>
    <t>Daily 10:00-16:45</t>
  </si>
  <si>
    <t xml:space="preserve"> Hohenschwangau</t>
  </si>
  <si>
    <t xml:space="preserve"> Castle Hohenschwangau</t>
  </si>
  <si>
    <t>&gt;15P  11,00 €</t>
  </si>
  <si>
    <t xml:space="preserve"> Castle Neuschwanstein </t>
  </si>
  <si>
    <t>Daily 09:00-18:00 (Sommer)</t>
  </si>
  <si>
    <t>Daily 10:00-16:00 (Winter)</t>
  </si>
  <si>
    <t xml:space="preserve"> Bus Transfer up (Castle Neuschwanstein)</t>
  </si>
  <si>
    <t xml:space="preserve"> Bus Transfer down (Castle Neuschwanstein)</t>
  </si>
  <si>
    <t>1,00 €</t>
  </si>
  <si>
    <t xml:space="preserve"> Horse Carriage up (Castle Neuschwanstein)</t>
  </si>
  <si>
    <t>6,00 €</t>
  </si>
  <si>
    <t xml:space="preserve"> Horse Carriage down (Castle Neuschwanstein)</t>
  </si>
  <si>
    <t>3,00 €</t>
  </si>
  <si>
    <t>2016  Entrance  Fee  Germany - 2</t>
  </si>
  <si>
    <t xml:space="preserve"> Cruise Königssee-St.Bartholomä (return tickets)</t>
  </si>
  <si>
    <t>&gt;20P  13,00 €</t>
  </si>
  <si>
    <t xml:space="preserve">  14,50 €</t>
  </si>
  <si>
    <t xml:space="preserve">  7,30 €</t>
  </si>
  <si>
    <t xml:space="preserve"> Mainau Flower Garden (2015.10.26 - 2016.03.17)</t>
  </si>
  <si>
    <t xml:space="preserve">    9,50 €</t>
  </si>
  <si>
    <t>Daily 10:00-17:00</t>
  </si>
  <si>
    <t xml:space="preserve"> Mainau Flower Garden (2016.03.18 - 2016.10.23)</t>
  </si>
  <si>
    <t>&gt;20P   5,00 €</t>
  </si>
  <si>
    <t>Daily 09:00-17:00 (Winter)</t>
  </si>
  <si>
    <t xml:space="preserve"> BMW World  </t>
  </si>
  <si>
    <t xml:space="preserve"> &gt;15P   5,00 €</t>
  </si>
  <si>
    <t>27,00 €</t>
  </si>
  <si>
    <t>33,00 €</t>
  </si>
  <si>
    <t xml:space="preserve"> St. Goar</t>
  </si>
  <si>
    <t xml:space="preserve"> Ship, Boppard-St. Goar 90 min or St. Goar-Boppard, 60 min </t>
  </si>
  <si>
    <t>&gt;15P    8,00 €</t>
  </si>
  <si>
    <t xml:space="preserve">Daily 09:00-18:00 </t>
  </si>
  <si>
    <t>Daily 10:00-16:30 (Winter)</t>
  </si>
  <si>
    <t xml:space="preserve"> Zugspitz</t>
  </si>
  <si>
    <t xml:space="preserve"> Zugspitze Roundtrip</t>
  </si>
  <si>
    <t xml:space="preserve">  52,00 €</t>
  </si>
  <si>
    <t xml:space="preserve">  30,50 €</t>
  </si>
  <si>
    <t>Budapest has got the prices</t>
  </si>
  <si>
    <t>driectly from Zugspitze.</t>
  </si>
  <si>
    <t xml:space="preserve"> (Garmisch Partenkirchen)</t>
  </si>
  <si>
    <t xml:space="preserve"> Zugspitze Roundtrip + 3-Course-Lunch</t>
  </si>
  <si>
    <t>Five Fingers</t>
  </si>
  <si>
    <t>11.00.-.- €</t>
  </si>
  <si>
    <t>Up and down :5,00.-.- €</t>
  </si>
  <si>
    <t>€ 10,50.-</t>
  </si>
  <si>
    <t xml:space="preserve">35.-€ </t>
  </si>
  <si>
    <t>&gt; 6 P,1.70.-€</t>
  </si>
  <si>
    <t>under 6 P: 10,20 €</t>
  </si>
  <si>
    <t>&gt;10 P18.50,- €</t>
  </si>
  <si>
    <t>€ 19.-</t>
  </si>
  <si>
    <t>&gt;10 P 24,00.--.-€</t>
  </si>
  <si>
    <t>Abbey Melk  (Under 20 p Per group € 60.- , 一定要加 )</t>
  </si>
  <si>
    <t>&gt;20P    € 12.50.--  (with guided tour)</t>
  </si>
  <si>
    <t>&lt; 20 P / € 11.- p.P</t>
  </si>
  <si>
    <t>€ 10,50.- ( without guided tour )</t>
  </si>
  <si>
    <t xml:space="preserve">under 20 P,per Group +€ 60.- </t>
  </si>
  <si>
    <t>Cat.I 44,00 €</t>
  </si>
  <si>
    <t>Extra Festungsbahn ( Cable Car: up and down)</t>
  </si>
  <si>
    <t>Extra Festungsbahn ( Cable Car: up )</t>
  </si>
  <si>
    <t>Cat.I 62.00€</t>
  </si>
  <si>
    <t>&gt;20P    10,50€</t>
  </si>
  <si>
    <t xml:space="preserve">Fortress Hohensalzburg Museum +Cable Car </t>
  </si>
  <si>
    <t xml:space="preserve">&gt; 10 P 11.00 €.- </t>
  </si>
  <si>
    <t>&lt; 10 P12,00.-€</t>
  </si>
  <si>
    <t xml:space="preserve"> 16,50.--.-€</t>
  </si>
  <si>
    <t xml:space="preserve">   24,50.-. €,- </t>
  </si>
  <si>
    <t>DDSG Blue Danube Cruise  Krems- Dürnstein</t>
  </si>
  <si>
    <t xml:space="preserve">  13,00.-.-.-€ </t>
  </si>
  <si>
    <t>15,00.- €</t>
  </si>
  <si>
    <t>&gt;10P     10.00--€</t>
  </si>
  <si>
    <t>12,- €</t>
  </si>
  <si>
    <t>Cat.A 65.00€</t>
  </si>
  <si>
    <t>Cat.B 55.00€</t>
  </si>
  <si>
    <t>Cat.C 42.00€</t>
  </si>
  <si>
    <t>TWIN</t>
  </si>
  <si>
    <t>Sanssouci</t>
  </si>
  <si>
    <t>Imperial, KVA</t>
  </si>
  <si>
    <t>Courtyard by Marriott Plzen</t>
  </si>
  <si>
    <t>01.05.-30.06. / 01.09.-31.10.2016</t>
  </si>
  <si>
    <t>DUO COMFORT (standard) rooms</t>
  </si>
  <si>
    <t>Expo</t>
  </si>
  <si>
    <t>Barcelo Praha 4 (superior before executive)</t>
  </si>
  <si>
    <t>Hotel International</t>
  </si>
  <si>
    <t>01.01. - 29.02.2016</t>
  </si>
  <si>
    <t xml:space="preserve">Hotel International </t>
  </si>
  <si>
    <t>01.03. - 24.03.2016</t>
  </si>
  <si>
    <t>25.03.-28.03. / 01.04.-30.06. / 01.09.-31.10.2016</t>
  </si>
  <si>
    <t xml:space="preserve">Barcelo Praha Five </t>
  </si>
  <si>
    <t>02.01.-24.03. / 01.01.-29.12.2016</t>
  </si>
  <si>
    <t>Courtyard by Marriott Prague Airport</t>
  </si>
  <si>
    <t>Pentahotel Prague</t>
  </si>
  <si>
    <t>Jurys Inn Prague</t>
  </si>
  <si>
    <t>Yasmin hotel Prague</t>
  </si>
  <si>
    <t>Prague Marriott</t>
  </si>
  <si>
    <t>Ambassador Zlata Husa</t>
  </si>
  <si>
    <t xml:space="preserve">through Frankenland </t>
  </si>
  <si>
    <t>Penta 4*</t>
  </si>
  <si>
    <t>Postojna cave: 18,72 €</t>
  </si>
  <si>
    <t>Postojna cave + Predjama castle: 23,4€</t>
  </si>
  <si>
    <t>Audio guide in Postojna cave: 2,2€</t>
  </si>
  <si>
    <t>Audio guide in Predjama cave: 1,5€</t>
  </si>
  <si>
    <t>Postojna cave + lunch menu A1-A5: 29,61€</t>
  </si>
  <si>
    <t>Postojna cave + lunch menu B1/B2: 32,49€</t>
  </si>
  <si>
    <t>Postojna cave + lunch menu C: 33,375€</t>
  </si>
  <si>
    <t>Postojna cave + Predjama castle + lunch menu A1-A5: 34,56€</t>
  </si>
  <si>
    <t>Postojna cave + Predjama castle + lunch menu B1/B2: 37,44€</t>
  </si>
  <si>
    <t>Postojna cave + Predjama castle + lunch menu C: 38,25€</t>
  </si>
  <si>
    <t>Skocjan cave: 16€ - 10% comm</t>
  </si>
  <si>
    <t>Vila Preseren: 11-25€ - 5% comm</t>
  </si>
  <si>
    <t>above valid for Chinatown Restaurant</t>
  </si>
  <si>
    <t>above valid for Taiwan Restaurant</t>
  </si>
  <si>
    <t>Chinese meal 5 dishes - 8€</t>
  </si>
  <si>
    <t>Chinese meal 6 dishes - 9€</t>
  </si>
  <si>
    <t>Chinese meal 7 dishes - 10€</t>
  </si>
  <si>
    <t>Chinese meal 8 dishes - 11€</t>
  </si>
  <si>
    <t>Dandar Spa: 5,5 without wellness,  8€incl wellness</t>
  </si>
  <si>
    <r>
      <rPr>
        <b/>
        <sz val="12"/>
        <color rgb="FFFF0000"/>
        <rFont val="Times New Roman"/>
        <family val="1"/>
        <charset val="238"/>
      </rPr>
      <t>red - 2015 rates</t>
    </r>
    <r>
      <rPr>
        <b/>
        <sz val="12"/>
        <rFont val="Times New Roman"/>
        <family val="1"/>
        <charset val="238"/>
      </rPr>
      <t xml:space="preserve">, </t>
    </r>
    <r>
      <rPr>
        <b/>
        <sz val="12"/>
        <color theme="3" tint="0.39997558519241921"/>
        <rFont val="Times New Roman"/>
        <family val="1"/>
        <charset val="238"/>
      </rPr>
      <t>blue - 2016 rates</t>
    </r>
  </si>
  <si>
    <t>Amphitheatre (Pula) - 50 Kuna ~ 6.9€ (spot pay by local guide)</t>
  </si>
  <si>
    <t>Kerempuh: 8-20€</t>
  </si>
  <si>
    <t>Licka Kuca 100-220 Kuna ~ 13,4-29,4€ - 8% comm</t>
  </si>
  <si>
    <t>Plitvice hotel: 90-150 Kuna ~ 12-20€ - 8% comm</t>
  </si>
  <si>
    <t>Jezero hotel: 90-180 Kuna ~ 12-24€ - 8% comm</t>
  </si>
  <si>
    <t>Degenija: 10,7-17.3€</t>
  </si>
  <si>
    <t>Bota Sare: 15,82-42,94€</t>
  </si>
  <si>
    <t xml:space="preserve">  boat trip with oyster tasting + snack on board: 14€ + 13% VAT (minimum pax is 10 pax), less than 10 pax - 20€ + 13% VAT</t>
  </si>
  <si>
    <t>Boat: 8-20€</t>
  </si>
  <si>
    <t>Pivnica Dubrava: 16-25€ (only the 3 menu we use)</t>
  </si>
  <si>
    <t>Dalmacija: 20-75€</t>
  </si>
  <si>
    <t>25/4-27/5; 1-14/10</t>
  </si>
  <si>
    <t>28/5-01/7; 27/8-30/9</t>
  </si>
  <si>
    <t>2/7-26/8</t>
  </si>
  <si>
    <t>Mirjana 4*</t>
  </si>
  <si>
    <t>cca 30 km from the park</t>
  </si>
  <si>
    <t>Bristol</t>
    <phoneticPr fontId="18" type="noConversion"/>
  </si>
  <si>
    <t xml:space="preserve"> Frankfurt</t>
  </si>
  <si>
    <t xml:space="preserve"> Museum Ludwig</t>
  </si>
  <si>
    <t xml:space="preserve"> Städel Museum</t>
  </si>
  <si>
    <t>&gt;10P  12,00 €</t>
  </si>
  <si>
    <t>ESG 110 € - 125 €（Weekend）</t>
  </si>
  <si>
    <t xml:space="preserve"> Alte Pinakothek</t>
  </si>
  <si>
    <t>&gt;10P    4,00 €</t>
  </si>
  <si>
    <t>ESG 100 € - 120 €（Weekend）</t>
  </si>
  <si>
    <t xml:space="preserve"> Neue Pinakothek</t>
  </si>
  <si>
    <t>Tuesdayday closed</t>
  </si>
  <si>
    <t xml:space="preserve"> Pinakothek der Moderne</t>
  </si>
  <si>
    <t>&gt;10P  10,00 €</t>
  </si>
  <si>
    <t xml:space="preserve"> Schloss Sans Souci (with Guide-Tip)                Winter:  250 €</t>
  </si>
  <si>
    <t>&lt;40P    360 €</t>
  </si>
  <si>
    <t>Gösser Brau: 16,9€</t>
  </si>
  <si>
    <t>Chinese /Mandarin: (6dish: 9,5€)</t>
  </si>
  <si>
    <t>Stiftmelk: from 16€</t>
  </si>
  <si>
    <t>Zur Post: from 16€</t>
  </si>
  <si>
    <t>Stadtwirt: from 14€</t>
  </si>
  <si>
    <t>Chinese meals (chinese groups):</t>
  </si>
  <si>
    <t>6dish: 8€</t>
  </si>
  <si>
    <t>7dish: 9€</t>
  </si>
  <si>
    <t>8dish:10€</t>
  </si>
  <si>
    <t>Chinese meals: (Taiwanese groups)</t>
  </si>
  <si>
    <t>6dish:8,5€</t>
  </si>
  <si>
    <t>7dish: 9,5€</t>
  </si>
  <si>
    <t>8dish:10,5€</t>
  </si>
  <si>
    <t>St. Wolfgang: Weisser Bar: 16€</t>
  </si>
  <si>
    <t>For Taiwanese groups</t>
  </si>
  <si>
    <t xml:space="preserve"> 6dish:9,5€</t>
  </si>
  <si>
    <t xml:space="preserve">    7dish: 11,5€</t>
  </si>
  <si>
    <t xml:space="preserve">    8dish:13,5€</t>
  </si>
  <si>
    <t>For Chinese groups:</t>
  </si>
  <si>
    <t xml:space="preserve">                       5dish:7,5</t>
  </si>
  <si>
    <t xml:space="preserve">                       6dish:8,5€</t>
  </si>
  <si>
    <t>7dish:10€</t>
  </si>
  <si>
    <t>8dish:12€</t>
  </si>
  <si>
    <t>Kardos: from 13€</t>
  </si>
  <si>
    <t>Camelot: 15€</t>
  </si>
  <si>
    <t>Stadt Salzburg: 14€</t>
  </si>
  <si>
    <t>Umeko 5dish: 8,8€</t>
  </si>
  <si>
    <t>Umeko 6dish: 9,5€</t>
  </si>
  <si>
    <t>Umeko 7dish: 11€</t>
  </si>
  <si>
    <t>Umeko 8dish: 13€</t>
  </si>
  <si>
    <t>11,90.- €</t>
  </si>
  <si>
    <t>12,80.- € / 13,30- €</t>
  </si>
  <si>
    <t>14,30.-€ / 15,50-€</t>
  </si>
  <si>
    <t>10,20.-€ / 11,80.-€</t>
  </si>
  <si>
    <t>Heritage</t>
    <phoneticPr fontId="18" type="noConversion"/>
  </si>
  <si>
    <t>Salzkmgt_Hallstatt</t>
    <phoneticPr fontId="18" type="noConversion"/>
  </si>
  <si>
    <t>Sheraton 5*</t>
    <phoneticPr fontId="18" type="noConversion"/>
  </si>
  <si>
    <t>Le Meridien 5*</t>
    <phoneticPr fontId="18" type="noConversion"/>
  </si>
  <si>
    <t xml:space="preserve">Falkensteiner H. Margareten </t>
    <phoneticPr fontId="18" type="noConversion"/>
  </si>
  <si>
    <t>Steigenberger 5*</t>
    <phoneticPr fontId="18" type="noConversion"/>
  </si>
  <si>
    <t>Palais Hansen Kempinski 5*</t>
    <phoneticPr fontId="18" type="noConversion"/>
  </si>
  <si>
    <t>Sheraton 5*</t>
    <phoneticPr fontId="18" type="noConversion"/>
  </si>
  <si>
    <t>Kitzbuhel</t>
    <phoneticPr fontId="18" type="noConversion"/>
  </si>
  <si>
    <t>Hilton city center</t>
    <phoneticPr fontId="18" type="noConversion"/>
  </si>
  <si>
    <t>Boscolo 5*</t>
    <phoneticPr fontId="18" type="noConversion"/>
  </si>
  <si>
    <t>Grand Hotel Pressburg</t>
    <phoneticPr fontId="18" type="noConversion"/>
  </si>
  <si>
    <t>Arcadia Hotel</t>
    <phoneticPr fontId="18" type="noConversion"/>
  </si>
  <si>
    <t>Zvon 4*</t>
    <phoneticPr fontId="18" type="noConversion"/>
  </si>
  <si>
    <t>M.Lazne</t>
    <phoneticPr fontId="18" type="noConversion"/>
  </si>
  <si>
    <t>BUTTERFLY</t>
    <phoneticPr fontId="18" type="noConversion"/>
  </si>
  <si>
    <t>Orea Spa Hotel Bohemia</t>
    <phoneticPr fontId="18" type="noConversion"/>
  </si>
  <si>
    <t>Falkensteiner Hotel Grand MedSpa Marienbad</t>
    <phoneticPr fontId="18" type="noConversion"/>
  </si>
  <si>
    <t>Hotel Jalta</t>
    <phoneticPr fontId="18" type="noConversion"/>
  </si>
  <si>
    <t>Esplanade 5*</t>
    <phoneticPr fontId="18" type="noConversion"/>
  </si>
  <si>
    <t>Cosmopolitan</t>
    <phoneticPr fontId="18" type="noConversion"/>
  </si>
  <si>
    <t>The Mark 5*</t>
    <phoneticPr fontId="18" type="noConversion"/>
  </si>
  <si>
    <t>Sveti Jakov</t>
    <phoneticPr fontId="18" type="noConversion"/>
  </si>
  <si>
    <t>Bristal</t>
    <phoneticPr fontId="18" type="noConversion"/>
  </si>
  <si>
    <t>Remisens Family Hotel Excelsior 4*</t>
    <phoneticPr fontId="18" type="noConversion"/>
  </si>
  <si>
    <t>Grand Adriatic Hotel</t>
    <phoneticPr fontId="18" type="noConversion"/>
  </si>
  <si>
    <t>Zadar</t>
    <phoneticPr fontId="18" type="noConversion"/>
  </si>
  <si>
    <t>llrija</t>
    <phoneticPr fontId="18" type="noConversion"/>
  </si>
  <si>
    <t xml:space="preserve">Radisson Blu Plaza Ljubljana </t>
  </si>
  <si>
    <t>Mostar Hotel 4*</t>
    <phoneticPr fontId="18" type="noConversion"/>
  </si>
  <si>
    <t>Splendid 5*</t>
    <phoneticPr fontId="18" type="noConversion"/>
  </si>
  <si>
    <t>Intercontinental</t>
    <phoneticPr fontId="18" type="noConversion"/>
  </si>
  <si>
    <t>Sheraton</t>
    <phoneticPr fontId="18" type="noConversion"/>
  </si>
  <si>
    <t>Westin</t>
    <phoneticPr fontId="18" type="noConversion"/>
  </si>
  <si>
    <t>Leonardo Royal</t>
    <phoneticPr fontId="18" type="noConversion"/>
  </si>
  <si>
    <t>Hilton FRA Airport 4* Hotel</t>
    <phoneticPr fontId="18" type="noConversion"/>
  </si>
  <si>
    <t>Le Meridien</t>
    <phoneticPr fontId="18" type="noConversion"/>
  </si>
  <si>
    <t>Hotel am Hopfensee</t>
    <phoneticPr fontId="18" type="noConversion"/>
  </si>
  <si>
    <t xml:space="preserve">Schlosskrone </t>
  </si>
  <si>
    <t>Friedrichshafen</t>
    <phoneticPr fontId="18" type="noConversion"/>
  </si>
  <si>
    <t xml:space="preserve">Riessersee hotel </t>
    <phoneticPr fontId="18" type="noConversion"/>
  </si>
  <si>
    <t xml:space="preserve">NH Hirschberg Heidelberg </t>
    <phoneticPr fontId="18" type="noConversion"/>
  </si>
  <si>
    <t xml:space="preserve">NH Mannheim Viernheim </t>
    <phoneticPr fontId="18" type="noConversion"/>
  </si>
  <si>
    <t>Hotel Mondial am Dom Cologne - MGallery Collection</t>
    <phoneticPr fontId="18" type="noConversion"/>
  </si>
  <si>
    <t>Excelsior Hotel Ernst am Dom</t>
    <phoneticPr fontId="18" type="noConversion"/>
  </si>
  <si>
    <t>Cologne Marriott Hotel</t>
    <phoneticPr fontId="18" type="noConversion"/>
  </si>
  <si>
    <t>Pullman Cologne</t>
    <phoneticPr fontId="18" type="noConversion"/>
  </si>
  <si>
    <t>Hilton Mainz City</t>
    <phoneticPr fontId="18" type="noConversion"/>
  </si>
  <si>
    <t>Eurostars Book Hotel</t>
    <phoneticPr fontId="18" type="noConversion"/>
  </si>
  <si>
    <t>Prinzhotel Rothenburg</t>
    <phoneticPr fontId="18" type="noConversion"/>
  </si>
  <si>
    <t>Prinz</t>
    <phoneticPr fontId="18" type="noConversion"/>
  </si>
  <si>
    <t>Bamberg</t>
    <phoneticPr fontId="18" type="noConversion"/>
  </si>
  <si>
    <t>Welcome Hotel Residenzschloss</t>
    <phoneticPr fontId="18" type="noConversion"/>
  </si>
  <si>
    <t>See hotel</t>
    <phoneticPr fontId="18" type="noConversion"/>
  </si>
  <si>
    <t>City Krone</t>
    <phoneticPr fontId="18" type="noConversion"/>
  </si>
  <si>
    <t>Seehotel</t>
    <phoneticPr fontId="18" type="noConversion"/>
  </si>
  <si>
    <t>Strasbourg</t>
    <phoneticPr fontId="18" type="noConversion"/>
  </si>
  <si>
    <t>Mercure Strasbourg Palais des Congres</t>
    <phoneticPr fontId="18" type="noConversion"/>
  </si>
  <si>
    <t>Sunstar</t>
    <phoneticPr fontId="18" type="noConversion"/>
  </si>
  <si>
    <t>Spinne</t>
    <phoneticPr fontId="18" type="noConversion"/>
  </si>
  <si>
    <t>Eiger</t>
    <phoneticPr fontId="18" type="noConversion"/>
  </si>
  <si>
    <t xml:space="preserve">Schweizerhof </t>
    <phoneticPr fontId="18" type="noConversion"/>
  </si>
  <si>
    <t xml:space="preserve">Monopol </t>
    <phoneticPr fontId="18" type="noConversion"/>
  </si>
  <si>
    <t>Dorint Airport-Hotel</t>
  </si>
  <si>
    <t xml:space="preserve">Schweizerhof </t>
    <phoneticPr fontId="18" type="noConversion"/>
  </si>
  <si>
    <t>Chamonix</t>
    <phoneticPr fontId="147" type="noConversion"/>
  </si>
  <si>
    <t xml:space="preserve">Grand hotel Zell am see </t>
    <phoneticPr fontId="18" type="noConversion"/>
  </si>
  <si>
    <t xml:space="preserve">St.Geroge </t>
    <phoneticPr fontId="18" type="noConversion"/>
  </si>
  <si>
    <t>Romantik Hotel</t>
    <phoneticPr fontId="18" type="noConversion"/>
  </si>
  <si>
    <t>Wörthersee</t>
    <phoneticPr fontId="147" type="noConversion"/>
  </si>
  <si>
    <t>Hotel Sandwirth</t>
    <phoneticPr fontId="147" type="noConversion"/>
  </si>
  <si>
    <t>Seepark Hotel Congress &amp; Spa</t>
    <phoneticPr fontId="147" type="noConversion"/>
  </si>
  <si>
    <t xml:space="preserve">Best Western Hotel Neue Post   </t>
    <phoneticPr fontId="147" type="noConversion"/>
  </si>
  <si>
    <t>Innsbruck</t>
    <phoneticPr fontId="147" type="noConversion"/>
  </si>
  <si>
    <t xml:space="preserve">Seehotel Hafnersee </t>
    <phoneticPr fontId="147" type="noConversion"/>
  </si>
  <si>
    <t>G.glockner</t>
    <phoneticPr fontId="147" type="noConversion"/>
  </si>
  <si>
    <t xml:space="preserve">Hotel Glocknerhof </t>
    <phoneticPr fontId="147" type="noConversion"/>
  </si>
  <si>
    <t>Heiligenblut</t>
    <phoneticPr fontId="147" type="noConversion"/>
  </si>
  <si>
    <t>Wörthersee</t>
    <phoneticPr fontId="147" type="noConversion"/>
  </si>
  <si>
    <t xml:space="preserve">Sillain </t>
    <phoneticPr fontId="147" type="noConversion"/>
  </si>
  <si>
    <t xml:space="preserve">Sporthotel </t>
    <phoneticPr fontId="147" type="noConversion"/>
  </si>
  <si>
    <t>Imola Hotel Platán</t>
    <phoneticPr fontId="147" type="noConversion"/>
  </si>
  <si>
    <t>Hotel Eger &amp; Park</t>
    <phoneticPr fontId="147" type="noConversion"/>
  </si>
  <si>
    <t xml:space="preserve">Miskolc </t>
    <phoneticPr fontId="18" type="noConversion"/>
  </si>
  <si>
    <t>City 4*</t>
    <phoneticPr fontId="147" type="noConversion"/>
  </si>
  <si>
    <t>Pannonia 4*</t>
    <phoneticPr fontId="18" type="noConversion"/>
  </si>
  <si>
    <t xml:space="preserve">Miskolc </t>
    <phoneticPr fontId="18" type="noConversion"/>
  </si>
  <si>
    <t>Saliris Resort Spa Hotel</t>
    <phoneticPr fontId="147" type="noConversion"/>
  </si>
  <si>
    <t>EGER</t>
    <phoneticPr fontId="147" type="noConversion"/>
  </si>
  <si>
    <t>Grand Hotel River Park 5*</t>
    <phoneticPr fontId="18" type="noConversion"/>
  </si>
  <si>
    <t>Hotel Solisko</t>
    <phoneticPr fontId="147" type="noConversion"/>
  </si>
  <si>
    <t>TATRAS</t>
    <phoneticPr fontId="147" type="noConversion"/>
  </si>
  <si>
    <t>Hotel Kaskady</t>
    <phoneticPr fontId="147" type="noConversion"/>
  </si>
  <si>
    <t>Sliac</t>
    <phoneticPr fontId="147" type="noConversion"/>
  </si>
  <si>
    <t>Hotel Patria</t>
    <phoneticPr fontId="147" type="noConversion"/>
  </si>
  <si>
    <t>Hotel Pod Zamkom</t>
    <phoneticPr fontId="147" type="noConversion"/>
  </si>
  <si>
    <t xml:space="preserve">Bojnice </t>
    <phoneticPr fontId="147" type="noConversion"/>
  </si>
  <si>
    <t>Hotel Panorama</t>
    <phoneticPr fontId="147" type="noConversion"/>
  </si>
  <si>
    <t>Piestany</t>
    <phoneticPr fontId="147" type="noConversion"/>
  </si>
  <si>
    <t>Hotel Continental</t>
    <phoneticPr fontId="147" type="noConversion"/>
  </si>
  <si>
    <t>Brno</t>
    <phoneticPr fontId="147" type="noConversion"/>
  </si>
  <si>
    <t>Ceske Budejovice</t>
    <phoneticPr fontId="147" type="noConversion"/>
  </si>
  <si>
    <t>Karlovy V.</t>
    <phoneticPr fontId="147" type="noConversion"/>
  </si>
  <si>
    <t>Parkhotel Richmond</t>
    <phoneticPr fontId="147" type="noConversion"/>
  </si>
  <si>
    <t>Hotel Lafonte</t>
    <phoneticPr fontId="147" type="noConversion"/>
  </si>
  <si>
    <t>M.Lazne</t>
    <phoneticPr fontId="18" type="noConversion"/>
  </si>
  <si>
    <t>Hotel Cristal Palace</t>
    <phoneticPr fontId="18" type="noConversion"/>
  </si>
  <si>
    <t>M.Lazne</t>
    <phoneticPr fontId="147" type="noConversion"/>
  </si>
  <si>
    <t>Rubezahl-Marienbad Castle Hotel &amp; Wellness Resort 5*</t>
    <phoneticPr fontId="147" type="noConversion"/>
  </si>
  <si>
    <t>Vienna</t>
    <phoneticPr fontId="147" type="noConversion"/>
  </si>
  <si>
    <t>Marriott 5*</t>
    <phoneticPr fontId="147" type="noConversion"/>
  </si>
  <si>
    <t>Bad-leonfelden</t>
    <phoneticPr fontId="147" type="noConversion"/>
  </si>
  <si>
    <t>Falkensteiner 4*+</t>
    <phoneticPr fontId="147" type="noConversion"/>
  </si>
  <si>
    <t>Ehrenhausen</t>
    <phoneticPr fontId="147" type="noConversion"/>
  </si>
  <si>
    <t>Liosium Südsteiermark</t>
    <phoneticPr fontId="147" type="noConversion"/>
  </si>
  <si>
    <t>Dubrovnik</t>
    <phoneticPr fontId="147" type="noConversion"/>
  </si>
  <si>
    <t>Sheraton 5*</t>
    <phoneticPr fontId="147" type="noConversion"/>
  </si>
  <si>
    <t>Portoroz</t>
    <phoneticPr fontId="147" type="noConversion"/>
  </si>
  <si>
    <t>No Name 4* (Istra, Eden)</t>
    <phoneticPr fontId="147" type="noConversion"/>
  </si>
  <si>
    <t xml:space="preserve">Porec </t>
    <phoneticPr fontId="147" type="noConversion"/>
  </si>
  <si>
    <t xml:space="preserve">Valamar Diamant </t>
    <phoneticPr fontId="147" type="noConversion"/>
  </si>
  <si>
    <t xml:space="preserve">Porec </t>
    <phoneticPr fontId="147" type="noConversion"/>
  </si>
  <si>
    <t>Valamar Zegreb</t>
    <phoneticPr fontId="147" type="noConversion"/>
  </si>
  <si>
    <t xml:space="preserve">Berlin </t>
    <phoneticPr fontId="147" type="noConversion"/>
  </si>
  <si>
    <t>Malia 4*</t>
    <phoneticPr fontId="147" type="noConversion"/>
  </si>
  <si>
    <t>Mercure 4*</t>
    <phoneticPr fontId="147" type="noConversion"/>
  </si>
  <si>
    <t>Frankfurt</t>
    <phoneticPr fontId="147" type="noConversion"/>
  </si>
  <si>
    <t xml:space="preserve">Suggested by Mr.Lu </t>
    <phoneticPr fontId="147" type="noConversion"/>
  </si>
  <si>
    <t>Hotel Estrel Berlin</t>
    <phoneticPr fontId="147" type="noConversion"/>
  </si>
  <si>
    <t>Abion Hotel Berlin 4*</t>
    <phoneticPr fontId="147" type="noConversion"/>
  </si>
  <si>
    <t>New Century hotel 4*</t>
    <phoneticPr fontId="147" type="noConversion"/>
  </si>
  <si>
    <t>Kunsthotel Fuchspalast</t>
    <phoneticPr fontId="147" type="noConversion"/>
  </si>
  <si>
    <t xml:space="preserve">Fussen </t>
    <phoneticPr fontId="147" type="noConversion"/>
  </si>
  <si>
    <t xml:space="preserve">Sonne hotel </t>
    <phoneticPr fontId="147" type="noConversion"/>
  </si>
  <si>
    <t xml:space="preserve">Fussen </t>
    <phoneticPr fontId="147" type="noConversion"/>
  </si>
  <si>
    <t xml:space="preserve">Hotel Sommer </t>
    <phoneticPr fontId="147" type="noConversion"/>
  </si>
  <si>
    <t>Garmisch</t>
    <phoneticPr fontId="147" type="noConversion"/>
  </si>
  <si>
    <t xml:space="preserve">Sonnebichl </t>
    <phoneticPr fontId="147" type="noConversion"/>
  </si>
  <si>
    <t>Ingolstadt</t>
    <phoneticPr fontId="147" type="noConversion"/>
  </si>
  <si>
    <t>Ingolstadt</t>
    <phoneticPr fontId="147" type="noConversion"/>
  </si>
  <si>
    <t xml:space="preserve">Mercure </t>
    <phoneticPr fontId="147" type="noConversion"/>
  </si>
  <si>
    <t>Bamberg</t>
    <phoneticPr fontId="18" type="noConversion"/>
  </si>
  <si>
    <t>Belleuve</t>
    <phoneticPr fontId="147" type="noConversion"/>
  </si>
  <si>
    <t>Marriott Sindelfigen</t>
    <phoneticPr fontId="18" type="noConversion"/>
  </si>
  <si>
    <t>NH Stuttgart Sindelfingen</t>
    <phoneticPr fontId="18" type="noConversion"/>
  </si>
  <si>
    <t>Stuttgart</t>
    <phoneticPr fontId="147" type="noConversion"/>
  </si>
  <si>
    <t>Mercure Messe</t>
    <phoneticPr fontId="147" type="noConversion"/>
  </si>
  <si>
    <t>NH Stuttgart Aiport</t>
    <phoneticPr fontId="147" type="noConversion"/>
  </si>
  <si>
    <t xml:space="preserve">Parkhotel </t>
    <phoneticPr fontId="18" type="noConversion"/>
  </si>
  <si>
    <t xml:space="preserve">Colmar </t>
    <phoneticPr fontId="147" type="noConversion"/>
  </si>
  <si>
    <t>Renaissance 4*</t>
    <phoneticPr fontId="18" type="noConversion"/>
  </si>
  <si>
    <t>LUZERN</t>
    <phoneticPr fontId="147" type="noConversion"/>
  </si>
  <si>
    <t>Flora 4*</t>
    <phoneticPr fontId="147" type="noConversion"/>
  </si>
  <si>
    <t xml:space="preserve">Hotel Europe </t>
    <phoneticPr fontId="147" type="noConversion"/>
  </si>
  <si>
    <t>Davos</t>
    <phoneticPr fontId="147" type="noConversion"/>
  </si>
  <si>
    <t>Romantik Schweizerhof 5*</t>
    <phoneticPr fontId="147" type="noConversion"/>
  </si>
  <si>
    <t>Interlaken</t>
    <phoneticPr fontId="147" type="noConversion"/>
  </si>
  <si>
    <t>Hotel Du Lac</t>
    <phoneticPr fontId="147" type="noConversion"/>
  </si>
  <si>
    <t xml:space="preserve">Stella hotel </t>
    <phoneticPr fontId="147" type="noConversion"/>
  </si>
  <si>
    <t>Mountreaux</t>
    <phoneticPr fontId="147" type="noConversion"/>
  </si>
  <si>
    <t>Mountreaux</t>
    <phoneticPr fontId="147" type="noConversion"/>
  </si>
  <si>
    <t xml:space="preserve">Grand hotel Majastic </t>
    <phoneticPr fontId="147" type="noConversion"/>
  </si>
  <si>
    <t>St. Moritz</t>
    <phoneticPr fontId="147" type="noConversion"/>
  </si>
  <si>
    <t xml:space="preserve">Europa </t>
    <phoneticPr fontId="147" type="noConversion"/>
  </si>
  <si>
    <t>Zermatt</t>
    <phoneticPr fontId="147" type="noConversion"/>
  </si>
  <si>
    <t xml:space="preserve">Hotel Alex </t>
    <phoneticPr fontId="147" type="noConversion"/>
  </si>
  <si>
    <t xml:space="preserve">Schlosshotel </t>
    <phoneticPr fontId="18" type="noConversion"/>
  </si>
  <si>
    <t>Hotel Sunstar</t>
    <phoneticPr fontId="147" type="noConversion"/>
  </si>
  <si>
    <t>Zurich</t>
    <phoneticPr fontId="147" type="noConversion"/>
  </si>
  <si>
    <t xml:space="preserve">Radisson Blu </t>
    <phoneticPr fontId="147" type="noConversion"/>
  </si>
  <si>
    <t xml:space="preserve">Mercure Champ De Mars </t>
    <phoneticPr fontId="147" type="noConversion"/>
  </si>
  <si>
    <t xml:space="preserve">Mercure </t>
    <phoneticPr fontId="147" type="noConversion"/>
  </si>
  <si>
    <t xml:space="preserve">Best Western </t>
    <phoneticPr fontId="147" type="noConversion"/>
  </si>
  <si>
    <t>Chamonix</t>
    <phoneticPr fontId="147" type="noConversion"/>
  </si>
  <si>
    <t xml:space="preserve">Park hotel </t>
    <phoneticPr fontId="147" type="noConversion"/>
  </si>
  <si>
    <t xml:space="preserve">Paris </t>
    <phoneticPr fontId="147" type="noConversion"/>
  </si>
  <si>
    <t>Strasbourg</t>
    <phoneticPr fontId="18" type="noConversion"/>
  </si>
  <si>
    <t xml:space="preserve">Hilton </t>
    <phoneticPr fontId="147" type="noConversion"/>
  </si>
  <si>
    <t xml:space="preserve">Stuttgart </t>
    <phoneticPr fontId="147" type="noConversion"/>
  </si>
  <si>
    <t xml:space="preserve">Holiday Inn </t>
    <phoneticPr fontId="147" type="noConversion"/>
  </si>
  <si>
    <t>Maritim</t>
    <phoneticPr fontId="18" type="noConversion"/>
  </si>
  <si>
    <t>Mercure Paris La Defense</t>
    <phoneticPr fontId="147" type="noConversion"/>
  </si>
  <si>
    <t xml:space="preserve">Paris </t>
    <phoneticPr fontId="147" type="noConversion"/>
  </si>
  <si>
    <t xml:space="preserve">Novotel </t>
    <phoneticPr fontId="147" type="noConversion"/>
  </si>
  <si>
    <t xml:space="preserve">Holiday Inn </t>
    <phoneticPr fontId="147" type="noConversion"/>
  </si>
  <si>
    <t>Walliserhof Hotel</t>
    <phoneticPr fontId="147" type="noConversion"/>
  </si>
  <si>
    <t>rates 2017</t>
  </si>
  <si>
    <t>rates from 2016</t>
  </si>
  <si>
    <t>low s.: jan-febr; nov; dec</t>
  </si>
  <si>
    <t>Roomz Design Hotel</t>
  </si>
  <si>
    <t>Fri-Sat maybe 1-2 EUR cheaper</t>
  </si>
  <si>
    <t>mid s. march; july; aug</t>
  </si>
  <si>
    <t>Sept</t>
  </si>
  <si>
    <t xml:space="preserve">Close-out: 21-24/04; 05-07/05; 31/05-02/06; 17-22/06; 24-28/09;03-06/11 </t>
  </si>
  <si>
    <t>28-29/06; 21-23/09; 21-23/10; 28/02-04/03 2018</t>
  </si>
  <si>
    <t>Hilton Danube Waterfront 4*</t>
  </si>
  <si>
    <t>close-out: 30-31/05; 01-03/06</t>
  </si>
  <si>
    <t>LOW S.:11-23/11; 17-28/12; 01-27/02 2018; 04-31/03 2018</t>
  </si>
  <si>
    <t>SHOULDER S.: 03-19/04; 25/04-01/05; 01/07-03/09; 25/10-10/11; 24-31/11; 03-07/12; 10-16/12</t>
  </si>
  <si>
    <t>HIGH S.: 02-03/05; 09-29/05; 04-15/06; 21-30/06; 04-22/09; 27-9-20/10; 01-02/12; 08-09/12</t>
  </si>
  <si>
    <t>FAIR DATES: 01-02/04; 20-24/04; 04-08/05; 16-20/06; 23-26/9; 21-24/10; 29/12-01/01; 28/02-03/03 2018</t>
  </si>
  <si>
    <t xml:space="preserve">Close-out: 21-24/04; 30/05-02/06; 24-28/09; </t>
  </si>
  <si>
    <t>03-20/04; july,aug</t>
  </si>
  <si>
    <t>close-out: 20-24/4, 17-23/5, 10-13/6, 9-14/8, 23-28/9, 4-8/10</t>
  </si>
  <si>
    <t>low 02/01-31/03; july, aug</t>
  </si>
  <si>
    <t>Melia</t>
  </si>
  <si>
    <t>mainly DBL rooms</t>
  </si>
  <si>
    <t>close-out: 01-04/03; 15-16/03; 29/03-01/04; 21-28/04; 17-20/06; 22-26/07; 15-19/09; 22-29/09; 06-10/10; 20*24/10</t>
  </si>
  <si>
    <t>mid s. 14-16/04; 01/05-19/07; 01/09-22/12</t>
  </si>
  <si>
    <t>high s 20/7-31/8; 23/12-02/01 2018</t>
  </si>
  <si>
    <t>close-out: 14-16/06; 05-06/08; 12-14/08; 19-20/08; 14-16/09; 10-14/11; 07-09/12; 31/12-02/01 2018</t>
  </si>
  <si>
    <t>close-out: 14-16/06; 12-14/08; 14-16/09; 10-14/11; 07-09/12</t>
  </si>
  <si>
    <t>07/04-20/07 , 01/09-14/11; 24-28/12</t>
  </si>
  <si>
    <t>21/07-31/08; 29/12-02/01 2018</t>
  </si>
  <si>
    <t>2/1-30/4</t>
  </si>
  <si>
    <t>Amedia</t>
  </si>
  <si>
    <t>19/7-2/9 + Advent (pre-Christmas) weekends + New Years Eve</t>
  </si>
  <si>
    <t>close-out: 10-14/04; 14-16/04; 03-04/06; 13-17/06; 11-14/08; 11-13/11; 07-09/12; 24-26/12; 31/12-02/01 2018</t>
  </si>
  <si>
    <t>Need permit for coaches</t>
  </si>
  <si>
    <t>18/04-01/06; 06/06-20/*07; 01/09-28/12; 22/01-03/02 2018</t>
  </si>
  <si>
    <t>07-17/04; 02-05/06; 21/07-31/08; 29/12-02/01 2018; 23-29/03 2018</t>
  </si>
  <si>
    <t>5/1-5/3</t>
  </si>
  <si>
    <t>weekdays 16 € p.p. Less, lake view 35 p.p. Suppl.</t>
  </si>
  <si>
    <t>local tax 1.9</t>
  </si>
  <si>
    <t>6/03-6/04</t>
  </si>
  <si>
    <t>7/04-4/05; 02-23/11</t>
  </si>
  <si>
    <t>weekdays 14 € p.p. Less, lake view 35 p.p. Suppl.</t>
  </si>
  <si>
    <t>5/05-6/07; 03/09-01/11</t>
  </si>
  <si>
    <t>weekdays 23 € p.p. Less, lake view 35 p.p. Suppl.</t>
  </si>
  <si>
    <t>7/07-27/07</t>
  </si>
  <si>
    <t>28/07-02/09</t>
  </si>
  <si>
    <t>no TWN rooms</t>
  </si>
  <si>
    <t>08/01-30/04; 10/09-21/10</t>
  </si>
  <si>
    <t>no TWN rooms, closed in June 2016 for renovation</t>
  </si>
  <si>
    <t>Langenlois</t>
  </si>
  <si>
    <t>LOISIUM Wine &amp; SPA resort</t>
  </si>
  <si>
    <t>Sunday, Monday night only</t>
  </si>
  <si>
    <t>Südsteiermarkt</t>
  </si>
  <si>
    <t>LOW S.:01-13/04; 24/10-16/11; 07-08/01 2018</t>
  </si>
  <si>
    <t>SHOULDER S.14-24/04; 28-30/04; 02-23/10; 19-23/11; 10-13/12; 05-06/01</t>
  </si>
  <si>
    <t>HIGH S.:01/05-01/10; 17-18/11; 24/11-09/12; 24-28/12</t>
  </si>
  <si>
    <t>FAIR.: 25-27/04; 29/12-04/01</t>
  </si>
  <si>
    <t>july-aug only on request!! Contract rate not valid</t>
  </si>
  <si>
    <t>Close-out: 26-28/04; 26/05-01/06</t>
  </si>
  <si>
    <t>low s.: 02/01-14/04</t>
  </si>
  <si>
    <t>01/11-29/12; 02/01-31/03 2018</t>
  </si>
  <si>
    <t>15/04-13/07; 01/08-31/10</t>
  </si>
  <si>
    <t>not valid during festival 9-16/aug</t>
  </si>
  <si>
    <t>PEAK SEASON</t>
  </si>
  <si>
    <t>MIN: 2 nights</t>
  </si>
  <si>
    <t>july aug</t>
  </si>
  <si>
    <t>close-out: 14-17/04; 28/04-01/05; 02-05/06; 20-23/10; 22/12-02/01 2018</t>
  </si>
  <si>
    <t xml:space="preserve">all FRIDAY &amp; 23/06-03/09; 02/01-29/03 </t>
  </si>
  <si>
    <t>01-17/04; 30/10-28/12</t>
  </si>
  <si>
    <t>18/04-22/06; 04/09-29/10</t>
  </si>
  <si>
    <t>all weekend &amp; jul, aug</t>
  </si>
  <si>
    <t>city tax incl.</t>
  </si>
  <si>
    <t>low: jan-mar, nov-dec</t>
  </si>
  <si>
    <t>FR,SA,SU arrivals get FIT Breakfast without supplement!</t>
  </si>
  <si>
    <t>high s.: march-june; sep-oct</t>
  </si>
  <si>
    <t>2/1-31/3; 15/6-31/8; 1/11-26/12</t>
  </si>
  <si>
    <t>Voronez I. 4*</t>
  </si>
  <si>
    <t>HB dinner 8</t>
  </si>
  <si>
    <t>Voronez I. 4* superior</t>
  </si>
  <si>
    <t>A/C; 1 free mineral water</t>
  </si>
  <si>
    <t>Voronez II 3*</t>
  </si>
  <si>
    <t>low: 01/11-28/12; 02/01-28/03</t>
  </si>
  <si>
    <t>buffet stlye dinner</t>
  </si>
  <si>
    <t>mid s.: 01-12/04; 17-30/04; 01/7-31/08</t>
  </si>
  <si>
    <t>3 course dinner</t>
  </si>
  <si>
    <t>high s.:  13-16/4; 01/5-30/6; 01/9-31/10; 29/3-01/4</t>
  </si>
  <si>
    <t>29/12-01/01</t>
  </si>
  <si>
    <t>low s. 04/01-13/04; 02/11-22/12</t>
  </si>
  <si>
    <t>19-30/04; 01/10-01/11</t>
  </si>
  <si>
    <t>14-18/04; aug; 23/12-01/01 2018</t>
  </si>
  <si>
    <t>Bellevue 2* or Grabovac 3*</t>
  </si>
  <si>
    <t>Grabovac is 3*, but 10 km from the park</t>
  </si>
  <si>
    <t>1/04-30/06; 01/09-31/10</t>
  </si>
  <si>
    <t>Villa Sedra 3*</t>
  </si>
  <si>
    <t>cca 5-10 km from the park</t>
  </si>
  <si>
    <t>need to buy EF to National park for second day as well</t>
  </si>
  <si>
    <t>01/07-31/08</t>
  </si>
  <si>
    <t>Etno Garden Village 3*</t>
  </si>
  <si>
    <t>cca 10 km from the park</t>
  </si>
  <si>
    <t>june, sept</t>
  </si>
  <si>
    <t>Etno Garden Village 4*</t>
  </si>
  <si>
    <t xml:space="preserve">high s: 01/4-31/10; 01-31/12 </t>
  </si>
  <si>
    <t>nov</t>
  </si>
  <si>
    <t>17/04-30/11</t>
  </si>
  <si>
    <t>01/05-14/07; 01/09-31/10</t>
  </si>
  <si>
    <t>festival p. 15/07-31/08</t>
  </si>
  <si>
    <t>nov,dec weekends</t>
  </si>
  <si>
    <t>01/04-28/05; 25/9-29/10; 22-29/12</t>
  </si>
  <si>
    <t>29/05-13/07; 27/08-24/09</t>
  </si>
  <si>
    <t>14/7-26/08; 01-02+08-09+15+16/12; 30/12-01/01</t>
  </si>
  <si>
    <t>40-48 p.p.</t>
  </si>
  <si>
    <t>35-41 p.p.</t>
  </si>
  <si>
    <t>01-03/03 ECR; 22-24/04 ECCMID; 25-27/04 EGU; 24-26/05 EHS; 30/05-02/06 EFFORT; 19-21/06 EHRA; 07-11/10 EACTS</t>
  </si>
  <si>
    <t>mid s. 03-28/04; july, aug</t>
  </si>
  <si>
    <t>high s. 28/04-03/07; 04/09-30/10</t>
  </si>
  <si>
    <t>15/01-04/03; 01-29/06</t>
  </si>
  <si>
    <t>02-14/01; 30/06-08/10; 23/12-31/12; 02-25/01 2018</t>
  </si>
  <si>
    <t>close-out: 20-22/01; 27-29/01; 24/06-01/07; 06-09/07; 15/09-03/10</t>
  </si>
  <si>
    <t>apr,may,sep,oct</t>
  </si>
  <si>
    <t>low s.: 7/01-01/05; 27/10-23/12</t>
  </si>
  <si>
    <t>high S. 01/05-27/10</t>
  </si>
  <si>
    <t>4 course dinner</t>
  </si>
  <si>
    <t>buffet dinner</t>
  </si>
  <si>
    <t>Ramada</t>
  </si>
  <si>
    <t>low s.; july-aug</t>
  </si>
  <si>
    <t>high S.: 01/04-30/06; 01/09-31/10</t>
  </si>
  <si>
    <t>weekday</t>
  </si>
  <si>
    <t>01-19/04; 30/06-22/07; 27/07-03/09; 25/10-02/11; 08-23/11; 26-30/11; 03-07/12; 10-16/12; 01-31/03 2018</t>
  </si>
  <si>
    <t>28/04-29/06; 04/09-24/10; 24-25/11; 01-02/12; 08-09/12</t>
  </si>
  <si>
    <t>20-27/04; 05-12/06; 18-21/06; 25-30/06; 23-26/07; 14-22/06; 03-07/11; 07-10/02 2018</t>
  </si>
  <si>
    <t>Arcotel Donauzentrum</t>
  </si>
  <si>
    <t>Arcotel Castellani</t>
  </si>
  <si>
    <t>Freiburg</t>
  </si>
  <si>
    <t>Stadt 4*</t>
  </si>
  <si>
    <t>HB Dinner incl.</t>
  </si>
  <si>
    <t>in high season HB dinner is obligatory, the rates is for 3 course. If need 4 course, than 3 EUR p.p. suppl.</t>
  </si>
  <si>
    <t>Through Frankenland</t>
  </si>
  <si>
    <t xml:space="preserve">13-17/04; 24-28/05; 02-05/06; 14-18/06; 30/10-05/11; 22-30/12; </t>
  </si>
  <si>
    <t>FAIR: BAU,INTersolar,Drinktec</t>
  </si>
  <si>
    <t>FAIR Trasnport,Oktoberfest,Expo</t>
  </si>
  <si>
    <t>16-20/01; 30/05-01/06; 11-14/09</t>
  </si>
  <si>
    <t>08-11/05; 15/09-03/10; 04-05/10</t>
  </si>
  <si>
    <t>05-08/02; 17-18/02; 21-24/03; 30/05-02/06; 16/09-03/10; 10-12/10; 14-17/11</t>
  </si>
  <si>
    <t xml:space="preserve">16-21/01; 09-12/05; 11-15/09; 16/09-03/10; 04-05/10; </t>
  </si>
  <si>
    <t>winter 08/01-09/04; 29/10-20/12</t>
  </si>
  <si>
    <t>HIGH S. 09/04-16/07; 20/08-29/10</t>
  </si>
  <si>
    <t>16/07-20/08 NO groups are possible for 1 or 2 night! Only long stay!!!</t>
  </si>
  <si>
    <t xml:space="preserve">Lillafured </t>
  </si>
  <si>
    <t>Palota hotel 4*</t>
  </si>
  <si>
    <t>SUNDAY night</t>
  </si>
  <si>
    <t xml:space="preserve">BUD </t>
  </si>
  <si>
    <t xml:space="preserve">Sofitel </t>
  </si>
  <si>
    <t>suppl. For Danube view 50/room</t>
  </si>
  <si>
    <t>marc,apr,</t>
  </si>
  <si>
    <t>jan,febr,aug,nov,dec</t>
  </si>
  <si>
    <t>close-out: 13/07-20/08</t>
  </si>
  <si>
    <t>Luzern</t>
  </si>
  <si>
    <t>low s 01/11-31/03</t>
  </si>
  <si>
    <t>Mid s apr, oct</t>
  </si>
  <si>
    <t>21/01-26/02; 18-31/12</t>
  </si>
  <si>
    <t>15-20/01; 27/02-20/03; 24-26/03; 30/03-30/04; 30/06-27/08; 09/10-17/10</t>
  </si>
  <si>
    <t>21-23/03; 27-29/03; 01/05-29/06; 28/08-08/10</t>
  </si>
  <si>
    <t>weekend 5 chf p.p. cheaper</t>
  </si>
  <si>
    <t>weekend 10 chf p.p. cheaper</t>
  </si>
  <si>
    <t>Continental Park 4*</t>
  </si>
  <si>
    <t>01/01-31/03</t>
  </si>
  <si>
    <t>01/04-31/10</t>
  </si>
  <si>
    <t>01/11-31/12</t>
  </si>
  <si>
    <t>Park Inn Airport</t>
  </si>
  <si>
    <t>FIT breakfast extra 3 € p.p.</t>
  </si>
  <si>
    <t>Meals 2016 rates</t>
  </si>
  <si>
    <t>Schlossberg: from 32€</t>
  </si>
  <si>
    <t>Kaltenhausen: from  15,9</t>
  </si>
  <si>
    <t>Zum Hirschenwirt: from 13€</t>
  </si>
  <si>
    <t>Stiftskeller St.Peter: 19,5+4drink</t>
  </si>
  <si>
    <t>Chinese meals: Asia Ost and Asia Corner</t>
  </si>
  <si>
    <t>Local Restaurants: Venezia: from 14€</t>
  </si>
  <si>
    <t>Alter Bach Hengl: 18+3€</t>
  </si>
  <si>
    <t>Zum Kellerwölb: ribs 14€</t>
  </si>
  <si>
    <t>Piaristenkeller: 19,7</t>
  </si>
  <si>
    <t>Cafe central:8,5€</t>
  </si>
  <si>
    <t>Cafe schönbrunn: 10€</t>
  </si>
  <si>
    <t xml:space="preserve">&gt;20P 29,50 € </t>
  </si>
  <si>
    <t>&lt; 20 PAX € 31,60.-</t>
  </si>
  <si>
    <t>&gt; 20 P € 27,90.-</t>
  </si>
  <si>
    <t>&lt; 20 PAX € 30,00.-</t>
  </si>
  <si>
    <t>&gt;20P/  9,00.-.€ + € 45 Guide fee ( p. Group max. 50 pax</t>
  </si>
  <si>
    <t xml:space="preserve">Schlossbergbahn   </t>
  </si>
  <si>
    <t>5,50.- € p.P</t>
  </si>
  <si>
    <t>&gt; 20 p / 15,80.-.-€ ( EETS special price )</t>
  </si>
  <si>
    <t xml:space="preserve">€ 21.- </t>
  </si>
  <si>
    <t xml:space="preserve">&gt; 20 P / 22,50.-€ ( EETS special price ) </t>
  </si>
  <si>
    <t xml:space="preserve">€ 30.- </t>
  </si>
  <si>
    <t xml:space="preserve">Kapruner Hochgebirgsstauseen ( Sumit rides&amp;valley rides, 45 min tourd ) </t>
  </si>
  <si>
    <t>€ 21.-</t>
  </si>
  <si>
    <t>Kapruner Hochgebirgsstauseen ( Guided tours of the barrage wall, 60 min tour  )</t>
  </si>
  <si>
    <t>€ 26,50.-</t>
  </si>
  <si>
    <t>€ 47.-</t>
  </si>
  <si>
    <t xml:space="preserve">  9,20.- €</t>
  </si>
  <si>
    <t>Castle Hochosterwitz with Lift ( we get new price first in March )</t>
  </si>
  <si>
    <t>Castle Hochosterwitz without Lift ( we get new price first in March )</t>
  </si>
  <si>
    <t>Jenbach-Tirol -</t>
  </si>
  <si>
    <t>&gt;10 P /   20.-€</t>
  </si>
  <si>
    <t>26,50.-€</t>
  </si>
  <si>
    <t>Achensee ship Fahrt</t>
  </si>
  <si>
    <t>&gt; 10 P / 18,50.- €</t>
  </si>
  <si>
    <t>20,00.- €</t>
  </si>
  <si>
    <t>&gt;10P   23,70 - € ( from 25 PAX is T/L free )</t>
  </si>
  <si>
    <t>&lt; 10 P 26,00.-</t>
  </si>
  <si>
    <t xml:space="preserve">&gt;15P  40,20.-€  </t>
  </si>
  <si>
    <t>&lt;10 P 49,80.-</t>
  </si>
  <si>
    <t xml:space="preserve">&gt; 10 P €  7,30.- €. , </t>
  </si>
  <si>
    <t>€ 8,40.-</t>
  </si>
  <si>
    <t>&gt; 10 P € 5,90.-</t>
  </si>
  <si>
    <t>€ 6,80.-</t>
  </si>
  <si>
    <t>Salzburger Festungskonzerte+4 Course Dinner ( incl. Cable car )</t>
  </si>
  <si>
    <t>Salzburger Festungskonzerte (  incl. Cable Car )</t>
  </si>
  <si>
    <t>&gt;10P 9.00.- € ( € 15-)</t>
  </si>
  <si>
    <t>&lt; 10 P 11.00 € ( € 18.- )</t>
  </si>
  <si>
    <t>St. Gilgen - St. Wolfgang</t>
  </si>
  <si>
    <t>7.40-€</t>
  </si>
  <si>
    <t>€ 17.-</t>
  </si>
  <si>
    <t>11.-€</t>
  </si>
  <si>
    <t xml:space="preserve">&gt;20 P    7,50€ </t>
  </si>
  <si>
    <t>11.- €</t>
  </si>
  <si>
    <t>7,90.-€</t>
  </si>
  <si>
    <t xml:space="preserve"> Cat.A  85.-€</t>
  </si>
  <si>
    <t>Cat.B 70-€</t>
  </si>
  <si>
    <t xml:space="preserve"> Cat.C 50.-€</t>
  </si>
  <si>
    <t>Marchfelderhof: 28,1€ (Sissi: 33,5€)</t>
  </si>
  <si>
    <t>24-25/11; 01-02/12; 08-09/12; 15-16/12</t>
  </si>
  <si>
    <t>low s. 22/10-28/12; 02/01-29/03 2018</t>
  </si>
  <si>
    <t>mid s. 03-20/04; 25/06-03/09</t>
  </si>
  <si>
    <t>high s. 21/04-24/06; 04/09-21/10</t>
  </si>
  <si>
    <t>CONGRESS</t>
  </si>
  <si>
    <t>22-26/04</t>
  </si>
  <si>
    <t>05-10/05; 30/05-03/06; 18-22/06; 06-12/10; 17-20/10; 23-26/10; 28/02-05/03 2018</t>
  </si>
  <si>
    <t>21-26/04</t>
  </si>
  <si>
    <t>30/05-03/06; 06-12/10; 28/02-05/03 2018</t>
  </si>
  <si>
    <t>18-22/06</t>
  </si>
  <si>
    <t>07-11/02 2018</t>
  </si>
  <si>
    <t xml:space="preserve">11-13/05; </t>
  </si>
  <si>
    <t>18-22/06;</t>
  </si>
  <si>
    <t>30/05-03/06</t>
  </si>
  <si>
    <t xml:space="preserve">18-22/06; 23-28/09; 06-12/10; </t>
  </si>
  <si>
    <t>03-08/11</t>
  </si>
  <si>
    <t>28/02-05/03 2018</t>
  </si>
  <si>
    <t>Advent weekend suppl. 10 EUR p.p.pn., min. stay 2 nights</t>
  </si>
  <si>
    <t>22-26/04; 30/05-03/06; 18-22/06</t>
  </si>
  <si>
    <t>06-12/10; 28/02-05/03 2018</t>
  </si>
  <si>
    <t>A.T.H. Bosei</t>
  </si>
  <si>
    <t>A.T.H. Lasalle</t>
  </si>
  <si>
    <t>CLOSE OUT</t>
  </si>
  <si>
    <t>21-29/04; 05-10/05; 30/05-03/06; 17-30/06; 23-28/09; 06-12/10; 21-25/10; 03-08/11; 07-11/02 2018; 28/02-05/03 2018; 13-15/03 2018</t>
  </si>
  <si>
    <t>A.T.H. Ananas</t>
  </si>
  <si>
    <t>21-26/04; 05-10/05; 07-11/02 2018</t>
  </si>
  <si>
    <t>26-29/04; 06-12/10; 28/02-05/03 2018</t>
  </si>
  <si>
    <t>30/05-03/06; 13-16/03</t>
  </si>
  <si>
    <t>low: 01-30/04; 01-31/07; 01-27/11; 01-29/02 2018</t>
  </si>
  <si>
    <t>mid 01-31/08; 05-31/01 2018; 01-29/03 2018</t>
  </si>
  <si>
    <t>high 01/05-30/06; 01/09-31/10</t>
  </si>
  <si>
    <t>26-28/04; 04-06/05; 26-31/05; 07-10/06; 18-21/09; 18-21/10; 11-12/11; 02-03/01 2018; 08-10/03 2018</t>
  </si>
  <si>
    <t>low s.30/06-10/09; 15-28/12; 01/01-31/03 2018</t>
  </si>
  <si>
    <t>high s.01/04-29/06; 11/09-14/12; 29-31/12</t>
  </si>
  <si>
    <t>New Years Eve 29-31/12</t>
  </si>
  <si>
    <t>high s.01/04-29/06; 11/09-14/12</t>
  </si>
  <si>
    <t>low s.july, aug; 10-28/12; 02/01-31/03 2018</t>
  </si>
  <si>
    <t>mid s. all weekends; 01/04-01/05; 28/10-29/11; 03-06/12</t>
  </si>
  <si>
    <t>high s. 02/05-30/06; 04/09-27/10; 30/11-02/12; 07-09/12</t>
  </si>
  <si>
    <t>MIN. 3 nights</t>
  </si>
  <si>
    <t>low s. 03/01-29/03 2018</t>
  </si>
  <si>
    <t>high s. 01/04-28/07; 01-09-28/12</t>
  </si>
  <si>
    <t>midweeks</t>
  </si>
  <si>
    <t>weekends min. 2 nights!!</t>
  </si>
  <si>
    <t>29/07-31/08 min. 2 nights!!</t>
  </si>
  <si>
    <t>close-out: 22-29/04; 30/05-03/06; 18-22/06; 25-29/06; 14-19/09; 06-11/10; 21-26/10; 03-07/11; 28/02-03/03 2018</t>
  </si>
  <si>
    <t>close-out: 07-11/06; 03-08/11; 16-18/11;</t>
  </si>
  <si>
    <t>close-out: 22-26/04; 30/05-03/06; 18-22/06; 17-22/09; 06-11/10</t>
  </si>
  <si>
    <t>min. 2 nights</t>
  </si>
  <si>
    <t>24-26/11; 01-03/12; 08-10/12; 15-17/12</t>
  </si>
  <si>
    <t>from 10 rooms</t>
  </si>
  <si>
    <t>free CXL: 8 weeks</t>
  </si>
  <si>
    <t>free CXL: 6 weeks</t>
  </si>
  <si>
    <t>Seethurn</t>
  </si>
  <si>
    <t>Stroblerhof</t>
  </si>
  <si>
    <t>Tuesday - Friday</t>
  </si>
  <si>
    <t>Friday-Saturday CLOSE OUT</t>
  </si>
  <si>
    <t>mid s 01-14/04; 23/06-12/07; 17-31/08; 21/10-02/11</t>
  </si>
  <si>
    <t>high s. 15/04-22/06; 01/09-20/10</t>
  </si>
  <si>
    <t>Maritim</t>
  </si>
  <si>
    <t>mid: apr,may, june, oct, nov, dec</t>
  </si>
  <si>
    <t>low: jan,febr,marc</t>
  </si>
  <si>
    <t>high: july,aug,sep</t>
  </si>
  <si>
    <t>close-out: 20/02-05/03; 14-17/04; 28/04-01/05; 25-28/05; 02-05/06; 15-18/06; 21-23/07; 11-13/08; 29/09-03/10; 22/12-01/01 2018</t>
  </si>
  <si>
    <t>weekends only on request</t>
  </si>
  <si>
    <t>jan,feb,marc,apr, jul,aug, nov,dec</t>
  </si>
  <si>
    <t>02-18/05; 29/05-13/07; 21/08-05/10</t>
  </si>
  <si>
    <t>01/04-01/05; 19-28/05</t>
  </si>
  <si>
    <t xml:space="preserve">low: all weekends </t>
  </si>
  <si>
    <t>mid s.: jan-apr, jul-aug, oct-dec</t>
  </si>
  <si>
    <t>high: may,june,sep</t>
  </si>
  <si>
    <t>jan. febr, apr,nov.dec</t>
  </si>
  <si>
    <t>mar,may,june,sep, oct</t>
  </si>
  <si>
    <t>close-out: 03-08/04; 04-08/05; 08-11/05; 22-26/05; 01-06/06; 01-06/07; 12-17/09; 14-20/01; 03-19/03 2018</t>
  </si>
  <si>
    <t>all weekends +jan,feb, july, aug</t>
  </si>
  <si>
    <t>mar,apr,may,june,sep, oct,nov,dec</t>
  </si>
  <si>
    <t>mar,apr,may,june,sep, oct</t>
  </si>
  <si>
    <t>all weekends + jan, febr, july, aug, nov,dec</t>
  </si>
  <si>
    <t>Atlas Grand</t>
  </si>
  <si>
    <t xml:space="preserve">Metropole </t>
  </si>
  <si>
    <t>jan-apr</t>
  </si>
  <si>
    <t>may</t>
  </si>
  <si>
    <t>june-july-aug-sep</t>
  </si>
  <si>
    <t>oct-dec</t>
  </si>
  <si>
    <t>limited amercian buffett breakfast (has some hot item) for full american buffet breakf suppl is 7 CHF p.p.</t>
  </si>
  <si>
    <t>free CXL is 42 days !!</t>
  </si>
  <si>
    <t xml:space="preserve">indicative rates only, can be cheaper or higher </t>
  </si>
  <si>
    <t>FINA WC: 13/07-20/08 rates are higher and only on request!</t>
  </si>
  <si>
    <t>Jama 4*</t>
  </si>
  <si>
    <t>low 08/01-31/03; 16/10-22/12</t>
  </si>
  <si>
    <t>mid: 01/04-30/06; 04/09-15/10; 23-29/12</t>
  </si>
  <si>
    <t>high 01/07-03/09; 30/12-07/01 2018</t>
  </si>
  <si>
    <t xml:space="preserve">01-16/04; 17/07-03/09, 30/10-05/01; 26/02-31/03 </t>
  </si>
  <si>
    <t>17/04-16/07; 04/09-29/10</t>
  </si>
  <si>
    <t>06/01-28/02 2018</t>
  </si>
  <si>
    <t>01-16/04; 17/07-03/09, 30/10-26-11; 28-12-05/01; 26/02-31/03</t>
  </si>
  <si>
    <t>low 27/11-27/12; 06/01-25/02</t>
  </si>
  <si>
    <t>Radison Blu 4*</t>
  </si>
  <si>
    <t>no fix rates, on request around this price</t>
  </si>
  <si>
    <t>2017 PRICES</t>
  </si>
  <si>
    <t>29 CHF</t>
  </si>
  <si>
    <t>from 25 CHF (normal local)</t>
  </si>
  <si>
    <t>28 CHF</t>
  </si>
  <si>
    <t>Zürich</t>
  </si>
  <si>
    <t>Johanniter</t>
  </si>
  <si>
    <t>28 Chf</t>
  </si>
  <si>
    <t>(cola groups mainly in 2016)</t>
  </si>
  <si>
    <t>starting from 21 CHF (5 dish)</t>
  </si>
  <si>
    <t xml:space="preserve">Wilden Mann </t>
  </si>
  <si>
    <t>from 45 CHF</t>
  </si>
  <si>
    <t>Zeughauskeller</t>
  </si>
  <si>
    <t>from 50 CHF</t>
  </si>
  <si>
    <t>Szecsenyi Thermal Bath: cabin 18,5€, locker 17€</t>
  </si>
  <si>
    <t>Ribs of Vienna: from 15€ - if sacher cake is dessert price is 16€</t>
  </si>
  <si>
    <t>Gellert Thermal Bath: cabin 19,5€, locker 18€, visitor 8,5€</t>
  </si>
  <si>
    <t>Inyenckert 17€</t>
  </si>
  <si>
    <t>Fishermas Bastion: 2,6€ (March-October)</t>
  </si>
  <si>
    <t xml:space="preserve">Danube Cruise: 5,5€ p.p. Incl drink </t>
  </si>
  <si>
    <t>Opening Hours in Summer</t>
  </si>
  <si>
    <t>Opening Hours in Winter</t>
  </si>
  <si>
    <t>&gt;20P   7,50 €</t>
  </si>
  <si>
    <t xml:space="preserve"> Salzbergwerk: (90 min.)</t>
  </si>
  <si>
    <t>&gt;20P  15,00 €</t>
  </si>
  <si>
    <t xml:space="preserve">  16,50 €</t>
  </si>
  <si>
    <t>&gt;20P  22,50 €</t>
  </si>
  <si>
    <t xml:space="preserve">                                        Daily 10:00-18:00, Thursday 10:00-20:00</t>
  </si>
  <si>
    <t>&gt;20P PK1  &gt;87,58 €</t>
  </si>
  <si>
    <t xml:space="preserve">  92,19 €</t>
  </si>
  <si>
    <t xml:space="preserve">  73,75 €</t>
  </si>
  <si>
    <t xml:space="preserve"> Musical im Theater am Potsdamer Platz</t>
  </si>
  <si>
    <t>From September</t>
  </si>
  <si>
    <t>2016 closed</t>
  </si>
  <si>
    <t xml:space="preserve"> Musical im Theater des Westens </t>
  </si>
  <si>
    <t xml:space="preserve"> &gt;20P PK3  74,48 €</t>
  </si>
  <si>
    <t xml:space="preserve">  78,40 €</t>
  </si>
  <si>
    <t xml:space="preserve">  67,72 €</t>
  </si>
  <si>
    <t>&gt;20P   7,20 €</t>
  </si>
  <si>
    <t>&gt;20P   8,70 €</t>
  </si>
  <si>
    <t>Daily 08:00-17:00</t>
  </si>
  <si>
    <t>Daily 08:30-17:00</t>
  </si>
  <si>
    <t>Daily 09:00-15:30</t>
  </si>
  <si>
    <t>Daily 09:00-16:30</t>
  </si>
  <si>
    <t xml:space="preserve">   9,00 €</t>
  </si>
  <si>
    <t xml:space="preserve"> Heidelberg Castle :(incl. funicular railway, Castle</t>
  </si>
  <si>
    <t>&gt;20P    4,00 €</t>
  </si>
  <si>
    <t xml:space="preserve"> German Pharmacy Museum),  Audio Guide Chinese 5,00 €</t>
  </si>
  <si>
    <t>Daily 10:00-16:00</t>
  </si>
  <si>
    <t xml:space="preserve"> Castle Hohenschwangau, (Chinese) Audio Guide free</t>
  </si>
  <si>
    <t>&gt;15P  13,00 €</t>
  </si>
  <si>
    <t xml:space="preserve"> Castle Neuschwanstein, (Chinese) Audio Guide free </t>
  </si>
  <si>
    <t>Daily 09:00-15:00</t>
  </si>
  <si>
    <t>€ 1,80.-</t>
  </si>
  <si>
    <t>€ 1.- p.P</t>
  </si>
  <si>
    <t>€ 6.- p.P</t>
  </si>
  <si>
    <t>€ 3.- p.P</t>
  </si>
  <si>
    <t xml:space="preserve">                     2017  Entrance  Fee  Germany - 2</t>
  </si>
  <si>
    <t xml:space="preserve"> Cruise Königssee - St.Bartholomä (return tickets)</t>
  </si>
  <si>
    <t>&gt;20P  13,40 €</t>
  </si>
  <si>
    <t xml:space="preserve">  14,80 €</t>
  </si>
  <si>
    <t xml:space="preserve">  7,40 €</t>
  </si>
  <si>
    <r>
      <t xml:space="preserve"> Linderhof Castle</t>
    </r>
    <r>
      <rPr>
        <sz val="10"/>
        <color indexed="10"/>
        <rFont val="Arial"/>
        <family val="2"/>
      </rPr>
      <t xml:space="preserve"> </t>
    </r>
  </si>
  <si>
    <t xml:space="preserve">Daily 10:00-16:00 </t>
  </si>
  <si>
    <t xml:space="preserve"> Mainau Flower Garden (2016.10.24- 2017.03.23)</t>
  </si>
  <si>
    <t xml:space="preserve">Daily 10:00-19:00 </t>
  </si>
  <si>
    <t xml:space="preserve">Daily 10:00-17:00 </t>
  </si>
  <si>
    <t>&gt;20P   9,00 €</t>
  </si>
  <si>
    <t xml:space="preserve"> Schloss  Nymphenburg (in summer, 4/1 -10/15)</t>
  </si>
  <si>
    <t xml:space="preserve"> &gt;15P   9,00 €</t>
  </si>
  <si>
    <t xml:space="preserve">  11,50 €</t>
  </si>
  <si>
    <t xml:space="preserve"> Schloss  Nymphenburg (in winter, 10/16 - 3/31)</t>
  </si>
  <si>
    <t xml:space="preserve"> &gt;15P   6,50 €</t>
  </si>
  <si>
    <t xml:space="preserve"> Schloss Cecilienhof (with Guide-Tips, in summer, 4/1-10/31)</t>
  </si>
  <si>
    <t xml:space="preserve"> Schloss Cecilienhof (with Guide-Tips, in winter, 11/1-3/31)</t>
  </si>
  <si>
    <t xml:space="preserve"> to 55P  270 €</t>
  </si>
  <si>
    <t xml:space="preserve"> Schloss Neues Palais (with Guide-Tips, in sumemr, 4/1-10/31)</t>
  </si>
  <si>
    <t xml:space="preserve"> Schloss Neues Palais (with Guide-Tips, in winter, 11/1-3/31)</t>
  </si>
  <si>
    <t xml:space="preserve"> Schloss Sans Souci (with Guide-Tips, in summer, 4/1-10/31)</t>
  </si>
  <si>
    <t xml:space="preserve"> Schloss Sans Souci (with Guide-Tips, in winter, 11/1-3/31)</t>
  </si>
  <si>
    <t xml:space="preserve"> to 55P  520 €</t>
  </si>
  <si>
    <t xml:space="preserve"> Ring Trip incl. Ship (Ring-Ticket),  </t>
  </si>
  <si>
    <t>&gt;20P  14,00 €</t>
  </si>
  <si>
    <t>&gt;20P  16,30 €</t>
  </si>
  <si>
    <t xml:space="preserve">  18,00 €</t>
  </si>
  <si>
    <r>
      <t xml:space="preserve"> Cable Car up &amp; down, </t>
    </r>
    <r>
      <rPr>
        <b/>
        <sz val="10"/>
        <color indexed="10"/>
        <rFont val="Arial"/>
        <family val="2"/>
      </rPr>
      <t>Price in 2017 unknown</t>
    </r>
  </si>
  <si>
    <t>29,00 €</t>
  </si>
  <si>
    <t>32,00 €</t>
  </si>
  <si>
    <t>35,00 €</t>
  </si>
  <si>
    <t xml:space="preserve">    4,00 €</t>
  </si>
  <si>
    <t xml:space="preserve"> Würzburg Residenz (in summer, 4/1-10/31)</t>
  </si>
  <si>
    <t xml:space="preserve"> Würzburg Residenz (in winter, 11/1-3/31)</t>
  </si>
  <si>
    <t>&gt; 10 P € 37.- p.P</t>
  </si>
  <si>
    <t xml:space="preserve">  44,50 €</t>
  </si>
  <si>
    <t xml:space="preserve">  23,50 €</t>
  </si>
  <si>
    <t>&gt; 10 P € 52.- p.P</t>
  </si>
  <si>
    <t>Goldener Bar Rest.:11,5-14€</t>
  </si>
  <si>
    <t>Bräustüberl: 18€ - Gasthof Reichenbach: 13,5€</t>
  </si>
  <si>
    <t>Schlossrestaurant: from 15€</t>
  </si>
  <si>
    <t>Müller Restaurant: from 20€</t>
  </si>
  <si>
    <t>Mainau Rest.: from 15€</t>
  </si>
  <si>
    <t>Paulaner Brauhaus: 17-34€</t>
  </si>
  <si>
    <t>Hofbrauhaus: from 19,9€ + drinks</t>
  </si>
  <si>
    <t>Ratskeller München: from 20€</t>
  </si>
  <si>
    <t>Chinese meals : from 10€</t>
  </si>
  <si>
    <t>Phoenix:(spot) from 9€</t>
  </si>
  <si>
    <t>Schlossrestaurant: 26€</t>
  </si>
  <si>
    <t>Panorama: from 13€</t>
  </si>
  <si>
    <t>Würzburger Ratskeller: from 17€</t>
  </si>
  <si>
    <t>Chinese meals: from11€</t>
  </si>
  <si>
    <t>Frankfurt:</t>
  </si>
  <si>
    <t>Paulaner am Dom: from 16€</t>
  </si>
  <si>
    <t xml:space="preserve">Loreley Linie, Boppard-St. Goar 90 min or St. Goar-Boppard, 60 min </t>
  </si>
  <si>
    <t>&gt;15P    6,5 €</t>
  </si>
  <si>
    <t>Stars</t>
  </si>
  <si>
    <t xml:space="preserve">Close out </t>
  </si>
  <si>
    <t>4*+</t>
  </si>
  <si>
    <t>PRA</t>
  </si>
  <si>
    <t>30.03.-12.04. / 28.10.-28.12. / 02.01.-28.03.18</t>
  </si>
  <si>
    <t>17.05.-18.05.2016 / 03.10.-04.10.2016</t>
  </si>
  <si>
    <t>24.06.-31.08.</t>
  </si>
  <si>
    <t>13.04.-23.06. / 01.09.-27.10.</t>
  </si>
  <si>
    <t>29.12.-01.01.2018 min.stay 3 nights</t>
  </si>
  <si>
    <t>06.10.-07.10. / 28.04.-09.05.</t>
  </si>
  <si>
    <t>29.12.-01.01.18</t>
  </si>
  <si>
    <t>4*</t>
  </si>
  <si>
    <t>01.11.-01.12.16 / 11.12.-28.12.16 / 02.01.-31.03.17</t>
  </si>
  <si>
    <t xml:space="preserve">02.12.-10.12.16 / 01.07.-31.07.17 </t>
  </si>
  <si>
    <t>01.08.-31.08.17</t>
  </si>
  <si>
    <t>01.04.-12.04. / 17.04.-27.04.17 / 01.05.-24.05.17 / 28.05.-01.06. / 05.06.-14.06.17 / 18.06.-30.06.17 / 01.09.-31.10.17</t>
  </si>
  <si>
    <t>13.04.-16.04.17 / 28.04.-30.04.17 / 25.05.-27.05.17 / 02.06.-04.06.17 / 15.06.-17.06.17 min. stay 3 nights</t>
  </si>
  <si>
    <t>29.12.16-01.01.17 min. stay 3 nights</t>
  </si>
  <si>
    <t>29.12.-01.01.17 / 13.04.-16.04.17 / 28.04.-30.04.17 / 25.05.-27.05.17 / 02.06.-04.06.17 / 15.06.-17.06.17 min. stay 3 nights</t>
  </si>
  <si>
    <t xml:space="preserve">01.11.-28.12. / 02.01.-29.03.18                         </t>
  </si>
  <si>
    <t xml:space="preserve">      14.04.-16.04. / 29.04.-30.04. / 03.05.-06.05. / 15.05.-16.05. / 24.05.-27.05. / 03.06.-04.06./ </t>
  </si>
  <si>
    <t xml:space="preserve">01.07.-04.09.                                </t>
  </si>
  <si>
    <t>13.06.-15.06. / 23.06.-25.06. / 06.07. / 29.07.-30.07. / 02.08.-03.08. / 12.08.-13.08. / 20.08. / 21.08.-24.08. / 31.08.</t>
  </si>
  <si>
    <t>01.04.-30.06. / 05.09.-31.10.</t>
  </si>
  <si>
    <t>01.09.-03.09. / 21.09.-23.09. / 27.09. / 30.09. / 08.10.-12.10.</t>
  </si>
  <si>
    <t>29.10.-27.12.2017 incl. / 02.01.-28.03.2018 incl.</t>
  </si>
  <si>
    <t>01.04.-24.06. / 01.09.-28.10. / 29.03.-01.04.18</t>
  </si>
  <si>
    <t>25.06.-31.08. / 03.11.-04.11. / 10.11.-11.11. / 17.11.-18.11. / 23.11.-25.11. / 29.11. - 02.12. / 07.12.-11.12. / 14.12.-16.12. / 22.12.-27.12. / 03.01.-10.01. / 17.03.-18.03. / 24.03.-25.03.</t>
  </si>
  <si>
    <t>28.12.-01.01.2018 min. stay 3 nights</t>
  </si>
  <si>
    <t>02.01.-31.03. / 01.07.-31.08. / 01.11.-29.12.</t>
  </si>
  <si>
    <t>01.04.-30.04.2017</t>
  </si>
  <si>
    <t>30.12.17-02.01.18 min. stay 3 nights</t>
  </si>
  <si>
    <t>Courtyard Prague City (ex. Flora)</t>
  </si>
  <si>
    <t>02.01.-30.03. / 01.11.-29.12.</t>
  </si>
  <si>
    <t>01.04.-30.06. / 01.09.-31.10.</t>
  </si>
  <si>
    <t>01.07.-31.08.                                                                                     Porterage only on request!</t>
  </si>
  <si>
    <t>30.12.-01.01.2018 min. stay 3 nights</t>
  </si>
  <si>
    <t>PRG</t>
  </si>
  <si>
    <t>Diplomat Prague (Vienna House)</t>
  </si>
  <si>
    <t>23.01.-25.01. / 18.05.-20.05.</t>
  </si>
  <si>
    <t>24.06.-31.08.17</t>
  </si>
  <si>
    <t>13.04.-23.06. / 01.09.-27.10.17</t>
  </si>
  <si>
    <t>Don Giovanni Prague</t>
  </si>
  <si>
    <t>02.01.-03.04.17 / 31.10.-29.12.17</t>
  </si>
  <si>
    <t>01.07.-04.09.17</t>
  </si>
  <si>
    <t>04.04.-30.06.17 / 05.09.-30.10.2017</t>
  </si>
  <si>
    <t>28.04.-30.04. / 25.05.-27.05. / 02.06.-04.06. / 15.06-18.06. / 30.09.-02.10.17</t>
  </si>
  <si>
    <t>02.01.-29.03. / 29.10.-28.12.</t>
  </si>
  <si>
    <t>04.05.-06.05. / 25.05.-27.05. / 30.09.</t>
  </si>
  <si>
    <t xml:space="preserve">01.04.-13.04. / 18.06.-31.08. </t>
  </si>
  <si>
    <t>14.04.-16.04.2017</t>
  </si>
  <si>
    <t>17.04.-17.06. / 01.09.-28.10.</t>
  </si>
  <si>
    <t>29.12.-01.01.18 CXL Deadline 56 days</t>
  </si>
  <si>
    <t>29.12.-01.01.18  CXL Deadline 56 days</t>
  </si>
  <si>
    <t>01.11.-28.12.16 / 03.01.-31.03.17</t>
  </si>
  <si>
    <t>01.07.-31.08.17</t>
  </si>
  <si>
    <t>01.04.-12.04. / 17.04.-27.04. / 01.05.-24.05. / 29.05. - 30.06. / 01.09.-31.10.</t>
  </si>
  <si>
    <t>29.12.-02.01. / 13.04.-16.04. / 27.04.-30.04. / 25.05.-28.05. min. stay 3 nights</t>
  </si>
  <si>
    <t>Majestic Plaza</t>
  </si>
  <si>
    <t>Jan-March</t>
  </si>
  <si>
    <t>Apr., May, Jun., Sep., Oct.</t>
  </si>
  <si>
    <t>from 54,00 €</t>
  </si>
  <si>
    <t>from 108,00 €</t>
  </si>
  <si>
    <t>Summer</t>
  </si>
  <si>
    <t>from 42,50 €</t>
  </si>
  <si>
    <t>from 85,00 €</t>
  </si>
  <si>
    <t>01.07. - 31.08.                                                                                       starting rates on request</t>
  </si>
  <si>
    <t>02.01.-31.03.17 / 01.11.-27.12.17</t>
  </si>
  <si>
    <t>01.04.-13.04.17 / 01.07.-31.08.17</t>
  </si>
  <si>
    <t>17.04.-30.06.17 / 01.09.-31.10.17</t>
  </si>
  <si>
    <t>14.04.-16.04.17 min. stay 3 nights</t>
  </si>
  <si>
    <t>27.10.-28.12. / 02.01. 28.03.</t>
  </si>
  <si>
    <t>30.06.-03.09. / 24.11.-25.11. / 01.12.-02.12./ 08.12.-09.12.</t>
  </si>
  <si>
    <t xml:space="preserve">29.03.-31.03. / 01.04.-29.06.17 / 04.09.-26.10.17 </t>
  </si>
  <si>
    <t xml:space="preserve">29.12.-01.01.18 min. stay 3 nights </t>
  </si>
  <si>
    <t>05.11.-01.12.17 / 03.12.-29.12.17 / 07.01.-04.03.18</t>
  </si>
  <si>
    <t>25.06.-20.08.17 / 03.10.-05.11.17 / 01.12.-03.12.17 / 01.01.-07.01.18 04.03.-30.03.18</t>
  </si>
  <si>
    <t>01.04.-14.04.17 / 17.04.-28.04.17 / 01.-25.05.17 / 28.05. -02.06.17 / 05.06.-25.06.17 / 20.08.-29.09.17</t>
  </si>
  <si>
    <t>02.01.-12.04.2017</t>
  </si>
  <si>
    <t>23.10.-28.12.2017</t>
  </si>
  <si>
    <t>03.07.-06.09.2017</t>
  </si>
  <si>
    <t>13.04.-02.07. / 07.09.-22.10.2017</t>
  </si>
  <si>
    <t>10.05.-13.05. / 28.06.-30.06. / 08.10.-10.10.2017 EVENT Termine!!!</t>
  </si>
  <si>
    <t>tba</t>
  </si>
  <si>
    <t>02.01.-23.03.17 / 29.10.-23.11.17 / 26.11.-30.11.17 / 03.12.-07.12.17 / 10.12.-29.12.17</t>
  </si>
  <si>
    <t>24.03.-29.03. / 01.07.-30.08.17 / 24.11.-25.11. / 01.12.-02.12. / 08.12.-09.12.17</t>
  </si>
  <si>
    <t>30.03.-13.04. / 17.04.-24.05. / 28.05.-01.06. / 05.06.-14.06. / 18.06.-30.06. / 01.09.-28.10.17</t>
  </si>
  <si>
    <t>14.04.-16.04. / 25.05.-27.05. / 02.06.-04.06. / 15.06.-17.06. min. 2 nights</t>
  </si>
  <si>
    <t>03.01.-02.04.</t>
  </si>
  <si>
    <t>01.11.-28.12.17</t>
  </si>
  <si>
    <t>03.04.-13.04. / 25.06.-31.08.</t>
  </si>
  <si>
    <t>18.04.-27.04. / 02.05.-24.05. / 29.05.-01.06. / 06.06.-14.06. / 19.06.-24.06. / 01.09.-31.10.</t>
  </si>
  <si>
    <t>14.04.-17.04. / 28.04.-01.05. / 25.05.-28.05. / 02.06.-05.06. / 15.06.-18.06. min. 3 night stay</t>
  </si>
  <si>
    <t>08.01.-01.03.17 / 04.01.-28.02.18</t>
  </si>
  <si>
    <t>from 25,50 €</t>
  </si>
  <si>
    <t>from 51,00 €</t>
  </si>
  <si>
    <t>02.03.-31.03.17 / 01.03.-28.03.18</t>
  </si>
  <si>
    <t>from 28,50 €</t>
  </si>
  <si>
    <t>from 57,00 €</t>
  </si>
  <si>
    <t>from 56,50 €</t>
  </si>
  <si>
    <t>from 113,00 €</t>
  </si>
  <si>
    <t>from 48,50 €</t>
  </si>
  <si>
    <t>from 97,00 €</t>
  </si>
  <si>
    <t>5*</t>
  </si>
  <si>
    <t>01.11.-28.12. / 02.01.-31.03.17</t>
  </si>
  <si>
    <t>14.04.-16.04./ 28.04.-30.06.17 / 01.09.-31.10.17</t>
  </si>
  <si>
    <t>01.04.-13.04. / 01.07.-16.08.</t>
  </si>
  <si>
    <t>17.04.-27.04. / 17.08.-31.08.</t>
  </si>
  <si>
    <t>29.12.-01.01. min. stay 3 nights</t>
  </si>
  <si>
    <t>Art Deco Imperial Prague (midweek)</t>
  </si>
  <si>
    <t>Art Deco Imperial Prague (weekend)</t>
  </si>
  <si>
    <t>Art Nouveau Palace Praha (midweek)</t>
  </si>
  <si>
    <t>Art Nouveau Palace Praha (weekend)</t>
  </si>
  <si>
    <t>02.01.-12.04.17</t>
  </si>
  <si>
    <t>10.05.-13.05. / 15.05.-17.05. / 28.06.-30.06. / 13.11.-15.11.</t>
  </si>
  <si>
    <t>03.07.-06.09.17</t>
  </si>
  <si>
    <t>13.04.-02.07.17 / 07.09.-22.10.17</t>
  </si>
  <si>
    <t>04.05. / 07.06.-09.06. / 04.10.-10.10.17 EVENT Termine!</t>
  </si>
  <si>
    <t>08.01.-01.03.17 / 04.01.-28.02.2018</t>
  </si>
  <si>
    <t>from  37,00 €</t>
  </si>
  <si>
    <t>from 74,00 €</t>
  </si>
  <si>
    <t>02.03.--31.03.17 / 01.11.-28.12.17 / 01.03.-28.03.2018</t>
  </si>
  <si>
    <t>01.04.-12.04.2017</t>
  </si>
  <si>
    <t>from 62,50 €</t>
  </si>
  <si>
    <t>from 125,00 €</t>
  </si>
  <si>
    <t>13.04.-16.04.2017</t>
  </si>
  <si>
    <t>17.04.-30.06. / 01.09.-31.10.</t>
  </si>
  <si>
    <t>from 68,00 €</t>
  </si>
  <si>
    <t>from 136,00 €</t>
  </si>
  <si>
    <t>01.07.-31.08.2017</t>
  </si>
  <si>
    <t>02.01.-31.03. / 18.12.-29.12. / 02.01.-31.03.18</t>
  </si>
  <si>
    <t>01.04.-30.04. / 01.07.-31.08.</t>
  </si>
  <si>
    <t>01.11.-17.12.</t>
  </si>
  <si>
    <t>14.04.-16.04. min. stay 2 nights</t>
  </si>
  <si>
    <t xml:space="preserve">01.04.-30.04. / </t>
  </si>
  <si>
    <t>01.07.-31.08. / 01.11.-17.12.</t>
  </si>
  <si>
    <t>01.05.-30.06./01.09.-31.10.</t>
  </si>
  <si>
    <t>King´s Court Prague</t>
  </si>
  <si>
    <t>april, june, sept., oct.</t>
  </si>
  <si>
    <t>from 93,50 €</t>
  </si>
  <si>
    <t>from 187,00 €</t>
  </si>
  <si>
    <t>jan-march, nov., dec.                                                   starting rates, on request only</t>
  </si>
  <si>
    <t>july + august</t>
  </si>
  <si>
    <t>from 74,50 €</t>
  </si>
  <si>
    <t>from 147,00 €</t>
  </si>
  <si>
    <t>02.01.-30.03.17 / 01.11.-29.12.17</t>
  </si>
  <si>
    <t>01.04.-30.06.</t>
  </si>
  <si>
    <t>President (standard)</t>
  </si>
  <si>
    <t>30.10.-28.12.    Sunday-Thursday</t>
  </si>
  <si>
    <t>30.10.-28.12.     Friday - Sunday</t>
  </si>
  <si>
    <t>01.04.-13.04. / 18.04.-27.04. / 26.06.-31.08.           Sunday-Thursday</t>
  </si>
  <si>
    <t>01.04.-13.04. / 18.04.-27.04. / 26.06.-31.08.           Friday-Saturday</t>
  </si>
  <si>
    <t>14.04.-17.04. / 28.04.-25.06. / 01.09.-29.10.          Sunday-Thursday</t>
  </si>
  <si>
    <t>14.04.-17.04. / 28.04.-25.06. / 01.09.-29.10.          Friday-Saturday</t>
  </si>
  <si>
    <t>President (superior)</t>
  </si>
  <si>
    <t>KAR</t>
  </si>
  <si>
    <t>Hotel Resort Poppy</t>
  </si>
  <si>
    <t>02.01.-31.03. / 01.11.-22.12.17</t>
  </si>
  <si>
    <t>01.04.-31.10.17</t>
  </si>
  <si>
    <t>04.01.-31.03.17 / 01.11.-20.12.17</t>
  </si>
  <si>
    <t>01.04.-31.10.17 / 21.12.-04.01.18</t>
  </si>
  <si>
    <t>15.11.-26.12.17 / 11.01.-14.03.18</t>
  </si>
  <si>
    <t>15.03.-24.04.17 / 15.10.-14.11.17</t>
  </si>
  <si>
    <t>25.04.-14.10.17 / 27.12.-10.01.17</t>
  </si>
  <si>
    <t>04.01.-31.03. / 15.10.-03.01.18</t>
  </si>
  <si>
    <t>01.04.-29.06. / 09.07.-14.10.</t>
  </si>
  <si>
    <t>30.06.-08.07.2017 / 28.12.-02.01.18</t>
  </si>
  <si>
    <t>01.11.-22.12.17 / 10.01.-31.03.2018</t>
  </si>
  <si>
    <t>01.04.-29.06. / 09.07.-31.10. / 23.12.-09.01.18</t>
  </si>
  <si>
    <t>01.11.-22.12. / 10.01.-31.03.18</t>
  </si>
  <si>
    <t>Savoy Westend</t>
  </si>
  <si>
    <t>01.11.-24.12. / 16.01.-31.03.</t>
  </si>
  <si>
    <t>01.04.-14.04. / 16.05.-31.10.</t>
  </si>
  <si>
    <t>25.04.-14.10.17 / 27.12.-10.01.18</t>
  </si>
  <si>
    <t>MAR</t>
  </si>
  <si>
    <t>01.11.-27.12.16 / 02.01.-31.03.17</t>
  </si>
  <si>
    <t>28.12.-01.01.17</t>
  </si>
  <si>
    <t>01.04.-31.05. / 01.08.-31.10.</t>
  </si>
  <si>
    <t>01.06.-31.07.</t>
  </si>
  <si>
    <t>01.11.-27.12. / 05.01.-31.03.17</t>
  </si>
  <si>
    <t>28.12.-04.01.</t>
  </si>
  <si>
    <t>Close Out</t>
  </si>
  <si>
    <t>03.01.-31.03.2017 / 01.11.-23.12.2017</t>
  </si>
  <si>
    <t>01.04.-30.04.2017 / 01.05.-31.10.2017</t>
  </si>
  <si>
    <t>02.01.-31.03.17 / 01.11.-01.01.2018</t>
  </si>
  <si>
    <t>01.04.-31.10.2017</t>
  </si>
  <si>
    <t xml:space="preserve">02.03.-30.04.  </t>
  </si>
  <si>
    <t>01.11.-28.12.2017</t>
  </si>
  <si>
    <t>Bellevue - superior</t>
  </si>
  <si>
    <t>Ruze (HB)                       CXL Deadline 6 weeks prior to arrival</t>
  </si>
  <si>
    <t>02.01.-31.03. / 01.11.-28.12.</t>
  </si>
  <si>
    <t>Ruze (HB)                       (peak season 8 weeks CXL deadline!)</t>
  </si>
  <si>
    <t>16.06.-17.06. / 29.12.-01.01.</t>
  </si>
  <si>
    <t>Stekl (standard rooms)</t>
  </si>
  <si>
    <t>Stekl (deluxe rooms)</t>
  </si>
  <si>
    <t>Wellness Hotel Diamant (ex. Relaxacni) SUN-THU</t>
  </si>
  <si>
    <t>01.11. - 21.12.2016 / 07.01. - 30.04.2017</t>
  </si>
  <si>
    <t>Wellness Hotel Diamant (ex. Relaxacni) FRI-SAT</t>
  </si>
  <si>
    <t>01.05. - 31.10.2017</t>
  </si>
  <si>
    <t>Wellness Hotel Diamant (ex. Relaxacni)</t>
  </si>
  <si>
    <t>22.12. - 06.01.2017</t>
  </si>
  <si>
    <t>01.11.-28.12.2017 / 02.01.-31.03.2018</t>
  </si>
  <si>
    <t>29.12.-01.01.18 min.stay 3 nights</t>
  </si>
  <si>
    <t>02.01.-31.03.</t>
  </si>
  <si>
    <t>01.11.-29.12.</t>
  </si>
  <si>
    <t>30.12.-02.01.18</t>
  </si>
  <si>
    <t>01.11.-28.12.17 / 02.01.-31.03.18</t>
  </si>
  <si>
    <t>01.07.-20.08.</t>
  </si>
  <si>
    <r>
      <t xml:space="preserve">Pupp Comfort ( GROUP ) min 10 pax   </t>
    </r>
    <r>
      <rPr>
        <b/>
        <sz val="14"/>
        <rFont val="Arial"/>
        <family val="2"/>
      </rPr>
      <t>SUN-THU</t>
    </r>
  </si>
  <si>
    <r>
      <t xml:space="preserve">01.04.-29.06.2017 / 09.07.-31.10.2017 / 23.12.-09.01.18 </t>
    </r>
    <r>
      <rPr>
        <b/>
        <sz val="14"/>
        <rFont val="Arial"/>
        <family val="2"/>
      </rPr>
      <t>Sunday - Thursday</t>
    </r>
  </si>
  <si>
    <r>
      <t xml:space="preserve">Pupp Comfort ( GROUP ) min 10 pax   </t>
    </r>
    <r>
      <rPr>
        <b/>
        <sz val="14"/>
        <rFont val="Arial"/>
        <family val="2"/>
      </rPr>
      <t>FRI-SAT</t>
    </r>
  </si>
  <si>
    <r>
      <t xml:space="preserve">01.04.-29.06.2017 / 09.07.-31.10.2017 / 23.12.-09.01.18 </t>
    </r>
    <r>
      <rPr>
        <b/>
        <sz val="14"/>
        <rFont val="Arial"/>
        <family val="2"/>
      </rPr>
      <t>Friday - Saturday</t>
    </r>
  </si>
  <si>
    <r>
      <t xml:space="preserve">02.01.-31.03. / 01.11.-23.12.2017 </t>
    </r>
    <r>
      <rPr>
        <b/>
        <sz val="14"/>
        <rFont val="Arial"/>
        <family val="2"/>
      </rPr>
      <t>(on request and availability only!)</t>
    </r>
  </si>
  <si>
    <r>
      <t xml:space="preserve">01.04.-31.10.2017 </t>
    </r>
    <r>
      <rPr>
        <b/>
        <sz val="14"/>
        <rFont val="Arial"/>
        <family val="2"/>
      </rPr>
      <t>(on request and availability only!)</t>
    </r>
  </si>
  <si>
    <r>
      <t>22.10.-31.10.</t>
    </r>
    <r>
      <rPr>
        <b/>
        <sz val="14"/>
        <rFont val="Arial"/>
        <family val="2"/>
      </rPr>
      <t xml:space="preserve"> (except peak)</t>
    </r>
  </si>
  <si>
    <r>
      <t xml:space="preserve">01.05.-15.06. / 18.06.-21.10. </t>
    </r>
    <r>
      <rPr>
        <b/>
        <sz val="14"/>
        <rFont val="Arial"/>
        <family val="2"/>
      </rPr>
      <t>(except peak)</t>
    </r>
  </si>
  <si>
    <r>
      <t>Bellevue -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>standard rooms</t>
    </r>
    <r>
      <rPr>
        <b/>
        <sz val="14"/>
        <rFont val="Arial"/>
        <family val="2"/>
      </rPr>
      <t xml:space="preserve"> on request only!</t>
    </r>
  </si>
  <si>
    <r>
      <t>02.01. - 31.03.2017 / 01.11. - 27.12.2017</t>
    </r>
    <r>
      <rPr>
        <b/>
        <sz val="14"/>
        <rFont val="Arial"/>
        <family val="2"/>
      </rPr>
      <t xml:space="preserve"> (standard rooms)</t>
    </r>
  </si>
  <si>
    <r>
      <t xml:space="preserve">Bellevue -  standard rooms </t>
    </r>
    <r>
      <rPr>
        <b/>
        <sz val="14"/>
        <rFont val="Arial"/>
        <family val="2"/>
      </rPr>
      <t>on request only!</t>
    </r>
  </si>
  <si>
    <r>
      <t xml:space="preserve">01.04. - 31.10.2017 / 28.12. - 31.12.2017 </t>
    </r>
    <r>
      <rPr>
        <b/>
        <sz val="14"/>
        <rFont val="Arial"/>
        <family val="2"/>
      </rPr>
      <t>(standard rooms)</t>
    </r>
  </si>
  <si>
    <r>
      <t xml:space="preserve">02.01. - 31.03.2017 / 01.11. - 27.12.2017 </t>
    </r>
    <r>
      <rPr>
        <b/>
        <sz val="14"/>
        <rFont val="Arial"/>
        <family val="2"/>
      </rPr>
      <t xml:space="preserve"> (superior rooms)</t>
    </r>
  </si>
  <si>
    <r>
      <t xml:space="preserve">01.04. - 31.10.2017 / 28.12. - 31.12.2017 </t>
    </r>
    <r>
      <rPr>
        <b/>
        <sz val="14"/>
        <rFont val="Arial"/>
        <family val="2"/>
      </rPr>
      <t xml:space="preserve"> (superior rooms)</t>
    </r>
  </si>
  <si>
    <r>
      <t>Ruze (HB)</t>
    </r>
    <r>
      <rPr>
        <b/>
        <sz val="14"/>
        <rFont val="Arial"/>
        <family val="2"/>
      </rPr>
      <t xml:space="preserve"> last minute  </t>
    </r>
    <r>
      <rPr>
        <sz val="14"/>
        <rFont val="Arial"/>
        <family val="2"/>
      </rPr>
      <t xml:space="preserve">    CXL Deadline 6 weeks prior to arrival</t>
    </r>
  </si>
  <si>
    <r>
      <t xml:space="preserve">02.01.-26.01. / 05.02.-30.03.2017 </t>
    </r>
    <r>
      <rPr>
        <b/>
        <sz val="14"/>
        <rFont val="Arial"/>
        <family val="2"/>
      </rPr>
      <t>last minute</t>
    </r>
  </si>
  <si>
    <r>
      <t xml:space="preserve">Ruze (HB) </t>
    </r>
    <r>
      <rPr>
        <b/>
        <sz val="14"/>
        <rFont val="Arial"/>
        <family val="2"/>
      </rPr>
      <t xml:space="preserve">last minute  </t>
    </r>
    <r>
      <rPr>
        <sz val="14"/>
        <rFont val="Arial"/>
        <family val="2"/>
      </rPr>
      <t xml:space="preserve">    CXL Deadline 6 weeks prior to arrival</t>
    </r>
  </si>
  <si>
    <r>
      <t xml:space="preserve">01.04.-13.04. / 22.10.-31.10. </t>
    </r>
    <r>
      <rPr>
        <b/>
        <sz val="14"/>
        <rFont val="Arial"/>
        <family val="2"/>
      </rPr>
      <t>(except peak)  last minute</t>
    </r>
  </si>
  <si>
    <r>
      <t xml:space="preserve">14.04.-15.06. / 18.06.-21.10. </t>
    </r>
    <r>
      <rPr>
        <b/>
        <sz val="14"/>
        <rFont val="Arial"/>
        <family val="2"/>
      </rPr>
      <t>(except peak)</t>
    </r>
  </si>
  <si>
    <t>KRU</t>
  </si>
  <si>
    <t>HLU</t>
  </si>
  <si>
    <t>PIL</t>
  </si>
  <si>
    <t>CESKE BUD</t>
  </si>
  <si>
    <t>low s.: 30.03.-12.04. / 28.10.-28.12. / 02.01.-28.03.18</t>
  </si>
  <si>
    <t>high s.: 13.04.-23.06. / 01.09.-27.10.</t>
  </si>
  <si>
    <t>Christmas period</t>
  </si>
  <si>
    <t xml:space="preserve">low s.: 01.11.-28.12. / 02.01.-29.03.18 </t>
  </si>
  <si>
    <t>HIGH S.: 01.04.-30.06. / 05.09.-31.10.</t>
  </si>
  <si>
    <t>low s: 29.10.-27.12.2017 incl. / 02.01.-28.03.2018 incl.</t>
  </si>
  <si>
    <t xml:space="preserve">01.04.-24.06. / 01.09.-28.10. / 29.03.-01.04.18; </t>
  </si>
  <si>
    <t>Courty.by Marriott Prag City (ex-Flora) 4*</t>
  </si>
  <si>
    <t xml:space="preserve">01.07.-31.08.          </t>
  </si>
  <si>
    <t>HIGH S.: 25.03.-28.03. / 01.04.-30.06. / 01.09.-31.10.2016</t>
  </si>
  <si>
    <t xml:space="preserve">01.04.-30.04. </t>
  </si>
  <si>
    <t>Friday - Sunday</t>
  </si>
  <si>
    <t>Sunday-Thursday</t>
  </si>
  <si>
    <t xml:space="preserve">01.04.-13.04. / 18.04.-27.04. / 26.06.-31.08.  </t>
  </si>
  <si>
    <t xml:space="preserve">14.04.-17.04. / 28.04.-25.06. / 01.09.-29.10. </t>
  </si>
  <si>
    <t>Poppy Resort 4*</t>
  </si>
  <si>
    <t>Jean De Carro 4*</t>
  </si>
  <si>
    <t>Spa Resort Sanssouci</t>
  </si>
  <si>
    <t xml:space="preserve">Thermal </t>
  </si>
  <si>
    <t>01.04.-29.06.2017 / 09.07.-31.10.2017 / 23.12.-09.01.18 Friday - Saturday</t>
  </si>
  <si>
    <t>Friday - Saturday</t>
  </si>
  <si>
    <t>01.04.-29.06.2017 / 09.07.-31.10.2017 / 23.12.-09.01.18 Sunday - Thursday</t>
  </si>
  <si>
    <t>Sunday - Thursday</t>
  </si>
  <si>
    <t>close-out: 30.06.-08.07.2017 / 28.12.-02.01.18</t>
  </si>
  <si>
    <t>Savoy Westend 5*</t>
  </si>
  <si>
    <t>Imperial 4*</t>
  </si>
  <si>
    <t xml:space="preserve">01.04.-31.10.2017 </t>
  </si>
  <si>
    <t>(on request and availability only!)</t>
  </si>
  <si>
    <t>22.10.-31.10. (except peak)</t>
  </si>
  <si>
    <t>01.05.-15.06. / 18.06.-21.10. (except peak)</t>
  </si>
  <si>
    <t>02.01. - 31.03.2017 / 01.11. - 27.12.2017</t>
  </si>
  <si>
    <t>STANDARD room on request only</t>
  </si>
  <si>
    <t>SUPERIOR</t>
  </si>
  <si>
    <t>01.04.-13.04. / 22.10.-31.10. (except peak)  last minute</t>
  </si>
  <si>
    <t>(except peak)  last minute</t>
  </si>
  <si>
    <t>14.04.-15.06. / 18.06.-21.10. (except peak)</t>
  </si>
  <si>
    <t xml:space="preserve">CXL 8 weeks </t>
  </si>
  <si>
    <t>CXL 6 weeks</t>
  </si>
  <si>
    <t>Standard rooms</t>
  </si>
  <si>
    <t>Superior rooms</t>
  </si>
  <si>
    <t>Friday-Saturday</t>
  </si>
  <si>
    <t>Diamant (RRC) 5*</t>
  </si>
  <si>
    <t>Budweis 4*</t>
  </si>
  <si>
    <t>01-13/04; 23/10-03/12; 19-31/03 2018</t>
  </si>
  <si>
    <t>14/04-22/10; 29/12-02/01 2018</t>
  </si>
  <si>
    <t>may,sept,oct</t>
  </si>
  <si>
    <t>june, july,aug</t>
  </si>
  <si>
    <t>22/04-05/05; 16-29/09</t>
  </si>
  <si>
    <t>06/05-02/06; 09-15/09</t>
  </si>
  <si>
    <t>04-24/06; 27/08-02/0903-23/06; 02-08/09</t>
  </si>
  <si>
    <t>Solaris Resort Ivan 4*/Juve 4*</t>
  </si>
  <si>
    <t>Solaris Resort Andrija 4*</t>
  </si>
  <si>
    <t>min. stay 2 nights</t>
  </si>
  <si>
    <t>23-4-06/05; 17-30/09</t>
  </si>
  <si>
    <t>07/05-03/06; 10-16/09</t>
  </si>
  <si>
    <t>04-24/06; 03-09/09</t>
  </si>
  <si>
    <t>25/06-03/09</t>
  </si>
  <si>
    <t>CXL deadline 60 days</t>
  </si>
  <si>
    <t>Riva</t>
  </si>
  <si>
    <t>15/6-17/7; 24/8-19/9</t>
  </si>
  <si>
    <t>18/7-23/8</t>
  </si>
  <si>
    <t>Importanne Resort Ariston 5*</t>
  </si>
  <si>
    <t>low s 01/01-31/03; 21/10-31/12</t>
  </si>
  <si>
    <t>may, 07-20/10</t>
  </si>
  <si>
    <t>june, 23/09-06/10</t>
  </si>
  <si>
    <t>01/07-22/09</t>
  </si>
  <si>
    <t>standard</t>
  </si>
  <si>
    <t>sea view</t>
  </si>
  <si>
    <t>Importanne Resort Royal Blue 5*</t>
  </si>
  <si>
    <t>Importanne Resort Neptun 4*</t>
  </si>
  <si>
    <t>registration fee</t>
  </si>
  <si>
    <t>14/4-13/07; 10/09-28/10; 22-28/12</t>
  </si>
  <si>
    <t>14/07-09/09; 29-12/06/01</t>
  </si>
  <si>
    <t>Achat Premium</t>
  </si>
  <si>
    <t>Local meals: Varosliget Restaurant 15-25€</t>
  </si>
  <si>
    <t xml:space="preserve">                         Reteshaz :15-20€</t>
  </si>
  <si>
    <t xml:space="preserve">                     Trofea: 13,5 € for lunch  (weekday)  18.5 € for dinner weekday - 22 € for weekend and holiday</t>
  </si>
  <si>
    <t>Low s.: 01/11 - 22/12; 03/01-31/03 2018</t>
  </si>
  <si>
    <t>Mid s.: 01/04-20/07; 03/09-31/10</t>
  </si>
  <si>
    <t>High s.: 21/07-02/09; 23/12-02/01 2018</t>
  </si>
  <si>
    <t>(St. Vitus Cathedral, Old Royal Palace, St. George Basilica, Golden Lane, Powder Tower, Rosenberg Palace)</t>
    <phoneticPr fontId="35" type="noConversion"/>
  </si>
  <si>
    <t>Michelin recommended restaurants:</t>
    <phoneticPr fontId="35" type="noConversion"/>
  </si>
  <si>
    <t>Am transfer to MUC Apt.</t>
    <phoneticPr fontId="23" type="noConversion"/>
  </si>
  <si>
    <t>Mlyn or Zvon or sim</t>
    <phoneticPr fontId="147" type="noConversion"/>
  </si>
  <si>
    <t>Grandior or Jalta or sim</t>
    <phoneticPr fontId="147" type="noConversion"/>
  </si>
  <si>
    <t>A.T.H Royal or Reanaissance or sim</t>
    <phoneticPr fontId="147" type="noConversion"/>
  </si>
  <si>
    <t>Weisses Lamm:12€</t>
    <phoneticPr fontId="35" type="noConversion"/>
  </si>
  <si>
    <t>Seewirt Zauner: 1from 17€</t>
    <phoneticPr fontId="35" type="noConversion"/>
  </si>
  <si>
    <r>
      <t>Lazarlovaspark: 28</t>
    </r>
    <r>
      <rPr>
        <sz val="12"/>
        <color rgb="FF9C6500"/>
        <rFont val="新細明體"/>
        <family val="3"/>
        <charset val="136"/>
        <scheme val="minor"/>
      </rPr>
      <t>€</t>
    </r>
    <phoneticPr fontId="23" type="noConversion"/>
  </si>
  <si>
    <t>Artisan / Mr. Jay</t>
    <phoneticPr fontId="23" type="noConversion"/>
  </si>
  <si>
    <t>EETS/TPE/Felicia</t>
    <phoneticPr fontId="23" type="noConversion"/>
  </si>
  <si>
    <t>x</t>
    <phoneticPr fontId="147" type="noConversion"/>
  </si>
  <si>
    <t>x</t>
    <phoneticPr fontId="147" type="noConversion"/>
  </si>
  <si>
    <t>MUC/TPE</t>
    <phoneticPr fontId="147" type="noConversion"/>
  </si>
  <si>
    <t>NIL</t>
    <phoneticPr fontId="23" type="noConversion"/>
  </si>
  <si>
    <t>NIL</t>
    <phoneticPr fontId="23" type="noConversion"/>
  </si>
  <si>
    <t>Am transfer to Telc</t>
    <phoneticPr fontId="23" type="noConversion"/>
  </si>
  <si>
    <t>HD SS+Ch.GD</t>
    <phoneticPr fontId="23" type="noConversion"/>
  </si>
  <si>
    <t>EF+PRG Castle+St.Vita+Golden Lane</t>
    <phoneticPr fontId="23" type="noConversion"/>
  </si>
  <si>
    <t xml:space="preserve">   + Trofea Grill Restaurant Ujbuda </t>
  </si>
  <si>
    <t>Pm transfer to Salzburg SS+Ch.GD</t>
    <phoneticPr fontId="23" type="noConversion"/>
  </si>
  <si>
    <t>x</t>
    <phoneticPr fontId="147" type="noConversion"/>
  </si>
  <si>
    <t>x</t>
    <phoneticPr fontId="147" type="noConversion"/>
  </si>
  <si>
    <t>x</t>
    <phoneticPr fontId="147" type="noConversion"/>
  </si>
  <si>
    <t>Aquicum or sim</t>
    <phoneticPr fontId="147" type="noConversion"/>
  </si>
  <si>
    <t>meal fee for driver</t>
    <phoneticPr fontId="147" type="noConversion"/>
  </si>
  <si>
    <t>** 3 course menu for local meal  **</t>
    <phoneticPr fontId="18" type="noConversion"/>
  </si>
  <si>
    <t>** This group include all meals fee for the driver **</t>
    <phoneticPr fontId="23" type="noConversion"/>
  </si>
  <si>
    <t>01/Nov/17</t>
    <phoneticPr fontId="23" type="noConversion"/>
  </si>
  <si>
    <t>20/Mar/18</t>
    <phoneticPr fontId="23" type="noConversion"/>
  </si>
  <si>
    <t>MUC</t>
    <phoneticPr fontId="23" type="noConversion"/>
  </si>
  <si>
    <t>** The Quotation rate vaild for normal period , If Group during in festvial , congress</t>
  </si>
  <si>
    <t xml:space="preserve">  , Christmas market , New Year , Hotel will be charge supplement. **</t>
  </si>
  <si>
    <t>** Salzburg city fee &amp; High way fee already included **</t>
  </si>
  <si>
    <t>A.T. H. Europa or sim</t>
    <phoneticPr fontId="147" type="noConversion"/>
  </si>
  <si>
    <t>1D empty run</t>
    <phoneticPr fontId="147" type="noConversion"/>
  </si>
  <si>
    <t>2017/Sept/07</t>
    <phoneticPr fontId="23" type="noConversion"/>
  </si>
  <si>
    <t>929.-</t>
    <phoneticPr fontId="147" type="noConversion"/>
  </si>
  <si>
    <t>831.-</t>
    <phoneticPr fontId="147" type="noConversion"/>
  </si>
  <si>
    <t>778.-</t>
    <phoneticPr fontId="147" type="noConversion"/>
  </si>
  <si>
    <t>760.-</t>
    <phoneticPr fontId="147" type="noConversion"/>
  </si>
  <si>
    <t>732.-</t>
    <phoneticPr fontId="147" type="noConversion"/>
  </si>
  <si>
    <t>300.-</t>
    <phoneticPr fontId="147" type="noConversion"/>
  </si>
  <si>
    <t xml:space="preserve"> 11 / 1</t>
    <phoneticPr fontId="147" type="noConversion"/>
  </si>
  <si>
    <t xml:space="preserve"> 12 / 1</t>
  </si>
  <si>
    <t xml:space="preserve"> 13 / 1</t>
  </si>
  <si>
    <t xml:space="preserve"> 14 / 1</t>
  </si>
  <si>
    <t xml:space="preserve"> 15 / 1</t>
  </si>
  <si>
    <t xml:space="preserve"> 16 / 1</t>
  </si>
  <si>
    <t xml:space="preserve"> 17 / 1</t>
  </si>
  <si>
    <t xml:space="preserve"> 18 / 1</t>
  </si>
  <si>
    <t xml:space="preserve"> 19 / 1</t>
  </si>
  <si>
    <t xml:space="preserve"> 20 / 1</t>
  </si>
  <si>
    <t>Booking Size: 13TWN+1SGL</t>
    <phoneticPr fontId="147" type="noConversion"/>
  </si>
  <si>
    <t>Vienna</t>
    <phoneticPr fontId="18" type="noConversion"/>
  </si>
  <si>
    <t>Salzburg</t>
    <phoneticPr fontId="147" type="noConversion"/>
  </si>
  <si>
    <t>Krumlov</t>
    <phoneticPr fontId="18" type="noConversion"/>
  </si>
  <si>
    <t>Prague</t>
    <phoneticPr fontId="18" type="noConversion"/>
  </si>
  <si>
    <t xml:space="preserve">Budapest  </t>
    <phoneticPr fontId="18" type="noConversion"/>
  </si>
  <si>
    <t>Bad Blumau 109.5 / 22.5</t>
    <phoneticPr fontId="147" type="noConversion"/>
  </si>
  <si>
    <t>Ronger</t>
    <phoneticPr fontId="147" type="noConversion"/>
  </si>
  <si>
    <t>#0110 12D MUC-MUC SQ-ACH Change ITIN</t>
    <phoneticPr fontId="23" type="noConversion"/>
  </si>
  <si>
    <t>Arr.MUC Apt. then transfer to Krumlov</t>
    <phoneticPr fontId="23" type="noConversion"/>
  </si>
  <si>
    <t>Pm SS in Krumlov</t>
    <phoneticPr fontId="23" type="noConversion"/>
  </si>
  <si>
    <t xml:space="preserve">Am transfer to Karlovy Vary </t>
    <phoneticPr fontId="23" type="noConversion"/>
  </si>
  <si>
    <t>Pm transfer to Prague</t>
    <phoneticPr fontId="23" type="noConversion"/>
  </si>
  <si>
    <t>Pm transfer to VIE</t>
    <phoneticPr fontId="23" type="noConversion"/>
  </si>
  <si>
    <t xml:space="preserve">HD SS+Ch.GD  </t>
    <phoneticPr fontId="23" type="noConversion"/>
  </si>
  <si>
    <t>EF+Schonbrunn Palace</t>
    <phoneticPr fontId="23" type="noConversion"/>
  </si>
  <si>
    <r>
      <t xml:space="preserve">Am transfer to Godollo </t>
    </r>
    <r>
      <rPr>
        <b/>
        <sz val="12"/>
        <rFont val="Times New Roman"/>
        <family val="1"/>
      </rPr>
      <t>EF+Horse Show</t>
    </r>
    <phoneticPr fontId="23" type="noConversion"/>
  </si>
  <si>
    <t xml:space="preserve"> + Gooseliver Lunch</t>
    <phoneticPr fontId="23" type="noConversion"/>
  </si>
  <si>
    <r>
      <t xml:space="preserve">HD SS+Ch.GD  </t>
    </r>
    <r>
      <rPr>
        <b/>
        <sz val="12"/>
        <rFont val="Times New Roman"/>
        <family val="1"/>
      </rPr>
      <t>EF+Fisherman's Bastion</t>
    </r>
    <phoneticPr fontId="23" type="noConversion"/>
  </si>
  <si>
    <t>NIL</t>
    <phoneticPr fontId="23" type="noConversion"/>
  </si>
  <si>
    <t xml:space="preserve"> + Fish Lunch</t>
    <phoneticPr fontId="23" type="noConversion"/>
  </si>
  <si>
    <r>
      <t xml:space="preserve">Pm transfer to Budapest  </t>
    </r>
    <r>
      <rPr>
        <b/>
        <sz val="12"/>
        <rFont val="Times New Roman"/>
        <family val="1"/>
      </rPr>
      <t>EF+Danube Cruise</t>
    </r>
    <phoneticPr fontId="23" type="noConversion"/>
  </si>
  <si>
    <t>Pm transfer to Bad Blumau</t>
    <phoneticPr fontId="23" type="noConversion"/>
  </si>
  <si>
    <t>Am transfer to Hallstatt</t>
    <phoneticPr fontId="23" type="noConversion"/>
  </si>
  <si>
    <t xml:space="preserve"> + Hotel Dinner</t>
    <phoneticPr fontId="23" type="noConversion"/>
  </si>
  <si>
    <r>
      <t xml:space="preserve">Pm back to Salzburg via Hallein </t>
    </r>
    <r>
      <rPr>
        <b/>
        <sz val="12"/>
        <rFont val="Times New Roman"/>
        <family val="1"/>
      </rPr>
      <t xml:space="preserve">EF+Salt Mine </t>
    </r>
    <phoneticPr fontId="23" type="noConversion"/>
  </si>
  <si>
    <r>
      <t xml:space="preserve">Am transfer to Konigssee </t>
    </r>
    <r>
      <rPr>
        <i/>
        <sz val="12"/>
        <color rgb="FFFF0000"/>
        <rFont val="Times New Roman"/>
        <family val="1"/>
      </rPr>
      <t>(Cruise Spot Pay by T/L)</t>
    </r>
    <phoneticPr fontId="23" type="noConversion"/>
  </si>
  <si>
    <t>Note</t>
    <phoneticPr fontId="147" type="noConversion"/>
  </si>
  <si>
    <r>
      <t xml:space="preserve">Am transfer to Lake Balaton </t>
    </r>
    <r>
      <rPr>
        <b/>
        <sz val="12"/>
        <rFont val="Times New Roman"/>
        <family val="1"/>
      </rPr>
      <t>EF+Ferry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</si>
</sst>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_(&quot;$&quot;* #,##0.00_);_(&quot;$&quot;* \(#,##0.00\);_(&quot;$&quot;* &quot;-&quot;??_);_(@_)"/>
    <numFmt numFmtId="177" formatCode="0_);[Red]\(0\)"/>
    <numFmt numFmtId="178" formatCode="0_ "/>
    <numFmt numFmtId="179" formatCode="0.0_);[Red]\(0.0\)"/>
    <numFmt numFmtId="180" formatCode="0.00_);[Red]\(0.00\)"/>
    <numFmt numFmtId="181" formatCode="#,##0.00\ &quot;€&quot;"/>
    <numFmt numFmtId="182" formatCode="#,##0\ [$€-1];[Red]\-#,##0\ [$€-1]"/>
    <numFmt numFmtId="183" formatCode="#,##0.00\ [$€-1];[Red]\-#,##0.00\ [$€-1]"/>
    <numFmt numFmtId="184" formatCode="#,##0\ &quot;zł&quot;;[Red]\-#,##0\ &quot;zł&quot;"/>
    <numFmt numFmtId="185" formatCode="#,##0.00\ &quot;zł&quot;;[Red]\-#,##0.00\ &quot;zł&quot;"/>
    <numFmt numFmtId="186" formatCode="_-&quot;€&quot;\ * #,##0.00_-;\-&quot;€&quot;\ * #,##0.00_-;_-&quot;€&quot;\ * &quot;-&quot;??_-;_-@_-"/>
    <numFmt numFmtId="187" formatCode="#,##0.00_ ;[Red]\-#,##0.00\ "/>
  </numFmts>
  <fonts count="185"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sz val="12"/>
      <color indexed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2"/>
      <color indexed="8"/>
      <name val="Times New Roman"/>
      <family val="1"/>
    </font>
    <font>
      <sz val="12"/>
      <color indexed="12"/>
      <name val="Times New Roman"/>
      <family val="1"/>
    </font>
    <font>
      <b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sz val="14"/>
      <name val="Times New Roman"/>
      <family val="1"/>
    </font>
    <font>
      <sz val="12"/>
      <color indexed="9"/>
      <name val="Times New Roman"/>
      <family val="1"/>
    </font>
    <font>
      <b/>
      <i/>
      <sz val="14"/>
      <name val="Times New Roman"/>
      <family val="1"/>
    </font>
    <font>
      <sz val="12"/>
      <name val="新細明體"/>
      <family val="1"/>
      <charset val="136"/>
    </font>
    <font>
      <b/>
      <i/>
      <sz val="14"/>
      <name val="新細明體"/>
      <family val="1"/>
      <charset val="136"/>
    </font>
    <font>
      <sz val="9"/>
      <name val="新細明體"/>
      <family val="1"/>
      <charset val="136"/>
    </font>
    <font>
      <sz val="12"/>
      <name val="細明體"/>
      <family val="3"/>
      <charset val="136"/>
    </font>
    <font>
      <b/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細明體"/>
      <family val="3"/>
      <charset val="136"/>
    </font>
    <font>
      <sz val="9"/>
      <name val="細明體"/>
      <family val="3"/>
      <charset val="136"/>
    </font>
    <font>
      <sz val="14"/>
      <name val="細明體"/>
      <family val="3"/>
      <charset val="136"/>
    </font>
    <font>
      <u/>
      <sz val="12"/>
      <color indexed="12"/>
      <name val="Times New Roman"/>
      <family val="1"/>
    </font>
    <font>
      <b/>
      <i/>
      <sz val="12"/>
      <name val="細明體"/>
      <family val="3"/>
      <charset val="136"/>
    </font>
    <font>
      <b/>
      <i/>
      <sz val="12"/>
      <color indexed="8"/>
      <name val="Times New Roman"/>
      <family val="1"/>
    </font>
    <font>
      <b/>
      <sz val="12"/>
      <color indexed="56"/>
      <name val="Times New Roman"/>
      <family val="1"/>
    </font>
    <font>
      <b/>
      <sz val="12"/>
      <color indexed="10"/>
      <name val="細明體"/>
      <family val="3"/>
      <charset val="136"/>
    </font>
    <font>
      <sz val="14"/>
      <color indexed="12"/>
      <name val="Times New Roman"/>
      <family val="1"/>
    </font>
    <font>
      <b/>
      <sz val="14"/>
      <color indexed="10"/>
      <name val="Times New Roman"/>
      <family val="1"/>
    </font>
    <font>
      <b/>
      <sz val="14"/>
      <color indexed="10"/>
      <name val="細明體"/>
      <family val="3"/>
      <charset val="136"/>
    </font>
    <font>
      <b/>
      <sz val="14"/>
      <color indexed="12"/>
      <name val="Times New Roman"/>
      <family val="1"/>
    </font>
    <font>
      <b/>
      <sz val="14"/>
      <color indexed="12"/>
      <name val="細明體"/>
      <family val="3"/>
      <charset val="136"/>
    </font>
    <font>
      <sz val="8"/>
      <name val="Times New Roman"/>
      <family val="1"/>
    </font>
    <font>
      <sz val="10"/>
      <color indexed="81"/>
      <name val="Tahoma"/>
      <family val="2"/>
    </font>
    <font>
      <b/>
      <sz val="14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u/>
      <sz val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5"/>
      <name val="Monotype Corsiva"/>
      <family val="4"/>
    </font>
    <font>
      <b/>
      <u/>
      <sz val="13"/>
      <name val="Arial"/>
      <family val="2"/>
    </font>
    <font>
      <b/>
      <u/>
      <sz val="14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u/>
      <sz val="12"/>
      <name val="Times New Roman"/>
      <family val="1"/>
    </font>
    <font>
      <b/>
      <sz val="14"/>
      <name val="細明體"/>
      <family val="3"/>
      <charset val="136"/>
    </font>
    <font>
      <b/>
      <sz val="12"/>
      <name val="Arial"/>
      <family val="2"/>
    </font>
    <font>
      <b/>
      <i/>
      <u/>
      <sz val="12"/>
      <name val="Arial"/>
      <family val="2"/>
    </font>
    <font>
      <sz val="11"/>
      <color rgb="FF006100"/>
      <name val="新細明體"/>
      <family val="1"/>
      <charset val="136"/>
      <scheme val="minor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0"/>
      <color theme="1"/>
      <name val="Arial"/>
      <family val="2"/>
    </font>
    <font>
      <b/>
      <sz val="14"/>
      <color rgb="FFFF0000"/>
      <name val="Times New Roman"/>
      <family val="1"/>
    </font>
    <font>
      <b/>
      <u/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8"/>
      <color rgb="FFFF0000"/>
      <name val="Times New Roman"/>
      <family val="1"/>
    </font>
    <font>
      <b/>
      <sz val="10"/>
      <color rgb="FFFF0000"/>
      <name val="Arial"/>
      <family val="2"/>
    </font>
    <font>
      <sz val="12"/>
      <color rgb="FFFF0000"/>
      <name val="細明體"/>
      <family val="3"/>
      <charset val="136"/>
    </font>
    <font>
      <b/>
      <i/>
      <sz val="12"/>
      <color rgb="FFFF0000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b/>
      <sz val="10"/>
      <color rgb="FF7030A0"/>
      <name val="Arial"/>
      <family val="2"/>
    </font>
    <font>
      <sz val="10"/>
      <color theme="3" tint="0.39997558519241921"/>
      <name val="Arial"/>
      <family val="2"/>
    </font>
    <font>
      <sz val="11"/>
      <color rgb="FFFF0000"/>
      <name val="新細明體"/>
      <family val="1"/>
      <charset val="136"/>
      <scheme val="minor"/>
    </font>
    <font>
      <b/>
      <sz val="8"/>
      <color rgb="FFFF0000"/>
      <name val="Times New Roman"/>
      <family val="1"/>
    </font>
    <font>
      <sz val="8"/>
      <color indexed="10"/>
      <name val="Arial"/>
      <family val="2"/>
    </font>
    <font>
      <i/>
      <sz val="12"/>
      <name val="Times New Roman"/>
      <family val="1"/>
    </font>
    <font>
      <u/>
      <sz val="12"/>
      <name val="Times New Roman"/>
      <family val="1"/>
    </font>
    <font>
      <u/>
      <sz val="12"/>
      <name val="Times New Roman"/>
      <family val="1"/>
      <charset val="238"/>
    </font>
    <font>
      <sz val="12"/>
      <name val="Times New Roman"/>
      <family val="1"/>
      <charset val="238"/>
    </font>
    <font>
      <u/>
      <sz val="10"/>
      <color indexed="12"/>
      <name val="Arial"/>
      <family val="2"/>
    </font>
    <font>
      <b/>
      <sz val="12"/>
      <color rgb="FFFF0000"/>
      <name val="Times New Roman"/>
      <family val="1"/>
      <charset val="238"/>
    </font>
    <font>
      <sz val="8"/>
      <color theme="3" tint="0.39997558519241921"/>
      <name val="Times New Roman"/>
      <family val="1"/>
    </font>
    <font>
      <sz val="11"/>
      <color theme="3" tint="0.39997558519241921"/>
      <name val="Times New Roman"/>
      <family val="1"/>
    </font>
    <font>
      <sz val="12"/>
      <color theme="3" tint="0.3999755851924192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3" tint="0.39997558519241921"/>
      <name val="Times New Roman"/>
      <family val="1"/>
    </font>
    <font>
      <b/>
      <sz val="12"/>
      <color theme="3" tint="0.39997558519241921"/>
      <name val="Times New Roman"/>
      <family val="1"/>
    </font>
    <font>
      <b/>
      <i/>
      <sz val="12"/>
      <color theme="3" tint="0.39997558519241921"/>
      <name val="Times New Roman"/>
      <family val="1"/>
    </font>
    <font>
      <sz val="12"/>
      <color theme="3" tint="0.39997558519241921"/>
      <name val="細明體"/>
      <family val="3"/>
      <charset val="136"/>
    </font>
    <font>
      <sz val="10"/>
      <color theme="3" tint="0.39997558519241921"/>
      <name val="細明體"/>
      <family val="3"/>
      <charset val="136"/>
    </font>
    <font>
      <b/>
      <sz val="8"/>
      <color theme="3" tint="0.39997558519241921"/>
      <name val="Times New Roman"/>
      <family val="1"/>
    </font>
    <font>
      <sz val="11"/>
      <name val="Symbol"/>
      <family val="1"/>
      <charset val="2"/>
    </font>
    <font>
      <sz val="7"/>
      <name val="Times New Roman"/>
      <family val="1"/>
    </font>
    <font>
      <b/>
      <sz val="13"/>
      <name val="Arial"/>
      <family val="2"/>
    </font>
    <font>
      <b/>
      <sz val="10"/>
      <color rgb="FFFF0000"/>
      <name val="Times New Roman"/>
      <family val="1"/>
      <charset val="238"/>
    </font>
    <font>
      <b/>
      <sz val="8"/>
      <color rgb="FFFF0000"/>
      <name val="Times New Roman"/>
      <family val="1"/>
      <charset val="238"/>
    </font>
    <font>
      <sz val="12"/>
      <name val="Californian FB"/>
      <family val="1"/>
    </font>
    <font>
      <sz val="12"/>
      <color rgb="FF000000"/>
      <name val="Times New Roman"/>
      <family val="1"/>
    </font>
    <font>
      <sz val="7"/>
      <color rgb="FF000000"/>
      <name val="Times New Roman"/>
      <family val="1"/>
      <charset val="238"/>
    </font>
    <font>
      <b/>
      <sz val="11"/>
      <color theme="1"/>
      <name val="Czcionka tekstu podstawowego"/>
      <family val="2"/>
      <charset val="238"/>
    </font>
    <font>
      <b/>
      <sz val="11"/>
      <color theme="1"/>
      <name val="宋体"/>
      <charset val="134"/>
    </font>
    <font>
      <sz val="11"/>
      <color theme="1"/>
      <name val="Czcionka tekstu podstawowego"/>
      <family val="2"/>
      <charset val="238"/>
    </font>
    <font>
      <sz val="11"/>
      <color theme="1"/>
      <name val="宋体"/>
      <charset val="134"/>
    </font>
    <font>
      <sz val="8"/>
      <color theme="1"/>
      <name val="Czcionka tekstu podstawowego"/>
      <family val="2"/>
      <charset val="238"/>
    </font>
    <font>
      <sz val="11"/>
      <color indexed="8"/>
      <name val="宋体"/>
      <charset val="134"/>
    </font>
    <font>
      <b/>
      <sz val="24"/>
      <color rgb="FFFF0000"/>
      <name val="Times New Roman"/>
      <family val="1"/>
      <charset val="238"/>
    </font>
    <font>
      <b/>
      <sz val="10"/>
      <color rgb="FF00B0F0"/>
      <name val="Arial"/>
      <family val="2"/>
    </font>
    <font>
      <sz val="12"/>
      <color rgb="FF7030A0"/>
      <name val="Times New Roman"/>
      <family val="1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b/>
      <sz val="12"/>
      <name val="Times New Roman"/>
      <family val="1"/>
      <charset val="238"/>
    </font>
    <font>
      <sz val="12"/>
      <color theme="3" tint="0.39997558519241921"/>
      <name val="Times New Roman"/>
      <family val="1"/>
      <charset val="238"/>
    </font>
    <font>
      <b/>
      <sz val="12"/>
      <color theme="3" tint="0.39997558519241921"/>
      <name val="Times New Roman"/>
      <family val="1"/>
      <charset val="238"/>
    </font>
    <font>
      <sz val="12"/>
      <color theme="0"/>
      <name val="Arial"/>
      <family val="2"/>
    </font>
    <font>
      <b/>
      <sz val="8"/>
      <color theme="8"/>
      <name val="Arial"/>
      <family val="2"/>
    </font>
    <font>
      <b/>
      <sz val="8"/>
      <color rgb="FFFF0000"/>
      <name val="Arial"/>
      <family val="2"/>
    </font>
    <font>
      <b/>
      <sz val="8"/>
      <color rgb="FFC00000"/>
      <name val="Arial"/>
      <family val="2"/>
    </font>
    <font>
      <b/>
      <i/>
      <sz val="16"/>
      <color theme="0"/>
      <name val="Arial"/>
      <family val="2"/>
    </font>
    <font>
      <i/>
      <sz val="12"/>
      <color theme="0"/>
      <name val="Arial"/>
      <family val="2"/>
    </font>
    <font>
      <sz val="8"/>
      <color rgb="FFFF0000"/>
      <name val="Arial"/>
      <family val="2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sz val="8"/>
      <color rgb="FFC00000"/>
      <name val="Arial"/>
      <family val="2"/>
    </font>
    <font>
      <sz val="8"/>
      <color theme="1"/>
      <name val="Arial"/>
      <family val="2"/>
    </font>
    <font>
      <i/>
      <sz val="12"/>
      <color theme="4"/>
      <name val="Arial"/>
      <family val="2"/>
    </font>
    <font>
      <i/>
      <sz val="12"/>
      <color rgb="FFFF0000"/>
      <name val="Arial"/>
      <family val="2"/>
    </font>
    <font>
      <sz val="10.5"/>
      <color rgb="FF1F497D"/>
      <name val="Calibri"/>
      <family val="2"/>
      <charset val="238"/>
    </font>
    <font>
      <sz val="12"/>
      <color rgb="FF9C6500"/>
      <name val="新細明體"/>
      <family val="2"/>
      <charset val="238"/>
      <scheme val="minor"/>
    </font>
    <font>
      <sz val="11"/>
      <name val="Calibri"/>
      <family val="2"/>
      <charset val="238"/>
    </font>
    <font>
      <sz val="9"/>
      <color rgb="FF7030A0"/>
      <name val="Arial"/>
      <family val="2"/>
    </font>
    <font>
      <sz val="9"/>
      <name val="Arial"/>
      <family val="2"/>
    </font>
    <font>
      <sz val="11"/>
      <color theme="3" tint="0.39997558519241921"/>
      <name val="新細明體"/>
      <family val="1"/>
      <charset val="136"/>
      <scheme val="minor"/>
    </font>
    <font>
      <sz val="10"/>
      <name val="Arial"/>
      <family val="2"/>
    </font>
    <font>
      <sz val="10"/>
      <color rgb="FFFF0000"/>
      <name val="Arial"/>
      <family val="2"/>
      <charset val="238"/>
    </font>
    <font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2"/>
      <color theme="0"/>
      <name val="Times New Roman"/>
      <family val="1"/>
    </font>
    <font>
      <sz val="9"/>
      <name val="新細明體"/>
      <family val="2"/>
      <charset val="136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細明體"/>
      <family val="3"/>
      <charset val="136"/>
    </font>
    <font>
      <sz val="10"/>
      <color theme="1"/>
      <name val="細明體"/>
      <family val="3"/>
      <charset val="136"/>
    </font>
    <font>
      <b/>
      <sz val="8"/>
      <color theme="1"/>
      <name val="Times New Roman"/>
      <family val="1"/>
    </font>
    <font>
      <sz val="11"/>
      <color theme="1"/>
      <name val="Times New Roman"/>
      <family val="1"/>
      <charset val="238"/>
    </font>
    <font>
      <sz val="12"/>
      <color rgb="FF00B050"/>
      <name val="Times New Roman"/>
      <family val="1"/>
    </font>
    <font>
      <sz val="10"/>
      <color rgb="FF00B050"/>
      <name val="Times New Roman"/>
      <family val="1"/>
      <charset val="238"/>
    </font>
    <font>
      <sz val="11"/>
      <color rgb="FF00B05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b/>
      <sz val="12"/>
      <color rgb="FF00B050"/>
      <name val="Times New Roman"/>
      <family val="1"/>
      <charset val="238"/>
    </font>
    <font>
      <sz val="10"/>
      <color rgb="FF00B050"/>
      <name val="Times New Roman"/>
      <family val="1"/>
    </font>
    <font>
      <sz val="11"/>
      <color rgb="FF00B050"/>
      <name val="Times New Roman"/>
      <family val="1"/>
    </font>
    <font>
      <i/>
      <sz val="12"/>
      <color rgb="FF00B050"/>
      <name val="Times New Roman"/>
      <family val="1"/>
    </font>
    <font>
      <b/>
      <sz val="12"/>
      <color rgb="FF00B050"/>
      <name val="Times New Roman"/>
      <family val="1"/>
    </font>
    <font>
      <b/>
      <sz val="10"/>
      <color rgb="FF00B050"/>
      <name val="Times New Roman"/>
      <family val="1"/>
      <charset val="238"/>
    </font>
    <font>
      <sz val="8"/>
      <color rgb="FF00B050"/>
      <name val="Times New Roman"/>
      <family val="1"/>
    </font>
    <font>
      <b/>
      <i/>
      <sz val="12"/>
      <color rgb="FF00B050"/>
      <name val="Times New Roman"/>
      <family val="1"/>
    </font>
    <font>
      <b/>
      <i/>
      <sz val="12"/>
      <color rgb="FF00B050"/>
      <name val="Times New Roman"/>
      <family val="1"/>
      <charset val="238"/>
    </font>
    <font>
      <sz val="10"/>
      <color theme="5" tint="-0.249977111117893"/>
      <name val="Times New Roman"/>
      <family val="1"/>
    </font>
    <font>
      <sz val="11"/>
      <color theme="5" tint="-0.249977111117893"/>
      <name val="Times New Roman"/>
      <family val="1"/>
    </font>
    <font>
      <sz val="12"/>
      <color theme="5" tint="-0.249977111117893"/>
      <name val="Times New Roman"/>
      <family val="1"/>
    </font>
    <font>
      <sz val="10"/>
      <color rgb="FF00B050"/>
      <name val="細明體"/>
      <family val="3"/>
      <charset val="136"/>
    </font>
    <font>
      <sz val="11"/>
      <name val="新細明體"/>
      <family val="1"/>
      <charset val="136"/>
      <scheme val="minor"/>
    </font>
    <font>
      <sz val="9"/>
      <color theme="1"/>
      <name val="Arial"/>
      <family val="2"/>
    </font>
    <font>
      <sz val="10"/>
      <color rgb="FF7030A0"/>
      <name val="Arial"/>
      <family val="2"/>
      <charset val="238"/>
    </font>
    <font>
      <sz val="14"/>
      <name val="Arial"/>
      <family val="2"/>
    </font>
    <font>
      <sz val="10"/>
      <color rgb="FF00B050"/>
      <name val="Arial"/>
      <family val="2"/>
    </font>
    <font>
      <sz val="10"/>
      <color rgb="FF00B050"/>
      <name val="Arial"/>
      <family val="2"/>
      <charset val="238"/>
    </font>
    <font>
      <sz val="12"/>
      <color rgb="FF9C6500"/>
      <name val="新細明體"/>
      <family val="3"/>
      <charset val="136"/>
      <scheme val="minor"/>
    </font>
    <font>
      <i/>
      <sz val="12"/>
      <color rgb="FF7030A0"/>
      <name val="Times New Roman"/>
      <family val="1"/>
    </font>
    <font>
      <i/>
      <sz val="12"/>
      <color rgb="FFFF0000"/>
      <name val="Times New Roman"/>
      <family val="1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1E497C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EB9C"/>
      </patternFill>
    </fill>
    <fill>
      <patternFill patternType="solid">
        <fgColor rgb="FFCC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/>
      <bottom/>
      <diagonal/>
    </border>
    <border>
      <left style="medium">
        <color theme="0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6">
    <xf numFmtId="0" fontId="0" fillId="0" borderId="0"/>
    <xf numFmtId="0" fontId="43" fillId="0" borderId="0"/>
    <xf numFmtId="0" fontId="43" fillId="0" borderId="0"/>
    <xf numFmtId="0" fontId="3" fillId="0" borderId="0"/>
    <xf numFmtId="0" fontId="64" fillId="19" borderId="0" applyNumberFormat="0" applyBorder="0" applyAlignment="0" applyProtection="0"/>
    <xf numFmtId="9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137" fillId="35" borderId="0" applyNumberFormat="0" applyBorder="0" applyAlignment="0" applyProtection="0"/>
    <xf numFmtId="0" fontId="142" fillId="0" borderId="0"/>
    <xf numFmtId="186" fontId="142" fillId="0" borderId="0" applyFont="0" applyFill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3" fillId="0" borderId="0"/>
    <xf numFmtId="0" fontId="43" fillId="0" borderId="0"/>
  </cellStyleXfs>
  <cellXfs count="2277">
    <xf numFmtId="0" fontId="0" fillId="0" borderId="0" xfId="0"/>
    <xf numFmtId="0" fontId="0" fillId="0" borderId="0" xfId="0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0" borderId="4" xfId="0" applyFont="1" applyBorder="1" applyProtection="1">
      <protection locked="0"/>
    </xf>
    <xf numFmtId="0" fontId="6" fillId="0" borderId="5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6" xfId="0" applyFont="1" applyBorder="1" applyProtection="1">
      <protection locked="0"/>
    </xf>
    <xf numFmtId="177" fontId="1" fillId="0" borderId="0" xfId="0" applyNumberFormat="1" applyFont="1" applyProtection="1">
      <protection locked="0"/>
    </xf>
    <xf numFmtId="177" fontId="2" fillId="0" borderId="0" xfId="0" applyNumberFormat="1" applyFont="1" applyProtection="1">
      <protection locked="0"/>
    </xf>
    <xf numFmtId="177" fontId="0" fillId="0" borderId="0" xfId="0" applyNumberFormat="1" applyProtection="1">
      <protection locked="0"/>
    </xf>
    <xf numFmtId="177" fontId="1" fillId="0" borderId="1" xfId="0" applyNumberFormat="1" applyFont="1" applyBorder="1" applyProtection="1">
      <protection locked="0"/>
    </xf>
    <xf numFmtId="177" fontId="0" fillId="2" borderId="1" xfId="0" applyNumberFormat="1" applyFill="1" applyBorder="1" applyProtection="1">
      <protection locked="0"/>
    </xf>
    <xf numFmtId="177" fontId="0" fillId="2" borderId="0" xfId="0" applyNumberFormat="1" applyFill="1" applyProtection="1">
      <protection locked="0"/>
    </xf>
    <xf numFmtId="177" fontId="3" fillId="2" borderId="0" xfId="0" applyNumberFormat="1" applyFont="1" applyFill="1" applyProtection="1">
      <protection locked="0"/>
    </xf>
    <xf numFmtId="177" fontId="1" fillId="2" borderId="0" xfId="0" applyNumberFormat="1" applyFont="1" applyFill="1" applyBorder="1" applyProtection="1">
      <protection locked="0"/>
    </xf>
    <xf numFmtId="177" fontId="0" fillId="0" borderId="0" xfId="0" applyNumberFormat="1" applyBorder="1" applyProtection="1">
      <protection locked="0"/>
    </xf>
    <xf numFmtId="0" fontId="0" fillId="0" borderId="0" xfId="0" applyProtection="1">
      <protection locked="0"/>
    </xf>
    <xf numFmtId="177" fontId="0" fillId="0" borderId="0" xfId="0" applyNumberFormat="1" applyAlignment="1" applyProtection="1">
      <alignment horizontal="left"/>
      <protection locked="0"/>
    </xf>
    <xf numFmtId="177" fontId="16" fillId="0" borderId="0" xfId="0" applyNumberFormat="1" applyFont="1" applyProtection="1">
      <protection locked="0"/>
    </xf>
    <xf numFmtId="177" fontId="0" fillId="2" borderId="0" xfId="0" applyNumberFormat="1" applyFill="1" applyBorder="1" applyProtection="1">
      <protection locked="0"/>
    </xf>
    <xf numFmtId="177" fontId="7" fillId="3" borderId="0" xfId="0" applyNumberFormat="1" applyFont="1" applyFill="1" applyProtection="1"/>
    <xf numFmtId="177" fontId="5" fillId="3" borderId="0" xfId="0" applyNumberFormat="1" applyFont="1" applyFill="1" applyProtection="1"/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5" xfId="0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0" fillId="0" borderId="10" xfId="0" applyBorder="1" applyProtection="1">
      <protection locked="0"/>
    </xf>
    <xf numFmtId="177" fontId="1" fillId="0" borderId="0" xfId="0" applyNumberFormat="1" applyFont="1" applyBorder="1" applyProtection="1">
      <protection locked="0"/>
    </xf>
    <xf numFmtId="177" fontId="1" fillId="0" borderId="11" xfId="0" applyNumberFormat="1" applyFont="1" applyBorder="1" applyProtection="1">
      <protection locked="0"/>
    </xf>
    <xf numFmtId="0" fontId="0" fillId="4" borderId="8" xfId="0" applyFill="1" applyBorder="1" applyProtection="1"/>
    <xf numFmtId="0" fontId="7" fillId="4" borderId="8" xfId="0" applyFont="1" applyFill="1" applyBorder="1" applyProtection="1"/>
    <xf numFmtId="0" fontId="7" fillId="4" borderId="9" xfId="0" applyFont="1" applyFill="1" applyBorder="1" applyProtection="1"/>
    <xf numFmtId="0" fontId="7" fillId="4" borderId="10" xfId="0" applyFont="1" applyFill="1" applyBorder="1" applyProtection="1"/>
    <xf numFmtId="1" fontId="0" fillId="4" borderId="8" xfId="0" applyNumberFormat="1" applyFill="1" applyBorder="1" applyProtection="1"/>
    <xf numFmtId="177" fontId="0" fillId="5" borderId="11" xfId="0" applyNumberFormat="1" applyFill="1" applyBorder="1" applyProtection="1">
      <protection locked="0"/>
    </xf>
    <xf numFmtId="0" fontId="12" fillId="0" borderId="0" xfId="0" applyFont="1"/>
    <xf numFmtId="0" fontId="4" fillId="0" borderId="0" xfId="0" applyFont="1" applyBorder="1" applyAlignment="1" applyProtection="1">
      <alignment horizontal="left"/>
      <protection locked="0"/>
    </xf>
    <xf numFmtId="0" fontId="3" fillId="0" borderId="3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12" fillId="0" borderId="1" xfId="0" applyFont="1" applyBorder="1" applyProtection="1"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left"/>
      <protection locked="0"/>
    </xf>
    <xf numFmtId="0" fontId="3" fillId="0" borderId="3" xfId="0" quotePrefix="1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quotePrefix="1" applyFon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180" fontId="7" fillId="6" borderId="8" xfId="0" applyNumberFormat="1" applyFont="1" applyFill="1" applyBorder="1" applyProtection="1">
      <protection locked="0"/>
    </xf>
    <xf numFmtId="180" fontId="1" fillId="5" borderId="8" xfId="0" applyNumberFormat="1" applyFont="1" applyFill="1" applyBorder="1" applyProtection="1">
      <protection locked="0"/>
    </xf>
    <xf numFmtId="180" fontId="1" fillId="6" borderId="8" xfId="0" applyNumberFormat="1" applyFont="1" applyFill="1" applyBorder="1" applyProtection="1">
      <protection locked="0"/>
    </xf>
    <xf numFmtId="180" fontId="1" fillId="7" borderId="12" xfId="0" applyNumberFormat="1" applyFont="1" applyFill="1" applyBorder="1" applyProtection="1">
      <protection locked="0"/>
    </xf>
    <xf numFmtId="180" fontId="1" fillId="7" borderId="13" xfId="0" applyNumberFormat="1" applyFont="1" applyFill="1" applyBorder="1" applyProtection="1">
      <protection locked="0"/>
    </xf>
    <xf numFmtId="180" fontId="1" fillId="0" borderId="0" xfId="0" applyNumberFormat="1" applyFont="1" applyProtection="1">
      <protection locked="0"/>
    </xf>
    <xf numFmtId="179" fontId="1" fillId="8" borderId="1" xfId="0" applyNumberFormat="1" applyFont="1" applyFill="1" applyBorder="1" applyProtection="1">
      <protection locked="0"/>
    </xf>
    <xf numFmtId="0" fontId="0" fillId="0" borderId="1" xfId="0" applyBorder="1" applyProtection="1">
      <protection locked="0"/>
    </xf>
    <xf numFmtId="177" fontId="0" fillId="0" borderId="1" xfId="0" applyNumberFormat="1" applyBorder="1" applyProtection="1">
      <protection locked="0"/>
    </xf>
    <xf numFmtId="180" fontId="7" fillId="6" borderId="10" xfId="0" applyNumberFormat="1" applyFont="1" applyFill="1" applyBorder="1" applyProtection="1">
      <protection locked="0"/>
    </xf>
    <xf numFmtId="180" fontId="7" fillId="6" borderId="14" xfId="0" applyNumberFormat="1" applyFont="1" applyFill="1" applyBorder="1" applyProtection="1">
      <protection locked="0"/>
    </xf>
    <xf numFmtId="0" fontId="7" fillId="4" borderId="15" xfId="0" applyFont="1" applyFill="1" applyBorder="1" applyProtection="1"/>
    <xf numFmtId="0" fontId="3" fillId="0" borderId="0" xfId="0" applyFont="1" applyBorder="1" applyAlignment="1" applyProtection="1">
      <alignment horizontal="left"/>
      <protection locked="0"/>
    </xf>
    <xf numFmtId="0" fontId="3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177" fontId="28" fillId="2" borderId="1" xfId="0" applyNumberFormat="1" applyFont="1" applyFill="1" applyBorder="1" applyProtection="1"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8" fillId="2" borderId="0" xfId="0" applyFont="1" applyFill="1"/>
    <xf numFmtId="180" fontId="10" fillId="2" borderId="9" xfId="0" quotePrefix="1" applyNumberFormat="1" applyFont="1" applyFill="1" applyBorder="1" applyAlignment="1" applyProtection="1">
      <alignment horizontal="left"/>
      <protection hidden="1"/>
    </xf>
    <xf numFmtId="180" fontId="11" fillId="2" borderId="16" xfId="0" applyNumberFormat="1" applyFont="1" applyFill="1" applyBorder="1" applyProtection="1">
      <protection hidden="1"/>
    </xf>
    <xf numFmtId="0" fontId="8" fillId="2" borderId="0" xfId="0" applyFont="1" applyFill="1" applyProtection="1">
      <protection hidden="1"/>
    </xf>
    <xf numFmtId="0" fontId="10" fillId="2" borderId="0" xfId="0" applyFont="1" applyFill="1" applyProtection="1">
      <protection hidden="1"/>
    </xf>
    <xf numFmtId="0" fontId="8" fillId="2" borderId="17" xfId="0" applyFont="1" applyFill="1" applyBorder="1" applyProtection="1">
      <protection hidden="1"/>
    </xf>
    <xf numFmtId="0" fontId="0" fillId="0" borderId="0" xfId="0" applyProtection="1">
      <protection hidden="1"/>
    </xf>
    <xf numFmtId="0" fontId="8" fillId="2" borderId="8" xfId="0" applyFont="1" applyFill="1" applyBorder="1" applyProtection="1">
      <protection hidden="1"/>
    </xf>
    <xf numFmtId="0" fontId="8" fillId="2" borderId="9" xfId="0" applyFont="1" applyFill="1" applyBorder="1" applyProtection="1">
      <protection hidden="1"/>
    </xf>
    <xf numFmtId="0" fontId="8" fillId="2" borderId="18" xfId="0" applyFont="1" applyFill="1" applyBorder="1" applyProtection="1">
      <protection hidden="1"/>
    </xf>
    <xf numFmtId="0" fontId="10" fillId="6" borderId="8" xfId="0" applyFont="1" applyFill="1" applyBorder="1" applyProtection="1">
      <protection hidden="1"/>
    </xf>
    <xf numFmtId="0" fontId="10" fillId="8" borderId="8" xfId="0" applyFont="1" applyFill="1" applyBorder="1" applyProtection="1">
      <protection hidden="1"/>
    </xf>
    <xf numFmtId="0" fontId="10" fillId="5" borderId="8" xfId="0" applyFont="1" applyFill="1" applyBorder="1" applyProtection="1">
      <protection hidden="1"/>
    </xf>
    <xf numFmtId="0" fontId="10" fillId="2" borderId="9" xfId="0" applyFont="1" applyFill="1" applyBorder="1" applyProtection="1">
      <protection hidden="1"/>
    </xf>
    <xf numFmtId="1" fontId="10" fillId="2" borderId="8" xfId="0" applyNumberFormat="1" applyFont="1" applyFill="1" applyBorder="1" applyProtection="1">
      <protection hidden="1"/>
    </xf>
    <xf numFmtId="0" fontId="10" fillId="2" borderId="8" xfId="0" applyFont="1" applyFill="1" applyBorder="1" applyProtection="1">
      <protection hidden="1"/>
    </xf>
    <xf numFmtId="0" fontId="8" fillId="5" borderId="8" xfId="0" applyFont="1" applyFill="1" applyBorder="1" applyProtection="1">
      <protection hidden="1"/>
    </xf>
    <xf numFmtId="0" fontId="8" fillId="6" borderId="19" xfId="0" applyFont="1" applyFill="1" applyBorder="1" applyProtection="1">
      <protection hidden="1"/>
    </xf>
    <xf numFmtId="0" fontId="10" fillId="3" borderId="19" xfId="0" applyFont="1" applyFill="1" applyBorder="1" applyProtection="1">
      <protection hidden="1"/>
    </xf>
    <xf numFmtId="0" fontId="8" fillId="2" borderId="19" xfId="0" applyFont="1" applyFill="1" applyBorder="1" applyProtection="1">
      <protection hidden="1"/>
    </xf>
    <xf numFmtId="1" fontId="8" fillId="2" borderId="19" xfId="0" applyNumberFormat="1" applyFont="1" applyFill="1" applyBorder="1" applyProtection="1">
      <protection hidden="1"/>
    </xf>
    <xf numFmtId="1" fontId="8" fillId="2" borderId="8" xfId="0" applyNumberFormat="1" applyFont="1" applyFill="1" applyBorder="1" applyProtection="1">
      <protection hidden="1"/>
    </xf>
    <xf numFmtId="0" fontId="8" fillId="4" borderId="8" xfId="0" applyFont="1" applyFill="1" applyBorder="1" applyProtection="1">
      <protection hidden="1"/>
    </xf>
    <xf numFmtId="0" fontId="27" fillId="2" borderId="8" xfId="0" applyFont="1" applyFill="1" applyBorder="1" applyProtection="1">
      <protection hidden="1"/>
    </xf>
    <xf numFmtId="177" fontId="10" fillId="2" borderId="8" xfId="0" applyNumberFormat="1" applyFont="1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0" fillId="0" borderId="8" xfId="0" applyBorder="1" applyProtection="1">
      <protection hidden="1"/>
    </xf>
    <xf numFmtId="177" fontId="8" fillId="2" borderId="0" xfId="0" applyNumberFormat="1" applyFont="1" applyFill="1" applyProtection="1">
      <protection hidden="1"/>
    </xf>
    <xf numFmtId="177" fontId="0" fillId="0" borderId="0" xfId="0" applyNumberFormat="1" applyProtection="1">
      <protection hidden="1"/>
    </xf>
    <xf numFmtId="0" fontId="0" fillId="2" borderId="0" xfId="0" applyFill="1" applyProtection="1">
      <protection hidden="1"/>
    </xf>
    <xf numFmtId="177" fontId="0" fillId="2" borderId="0" xfId="0" applyNumberFormat="1" applyFill="1" applyProtection="1">
      <protection hidden="1"/>
    </xf>
    <xf numFmtId="0" fontId="8" fillId="2" borderId="10" xfId="0" applyFont="1" applyFill="1" applyBorder="1" applyProtection="1">
      <protection hidden="1"/>
    </xf>
    <xf numFmtId="0" fontId="8" fillId="6" borderId="8" xfId="0" applyFont="1" applyFill="1" applyBorder="1" applyProtection="1">
      <protection hidden="1"/>
    </xf>
    <xf numFmtId="0" fontId="8" fillId="8" borderId="8" xfId="0" applyFont="1" applyFill="1" applyBorder="1" applyProtection="1">
      <protection hidden="1"/>
    </xf>
    <xf numFmtId="0" fontId="10" fillId="3" borderId="8" xfId="0" applyFont="1" applyFill="1" applyBorder="1" applyProtection="1">
      <protection hidden="1"/>
    </xf>
    <xf numFmtId="0" fontId="10" fillId="2" borderId="10" xfId="0" applyFont="1" applyFill="1" applyBorder="1" applyProtection="1">
      <protection hidden="1"/>
    </xf>
    <xf numFmtId="0" fontId="14" fillId="9" borderId="17" xfId="0" applyFont="1" applyFill="1" applyBorder="1" applyProtection="1">
      <protection hidden="1"/>
    </xf>
    <xf numFmtId="0" fontId="14" fillId="9" borderId="18" xfId="0" applyFont="1" applyFill="1" applyBorder="1" applyProtection="1">
      <protection hidden="1"/>
    </xf>
    <xf numFmtId="0" fontId="10" fillId="4" borderId="8" xfId="0" applyFont="1" applyFill="1" applyBorder="1" applyProtection="1">
      <protection hidden="1"/>
    </xf>
    <xf numFmtId="0" fontId="8" fillId="4" borderId="19" xfId="0" applyFont="1" applyFill="1" applyBorder="1" applyProtection="1">
      <protection hidden="1"/>
    </xf>
    <xf numFmtId="0" fontId="10" fillId="4" borderId="5" xfId="0" applyFont="1" applyFill="1" applyBorder="1" applyProtection="1">
      <protection hidden="1"/>
    </xf>
    <xf numFmtId="0" fontId="8" fillId="4" borderId="6" xfId="0" applyFont="1" applyFill="1" applyBorder="1" applyProtection="1">
      <protection hidden="1"/>
    </xf>
    <xf numFmtId="0" fontId="10" fillId="10" borderId="8" xfId="0" applyFont="1" applyFill="1" applyBorder="1" applyProtection="1">
      <protection hidden="1"/>
    </xf>
    <xf numFmtId="0" fontId="30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30" fillId="0" borderId="23" xfId="0" applyFont="1" applyBorder="1"/>
    <xf numFmtId="0" fontId="9" fillId="0" borderId="15" xfId="0" applyFont="1" applyBorder="1"/>
    <xf numFmtId="0" fontId="9" fillId="0" borderId="24" xfId="0" applyFont="1" applyBorder="1"/>
    <xf numFmtId="0" fontId="30" fillId="0" borderId="25" xfId="0" applyFont="1" applyBorder="1"/>
    <xf numFmtId="0" fontId="9" fillId="0" borderId="3" xfId="0" applyFont="1" applyBorder="1"/>
    <xf numFmtId="0" fontId="9" fillId="0" borderId="26" xfId="0" applyFont="1" applyBorder="1"/>
    <xf numFmtId="0" fontId="30" fillId="0" borderId="27" xfId="0" applyFont="1" applyBorder="1"/>
    <xf numFmtId="0" fontId="9" fillId="0" borderId="11" xfId="0" applyFont="1" applyBorder="1"/>
    <xf numFmtId="0" fontId="9" fillId="0" borderId="28" xfId="0" applyFont="1" applyBorder="1"/>
    <xf numFmtId="180" fontId="1" fillId="11" borderId="8" xfId="0" applyNumberFormat="1" applyFont="1" applyFill="1" applyBorder="1" applyProtection="1">
      <protection locked="0"/>
    </xf>
    <xf numFmtId="180" fontId="1" fillId="6" borderId="9" xfId="0" applyNumberFormat="1" applyFont="1" applyFill="1" applyBorder="1" applyProtection="1">
      <protection locked="0"/>
    </xf>
    <xf numFmtId="180" fontId="1" fillId="6" borderId="9" xfId="0" quotePrefix="1" applyNumberFormat="1" applyFont="1" applyFill="1" applyBorder="1" applyAlignment="1" applyProtection="1">
      <alignment horizontal="left"/>
      <protection locked="0"/>
    </xf>
    <xf numFmtId="180" fontId="1" fillId="6" borderId="10" xfId="0" applyNumberFormat="1" applyFont="1" applyFill="1" applyBorder="1" applyProtection="1">
      <protection locked="0"/>
    </xf>
    <xf numFmtId="180" fontId="2" fillId="7" borderId="8" xfId="0" applyNumberFormat="1" applyFont="1" applyFill="1" applyBorder="1" applyProtection="1">
      <protection locked="0"/>
    </xf>
    <xf numFmtId="180" fontId="2" fillId="7" borderId="9" xfId="0" applyNumberFormat="1" applyFont="1" applyFill="1" applyBorder="1" applyAlignment="1" applyProtection="1">
      <alignment horizontal="left"/>
      <protection locked="0"/>
    </xf>
    <xf numFmtId="180" fontId="1" fillId="6" borderId="29" xfId="0" applyNumberFormat="1" applyFont="1" applyFill="1" applyBorder="1" applyProtection="1">
      <protection locked="0"/>
    </xf>
    <xf numFmtId="180" fontId="1" fillId="6" borderId="30" xfId="0" applyNumberFormat="1" applyFont="1" applyFill="1" applyBorder="1" applyProtection="1">
      <protection locked="0"/>
    </xf>
    <xf numFmtId="180" fontId="1" fillId="6" borderId="13" xfId="0" applyNumberFormat="1" applyFont="1" applyFill="1" applyBorder="1" applyProtection="1">
      <protection locked="0"/>
    </xf>
    <xf numFmtId="180" fontId="13" fillId="0" borderId="0" xfId="0" applyNumberFormat="1" applyFont="1" applyProtection="1">
      <protection locked="0"/>
    </xf>
    <xf numFmtId="0" fontId="21" fillId="0" borderId="3" xfId="0" applyFont="1" applyBorder="1" applyProtection="1">
      <protection locked="0"/>
    </xf>
    <xf numFmtId="0" fontId="0" fillId="0" borderId="4" xfId="0" applyBorder="1" applyProtection="1">
      <protection locked="0"/>
    </xf>
    <xf numFmtId="0" fontId="21" fillId="0" borderId="0" xfId="0" applyFont="1" applyBorder="1" applyProtection="1">
      <protection locked="0"/>
    </xf>
    <xf numFmtId="0" fontId="0" fillId="0" borderId="31" xfId="0" applyBorder="1" applyProtection="1">
      <protection locked="0"/>
    </xf>
    <xf numFmtId="0" fontId="0" fillId="0" borderId="32" xfId="0" applyBorder="1" applyProtection="1">
      <protection locked="0"/>
    </xf>
    <xf numFmtId="0" fontId="17" fillId="0" borderId="11" xfId="0" applyFont="1" applyBorder="1" applyProtection="1">
      <protection locked="0"/>
    </xf>
    <xf numFmtId="0" fontId="0" fillId="0" borderId="11" xfId="0" applyBorder="1" applyProtection="1">
      <protection locked="0"/>
    </xf>
    <xf numFmtId="0" fontId="1" fillId="0" borderId="11" xfId="0" applyFont="1" applyBorder="1" applyProtection="1">
      <protection locked="0"/>
    </xf>
    <xf numFmtId="0" fontId="0" fillId="0" borderId="33" xfId="0" applyBorder="1" applyProtection="1">
      <protection locked="0"/>
    </xf>
    <xf numFmtId="0" fontId="1" fillId="6" borderId="0" xfId="0" applyFont="1" applyFill="1" applyBorder="1" applyProtection="1">
      <protection locked="0"/>
    </xf>
    <xf numFmtId="0" fontId="1" fillId="6" borderId="31" xfId="0" applyFont="1" applyFill="1" applyBorder="1" applyProtection="1">
      <protection locked="0"/>
    </xf>
    <xf numFmtId="0" fontId="0" fillId="6" borderId="0" xfId="0" applyFill="1" applyBorder="1" applyProtection="1">
      <protection locked="0"/>
    </xf>
    <xf numFmtId="14" fontId="0" fillId="6" borderId="0" xfId="0" applyNumberFormat="1" applyFill="1" applyBorder="1" applyProtection="1">
      <protection locked="0"/>
    </xf>
    <xf numFmtId="0" fontId="1" fillId="6" borderId="1" xfId="0" applyFont="1" applyFill="1" applyBorder="1" applyProtection="1">
      <protection locked="0"/>
    </xf>
    <xf numFmtId="0" fontId="1" fillId="0" borderId="6" xfId="0" applyFont="1" applyBorder="1" applyAlignment="1" applyProtection="1">
      <alignment horizontal="left"/>
      <protection locked="0"/>
    </xf>
    <xf numFmtId="0" fontId="1" fillId="0" borderId="2" xfId="0" quotePrefix="1" applyFont="1" applyBorder="1" applyAlignment="1" applyProtection="1">
      <alignment horizontal="left"/>
      <protection locked="0"/>
    </xf>
    <xf numFmtId="0" fontId="1" fillId="0" borderId="3" xfId="0" applyFont="1" applyBorder="1" applyProtection="1">
      <protection locked="0"/>
    </xf>
    <xf numFmtId="0" fontId="1" fillId="0" borderId="3" xfId="0" quotePrefix="1" applyFont="1" applyBorder="1" applyAlignment="1" applyProtection="1">
      <alignment horizontal="left"/>
      <protection locked="0"/>
    </xf>
    <xf numFmtId="0" fontId="1" fillId="0" borderId="5" xfId="0" quotePrefix="1" applyFont="1" applyBorder="1" applyAlignment="1" applyProtection="1">
      <alignment horizontal="left"/>
      <protection locked="0"/>
    </xf>
    <xf numFmtId="0" fontId="0" fillId="0" borderId="6" xfId="0" applyBorder="1" applyProtection="1">
      <protection locked="0"/>
    </xf>
    <xf numFmtId="0" fontId="3" fillId="0" borderId="2" xfId="0" applyFont="1" applyBorder="1" applyProtection="1">
      <protection locked="0"/>
    </xf>
    <xf numFmtId="0" fontId="3" fillId="2" borderId="3" xfId="0" applyFont="1" applyFill="1" applyBorder="1" applyProtection="1">
      <protection locked="0"/>
    </xf>
    <xf numFmtId="0" fontId="1" fillId="0" borderId="5" xfId="0" applyFont="1" applyBorder="1" applyProtection="1">
      <protection locked="0"/>
    </xf>
    <xf numFmtId="0" fontId="3" fillId="0" borderId="6" xfId="0" quotePrefix="1" applyFont="1" applyBorder="1" applyAlignment="1" applyProtection="1">
      <alignment horizontal="left"/>
      <protection locked="0"/>
    </xf>
    <xf numFmtId="0" fontId="3" fillId="2" borderId="0" xfId="0" applyFont="1" applyFill="1" applyBorder="1" applyProtection="1">
      <protection locked="0"/>
    </xf>
    <xf numFmtId="0" fontId="3" fillId="0" borderId="31" xfId="0" applyFont="1" applyBorder="1" applyProtection="1"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0" fillId="0" borderId="1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1" fillId="0" borderId="7" xfId="0" applyFont="1" applyBorder="1" applyProtection="1">
      <protection locked="0"/>
    </xf>
    <xf numFmtId="177" fontId="3" fillId="0" borderId="0" xfId="0" applyNumberFormat="1" applyFont="1" applyProtection="1">
      <protection locked="0"/>
    </xf>
    <xf numFmtId="177" fontId="0" fillId="0" borderId="0" xfId="0" quotePrefix="1" applyNumberFormat="1" applyAlignment="1" applyProtection="1">
      <alignment horizontal="left"/>
      <protection locked="0"/>
    </xf>
    <xf numFmtId="49" fontId="0" fillId="5" borderId="1" xfId="0" applyNumberFormat="1" applyFill="1" applyBorder="1" applyProtection="1">
      <protection locked="0"/>
    </xf>
    <xf numFmtId="177" fontId="0" fillId="2" borderId="11" xfId="0" applyNumberFormat="1" applyFill="1" applyBorder="1" applyProtection="1">
      <protection locked="0"/>
    </xf>
    <xf numFmtId="0" fontId="0" fillId="5" borderId="11" xfId="0" applyFill="1" applyBorder="1" applyProtection="1">
      <protection locked="0"/>
    </xf>
    <xf numFmtId="0" fontId="1" fillId="5" borderId="11" xfId="0" applyFont="1" applyFill="1" applyBorder="1" applyProtection="1">
      <protection locked="0"/>
    </xf>
    <xf numFmtId="177" fontId="12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177" fontId="4" fillId="0" borderId="0" xfId="0" applyNumberFormat="1" applyFont="1" applyProtection="1">
      <protection locked="0"/>
    </xf>
    <xf numFmtId="0" fontId="4" fillId="0" borderId="0" xfId="0" applyFont="1" applyBorder="1" applyProtection="1">
      <protection locked="0"/>
    </xf>
    <xf numFmtId="177" fontId="4" fillId="0" borderId="0" xfId="0" applyNumberFormat="1" applyFont="1" applyBorder="1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Border="1" applyProtection="1">
      <protection locked="0"/>
    </xf>
    <xf numFmtId="177" fontId="1" fillId="8" borderId="0" xfId="0" applyNumberFormat="1" applyFont="1" applyFill="1" applyBorder="1" applyProtection="1"/>
    <xf numFmtId="177" fontId="0" fillId="8" borderId="0" xfId="0" applyNumberFormat="1" applyFill="1" applyProtection="1"/>
    <xf numFmtId="177" fontId="1" fillId="8" borderId="1" xfId="0" applyNumberFormat="1" applyFont="1" applyFill="1" applyBorder="1" applyProtection="1"/>
    <xf numFmtId="177" fontId="0" fillId="3" borderId="0" xfId="0" applyNumberFormat="1" applyFill="1" applyProtection="1"/>
    <xf numFmtId="0" fontId="8" fillId="0" borderId="0" xfId="0" applyFont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12" fillId="0" borderId="1" xfId="0" applyFont="1" applyBorder="1" applyAlignment="1" applyProtection="1">
      <alignment horizontal="left"/>
      <protection locked="0"/>
    </xf>
    <xf numFmtId="0" fontId="3" fillId="0" borderId="7" xfId="0" quotePrefix="1" applyFont="1" applyBorder="1" applyAlignment="1" applyProtection="1">
      <alignment horizontal="left"/>
      <protection locked="0"/>
    </xf>
    <xf numFmtId="0" fontId="0" fillId="0" borderId="0" xfId="0" applyBorder="1" applyProtection="1">
      <protection hidden="1"/>
    </xf>
    <xf numFmtId="0" fontId="8" fillId="2" borderId="0" xfId="0" applyFont="1" applyFill="1" applyBorder="1" applyProtection="1">
      <protection hidden="1"/>
    </xf>
    <xf numFmtId="178" fontId="10" fillId="2" borderId="0" xfId="0" applyNumberFormat="1" applyFont="1" applyFill="1" applyBorder="1" applyProtection="1">
      <protection hidden="1"/>
    </xf>
    <xf numFmtId="178" fontId="0" fillId="0" borderId="0" xfId="0" applyNumberFormat="1" applyBorder="1" applyProtection="1">
      <protection hidden="1"/>
    </xf>
    <xf numFmtId="0" fontId="0" fillId="0" borderId="34" xfId="0" applyBorder="1"/>
    <xf numFmtId="0" fontId="0" fillId="0" borderId="35" xfId="0" applyBorder="1"/>
    <xf numFmtId="0" fontId="8" fillId="2" borderId="35" xfId="0" applyFont="1" applyFill="1" applyBorder="1" applyProtection="1">
      <protection hidden="1"/>
    </xf>
    <xf numFmtId="0" fontId="10" fillId="2" borderId="35" xfId="0" applyFont="1" applyFill="1" applyBorder="1" applyProtection="1">
      <protection hidden="1"/>
    </xf>
    <xf numFmtId="0" fontId="8" fillId="2" borderId="36" xfId="0" applyFont="1" applyFill="1" applyBorder="1" applyProtection="1">
      <protection hidden="1"/>
    </xf>
    <xf numFmtId="0" fontId="14" fillId="9" borderId="36" xfId="0" applyFont="1" applyFill="1" applyBorder="1" applyProtection="1">
      <protection hidden="1"/>
    </xf>
    <xf numFmtId="177" fontId="8" fillId="2" borderId="35" xfId="0" applyNumberFormat="1" applyFont="1" applyFill="1" applyBorder="1" applyProtection="1">
      <protection hidden="1"/>
    </xf>
    <xf numFmtId="0" fontId="0" fillId="0" borderId="35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8" xfId="0" applyBorder="1" applyProtection="1">
      <protection hidden="1"/>
    </xf>
    <xf numFmtId="0" fontId="8" fillId="2" borderId="39" xfId="0" applyFont="1" applyFill="1" applyBorder="1" applyProtection="1">
      <protection hidden="1"/>
    </xf>
    <xf numFmtId="177" fontId="8" fillId="2" borderId="0" xfId="0" applyNumberFormat="1" applyFont="1" applyFill="1" applyBorder="1" applyProtection="1">
      <protection hidden="1"/>
    </xf>
    <xf numFmtId="0" fontId="0" fillId="0" borderId="40" xfId="0" applyBorder="1" applyProtection="1">
      <protection hidden="1"/>
    </xf>
    <xf numFmtId="0" fontId="8" fillId="2" borderId="41" xfId="0" applyFont="1" applyFill="1" applyBorder="1" applyProtection="1">
      <protection hidden="1"/>
    </xf>
    <xf numFmtId="0" fontId="27" fillId="2" borderId="41" xfId="0" applyFont="1" applyFill="1" applyBorder="1" applyProtection="1">
      <protection hidden="1"/>
    </xf>
    <xf numFmtId="0" fontId="10" fillId="2" borderId="23" xfId="0" quotePrefix="1" applyFont="1" applyFill="1" applyBorder="1" applyAlignment="1" applyProtection="1">
      <alignment horizontal="left"/>
      <protection hidden="1"/>
    </xf>
    <xf numFmtId="0" fontId="10" fillId="2" borderId="27" xfId="0" applyFont="1" applyFill="1" applyBorder="1" applyProtection="1">
      <protection hidden="1"/>
    </xf>
    <xf numFmtId="0" fontId="10" fillId="2" borderId="11" xfId="0" quotePrefix="1" applyFont="1" applyFill="1" applyBorder="1" applyAlignment="1" applyProtection="1">
      <alignment horizontal="left"/>
      <protection hidden="1"/>
    </xf>
    <xf numFmtId="0" fontId="10" fillId="2" borderId="11" xfId="0" applyFont="1" applyFill="1" applyBorder="1" applyProtection="1">
      <protection hidden="1"/>
    </xf>
    <xf numFmtId="0" fontId="0" fillId="0" borderId="11" xfId="0" applyBorder="1" applyProtection="1">
      <protection hidden="1"/>
    </xf>
    <xf numFmtId="0" fontId="0" fillId="0" borderId="28" xfId="0" applyBorder="1" applyProtection="1">
      <protection hidden="1"/>
    </xf>
    <xf numFmtId="0" fontId="31" fillId="0" borderId="0" xfId="0" applyFont="1"/>
    <xf numFmtId="0" fontId="33" fillId="0" borderId="0" xfId="0" applyFont="1"/>
    <xf numFmtId="179" fontId="1" fillId="8" borderId="11" xfId="0" applyNumberFormat="1" applyFont="1" applyFill="1" applyBorder="1" applyProtection="1"/>
    <xf numFmtId="179" fontId="1" fillId="8" borderId="1" xfId="0" applyNumberFormat="1" applyFont="1" applyFill="1" applyBorder="1" applyProtection="1"/>
    <xf numFmtId="180" fontId="2" fillId="7" borderId="29" xfId="0" applyNumberFormat="1" applyFont="1" applyFill="1" applyBorder="1" applyProtection="1">
      <protection locked="0"/>
    </xf>
    <xf numFmtId="180" fontId="2" fillId="7" borderId="30" xfId="0" applyNumberFormat="1" applyFont="1" applyFill="1" applyBorder="1" applyAlignment="1" applyProtection="1">
      <alignment horizontal="left"/>
      <protection locked="0"/>
    </xf>
    <xf numFmtId="180" fontId="1" fillId="4" borderId="4" xfId="0" applyNumberFormat="1" applyFont="1" applyFill="1" applyBorder="1" applyProtection="1">
      <protection locked="0"/>
    </xf>
    <xf numFmtId="180" fontId="1" fillId="4" borderId="17" xfId="0" applyNumberFormat="1" applyFont="1" applyFill="1" applyBorder="1" applyProtection="1">
      <protection locked="0"/>
    </xf>
    <xf numFmtId="180" fontId="1" fillId="4" borderId="8" xfId="0" applyNumberFormat="1" applyFont="1" applyFill="1" applyBorder="1" applyProtection="1">
      <protection locked="0"/>
    </xf>
    <xf numFmtId="177" fontId="20" fillId="12" borderId="8" xfId="0" applyNumberFormat="1" applyFont="1" applyFill="1" applyBorder="1" applyProtection="1">
      <protection hidden="1"/>
    </xf>
    <xf numFmtId="1" fontId="20" fillId="12" borderId="8" xfId="0" applyNumberFormat="1" applyFont="1" applyFill="1" applyBorder="1" applyProtection="1">
      <protection hidden="1"/>
    </xf>
    <xf numFmtId="0" fontId="20" fillId="12" borderId="8" xfId="0" applyFont="1" applyFill="1" applyBorder="1" applyProtection="1">
      <protection hidden="1"/>
    </xf>
    <xf numFmtId="0" fontId="14" fillId="12" borderId="0" xfId="0" applyFont="1" applyFill="1" applyBorder="1" applyProtection="1">
      <protection hidden="1"/>
    </xf>
    <xf numFmtId="177" fontId="1" fillId="2" borderId="8" xfId="0" applyNumberFormat="1" applyFont="1" applyFill="1" applyBorder="1" applyProtection="1">
      <protection locked="0"/>
    </xf>
    <xf numFmtId="177" fontId="1" fillId="4" borderId="8" xfId="0" applyNumberFormat="1" applyFont="1" applyFill="1" applyBorder="1" applyProtection="1">
      <protection locked="0"/>
    </xf>
    <xf numFmtId="177" fontId="1" fillId="2" borderId="13" xfId="0" applyNumberFormat="1" applyFont="1" applyFill="1" applyBorder="1" applyProtection="1">
      <protection locked="0"/>
    </xf>
    <xf numFmtId="177" fontId="13" fillId="0" borderId="0" xfId="0" applyNumberFormat="1" applyFont="1" applyProtection="1">
      <protection locked="0"/>
    </xf>
    <xf numFmtId="180" fontId="1" fillId="4" borderId="42" xfId="0" applyNumberFormat="1" applyFont="1" applyFill="1" applyBorder="1" applyProtection="1">
      <protection locked="0"/>
    </xf>
    <xf numFmtId="180" fontId="1" fillId="0" borderId="20" xfId="0" applyNumberFormat="1" applyFont="1" applyBorder="1" applyProtection="1">
      <protection locked="0"/>
    </xf>
    <xf numFmtId="180" fontId="19" fillId="0" borderId="43" xfId="0" applyNumberFormat="1" applyFont="1" applyBorder="1" applyProtection="1">
      <protection locked="0"/>
    </xf>
    <xf numFmtId="180" fontId="1" fillId="0" borderId="23" xfId="0" applyNumberFormat="1" applyFont="1" applyBorder="1" applyProtection="1">
      <protection locked="0"/>
    </xf>
    <xf numFmtId="180" fontId="1" fillId="4" borderId="25" xfId="0" quotePrefix="1" applyNumberFormat="1" applyFont="1" applyFill="1" applyBorder="1" applyAlignment="1" applyProtection="1">
      <alignment horizontal="left"/>
      <protection locked="0"/>
    </xf>
    <xf numFmtId="14" fontId="0" fillId="8" borderId="0" xfId="0" applyNumberFormat="1" applyFill="1" applyProtection="1"/>
    <xf numFmtId="177" fontId="12" fillId="0" borderId="0" xfId="0" applyNumberFormat="1" applyFont="1" applyProtection="1">
      <protection locked="0" hidden="1"/>
    </xf>
    <xf numFmtId="177" fontId="12" fillId="0" borderId="2" xfId="0" applyNumberFormat="1" applyFont="1" applyBorder="1" applyProtection="1">
      <protection locked="0"/>
    </xf>
    <xf numFmtId="0" fontId="12" fillId="2" borderId="3" xfId="0" applyFont="1" applyFill="1" applyBorder="1" applyProtection="1">
      <protection locked="0" hidden="1"/>
    </xf>
    <xf numFmtId="0" fontId="12" fillId="0" borderId="3" xfId="0" applyFont="1" applyBorder="1" applyProtection="1">
      <protection locked="0"/>
    </xf>
    <xf numFmtId="0" fontId="4" fillId="0" borderId="3" xfId="0" applyFont="1" applyBorder="1" applyProtection="1">
      <protection locked="0"/>
    </xf>
    <xf numFmtId="0" fontId="8" fillId="0" borderId="3" xfId="0" applyFont="1" applyBorder="1" applyAlignment="1" applyProtection="1">
      <alignment horizontal="left"/>
      <protection locked="0" hidden="1"/>
    </xf>
    <xf numFmtId="0" fontId="3" fillId="0" borderId="3" xfId="0" applyFont="1" applyBorder="1" applyProtection="1">
      <protection locked="0" hidden="1"/>
    </xf>
    <xf numFmtId="177" fontId="0" fillId="0" borderId="4" xfId="0" applyNumberFormat="1" applyBorder="1" applyProtection="1">
      <protection locked="0"/>
    </xf>
    <xf numFmtId="177" fontId="12" fillId="0" borderId="5" xfId="0" applyNumberFormat="1" applyFont="1" applyFill="1" applyBorder="1" applyProtection="1">
      <protection locked="0"/>
    </xf>
    <xf numFmtId="0" fontId="12" fillId="0" borderId="1" xfId="0" applyFont="1" applyBorder="1" applyProtection="1">
      <protection locked="0" hidden="1"/>
    </xf>
    <xf numFmtId="0" fontId="4" fillId="0" borderId="1" xfId="0" applyFont="1" applyBorder="1" applyProtection="1">
      <protection locked="0" hidden="1"/>
    </xf>
    <xf numFmtId="0" fontId="1" fillId="0" borderId="1" xfId="0" applyFont="1" applyBorder="1" applyProtection="1">
      <protection locked="0" hidden="1"/>
    </xf>
    <xf numFmtId="0" fontId="3" fillId="0" borderId="1" xfId="0" applyFont="1" applyBorder="1" applyProtection="1">
      <protection locked="0" hidden="1"/>
    </xf>
    <xf numFmtId="0" fontId="3" fillId="0" borderId="1" xfId="0" quotePrefix="1" applyFont="1" applyBorder="1" applyAlignment="1" applyProtection="1">
      <alignment horizontal="left"/>
      <protection locked="0" hidden="1"/>
    </xf>
    <xf numFmtId="177" fontId="0" fillId="0" borderId="6" xfId="0" applyNumberFormat="1" applyBorder="1" applyProtection="1">
      <protection locked="0"/>
    </xf>
    <xf numFmtId="177" fontId="4" fillId="0" borderId="0" xfId="0" applyNumberFormat="1" applyFont="1" applyBorder="1" applyProtection="1">
      <protection locked="0" hidden="1"/>
    </xf>
    <xf numFmtId="0" fontId="3" fillId="0" borderId="0" xfId="0" applyFont="1" applyBorder="1" applyAlignment="1" applyProtection="1">
      <alignment horizontal="left"/>
      <protection locked="0" hidden="1"/>
    </xf>
    <xf numFmtId="0" fontId="3" fillId="0" borderId="0" xfId="0" applyFont="1" applyBorder="1" applyProtection="1">
      <protection locked="0" hidden="1"/>
    </xf>
    <xf numFmtId="180" fontId="2" fillId="7" borderId="44" xfId="0" applyNumberFormat="1" applyFont="1" applyFill="1" applyBorder="1" applyProtection="1">
      <protection locked="0"/>
    </xf>
    <xf numFmtId="180" fontId="2" fillId="7" borderId="32" xfId="0" applyNumberFormat="1" applyFont="1" applyFill="1" applyBorder="1" applyAlignment="1" applyProtection="1">
      <alignment horizontal="left"/>
      <protection locked="0"/>
    </xf>
    <xf numFmtId="180" fontId="1" fillId="6" borderId="45" xfId="0" applyNumberFormat="1" applyFont="1" applyFill="1" applyBorder="1" applyProtection="1">
      <protection locked="0"/>
    </xf>
    <xf numFmtId="180" fontId="1" fillId="6" borderId="46" xfId="0" applyNumberFormat="1" applyFont="1" applyFill="1" applyBorder="1" applyProtection="1">
      <protection locked="0"/>
    </xf>
    <xf numFmtId="180" fontId="1" fillId="7" borderId="33" xfId="0" applyNumberFormat="1" applyFont="1" applyFill="1" applyBorder="1" applyProtection="1">
      <protection locked="0"/>
    </xf>
    <xf numFmtId="180" fontId="1" fillId="7" borderId="45" xfId="0" applyNumberFormat="1" applyFont="1" applyFill="1" applyBorder="1" applyProtection="1">
      <protection locked="0"/>
    </xf>
    <xf numFmtId="180" fontId="1" fillId="7" borderId="46" xfId="0" applyNumberFormat="1" applyFont="1" applyFill="1" applyBorder="1" applyProtection="1">
      <protection locked="0"/>
    </xf>
    <xf numFmtId="180" fontId="7" fillId="6" borderId="9" xfId="0" applyNumberFormat="1" applyFont="1" applyFill="1" applyBorder="1" applyProtection="1">
      <protection locked="0"/>
    </xf>
    <xf numFmtId="180" fontId="1" fillId="0" borderId="8" xfId="0" applyNumberFormat="1" applyFont="1" applyBorder="1" applyProtection="1">
      <protection locked="0"/>
    </xf>
    <xf numFmtId="180" fontId="7" fillId="6" borderId="8" xfId="0" applyNumberFormat="1" applyFont="1" applyFill="1" applyBorder="1" applyAlignment="1" applyProtection="1">
      <protection locked="0"/>
    </xf>
    <xf numFmtId="0" fontId="40" fillId="0" borderId="0" xfId="0" applyFont="1"/>
    <xf numFmtId="0" fontId="47" fillId="0" borderId="0" xfId="0" applyFont="1"/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0" fontId="53" fillId="0" borderId="0" xfId="0" applyFont="1"/>
    <xf numFmtId="0" fontId="54" fillId="0" borderId="0" xfId="0" applyFont="1"/>
    <xf numFmtId="0" fontId="38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7" fillId="0" borderId="0" xfId="0" applyFont="1" applyAlignment="1">
      <alignment horizontal="left" indent="1"/>
    </xf>
    <xf numFmtId="0" fontId="57" fillId="0" borderId="0" xfId="0" applyFont="1" applyAlignment="1">
      <alignment horizontal="left" indent="4"/>
    </xf>
    <xf numFmtId="0" fontId="47" fillId="0" borderId="0" xfId="0" applyFont="1" applyAlignment="1">
      <alignment horizontal="left" indent="2"/>
    </xf>
    <xf numFmtId="180" fontId="0" fillId="6" borderId="8" xfId="0" applyNumberFormat="1" applyFont="1" applyFill="1" applyBorder="1" applyProtection="1">
      <protection locked="0"/>
    </xf>
    <xf numFmtId="180" fontId="0" fillId="0" borderId="8" xfId="0" applyNumberFormat="1" applyFont="1" applyBorder="1" applyProtection="1">
      <protection locked="0"/>
    </xf>
    <xf numFmtId="180" fontId="0" fillId="2" borderId="8" xfId="0" applyNumberFormat="1" applyFont="1" applyFill="1" applyBorder="1" applyProtection="1">
      <protection locked="0"/>
    </xf>
    <xf numFmtId="180" fontId="0" fillId="14" borderId="8" xfId="0" applyNumberFormat="1" applyFont="1" applyFill="1" applyBorder="1" applyProtection="1">
      <protection locked="0"/>
    </xf>
    <xf numFmtId="180" fontId="0" fillId="13" borderId="8" xfId="0" applyNumberFormat="1" applyFont="1" applyFill="1" applyBorder="1" applyProtection="1">
      <protection locked="0"/>
    </xf>
    <xf numFmtId="180" fontId="0" fillId="5" borderId="8" xfId="0" applyNumberFormat="1" applyFont="1" applyFill="1" applyBorder="1" applyProtection="1">
      <protection locked="0"/>
    </xf>
    <xf numFmtId="180" fontId="0" fillId="0" borderId="8" xfId="0" applyNumberFormat="1" applyFont="1" applyFill="1" applyBorder="1" applyProtection="1">
      <protection locked="0"/>
    </xf>
    <xf numFmtId="0" fontId="66" fillId="0" borderId="0" xfId="0" applyFont="1"/>
    <xf numFmtId="183" fontId="67" fillId="0" borderId="47" xfId="0" applyNumberFormat="1" applyFont="1" applyBorder="1" applyAlignment="1">
      <alignment horizontal="center"/>
    </xf>
    <xf numFmtId="180" fontId="66" fillId="2" borderId="8" xfId="0" applyNumberFormat="1" applyFont="1" applyFill="1" applyBorder="1" applyProtection="1">
      <protection locked="0"/>
    </xf>
    <xf numFmtId="180" fontId="1" fillId="2" borderId="0" xfId="0" applyNumberFormat="1" applyFont="1" applyFill="1" applyProtection="1">
      <protection locked="0"/>
    </xf>
    <xf numFmtId="180" fontId="0" fillId="0" borderId="0" xfId="0" applyNumberFormat="1" applyFont="1" applyProtection="1">
      <protection locked="0"/>
    </xf>
    <xf numFmtId="180" fontId="68" fillId="11" borderId="8" xfId="0" applyNumberFormat="1" applyFont="1" applyFill="1" applyBorder="1" applyProtection="1">
      <protection locked="0"/>
    </xf>
    <xf numFmtId="180" fontId="68" fillId="11" borderId="9" xfId="0" quotePrefix="1" applyNumberFormat="1" applyFont="1" applyFill="1" applyBorder="1" applyAlignment="1" applyProtection="1">
      <alignment horizontal="left"/>
      <protection locked="0"/>
    </xf>
    <xf numFmtId="180" fontId="68" fillId="11" borderId="10" xfId="0" applyNumberFormat="1" applyFont="1" applyFill="1" applyBorder="1" applyProtection="1">
      <protection locked="0"/>
    </xf>
    <xf numFmtId="180" fontId="65" fillId="11" borderId="8" xfId="0" applyNumberFormat="1" applyFont="1" applyFill="1" applyBorder="1" applyProtection="1">
      <protection locked="0"/>
    </xf>
    <xf numFmtId="180" fontId="69" fillId="16" borderId="58" xfId="0" applyNumberFormat="1" applyFont="1" applyFill="1" applyBorder="1" applyProtection="1">
      <protection locked="0"/>
    </xf>
    <xf numFmtId="180" fontId="69" fillId="16" borderId="52" xfId="0" applyNumberFormat="1" applyFont="1" applyFill="1" applyBorder="1" applyProtection="1">
      <protection locked="0"/>
    </xf>
    <xf numFmtId="180" fontId="65" fillId="17" borderId="8" xfId="0" applyNumberFormat="1" applyFont="1" applyFill="1" applyBorder="1" applyProtection="1">
      <protection locked="0"/>
    </xf>
    <xf numFmtId="180" fontId="66" fillId="0" borderId="0" xfId="0" applyNumberFormat="1" applyFont="1"/>
    <xf numFmtId="180" fontId="66" fillId="0" borderId="0" xfId="0" applyNumberFormat="1" applyFont="1" applyProtection="1">
      <protection locked="0"/>
    </xf>
    <xf numFmtId="180" fontId="70" fillId="6" borderId="8" xfId="0" applyNumberFormat="1" applyFont="1" applyFill="1" applyBorder="1" applyProtection="1">
      <protection locked="0"/>
    </xf>
    <xf numFmtId="180" fontId="70" fillId="6" borderId="9" xfId="0" applyNumberFormat="1" applyFont="1" applyFill="1" applyBorder="1" applyProtection="1">
      <protection locked="0"/>
    </xf>
    <xf numFmtId="180" fontId="70" fillId="6" borderId="10" xfId="0" applyNumberFormat="1" applyFont="1" applyFill="1" applyBorder="1" applyProtection="1">
      <protection locked="0"/>
    </xf>
    <xf numFmtId="180" fontId="66" fillId="6" borderId="8" xfId="0" applyNumberFormat="1" applyFont="1" applyFill="1" applyBorder="1" applyProtection="1">
      <protection locked="0"/>
    </xf>
    <xf numFmtId="180" fontId="66" fillId="0" borderId="8" xfId="0" applyNumberFormat="1" applyFont="1" applyBorder="1" applyProtection="1">
      <protection locked="0"/>
    </xf>
    <xf numFmtId="180" fontId="66" fillId="14" borderId="8" xfId="0" applyNumberFormat="1" applyFont="1" applyFill="1" applyBorder="1" applyProtection="1">
      <protection locked="0"/>
    </xf>
    <xf numFmtId="180" fontId="66" fillId="13" borderId="19" xfId="0" applyNumberFormat="1" applyFont="1" applyFill="1" applyBorder="1" applyProtection="1">
      <protection locked="0"/>
    </xf>
    <xf numFmtId="180" fontId="65" fillId="0" borderId="0" xfId="0" applyNumberFormat="1" applyFont="1" applyProtection="1">
      <protection locked="0"/>
    </xf>
    <xf numFmtId="180" fontId="66" fillId="13" borderId="8" xfId="0" applyNumberFormat="1" applyFont="1" applyFill="1" applyBorder="1" applyProtection="1">
      <protection locked="0"/>
    </xf>
    <xf numFmtId="180" fontId="66" fillId="0" borderId="8" xfId="0" applyNumberFormat="1" applyFont="1" applyFill="1" applyBorder="1" applyProtection="1">
      <protection locked="0"/>
    </xf>
    <xf numFmtId="0" fontId="66" fillId="0" borderId="0" xfId="0" applyFont="1" applyProtection="1">
      <protection locked="0"/>
    </xf>
    <xf numFmtId="180" fontId="66" fillId="0" borderId="0" xfId="0" applyNumberFormat="1" applyFont="1" applyBorder="1" applyProtection="1">
      <protection locked="0"/>
    </xf>
    <xf numFmtId="180" fontId="70" fillId="0" borderId="0" xfId="0" applyNumberFormat="1" applyFont="1" applyFill="1" applyBorder="1" applyProtection="1">
      <protection locked="0"/>
    </xf>
    <xf numFmtId="180" fontId="66" fillId="0" borderId="0" xfId="0" applyNumberFormat="1" applyFont="1" applyFill="1" applyBorder="1" applyProtection="1">
      <protection locked="0"/>
    </xf>
    <xf numFmtId="180" fontId="65" fillId="11" borderId="8" xfId="0" applyNumberFormat="1" applyFont="1" applyFill="1" applyBorder="1" applyAlignment="1" applyProtection="1">
      <alignment horizontal="left"/>
      <protection locked="0"/>
    </xf>
    <xf numFmtId="180" fontId="71" fillId="2" borderId="8" xfId="0" applyNumberFormat="1" applyFont="1" applyFill="1" applyBorder="1" applyProtection="1">
      <protection locked="0"/>
    </xf>
    <xf numFmtId="180" fontId="66" fillId="3" borderId="8" xfId="0" applyNumberFormat="1" applyFont="1" applyFill="1" applyBorder="1" applyProtection="1">
      <protection locked="0"/>
    </xf>
    <xf numFmtId="180" fontId="71" fillId="0" borderId="8" xfId="0" applyNumberFormat="1" applyFont="1" applyBorder="1" applyProtection="1">
      <protection locked="0"/>
    </xf>
    <xf numFmtId="180" fontId="66" fillId="15" borderId="41" xfId="0" applyNumberFormat="1" applyFont="1" applyFill="1" applyBorder="1" applyProtection="1">
      <protection locked="0"/>
    </xf>
    <xf numFmtId="180" fontId="70" fillId="6" borderId="19" xfId="0" applyNumberFormat="1" applyFont="1" applyFill="1" applyBorder="1" applyProtection="1">
      <protection locked="0"/>
    </xf>
    <xf numFmtId="180" fontId="70" fillId="6" borderId="5" xfId="0" applyNumberFormat="1" applyFont="1" applyFill="1" applyBorder="1" applyProtection="1">
      <protection locked="0"/>
    </xf>
    <xf numFmtId="180" fontId="70" fillId="6" borderId="6" xfId="0" applyNumberFormat="1" applyFont="1" applyFill="1" applyBorder="1" applyProtection="1">
      <protection locked="0"/>
    </xf>
    <xf numFmtId="180" fontId="72" fillId="2" borderId="8" xfId="0" applyNumberFormat="1" applyFont="1" applyFill="1" applyBorder="1" applyProtection="1">
      <protection locked="0"/>
    </xf>
    <xf numFmtId="180" fontId="65" fillId="2" borderId="8" xfId="0" applyNumberFormat="1" applyFont="1" applyFill="1" applyBorder="1" applyProtection="1">
      <protection locked="0"/>
    </xf>
    <xf numFmtId="180" fontId="65" fillId="0" borderId="0" xfId="0" applyNumberFormat="1" applyFont="1" applyFill="1" applyBorder="1" applyProtection="1">
      <protection locked="0"/>
    </xf>
    <xf numFmtId="180" fontId="70" fillId="6" borderId="9" xfId="0" applyNumberFormat="1" applyFont="1" applyFill="1" applyBorder="1" applyAlignment="1" applyProtection="1">
      <alignment horizontal="left"/>
      <protection locked="0"/>
    </xf>
    <xf numFmtId="180" fontId="66" fillId="20" borderId="8" xfId="0" applyNumberFormat="1" applyFont="1" applyFill="1" applyBorder="1" applyProtection="1">
      <protection locked="0"/>
    </xf>
    <xf numFmtId="180" fontId="70" fillId="6" borderId="4" xfId="0" applyNumberFormat="1" applyFont="1" applyFill="1" applyBorder="1" applyProtection="1">
      <protection locked="0"/>
    </xf>
    <xf numFmtId="180" fontId="66" fillId="6" borderId="17" xfId="0" applyNumberFormat="1" applyFont="1" applyFill="1" applyBorder="1" applyProtection="1">
      <protection locked="0"/>
    </xf>
    <xf numFmtId="180" fontId="66" fillId="0" borderId="17" xfId="0" applyNumberFormat="1" applyFont="1" applyBorder="1" applyProtection="1">
      <protection locked="0"/>
    </xf>
    <xf numFmtId="180" fontId="66" fillId="2" borderId="17" xfId="0" applyNumberFormat="1" applyFont="1" applyFill="1" applyBorder="1" applyProtection="1">
      <protection locked="0"/>
    </xf>
    <xf numFmtId="180" fontId="66" fillId="14" borderId="17" xfId="0" applyNumberFormat="1" applyFont="1" applyFill="1" applyBorder="1" applyProtection="1">
      <protection locked="0"/>
    </xf>
    <xf numFmtId="180" fontId="66" fillId="13" borderId="17" xfId="0" applyNumberFormat="1" applyFont="1" applyFill="1" applyBorder="1" applyProtection="1">
      <protection locked="0"/>
    </xf>
    <xf numFmtId="180" fontId="66" fillId="6" borderId="19" xfId="0" applyNumberFormat="1" applyFont="1" applyFill="1" applyBorder="1" applyProtection="1">
      <protection locked="0"/>
    </xf>
    <xf numFmtId="180" fontId="66" fillId="0" borderId="19" xfId="0" applyNumberFormat="1" applyFont="1" applyBorder="1" applyProtection="1">
      <protection locked="0"/>
    </xf>
    <xf numFmtId="180" fontId="66" fillId="14" borderId="19" xfId="0" applyNumberFormat="1" applyFont="1" applyFill="1" applyBorder="1" applyProtection="1">
      <protection locked="0"/>
    </xf>
    <xf numFmtId="180" fontId="66" fillId="18" borderId="8" xfId="0" applyNumberFormat="1" applyFont="1" applyFill="1" applyBorder="1" applyProtection="1">
      <protection locked="0"/>
    </xf>
    <xf numFmtId="180" fontId="66" fillId="0" borderId="0" xfId="0" applyNumberFormat="1" applyFont="1" applyFill="1" applyProtection="1">
      <protection locked="0"/>
    </xf>
    <xf numFmtId="180" fontId="66" fillId="2" borderId="9" xfId="3" applyNumberFormat="1" applyFont="1" applyFill="1" applyBorder="1" applyProtection="1">
      <protection locked="0"/>
    </xf>
    <xf numFmtId="180" fontId="66" fillId="2" borderId="15" xfId="3" applyNumberFormat="1" applyFont="1" applyFill="1" applyBorder="1" applyProtection="1">
      <protection locked="0"/>
    </xf>
    <xf numFmtId="180" fontId="72" fillId="0" borderId="8" xfId="0" applyNumberFormat="1" applyFont="1" applyBorder="1" applyProtection="1">
      <protection locked="0"/>
    </xf>
    <xf numFmtId="180" fontId="66" fillId="2" borderId="19" xfId="0" applyNumberFormat="1" applyFont="1" applyFill="1" applyBorder="1" applyProtection="1">
      <protection locked="0"/>
    </xf>
    <xf numFmtId="180" fontId="0" fillId="0" borderId="8" xfId="0" applyNumberFormat="1" applyFont="1" applyBorder="1" applyAlignment="1" applyProtection="1">
      <alignment horizontal="left"/>
      <protection locked="0"/>
    </xf>
    <xf numFmtId="180" fontId="0" fillId="0" borderId="0" xfId="0" applyNumberFormat="1" applyFont="1"/>
    <xf numFmtId="180" fontId="0" fillId="6" borderId="9" xfId="0" applyNumberFormat="1" applyFont="1" applyFill="1" applyBorder="1" applyProtection="1">
      <protection locked="0"/>
    </xf>
    <xf numFmtId="180" fontId="7" fillId="6" borderId="61" xfId="0" applyNumberFormat="1" applyFont="1" applyFill="1" applyBorder="1" applyProtection="1">
      <protection locked="0"/>
    </xf>
    <xf numFmtId="180" fontId="7" fillId="6" borderId="60" xfId="0" applyNumberFormat="1" applyFont="1" applyFill="1" applyBorder="1" applyProtection="1">
      <protection locked="0"/>
    </xf>
    <xf numFmtId="180" fontId="0" fillId="0" borderId="61" xfId="0" applyNumberFormat="1" applyFont="1" applyBorder="1" applyProtection="1">
      <protection locked="0"/>
    </xf>
    <xf numFmtId="180" fontId="0" fillId="2" borderId="61" xfId="0" applyNumberFormat="1" applyFont="1" applyFill="1" applyBorder="1" applyProtection="1">
      <protection locked="0"/>
    </xf>
    <xf numFmtId="180" fontId="0" fillId="13" borderId="61" xfId="0" applyNumberFormat="1" applyFont="1" applyFill="1" applyBorder="1" applyProtection="1">
      <protection locked="0"/>
    </xf>
    <xf numFmtId="180" fontId="0" fillId="5" borderId="61" xfId="0" applyNumberFormat="1" applyFont="1" applyFill="1" applyBorder="1" applyProtection="1">
      <protection locked="0"/>
    </xf>
    <xf numFmtId="180" fontId="2" fillId="4" borderId="8" xfId="0" applyNumberFormat="1" applyFont="1" applyFill="1" applyBorder="1" applyProtection="1">
      <protection hidden="1"/>
    </xf>
    <xf numFmtId="180" fontId="0" fillId="4" borderId="8" xfId="0" applyNumberFormat="1" applyFont="1" applyFill="1" applyBorder="1" applyProtection="1">
      <protection hidden="1"/>
    </xf>
    <xf numFmtId="180" fontId="0" fillId="0" borderId="8" xfId="0" applyNumberFormat="1" applyFont="1" applyBorder="1" applyProtection="1"/>
    <xf numFmtId="180" fontId="2" fillId="4" borderId="19" xfId="0" applyNumberFormat="1" applyFont="1" applyFill="1" applyBorder="1" applyProtection="1">
      <protection hidden="1"/>
    </xf>
    <xf numFmtId="180" fontId="0" fillId="4" borderId="19" xfId="0" applyNumberFormat="1" applyFont="1" applyFill="1" applyBorder="1" applyProtection="1">
      <protection hidden="1"/>
    </xf>
    <xf numFmtId="180" fontId="0" fillId="0" borderId="9" xfId="0" applyNumberFormat="1" applyFont="1" applyBorder="1" applyProtection="1">
      <protection locked="0"/>
    </xf>
    <xf numFmtId="180" fontId="0" fillId="0" borderId="10" xfId="0" applyNumberFormat="1" applyFont="1" applyBorder="1" applyProtection="1">
      <protection locked="0"/>
    </xf>
    <xf numFmtId="180" fontId="0" fillId="0" borderId="8" xfId="0" applyNumberFormat="1" applyFont="1" applyBorder="1"/>
    <xf numFmtId="177" fontId="0" fillId="17" borderId="8" xfId="0" applyNumberFormat="1" applyFont="1" applyFill="1" applyBorder="1"/>
    <xf numFmtId="180" fontId="0" fillId="0" borderId="19" xfId="0" applyNumberFormat="1" applyFont="1" applyBorder="1"/>
    <xf numFmtId="180" fontId="0" fillId="17" borderId="8" xfId="0" applyNumberFormat="1" applyFont="1" applyFill="1" applyBorder="1"/>
    <xf numFmtId="180" fontId="0" fillId="6" borderId="10" xfId="0" applyNumberFormat="1" applyFont="1" applyFill="1" applyBorder="1" applyProtection="1">
      <protection locked="0"/>
    </xf>
    <xf numFmtId="177" fontId="0" fillId="0" borderId="8" xfId="0" applyNumberFormat="1" applyFont="1" applyBorder="1" applyProtection="1"/>
    <xf numFmtId="180" fontId="1" fillId="3" borderId="9" xfId="0" quotePrefix="1" applyNumberFormat="1" applyFont="1" applyFill="1" applyBorder="1" applyAlignment="1" applyProtection="1">
      <alignment horizontal="left"/>
      <protection locked="0"/>
    </xf>
    <xf numFmtId="180" fontId="1" fillId="3" borderId="10" xfId="0" applyNumberFormat="1" applyFont="1" applyFill="1" applyBorder="1" applyProtection="1">
      <protection locked="0"/>
    </xf>
    <xf numFmtId="180" fontId="0" fillId="0" borderId="2" xfId="0" applyNumberFormat="1" applyFont="1" applyBorder="1" applyProtection="1">
      <protection locked="0"/>
    </xf>
    <xf numFmtId="180" fontId="0" fillId="0" borderId="4" xfId="0" applyNumberFormat="1" applyFont="1" applyBorder="1" applyProtection="1">
      <protection locked="0"/>
    </xf>
    <xf numFmtId="180" fontId="0" fillId="0" borderId="5" xfId="0" applyNumberFormat="1" applyFont="1" applyBorder="1"/>
    <xf numFmtId="180" fontId="0" fillId="0" borderId="6" xfId="0" applyNumberFormat="1" applyFont="1" applyBorder="1"/>
    <xf numFmtId="180" fontId="0" fillId="0" borderId="59" xfId="0" applyNumberFormat="1" applyFont="1" applyBorder="1" applyProtection="1">
      <protection locked="0"/>
    </xf>
    <xf numFmtId="180" fontId="0" fillId="0" borderId="43" xfId="0" applyNumberFormat="1" applyFont="1" applyBorder="1" applyProtection="1">
      <protection locked="0"/>
    </xf>
    <xf numFmtId="180" fontId="0" fillId="0" borderId="56" xfId="0" applyNumberFormat="1" applyFont="1" applyBorder="1" applyProtection="1">
      <protection locked="0"/>
    </xf>
    <xf numFmtId="180" fontId="1" fillId="0" borderId="34" xfId="0" applyNumberFormat="1" applyFont="1" applyBorder="1" applyProtection="1">
      <protection locked="0"/>
    </xf>
    <xf numFmtId="180" fontId="0" fillId="0" borderId="35" xfId="0" applyNumberFormat="1" applyFont="1" applyBorder="1" applyProtection="1">
      <protection locked="0"/>
    </xf>
    <xf numFmtId="180" fontId="1" fillId="0" borderId="35" xfId="0" applyNumberFormat="1" applyFont="1" applyBorder="1" applyProtection="1">
      <protection locked="0"/>
    </xf>
    <xf numFmtId="0" fontId="0" fillId="0" borderId="35" xfId="0" applyFont="1" applyBorder="1" applyProtection="1">
      <protection locked="0"/>
    </xf>
    <xf numFmtId="180" fontId="0" fillId="0" borderId="37" xfId="0" applyNumberFormat="1" applyFont="1" applyBorder="1" applyProtection="1">
      <protection locked="0"/>
    </xf>
    <xf numFmtId="180" fontId="1" fillId="0" borderId="58" xfId="0" applyNumberFormat="1" applyFont="1" applyBorder="1" applyProtection="1">
      <protection locked="0"/>
    </xf>
    <xf numFmtId="180" fontId="0" fillId="0" borderId="62" xfId="0" applyNumberFormat="1" applyFont="1" applyBorder="1" applyProtection="1">
      <protection locked="0"/>
    </xf>
    <xf numFmtId="180" fontId="1" fillId="0" borderId="62" xfId="0" applyNumberFormat="1" applyFont="1" applyBorder="1" applyProtection="1">
      <protection locked="0"/>
    </xf>
    <xf numFmtId="0" fontId="0" fillId="0" borderId="62" xfId="0" applyFont="1" applyBorder="1" applyProtection="1">
      <protection locked="0"/>
    </xf>
    <xf numFmtId="180" fontId="0" fillId="0" borderId="52" xfId="0" applyNumberFormat="1" applyFont="1" applyBorder="1" applyProtection="1">
      <protection locked="0"/>
    </xf>
    <xf numFmtId="180" fontId="0" fillId="5" borderId="57" xfId="0" applyNumberFormat="1" applyFont="1" applyFill="1" applyBorder="1" applyProtection="1">
      <protection locked="0"/>
    </xf>
    <xf numFmtId="0" fontId="13" fillId="0" borderId="34" xfId="0" applyFont="1" applyBorder="1" applyProtection="1">
      <protection locked="0"/>
    </xf>
    <xf numFmtId="0" fontId="0" fillId="0" borderId="37" xfId="0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13" fillId="0" borderId="40" xfId="0" applyFont="1" applyBorder="1" applyProtection="1">
      <protection locked="0"/>
    </xf>
    <xf numFmtId="0" fontId="0" fillId="0" borderId="38" xfId="0" applyFont="1" applyBorder="1" applyProtection="1">
      <protection locked="0"/>
    </xf>
    <xf numFmtId="0" fontId="13" fillId="0" borderId="0" xfId="0" applyFont="1" applyBorder="1" applyProtection="1">
      <protection locked="0"/>
    </xf>
    <xf numFmtId="180" fontId="21" fillId="11" borderId="8" xfId="0" quotePrefix="1" applyNumberFormat="1" applyFont="1" applyFill="1" applyBorder="1" applyAlignment="1" applyProtection="1">
      <alignment horizontal="left"/>
      <protection locked="0"/>
    </xf>
    <xf numFmtId="180" fontId="21" fillId="11" borderId="8" xfId="0" applyNumberFormat="1" applyFont="1" applyFill="1" applyBorder="1" applyProtection="1">
      <protection locked="0"/>
    </xf>
    <xf numFmtId="180" fontId="21" fillId="11" borderId="9" xfId="0" quotePrefix="1" applyNumberFormat="1" applyFont="1" applyFill="1" applyBorder="1" applyAlignment="1" applyProtection="1">
      <alignment horizontal="left"/>
      <protection locked="0"/>
    </xf>
    <xf numFmtId="180" fontId="21" fillId="11" borderId="10" xfId="0" applyNumberFormat="1" applyFont="1" applyFill="1" applyBorder="1" applyProtection="1">
      <protection locked="0"/>
    </xf>
    <xf numFmtId="180" fontId="1" fillId="11" borderId="9" xfId="0" applyNumberFormat="1" applyFont="1" applyFill="1" applyBorder="1" applyProtection="1">
      <protection locked="0"/>
    </xf>
    <xf numFmtId="180" fontId="60" fillId="16" borderId="58" xfId="0" applyNumberFormat="1" applyFont="1" applyFill="1" applyBorder="1" applyProtection="1">
      <protection locked="0"/>
    </xf>
    <xf numFmtId="180" fontId="60" fillId="16" borderId="52" xfId="0" applyNumberFormat="1" applyFont="1" applyFill="1" applyBorder="1" applyProtection="1">
      <protection locked="0"/>
    </xf>
    <xf numFmtId="180" fontId="1" fillId="11" borderId="10" xfId="0" applyNumberFormat="1" applyFont="1" applyFill="1" applyBorder="1" applyProtection="1">
      <protection locked="0"/>
    </xf>
    <xf numFmtId="180" fontId="1" fillId="17" borderId="8" xfId="0" applyNumberFormat="1" applyFont="1" applyFill="1" applyBorder="1" applyProtection="1">
      <protection locked="0"/>
    </xf>
    <xf numFmtId="180" fontId="60" fillId="16" borderId="8" xfId="0" applyNumberFormat="1" applyFont="1" applyFill="1" applyBorder="1" applyProtection="1">
      <protection locked="0"/>
    </xf>
    <xf numFmtId="0" fontId="13" fillId="0" borderId="27" xfId="0" applyFont="1" applyBorder="1" applyProtection="1">
      <protection locked="0"/>
    </xf>
    <xf numFmtId="0" fontId="0" fillId="0" borderId="11" xfId="0" applyFont="1" applyBorder="1" applyProtection="1">
      <protection locked="0"/>
    </xf>
    <xf numFmtId="0" fontId="0" fillId="0" borderId="28" xfId="0" applyFont="1" applyBorder="1" applyProtection="1">
      <protection locked="0"/>
    </xf>
    <xf numFmtId="180" fontId="21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180" fontId="0" fillId="2" borderId="8" xfId="0" applyNumberFormat="1" applyFill="1" applyBorder="1" applyProtection="1">
      <protection locked="0"/>
    </xf>
    <xf numFmtId="180" fontId="0" fillId="14" borderId="8" xfId="0" applyNumberFormat="1" applyFill="1" applyBorder="1" applyProtection="1">
      <protection locked="0"/>
    </xf>
    <xf numFmtId="180" fontId="0" fillId="0" borderId="19" xfId="0" applyNumberFormat="1" applyFont="1" applyBorder="1" applyProtection="1">
      <protection locked="0"/>
    </xf>
    <xf numFmtId="180" fontId="0" fillId="13" borderId="8" xfId="0" applyNumberFormat="1" applyFill="1" applyBorder="1" applyProtection="1">
      <protection locked="0"/>
    </xf>
    <xf numFmtId="180" fontId="7" fillId="6" borderId="19" xfId="0" applyNumberFormat="1" applyFont="1" applyFill="1" applyBorder="1" applyProtection="1">
      <protection locked="0"/>
    </xf>
    <xf numFmtId="180" fontId="7" fillId="6" borderId="5" xfId="0" applyNumberFormat="1" applyFont="1" applyFill="1" applyBorder="1" applyProtection="1">
      <protection locked="0"/>
    </xf>
    <xf numFmtId="180" fontId="7" fillId="6" borderId="6" xfId="0" applyNumberFormat="1" applyFont="1" applyFill="1" applyBorder="1" applyProtection="1">
      <protection locked="0"/>
    </xf>
    <xf numFmtId="180" fontId="0" fillId="2" borderId="19" xfId="0" applyNumberFormat="1" applyFont="1" applyFill="1" applyBorder="1" applyProtection="1">
      <protection locked="0"/>
    </xf>
    <xf numFmtId="180" fontId="0" fillId="20" borderId="8" xfId="0" applyNumberFormat="1" applyFont="1" applyFill="1" applyBorder="1" applyProtection="1">
      <protection locked="0"/>
    </xf>
    <xf numFmtId="180" fontId="66" fillId="12" borderId="8" xfId="0" applyNumberFormat="1" applyFont="1" applyFill="1" applyBorder="1" applyProtection="1">
      <protection hidden="1"/>
    </xf>
    <xf numFmtId="177" fontId="66" fillId="12" borderId="8" xfId="0" applyNumberFormat="1" applyFont="1" applyFill="1" applyBorder="1" applyProtection="1"/>
    <xf numFmtId="180" fontId="75" fillId="12" borderId="8" xfId="0" applyNumberFormat="1" applyFont="1" applyFill="1" applyBorder="1"/>
    <xf numFmtId="177" fontId="65" fillId="12" borderId="17" xfId="0" applyNumberFormat="1" applyFont="1" applyFill="1" applyBorder="1"/>
    <xf numFmtId="180" fontId="66" fillId="12" borderId="19" xfId="0" applyNumberFormat="1" applyFont="1" applyFill="1" applyBorder="1" applyProtection="1">
      <protection hidden="1"/>
    </xf>
    <xf numFmtId="180" fontId="66" fillId="12" borderId="8" xfId="0" applyNumberFormat="1" applyFont="1" applyFill="1" applyBorder="1"/>
    <xf numFmtId="180" fontId="75" fillId="12" borderId="8" xfId="0" applyNumberFormat="1" applyFont="1" applyFill="1" applyBorder="1" applyProtection="1"/>
    <xf numFmtId="177" fontId="65" fillId="12" borderId="17" xfId="0" applyNumberFormat="1" applyFont="1" applyFill="1" applyBorder="1" applyProtection="1"/>
    <xf numFmtId="180" fontId="1" fillId="21" borderId="30" xfId="0" applyNumberFormat="1" applyFont="1" applyFill="1" applyBorder="1" applyProtection="1">
      <protection locked="0"/>
    </xf>
    <xf numFmtId="177" fontId="1" fillId="22" borderId="0" xfId="0" applyNumberFormat="1" applyFont="1" applyFill="1" applyBorder="1" applyProtection="1"/>
    <xf numFmtId="177" fontId="1" fillId="22" borderId="0" xfId="0" applyNumberFormat="1" applyFont="1" applyFill="1" applyBorder="1" applyProtection="1">
      <protection locked="0"/>
    </xf>
    <xf numFmtId="177" fontId="0" fillId="22" borderId="0" xfId="0" applyNumberFormat="1" applyFill="1" applyProtection="1"/>
    <xf numFmtId="177" fontId="0" fillId="22" borderId="0" xfId="0" applyNumberFormat="1" applyFill="1" applyProtection="1">
      <protection locked="0"/>
    </xf>
    <xf numFmtId="14" fontId="0" fillId="22" borderId="0" xfId="0" applyNumberFormat="1" applyFill="1" applyProtection="1"/>
    <xf numFmtId="177" fontId="1" fillId="22" borderId="1" xfId="0" applyNumberFormat="1" applyFont="1" applyFill="1" applyBorder="1" applyProtection="1"/>
    <xf numFmtId="179" fontId="1" fillId="22" borderId="1" xfId="0" applyNumberFormat="1" applyFont="1" applyFill="1" applyBorder="1" applyAlignment="1" applyProtection="1">
      <alignment horizontal="left"/>
    </xf>
    <xf numFmtId="179" fontId="1" fillId="22" borderId="11" xfId="0" applyNumberFormat="1" applyFont="1" applyFill="1" applyBorder="1" applyAlignment="1" applyProtection="1">
      <alignment horizontal="left"/>
    </xf>
    <xf numFmtId="177" fontId="7" fillId="22" borderId="0" xfId="0" applyNumberFormat="1" applyFont="1" applyFill="1" applyProtection="1"/>
    <xf numFmtId="177" fontId="5" fillId="22" borderId="0" xfId="0" applyNumberFormat="1" applyFont="1" applyFill="1" applyProtection="1"/>
    <xf numFmtId="177" fontId="3" fillId="0" borderId="0" xfId="0" applyNumberFormat="1" applyFont="1" applyBorder="1" applyProtection="1">
      <protection locked="0"/>
    </xf>
    <xf numFmtId="177" fontId="4" fillId="0" borderId="0" xfId="0" applyNumberFormat="1" applyFont="1" applyProtection="1">
      <protection locked="0" hidden="1"/>
    </xf>
    <xf numFmtId="177" fontId="3" fillId="0" borderId="0" xfId="0" applyNumberFormat="1" applyFont="1" applyProtection="1">
      <protection locked="0" hidden="1"/>
    </xf>
    <xf numFmtId="0" fontId="1" fillId="0" borderId="5" xfId="0" applyFont="1" applyBorder="1" applyAlignment="1" applyProtection="1">
      <alignment horizontal="left"/>
      <protection locked="0"/>
    </xf>
    <xf numFmtId="0" fontId="10" fillId="0" borderId="2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31" xfId="0" applyFont="1" applyBorder="1" applyProtection="1">
      <protection locked="0"/>
    </xf>
    <xf numFmtId="0" fontId="44" fillId="0" borderId="0" xfId="0" applyFont="1"/>
    <xf numFmtId="0" fontId="45" fillId="0" borderId="0" xfId="0" applyFont="1"/>
    <xf numFmtId="0" fontId="43" fillId="0" borderId="0" xfId="0" applyFont="1"/>
    <xf numFmtId="0" fontId="44" fillId="0" borderId="0" xfId="0" applyFont="1" applyBorder="1"/>
    <xf numFmtId="180" fontId="0" fillId="25" borderId="8" xfId="0" applyNumberFormat="1" applyFill="1" applyBorder="1" applyProtection="1">
      <protection locked="0"/>
    </xf>
    <xf numFmtId="0" fontId="1" fillId="0" borderId="3" xfId="0" applyFont="1" applyBorder="1" applyAlignment="1" applyProtection="1">
      <alignment horizontal="left"/>
      <protection locked="0"/>
    </xf>
    <xf numFmtId="176" fontId="0" fillId="0" borderId="8" xfId="6" applyFont="1" applyBorder="1" applyProtection="1">
      <protection locked="0"/>
    </xf>
    <xf numFmtId="0" fontId="0" fillId="0" borderId="1" xfId="0" applyFont="1" applyBorder="1" applyProtection="1">
      <protection locked="0"/>
    </xf>
    <xf numFmtId="2" fontId="40" fillId="20" borderId="47" xfId="0" applyNumberFormat="1" applyFont="1" applyFill="1" applyBorder="1" applyAlignment="1">
      <alignment horizontal="center"/>
    </xf>
    <xf numFmtId="2" fontId="40" fillId="20" borderId="34" xfId="0" applyNumberFormat="1" applyFont="1" applyFill="1" applyBorder="1" applyAlignment="1">
      <alignment horizontal="center"/>
    </xf>
    <xf numFmtId="2" fontId="40" fillId="20" borderId="35" xfId="0" applyNumberFormat="1" applyFont="1" applyFill="1" applyBorder="1" applyAlignment="1">
      <alignment horizontal="center"/>
    </xf>
    <xf numFmtId="2" fontId="40" fillId="20" borderId="37" xfId="0" applyNumberFormat="1" applyFont="1" applyFill="1" applyBorder="1" applyAlignment="1">
      <alignment horizontal="center"/>
    </xf>
    <xf numFmtId="0" fontId="0" fillId="20" borderId="0" xfId="0" applyFill="1"/>
    <xf numFmtId="2" fontId="40" fillId="20" borderId="48" xfId="0" applyNumberFormat="1" applyFont="1" applyFill="1" applyBorder="1" applyAlignment="1">
      <alignment horizontal="center"/>
    </xf>
    <xf numFmtId="2" fontId="40" fillId="20" borderId="40" xfId="0" applyNumberFormat="1" applyFont="1" applyFill="1" applyBorder="1" applyAlignment="1">
      <alignment horizontal="center"/>
    </xf>
    <xf numFmtId="2" fontId="40" fillId="20" borderId="0" xfId="0" applyNumberFormat="1" applyFont="1" applyFill="1" applyBorder="1" applyAlignment="1">
      <alignment horizontal="center"/>
    </xf>
    <xf numFmtId="2" fontId="40" fillId="20" borderId="38" xfId="0" applyNumberFormat="1" applyFont="1" applyFill="1" applyBorder="1" applyAlignment="1">
      <alignment horizontal="center"/>
    </xf>
    <xf numFmtId="2" fontId="40" fillId="20" borderId="49" xfId="0" applyNumberFormat="1" applyFont="1" applyFill="1" applyBorder="1" applyAlignment="1">
      <alignment horizontal="center"/>
    </xf>
    <xf numFmtId="2" fontId="40" fillId="20" borderId="27" xfId="0" applyNumberFormat="1" applyFont="1" applyFill="1" applyBorder="1" applyAlignment="1">
      <alignment horizontal="center"/>
    </xf>
    <xf numFmtId="2" fontId="40" fillId="20" borderId="11" xfId="0" applyNumberFormat="1" applyFont="1" applyFill="1" applyBorder="1" applyAlignment="1">
      <alignment horizontal="center"/>
    </xf>
    <xf numFmtId="0" fontId="40" fillId="20" borderId="11" xfId="0" applyFont="1" applyFill="1" applyBorder="1" applyAlignment="1">
      <alignment horizontal="left" wrapText="1"/>
    </xf>
    <xf numFmtId="0" fontId="40" fillId="20" borderId="47" xfId="0" applyFont="1" applyFill="1" applyBorder="1" applyAlignment="1">
      <alignment horizontal="left" wrapText="1"/>
    </xf>
    <xf numFmtId="0" fontId="40" fillId="20" borderId="27" xfId="0" applyFont="1" applyFill="1" applyBorder="1" applyAlignment="1">
      <alignment horizontal="left" wrapText="1"/>
    </xf>
    <xf numFmtId="0" fontId="63" fillId="0" borderId="0" xfId="0" applyFont="1"/>
    <xf numFmtId="180" fontId="66" fillId="0" borderId="8" xfId="0" applyNumberFormat="1" applyFont="1" applyFill="1" applyBorder="1" applyAlignment="1" applyProtection="1">
      <alignment horizontal="right"/>
      <protection locked="0"/>
    </xf>
    <xf numFmtId="0" fontId="0" fillId="0" borderId="0" xfId="0" applyFill="1"/>
    <xf numFmtId="0" fontId="77" fillId="0" borderId="50" xfId="0" applyFont="1" applyBorder="1"/>
    <xf numFmtId="0" fontId="77" fillId="0" borderId="50" xfId="0" applyFont="1" applyBorder="1" applyAlignment="1">
      <alignment horizontal="center"/>
    </xf>
    <xf numFmtId="0" fontId="78" fillId="0" borderId="66" xfId="0" applyFont="1" applyBorder="1"/>
    <xf numFmtId="183" fontId="78" fillId="0" borderId="66" xfId="0" applyNumberFormat="1" applyFont="1" applyBorder="1" applyAlignment="1">
      <alignment horizontal="center"/>
    </xf>
    <xf numFmtId="0" fontId="78" fillId="0" borderId="0" xfId="0" applyFont="1"/>
    <xf numFmtId="0" fontId="78" fillId="0" borderId="53" xfId="0" applyFont="1" applyBorder="1"/>
    <xf numFmtId="0" fontId="78" fillId="0" borderId="66" xfId="0" applyFont="1" applyBorder="1" applyAlignment="1">
      <alignment horizontal="center"/>
    </xf>
    <xf numFmtId="0" fontId="42" fillId="0" borderId="52" xfId="0" applyFont="1" applyBorder="1"/>
    <xf numFmtId="0" fontId="77" fillId="0" borderId="48" xfId="0" applyFont="1" applyBorder="1"/>
    <xf numFmtId="0" fontId="78" fillId="0" borderId="48" xfId="0" applyFont="1" applyBorder="1" applyAlignment="1">
      <alignment horizontal="center"/>
    </xf>
    <xf numFmtId="0" fontId="77" fillId="0" borderId="48" xfId="0" applyFont="1" applyBorder="1" applyAlignment="1">
      <alignment horizontal="center"/>
    </xf>
    <xf numFmtId="0" fontId="77" fillId="0" borderId="54" xfId="0" applyFont="1" applyBorder="1"/>
    <xf numFmtId="0" fontId="77" fillId="0" borderId="54" xfId="0" applyFont="1" applyBorder="1" applyAlignment="1">
      <alignment horizontal="center"/>
    </xf>
    <xf numFmtId="0" fontId="78" fillId="0" borderId="50" xfId="0" applyFont="1" applyBorder="1"/>
    <xf numFmtId="0" fontId="78" fillId="0" borderId="50" xfId="0" applyFont="1" applyBorder="1" applyAlignment="1">
      <alignment horizontal="center"/>
    </xf>
    <xf numFmtId="0" fontId="48" fillId="0" borderId="16" xfId="0" applyFont="1" applyBorder="1"/>
    <xf numFmtId="0" fontId="79" fillId="0" borderId="40" xfId="0" applyFont="1" applyBorder="1"/>
    <xf numFmtId="183" fontId="78" fillId="0" borderId="47" xfId="0" applyNumberFormat="1" applyFont="1" applyBorder="1" applyAlignment="1">
      <alignment horizontal="center"/>
    </xf>
    <xf numFmtId="0" fontId="78" fillId="0" borderId="0" xfId="0" applyFont="1" applyBorder="1" applyAlignment="1">
      <alignment horizontal="center"/>
    </xf>
    <xf numFmtId="0" fontId="77" fillId="0" borderId="51" xfId="0" applyFont="1" applyBorder="1"/>
    <xf numFmtId="183" fontId="77" fillId="0" borderId="51" xfId="0" applyNumberFormat="1" applyFont="1" applyBorder="1" applyAlignment="1">
      <alignment horizontal="center"/>
    </xf>
    <xf numFmtId="183" fontId="77" fillId="0" borderId="48" xfId="0" applyNumberFormat="1" applyFont="1" applyBorder="1" applyAlignment="1">
      <alignment horizontal="center"/>
    </xf>
    <xf numFmtId="0" fontId="73" fillId="0" borderId="50" xfId="0" applyFont="1" applyBorder="1" applyAlignment="1">
      <alignment horizontal="center"/>
    </xf>
    <xf numFmtId="183" fontId="73" fillId="0" borderId="50" xfId="0" applyNumberFormat="1" applyFont="1" applyBorder="1" applyAlignment="1">
      <alignment horizontal="center"/>
    </xf>
    <xf numFmtId="0" fontId="42" fillId="0" borderId="16" xfId="0" applyFont="1" applyFill="1" applyBorder="1" applyAlignment="1">
      <alignment horizontal="center"/>
    </xf>
    <xf numFmtId="0" fontId="45" fillId="0" borderId="50" xfId="0" applyFont="1" applyFill="1" applyBorder="1"/>
    <xf numFmtId="0" fontId="0" fillId="0" borderId="50" xfId="0" applyFill="1" applyBorder="1" applyAlignment="1">
      <alignment horizontal="center"/>
    </xf>
    <xf numFmtId="183" fontId="78" fillId="0" borderId="53" xfId="0" applyNumberFormat="1" applyFont="1" applyFill="1" applyBorder="1" applyAlignment="1">
      <alignment horizontal="center"/>
    </xf>
    <xf numFmtId="0" fontId="44" fillId="0" borderId="0" xfId="0" applyFont="1" applyFill="1"/>
    <xf numFmtId="0" fontId="44" fillId="0" borderId="50" xfId="0" applyFont="1" applyFill="1" applyBorder="1" applyAlignment="1">
      <alignment horizontal="center"/>
    </xf>
    <xf numFmtId="183" fontId="78" fillId="0" borderId="51" xfId="0" applyNumberFormat="1" applyFont="1" applyFill="1" applyBorder="1" applyAlignment="1">
      <alignment horizontal="center"/>
    </xf>
    <xf numFmtId="0" fontId="42" fillId="0" borderId="47" xfId="0" applyFont="1" applyFill="1" applyBorder="1" applyAlignment="1">
      <alignment horizontal="center"/>
    </xf>
    <xf numFmtId="0" fontId="49" fillId="0" borderId="54" xfId="0" applyFont="1" applyFill="1" applyBorder="1" applyAlignment="1">
      <alignment horizontal="center"/>
    </xf>
    <xf numFmtId="0" fontId="49" fillId="0" borderId="50" xfId="0" applyFont="1" applyFill="1" applyBorder="1" applyAlignment="1">
      <alignment horizontal="center"/>
    </xf>
    <xf numFmtId="0" fontId="49" fillId="0" borderId="49" xfId="0" applyFont="1" applyFill="1" applyBorder="1" applyAlignment="1">
      <alignment horizontal="center"/>
    </xf>
    <xf numFmtId="0" fontId="45" fillId="0" borderId="50" xfId="0" applyFont="1" applyFill="1" applyBorder="1" applyAlignment="1">
      <alignment horizontal="center"/>
    </xf>
    <xf numFmtId="0" fontId="45" fillId="0" borderId="51" xfId="0" applyFont="1" applyFill="1" applyBorder="1" applyAlignment="1">
      <alignment horizontal="center"/>
    </xf>
    <xf numFmtId="0" fontId="43" fillId="0" borderId="50" xfId="0" applyFont="1" applyFill="1" applyBorder="1" applyAlignment="1">
      <alignment horizontal="center"/>
    </xf>
    <xf numFmtId="0" fontId="78" fillId="0" borderId="49" xfId="0" applyFont="1" applyFill="1" applyBorder="1" applyAlignment="1">
      <alignment horizontal="center"/>
    </xf>
    <xf numFmtId="183" fontId="78" fillId="0" borderId="49" xfId="0" applyNumberFormat="1" applyFont="1" applyFill="1" applyBorder="1" applyAlignment="1">
      <alignment horizontal="center"/>
    </xf>
    <xf numFmtId="0" fontId="78" fillId="0" borderId="51" xfId="0" applyFont="1" applyFill="1" applyBorder="1" applyAlignment="1">
      <alignment horizontal="center"/>
    </xf>
    <xf numFmtId="182" fontId="78" fillId="0" borderId="53" xfId="0" applyNumberFormat="1" applyFont="1" applyFill="1" applyBorder="1" applyAlignment="1">
      <alignment horizontal="center"/>
    </xf>
    <xf numFmtId="0" fontId="78" fillId="0" borderId="66" xfId="0" applyFont="1" applyFill="1" applyBorder="1" applyAlignment="1">
      <alignment horizontal="center"/>
    </xf>
    <xf numFmtId="0" fontId="78" fillId="0" borderId="50" xfId="0" applyFont="1" applyFill="1" applyBorder="1" applyAlignment="1">
      <alignment horizontal="center"/>
    </xf>
    <xf numFmtId="180" fontId="81" fillId="19" borderId="8" xfId="4" applyNumberFormat="1" applyFont="1" applyBorder="1" applyProtection="1">
      <protection locked="0"/>
    </xf>
    <xf numFmtId="180" fontId="81" fillId="19" borderId="41" xfId="4" applyNumberFormat="1" applyFont="1" applyBorder="1" applyProtection="1">
      <protection locked="0"/>
    </xf>
    <xf numFmtId="180" fontId="66" fillId="24" borderId="8" xfId="0" applyNumberFormat="1" applyFont="1" applyFill="1" applyBorder="1" applyProtection="1">
      <protection locked="0"/>
    </xf>
    <xf numFmtId="180" fontId="72" fillId="0" borderId="0" xfId="0" applyNumberFormat="1" applyFont="1" applyFill="1" applyBorder="1" applyProtection="1">
      <protection locked="0"/>
    </xf>
    <xf numFmtId="180" fontId="82" fillId="0" borderId="8" xfId="0" applyNumberFormat="1" applyFont="1" applyBorder="1" applyProtection="1">
      <protection locked="0"/>
    </xf>
    <xf numFmtId="180" fontId="72" fillId="0" borderId="0" xfId="0" applyNumberFormat="1" applyFont="1" applyProtection="1">
      <protection locked="0"/>
    </xf>
    <xf numFmtId="180" fontId="70" fillId="6" borderId="9" xfId="0" applyNumberFormat="1" applyFont="1" applyFill="1" applyBorder="1" applyAlignment="1" applyProtection="1">
      <protection locked="0"/>
    </xf>
    <xf numFmtId="0" fontId="66" fillId="6" borderId="10" xfId="0" applyFont="1" applyFill="1" applyBorder="1" applyAlignment="1" applyProtection="1">
      <protection locked="0"/>
    </xf>
    <xf numFmtId="180" fontId="5" fillId="2" borderId="8" xfId="0" applyNumberFormat="1" applyFont="1" applyFill="1" applyBorder="1" applyProtection="1">
      <protection locked="0"/>
    </xf>
    <xf numFmtId="180" fontId="1" fillId="0" borderId="0" xfId="0" applyNumberFormat="1" applyFont="1" applyFill="1" applyProtection="1">
      <protection locked="0"/>
    </xf>
    <xf numFmtId="180" fontId="0" fillId="0" borderId="0" xfId="0" applyNumberFormat="1" applyFont="1" applyFill="1" applyProtection="1">
      <protection locked="0"/>
    </xf>
    <xf numFmtId="180" fontId="0" fillId="0" borderId="8" xfId="0" applyNumberFormat="1" applyBorder="1" applyProtection="1">
      <protection locked="0"/>
    </xf>
    <xf numFmtId="180" fontId="35" fillId="0" borderId="8" xfId="0" applyNumberFormat="1" applyFont="1" applyBorder="1" applyProtection="1">
      <protection locked="0"/>
    </xf>
    <xf numFmtId="0" fontId="0" fillId="0" borderId="0" xfId="0" applyFill="1"/>
    <xf numFmtId="0" fontId="40" fillId="20" borderId="54" xfId="0" applyFont="1" applyFill="1" applyBorder="1" applyAlignment="1">
      <alignment horizontal="left" wrapText="1"/>
    </xf>
    <xf numFmtId="0" fontId="40" fillId="20" borderId="51" xfId="0" applyFont="1" applyFill="1" applyBorder="1" applyAlignment="1">
      <alignment horizontal="left" wrapText="1"/>
    </xf>
    <xf numFmtId="0" fontId="0" fillId="20" borderId="0" xfId="0" applyFill="1" applyAlignment="1">
      <alignment horizontal="left"/>
    </xf>
    <xf numFmtId="0" fontId="0" fillId="20" borderId="0" xfId="0" applyFill="1" applyAlignment="1">
      <alignment wrapText="1"/>
    </xf>
    <xf numFmtId="0" fontId="0" fillId="20" borderId="0" xfId="0" applyNumberFormat="1" applyFill="1"/>
    <xf numFmtId="0" fontId="0" fillId="26" borderId="0" xfId="0" applyFill="1" applyBorder="1"/>
    <xf numFmtId="0" fontId="0" fillId="26" borderId="0" xfId="0" applyFill="1"/>
    <xf numFmtId="181" fontId="0" fillId="26" borderId="0" xfId="0" applyNumberFormat="1" applyFill="1" applyAlignment="1">
      <alignment horizontal="center"/>
    </xf>
    <xf numFmtId="181" fontId="0" fillId="0" borderId="0" xfId="0" applyNumberFormat="1" applyFill="1" applyAlignment="1">
      <alignment horizontal="center"/>
    </xf>
    <xf numFmtId="181" fontId="0" fillId="20" borderId="0" xfId="0" applyNumberFormat="1" applyFill="1" applyAlignment="1">
      <alignment horizontal="center"/>
    </xf>
    <xf numFmtId="0" fontId="0" fillId="0" borderId="0" xfId="0"/>
    <xf numFmtId="0" fontId="0" fillId="0" borderId="0" xfId="0" applyNumberFormat="1"/>
    <xf numFmtId="180" fontId="0" fillId="15" borderId="41" xfId="0" applyNumberFormat="1" applyFont="1" applyFill="1" applyBorder="1" applyProtection="1">
      <protection locked="0"/>
    </xf>
    <xf numFmtId="180" fontId="0" fillId="18" borderId="8" xfId="0" applyNumberFormat="1" applyFont="1" applyFill="1" applyBorder="1" applyProtection="1">
      <protection locked="0"/>
    </xf>
    <xf numFmtId="180" fontId="0" fillId="18" borderId="9" xfId="0" applyNumberFormat="1" applyFont="1" applyFill="1" applyBorder="1" applyProtection="1">
      <protection locked="0"/>
    </xf>
    <xf numFmtId="180" fontId="85" fillId="15" borderId="41" xfId="0" applyNumberFormat="1" applyFont="1" applyFill="1" applyBorder="1" applyProtection="1">
      <protection locked="0"/>
    </xf>
    <xf numFmtId="180" fontId="0" fillId="15" borderId="41" xfId="0" quotePrefix="1" applyNumberFormat="1" applyFont="1" applyFill="1" applyBorder="1" applyProtection="1">
      <protection locked="0"/>
    </xf>
    <xf numFmtId="180" fontId="86" fillId="15" borderId="41" xfId="0" applyNumberFormat="1" applyFont="1" applyFill="1" applyBorder="1" applyProtection="1">
      <protection locked="0"/>
    </xf>
    <xf numFmtId="180" fontId="87" fillId="15" borderId="41" xfId="0" applyNumberFormat="1" applyFont="1" applyFill="1" applyBorder="1" applyProtection="1">
      <protection locked="0"/>
    </xf>
    <xf numFmtId="180" fontId="0" fillId="18" borderId="9" xfId="0" applyNumberFormat="1" applyFont="1" applyFill="1" applyBorder="1" applyAlignment="1" applyProtection="1">
      <protection locked="0"/>
    </xf>
    <xf numFmtId="0" fontId="0" fillId="23" borderId="10" xfId="0" applyFont="1" applyFill="1" applyBorder="1" applyAlignment="1"/>
    <xf numFmtId="49" fontId="42" fillId="5" borderId="8" xfId="0" applyNumberFormat="1" applyFont="1" applyFill="1" applyBorder="1"/>
    <xf numFmtId="49" fontId="42" fillId="5" borderId="8" xfId="0" applyNumberFormat="1" applyFont="1" applyFill="1" applyBorder="1" applyAlignment="1">
      <alignment horizontal="left"/>
    </xf>
    <xf numFmtId="49" fontId="42" fillId="5" borderId="8" xfId="0" applyNumberFormat="1" applyFont="1" applyFill="1" applyBorder="1" applyAlignment="1"/>
    <xf numFmtId="0" fontId="42" fillId="5" borderId="8" xfId="0" applyFont="1" applyFill="1" applyBorder="1"/>
    <xf numFmtId="181" fontId="42" fillId="5" borderId="8" xfId="0" applyNumberFormat="1" applyFont="1" applyFill="1" applyBorder="1" applyAlignment="1">
      <alignment horizontal="center"/>
    </xf>
    <xf numFmtId="181" fontId="42" fillId="5" borderId="8" xfId="0" applyNumberFormat="1" applyFont="1" applyFill="1" applyBorder="1" applyAlignment="1">
      <alignment horizontal="right"/>
    </xf>
    <xf numFmtId="0" fontId="0" fillId="5" borderId="0" xfId="0" applyFill="1"/>
    <xf numFmtId="49" fontId="0" fillId="26" borderId="0" xfId="0" applyNumberFormat="1" applyFill="1"/>
    <xf numFmtId="49" fontId="0" fillId="26" borderId="0" xfId="0" applyNumberFormat="1" applyFill="1" applyAlignment="1">
      <alignment horizontal="left"/>
    </xf>
    <xf numFmtId="49" fontId="0" fillId="26" borderId="0" xfId="0" applyNumberFormat="1" applyFill="1" applyAlignment="1">
      <alignment wrapText="1"/>
    </xf>
    <xf numFmtId="49" fontId="88" fillId="26" borderId="0" xfId="7" applyNumberFormat="1" applyFont="1" applyFill="1" applyAlignment="1" applyProtection="1">
      <alignment wrapText="1"/>
    </xf>
    <xf numFmtId="0" fontId="0" fillId="26" borderId="0" xfId="0" applyFill="1" applyAlignment="1">
      <alignment wrapText="1"/>
    </xf>
    <xf numFmtId="181" fontId="0" fillId="26" borderId="0" xfId="0" applyNumberFormat="1" applyFill="1" applyAlignment="1">
      <alignment horizontal="right"/>
    </xf>
    <xf numFmtId="0" fontId="43" fillId="26" borderId="0" xfId="0" applyFont="1" applyFill="1" applyAlignment="1">
      <alignment wrapText="1"/>
    </xf>
    <xf numFmtId="49" fontId="88" fillId="26" borderId="0" xfId="7" applyNumberFormat="1" applyFont="1" applyFill="1" applyAlignment="1" applyProtection="1"/>
    <xf numFmtId="0" fontId="43" fillId="26" borderId="0" xfId="0" applyFont="1" applyFill="1"/>
    <xf numFmtId="49" fontId="0" fillId="0" borderId="0" xfId="0" applyNumberFormat="1" applyFill="1"/>
    <xf numFmtId="49" fontId="0" fillId="0" borderId="0" xfId="0" applyNumberFormat="1" applyFill="1" applyAlignment="1">
      <alignment horizontal="left"/>
    </xf>
    <xf numFmtId="49" fontId="0" fillId="0" borderId="0" xfId="0" applyNumberFormat="1" applyFill="1" applyAlignment="1">
      <alignment wrapText="1"/>
    </xf>
    <xf numFmtId="49" fontId="88" fillId="0" borderId="0" xfId="7" applyNumberFormat="1" applyFont="1" applyFill="1" applyAlignment="1" applyProtection="1">
      <alignment wrapText="1"/>
    </xf>
    <xf numFmtId="0" fontId="0" fillId="0" borderId="0" xfId="0" applyFill="1" applyAlignment="1">
      <alignment wrapText="1"/>
    </xf>
    <xf numFmtId="181" fontId="0" fillId="0" borderId="0" xfId="0" applyNumberFormat="1" applyFill="1" applyAlignment="1">
      <alignment horizontal="right"/>
    </xf>
    <xf numFmtId="49" fontId="43" fillId="26" borderId="0" xfId="0" applyNumberFormat="1" applyFont="1" applyFill="1"/>
    <xf numFmtId="49" fontId="43" fillId="26" borderId="0" xfId="0" applyNumberFormat="1" applyFont="1" applyFill="1" applyAlignment="1">
      <alignment wrapText="1"/>
    </xf>
    <xf numFmtId="181" fontId="43" fillId="26" borderId="0" xfId="0" applyNumberFormat="1" applyFont="1" applyFill="1" applyAlignment="1">
      <alignment horizontal="center"/>
    </xf>
    <xf numFmtId="49" fontId="0" fillId="26" borderId="0" xfId="0" applyNumberFormat="1" applyFill="1" applyBorder="1"/>
    <xf numFmtId="49" fontId="0" fillId="0" borderId="0" xfId="0" applyNumberFormat="1" applyFill="1" applyBorder="1"/>
    <xf numFmtId="0" fontId="0" fillId="0" borderId="0" xfId="0" applyFill="1" applyBorder="1"/>
    <xf numFmtId="49" fontId="88" fillId="0" borderId="0" xfId="7" applyNumberFormat="1" applyFont="1" applyFill="1" applyAlignment="1" applyProtection="1"/>
    <xf numFmtId="181" fontId="0" fillId="20" borderId="0" xfId="0" applyNumberFormat="1" applyFill="1" applyAlignment="1">
      <alignment horizontal="right"/>
    </xf>
    <xf numFmtId="49" fontId="0" fillId="20" borderId="0" xfId="0" applyNumberFormat="1" applyFill="1"/>
    <xf numFmtId="49" fontId="0" fillId="20" borderId="0" xfId="0" applyNumberFormat="1" applyFill="1" applyAlignment="1">
      <alignment horizontal="left"/>
    </xf>
    <xf numFmtId="180" fontId="90" fillId="0" borderId="8" xfId="0" applyNumberFormat="1" applyFont="1" applyBorder="1" applyProtection="1">
      <protection locked="0"/>
    </xf>
    <xf numFmtId="180" fontId="92" fillId="0" borderId="8" xfId="0" applyNumberFormat="1" applyFont="1" applyFill="1" applyBorder="1" applyProtection="1">
      <protection locked="0"/>
    </xf>
    <xf numFmtId="180" fontId="92" fillId="0" borderId="0" xfId="0" applyNumberFormat="1" applyFont="1" applyFill="1" applyProtection="1">
      <protection locked="0"/>
    </xf>
    <xf numFmtId="180" fontId="91" fillId="6" borderId="10" xfId="0" applyNumberFormat="1" applyFont="1" applyFill="1" applyBorder="1" applyProtection="1">
      <protection locked="0"/>
    </xf>
    <xf numFmtId="180" fontId="92" fillId="6" borderId="8" xfId="0" applyNumberFormat="1" applyFont="1" applyFill="1" applyBorder="1" applyProtection="1">
      <protection locked="0"/>
    </xf>
    <xf numFmtId="180" fontId="92" fillId="2" borderId="8" xfId="0" applyNumberFormat="1" applyFont="1" applyFill="1" applyBorder="1" applyProtection="1">
      <protection locked="0"/>
    </xf>
    <xf numFmtId="180" fontId="92" fillId="14" borderId="8" xfId="0" applyNumberFormat="1" applyFont="1" applyFill="1" applyBorder="1" applyProtection="1">
      <protection locked="0"/>
    </xf>
    <xf numFmtId="180" fontId="92" fillId="13" borderId="8" xfId="0" applyNumberFormat="1" applyFont="1" applyFill="1" applyBorder="1" applyProtection="1">
      <protection locked="0"/>
    </xf>
    <xf numFmtId="180" fontId="92" fillId="0" borderId="8" xfId="0" applyNumberFormat="1" applyFont="1" applyBorder="1" applyProtection="1">
      <protection locked="0"/>
    </xf>
    <xf numFmtId="0" fontId="43" fillId="0" borderId="8" xfId="0" applyFont="1" applyBorder="1"/>
    <xf numFmtId="0" fontId="78" fillId="0" borderId="0" xfId="0" applyFont="1" applyBorder="1"/>
    <xf numFmtId="0" fontId="78" fillId="20" borderId="0" xfId="0" applyFont="1" applyFill="1"/>
    <xf numFmtId="0" fontId="0" fillId="0" borderId="0" xfId="0" applyBorder="1"/>
    <xf numFmtId="0" fontId="43" fillId="0" borderId="0" xfId="0" applyFont="1" applyBorder="1"/>
    <xf numFmtId="0" fontId="77" fillId="0" borderId="0" xfId="0" applyFont="1"/>
    <xf numFmtId="0" fontId="77" fillId="0" borderId="66" xfId="0" applyFont="1" applyBorder="1"/>
    <xf numFmtId="183" fontId="77" fillId="0" borderId="66" xfId="0" applyNumberFormat="1" applyFont="1" applyBorder="1" applyAlignment="1">
      <alignment horizontal="center"/>
    </xf>
    <xf numFmtId="0" fontId="77" fillId="0" borderId="51" xfId="0" applyFont="1" applyBorder="1" applyAlignment="1">
      <alignment horizontal="center"/>
    </xf>
    <xf numFmtId="0" fontId="77" fillId="0" borderId="66" xfId="0" applyFont="1" applyBorder="1" applyAlignment="1">
      <alignment horizontal="center"/>
    </xf>
    <xf numFmtId="182" fontId="77" fillId="0" borderId="66" xfId="0" applyNumberFormat="1" applyFont="1" applyBorder="1" applyAlignment="1">
      <alignment horizontal="center"/>
    </xf>
    <xf numFmtId="0" fontId="77" fillId="0" borderId="0" xfId="0" applyFont="1" applyBorder="1"/>
    <xf numFmtId="0" fontId="77" fillId="0" borderId="8" xfId="0" applyFont="1" applyBorder="1"/>
    <xf numFmtId="0" fontId="78" fillId="0" borderId="70" xfId="0" applyFont="1" applyBorder="1"/>
    <xf numFmtId="0" fontId="78" fillId="0" borderId="70" xfId="0" applyFont="1" applyBorder="1" applyAlignment="1">
      <alignment horizontal="center"/>
    </xf>
    <xf numFmtId="0" fontId="7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80" fontId="91" fillId="6" borderId="8" xfId="0" applyNumberFormat="1" applyFont="1" applyFill="1" applyBorder="1" applyProtection="1">
      <protection locked="0"/>
    </xf>
    <xf numFmtId="180" fontId="91" fillId="6" borderId="9" xfId="0" applyNumberFormat="1" applyFont="1" applyFill="1" applyBorder="1" applyProtection="1">
      <protection locked="0"/>
    </xf>
    <xf numFmtId="180" fontId="95" fillId="2" borderId="8" xfId="0" applyNumberFormat="1" applyFont="1" applyFill="1" applyBorder="1" applyProtection="1">
      <protection locked="0"/>
    </xf>
    <xf numFmtId="180" fontId="92" fillId="0" borderId="0" xfId="0" applyNumberFormat="1" applyFont="1" applyProtection="1">
      <protection locked="0"/>
    </xf>
    <xf numFmtId="180" fontId="92" fillId="3" borderId="8" xfId="0" applyNumberFormat="1" applyFont="1" applyFill="1" applyBorder="1" applyProtection="1">
      <protection locked="0"/>
    </xf>
    <xf numFmtId="180" fontId="95" fillId="0" borderId="8" xfId="0" applyNumberFormat="1" applyFont="1" applyBorder="1" applyProtection="1">
      <protection locked="0"/>
    </xf>
    <xf numFmtId="180" fontId="92" fillId="0" borderId="0" xfId="0" applyNumberFormat="1" applyFont="1" applyFill="1" applyBorder="1" applyProtection="1">
      <protection locked="0"/>
    </xf>
    <xf numFmtId="180" fontId="91" fillId="6" borderId="17" xfId="0" applyNumberFormat="1" applyFont="1" applyFill="1" applyBorder="1" applyProtection="1">
      <protection locked="0"/>
    </xf>
    <xf numFmtId="180" fontId="91" fillId="6" borderId="2" xfId="0" applyNumberFormat="1" applyFont="1" applyFill="1" applyBorder="1" applyProtection="1">
      <protection locked="0"/>
    </xf>
    <xf numFmtId="180" fontId="91" fillId="6" borderId="4" xfId="0" applyNumberFormat="1" applyFont="1" applyFill="1" applyBorder="1" applyProtection="1">
      <protection locked="0"/>
    </xf>
    <xf numFmtId="180" fontId="92" fillId="6" borderId="17" xfId="0" applyNumberFormat="1" applyFont="1" applyFill="1" applyBorder="1" applyProtection="1">
      <protection locked="0"/>
    </xf>
    <xf numFmtId="180" fontId="92" fillId="0" borderId="17" xfId="0" applyNumberFormat="1" applyFont="1" applyBorder="1" applyProtection="1">
      <protection locked="0"/>
    </xf>
    <xf numFmtId="180" fontId="92" fillId="2" borderId="17" xfId="0" applyNumberFormat="1" applyFont="1" applyFill="1" applyBorder="1" applyProtection="1">
      <protection locked="0"/>
    </xf>
    <xf numFmtId="180" fontId="92" fillId="14" borderId="17" xfId="0" applyNumberFormat="1" applyFont="1" applyFill="1" applyBorder="1" applyProtection="1">
      <protection locked="0"/>
    </xf>
    <xf numFmtId="180" fontId="92" fillId="13" borderId="17" xfId="0" applyNumberFormat="1" applyFont="1" applyFill="1" applyBorder="1" applyProtection="1">
      <protection locked="0"/>
    </xf>
    <xf numFmtId="180" fontId="92" fillId="0" borderId="7" xfId="0" applyNumberFormat="1" applyFont="1" applyFill="1" applyBorder="1" applyProtection="1">
      <protection locked="0"/>
    </xf>
    <xf numFmtId="180" fontId="90" fillId="2" borderId="8" xfId="0" applyNumberFormat="1" applyFont="1" applyFill="1" applyBorder="1" applyProtection="1">
      <protection locked="0"/>
    </xf>
    <xf numFmtId="180" fontId="72" fillId="2" borderId="17" xfId="0" applyNumberFormat="1" applyFont="1" applyFill="1" applyBorder="1" applyProtection="1">
      <protection locked="0"/>
    </xf>
    <xf numFmtId="180" fontId="70" fillId="0" borderId="0" xfId="0" applyNumberFormat="1" applyFont="1" applyFill="1" applyProtection="1">
      <protection locked="0"/>
    </xf>
    <xf numFmtId="180" fontId="96" fillId="0" borderId="0" xfId="0" applyNumberFormat="1" applyFont="1" applyFill="1" applyBorder="1" applyProtection="1">
      <protection locked="0"/>
    </xf>
    <xf numFmtId="180" fontId="98" fillId="0" borderId="0" xfId="0" applyNumberFormat="1" applyFont="1" applyFill="1" applyBorder="1" applyProtection="1">
      <protection locked="0"/>
    </xf>
    <xf numFmtId="180" fontId="91" fillId="0" borderId="0" xfId="0" applyNumberFormat="1" applyFont="1" applyFill="1" applyBorder="1" applyProtection="1">
      <protection locked="0"/>
    </xf>
    <xf numFmtId="180" fontId="90" fillId="0" borderId="0" xfId="0" applyNumberFormat="1" applyFont="1" applyFill="1" applyBorder="1" applyProtection="1">
      <protection locked="0"/>
    </xf>
    <xf numFmtId="180" fontId="99" fillId="0" borderId="0" xfId="0" applyNumberFormat="1" applyFont="1" applyProtection="1">
      <protection locked="0"/>
    </xf>
    <xf numFmtId="180" fontId="100" fillId="0" borderId="8" xfId="0" applyNumberFormat="1" applyFont="1" applyBorder="1" applyProtection="1">
      <protection locked="0"/>
    </xf>
    <xf numFmtId="180" fontId="97" fillId="0" borderId="8" xfId="0" applyNumberFormat="1" applyFont="1" applyFill="1" applyBorder="1" applyProtection="1">
      <protection locked="0"/>
    </xf>
    <xf numFmtId="180" fontId="0" fillId="13" borderId="19" xfId="0" applyNumberFormat="1" applyFont="1" applyFill="1" applyBorder="1" applyProtection="1">
      <protection locked="0"/>
    </xf>
    <xf numFmtId="180" fontId="7" fillId="6" borderId="9" xfId="0" applyNumberFormat="1" applyFont="1" applyFill="1" applyBorder="1" applyAlignment="1" applyProtection="1">
      <alignment horizontal="left"/>
      <protection locked="0"/>
    </xf>
    <xf numFmtId="180" fontId="0" fillId="3" borderId="8" xfId="0" applyNumberFormat="1" applyFont="1" applyFill="1" applyBorder="1" applyProtection="1">
      <protection locked="0"/>
    </xf>
    <xf numFmtId="180" fontId="0" fillId="0" borderId="0" xfId="0" applyNumberFormat="1" applyFont="1" applyFill="1" applyBorder="1" applyProtection="1">
      <protection locked="0"/>
    </xf>
    <xf numFmtId="180" fontId="5" fillId="0" borderId="8" xfId="0" applyNumberFormat="1" applyFont="1" applyBorder="1" applyProtection="1">
      <protection locked="0"/>
    </xf>
    <xf numFmtId="180" fontId="35" fillId="2" borderId="8" xfId="0" applyNumberFormat="1" applyFont="1" applyFill="1" applyBorder="1" applyProtection="1">
      <protection locked="0"/>
    </xf>
    <xf numFmtId="180" fontId="35" fillId="0" borderId="0" xfId="0" applyNumberFormat="1" applyFont="1" applyBorder="1" applyProtection="1">
      <protection locked="0"/>
    </xf>
    <xf numFmtId="180" fontId="7" fillId="6" borderId="17" xfId="0" applyNumberFormat="1" applyFont="1" applyFill="1" applyBorder="1" applyProtection="1">
      <protection locked="0"/>
    </xf>
    <xf numFmtId="180" fontId="7" fillId="6" borderId="2" xfId="0" applyNumberFormat="1" applyFont="1" applyFill="1" applyBorder="1" applyProtection="1">
      <protection locked="0"/>
    </xf>
    <xf numFmtId="180" fontId="7" fillId="6" borderId="4" xfId="0" applyNumberFormat="1" applyFont="1" applyFill="1" applyBorder="1" applyProtection="1">
      <protection locked="0"/>
    </xf>
    <xf numFmtId="180" fontId="0" fillId="6" borderId="17" xfId="0" applyNumberFormat="1" applyFont="1" applyFill="1" applyBorder="1" applyProtection="1">
      <protection locked="0"/>
    </xf>
    <xf numFmtId="180" fontId="0" fillId="0" borderId="17" xfId="0" applyNumberFormat="1" applyFont="1" applyBorder="1" applyProtection="1">
      <protection locked="0"/>
    </xf>
    <xf numFmtId="180" fontId="0" fillId="2" borderId="17" xfId="0" applyNumberFormat="1" applyFont="1" applyFill="1" applyBorder="1" applyProtection="1">
      <protection locked="0"/>
    </xf>
    <xf numFmtId="180" fontId="0" fillId="14" borderId="17" xfId="0" applyNumberFormat="1" applyFont="1" applyFill="1" applyBorder="1" applyProtection="1">
      <protection locked="0"/>
    </xf>
    <xf numFmtId="180" fontId="0" fillId="13" borderId="17" xfId="0" applyNumberFormat="1" applyFont="1" applyFill="1" applyBorder="1" applyProtection="1">
      <protection locked="0"/>
    </xf>
    <xf numFmtId="180" fontId="35" fillId="0" borderId="19" xfId="0" applyNumberFormat="1" applyFont="1" applyBorder="1" applyProtection="1">
      <protection locked="0"/>
    </xf>
    <xf numFmtId="180" fontId="0" fillId="6" borderId="19" xfId="0" applyNumberFormat="1" applyFont="1" applyFill="1" applyBorder="1" applyProtection="1">
      <protection locked="0"/>
    </xf>
    <xf numFmtId="180" fontId="0" fillId="0" borderId="19" xfId="0" applyNumberFormat="1" applyFont="1" applyFill="1" applyBorder="1" applyProtection="1">
      <protection locked="0"/>
    </xf>
    <xf numFmtId="180" fontId="0" fillId="14" borderId="19" xfId="0" applyNumberFormat="1" applyFont="1" applyFill="1" applyBorder="1" applyProtection="1">
      <protection locked="0"/>
    </xf>
    <xf numFmtId="180" fontId="0" fillId="0" borderId="19" xfId="0" applyNumberFormat="1" applyFill="1" applyBorder="1" applyProtection="1">
      <protection locked="0"/>
    </xf>
    <xf numFmtId="180" fontId="5" fillId="0" borderId="0" xfId="0" applyNumberFormat="1" applyFont="1" applyFill="1" applyBorder="1" applyProtection="1">
      <protection locked="0"/>
    </xf>
    <xf numFmtId="0" fontId="0" fillId="0" borderId="0" xfId="0"/>
    <xf numFmtId="180" fontId="1" fillId="0" borderId="0" xfId="0" applyNumberFormat="1" applyFont="1" applyFill="1" applyBorder="1" applyProtection="1">
      <protection locked="0"/>
    </xf>
    <xf numFmtId="0" fontId="0" fillId="0" borderId="0" xfId="0"/>
    <xf numFmtId="0" fontId="101" fillId="0" borderId="0" xfId="0" applyFont="1" applyAlignment="1">
      <alignment horizontal="left" indent="4"/>
    </xf>
    <xf numFmtId="0" fontId="103" fillId="0" borderId="0" xfId="0" applyFont="1"/>
    <xf numFmtId="0" fontId="0" fillId="0" borderId="0" xfId="0"/>
    <xf numFmtId="0" fontId="78" fillId="0" borderId="8" xfId="0" applyFont="1" applyBorder="1" applyAlignment="1">
      <alignment horizontal="center"/>
    </xf>
    <xf numFmtId="0" fontId="0" fillId="0" borderId="8" xfId="0" applyBorder="1"/>
    <xf numFmtId="183" fontId="77" fillId="0" borderId="8" xfId="0" applyNumberFormat="1" applyFont="1" applyBorder="1" applyAlignment="1">
      <alignment horizontal="center"/>
    </xf>
    <xf numFmtId="0" fontId="78" fillId="0" borderId="8" xfId="0" applyFont="1" applyBorder="1"/>
    <xf numFmtId="0" fontId="73" fillId="0" borderId="16" xfId="0" applyFont="1" applyBorder="1"/>
    <xf numFmtId="0" fontId="77" fillId="0" borderId="50" xfId="0" applyFont="1" applyBorder="1" applyAlignment="1">
      <alignment horizontal="left"/>
    </xf>
    <xf numFmtId="0" fontId="45" fillId="0" borderId="48" xfId="0" applyFont="1" applyFill="1" applyBorder="1"/>
    <xf numFmtId="0" fontId="0" fillId="0" borderId="0" xfId="0"/>
    <xf numFmtId="0" fontId="106" fillId="0" borderId="0" xfId="0" applyFont="1"/>
    <xf numFmtId="0" fontId="107" fillId="0" borderId="0" xfId="0" applyFont="1"/>
    <xf numFmtId="0" fontId="109" fillId="0" borderId="8" xfId="0" applyFont="1" applyBorder="1" applyAlignment="1">
      <alignment horizontal="center" vertical="center" wrapText="1"/>
    </xf>
    <xf numFmtId="0" fontId="109" fillId="0" borderId="8" xfId="0" applyFont="1" applyBorder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wrapText="1"/>
    </xf>
    <xf numFmtId="0" fontId="0" fillId="0" borderId="17" xfId="0" applyBorder="1"/>
    <xf numFmtId="0" fontId="0" fillId="0" borderId="19" xfId="0" applyBorder="1" applyAlignment="1">
      <alignment horizontal="center" wrapText="1"/>
    </xf>
    <xf numFmtId="0" fontId="0" fillId="0" borderId="19" xfId="0" applyFont="1" applyBorder="1" applyAlignment="1">
      <alignment wrapText="1"/>
    </xf>
    <xf numFmtId="0" fontId="109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3" fontId="112" fillId="0" borderId="8" xfId="0" applyNumberFormat="1" applyFont="1" applyBorder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109" fillId="0" borderId="8" xfId="0" applyFont="1" applyFill="1" applyBorder="1" applyAlignment="1">
      <alignment horizontal="center" vertical="center"/>
    </xf>
    <xf numFmtId="3" fontId="112" fillId="0" borderId="8" xfId="0" applyNumberFormat="1" applyFont="1" applyBorder="1" applyAlignment="1">
      <alignment horizontal="center"/>
    </xf>
    <xf numFmtId="16" fontId="0" fillId="0" borderId="8" xfId="0" applyNumberFormat="1" applyBorder="1" applyAlignment="1">
      <alignment horizontal="center" wrapText="1"/>
    </xf>
    <xf numFmtId="0" fontId="0" fillId="0" borderId="8" xfId="0" applyFill="1" applyBorder="1" applyAlignment="1">
      <alignment horizontal="center" vertical="center"/>
    </xf>
    <xf numFmtId="0" fontId="112" fillId="0" borderId="8" xfId="0" applyFont="1" applyBorder="1" applyAlignment="1">
      <alignment horizontal="center" vertical="center"/>
    </xf>
    <xf numFmtId="0" fontId="115" fillId="0" borderId="0" xfId="0" applyFont="1"/>
    <xf numFmtId="0" fontId="40" fillId="20" borderId="40" xfId="0" applyFont="1" applyFill="1" applyBorder="1" applyAlignment="1"/>
    <xf numFmtId="0" fontId="40" fillId="20" borderId="27" xfId="0" applyFont="1" applyFill="1" applyBorder="1" applyAlignment="1">
      <alignment horizontal="left"/>
    </xf>
    <xf numFmtId="0" fontId="0" fillId="0" borderId="0" xfId="0"/>
    <xf numFmtId="0" fontId="0" fillId="2" borderId="0" xfId="0" applyFill="1"/>
    <xf numFmtId="0" fontId="48" fillId="0" borderId="0" xfId="0" applyFont="1" applyBorder="1"/>
    <xf numFmtId="0" fontId="42" fillId="0" borderId="47" xfId="0" applyFont="1" applyBorder="1"/>
    <xf numFmtId="0" fontId="77" fillId="0" borderId="53" xfId="0" applyFont="1" applyBorder="1"/>
    <xf numFmtId="0" fontId="0" fillId="0" borderId="11" xfId="0" applyBorder="1"/>
    <xf numFmtId="0" fontId="77" fillId="0" borderId="54" xfId="0" applyFont="1" applyBorder="1" applyAlignment="1"/>
    <xf numFmtId="183" fontId="77" fillId="0" borderId="51" xfId="0" applyNumberFormat="1" applyFont="1" applyBorder="1" applyAlignment="1"/>
    <xf numFmtId="183" fontId="77" fillId="0" borderId="53" xfId="0" applyNumberFormat="1" applyFont="1" applyBorder="1" applyAlignment="1"/>
    <xf numFmtId="0" fontId="77" fillId="0" borderId="16" xfId="0" applyFont="1" applyBorder="1"/>
    <xf numFmtId="0" fontId="77" fillId="0" borderId="16" xfId="0" applyFont="1" applyBorder="1" applyAlignment="1"/>
    <xf numFmtId="0" fontId="0" fillId="0" borderId="62" xfId="0" applyBorder="1"/>
    <xf numFmtId="0" fontId="0" fillId="0" borderId="0" xfId="0" applyBorder="1" applyAlignment="1"/>
    <xf numFmtId="0" fontId="42" fillId="0" borderId="47" xfId="0" applyFont="1" applyBorder="1" applyAlignment="1"/>
    <xf numFmtId="183" fontId="77" fillId="0" borderId="66" xfId="0" applyNumberFormat="1" applyFont="1" applyBorder="1" applyAlignment="1"/>
    <xf numFmtId="183" fontId="77" fillId="0" borderId="0" xfId="0" applyNumberFormat="1" applyFont="1" applyBorder="1" applyAlignment="1"/>
    <xf numFmtId="0" fontId="116" fillId="0" borderId="47" xfId="0" applyFont="1" applyBorder="1"/>
    <xf numFmtId="0" fontId="117" fillId="0" borderId="0" xfId="0" applyFont="1" applyBorder="1"/>
    <xf numFmtId="0" fontId="0" fillId="0" borderId="0" xfId="0"/>
    <xf numFmtId="180" fontId="118" fillId="2" borderId="8" xfId="0" applyNumberFormat="1" applyFont="1" applyFill="1" applyBorder="1" applyProtection="1">
      <protection locked="0"/>
    </xf>
    <xf numFmtId="180" fontId="119" fillId="6" borderId="8" xfId="0" applyNumberFormat="1" applyFont="1" applyFill="1" applyBorder="1" applyProtection="1">
      <protection locked="0"/>
    </xf>
    <xf numFmtId="180" fontId="119" fillId="6" borderId="9" xfId="0" applyNumberFormat="1" applyFont="1" applyFill="1" applyBorder="1" applyProtection="1">
      <protection locked="0"/>
    </xf>
    <xf numFmtId="180" fontId="119" fillId="6" borderId="10" xfId="0" applyNumberFormat="1" applyFont="1" applyFill="1" applyBorder="1" applyProtection="1">
      <protection locked="0"/>
    </xf>
    <xf numFmtId="180" fontId="87" fillId="6" borderId="8" xfId="0" applyNumberFormat="1" applyFont="1" applyFill="1" applyBorder="1" applyProtection="1">
      <protection locked="0"/>
    </xf>
    <xf numFmtId="180" fontId="87" fillId="0" borderId="8" xfId="0" applyNumberFormat="1" applyFont="1" applyBorder="1" applyProtection="1">
      <protection locked="0"/>
    </xf>
    <xf numFmtId="180" fontId="87" fillId="2" borderId="8" xfId="0" applyNumberFormat="1" applyFont="1" applyFill="1" applyBorder="1" applyProtection="1">
      <protection locked="0"/>
    </xf>
    <xf numFmtId="180" fontId="87" fillId="14" borderId="8" xfId="0" applyNumberFormat="1" applyFont="1" applyFill="1" applyBorder="1" applyProtection="1">
      <protection locked="0"/>
    </xf>
    <xf numFmtId="180" fontId="87" fillId="13" borderId="8" xfId="0" applyNumberFormat="1" applyFont="1" applyFill="1" applyBorder="1" applyProtection="1">
      <protection locked="0"/>
    </xf>
    <xf numFmtId="180" fontId="118" fillId="2" borderId="8" xfId="0" applyNumberFormat="1" applyFont="1" applyFill="1" applyBorder="1" applyAlignment="1" applyProtection="1">
      <alignment horizontal="left"/>
      <protection locked="0"/>
    </xf>
    <xf numFmtId="180" fontId="87" fillId="0" borderId="0" xfId="0" applyNumberFormat="1" applyFont="1" applyFill="1" applyProtection="1">
      <protection locked="0"/>
    </xf>
    <xf numFmtId="180" fontId="121" fillId="0" borderId="0" xfId="0" applyNumberFormat="1" applyFont="1" applyFill="1" applyProtection="1">
      <protection locked="0"/>
    </xf>
    <xf numFmtId="0" fontId="38" fillId="0" borderId="40" xfId="0" applyFont="1" applyBorder="1" applyAlignment="1">
      <alignment horizontal="center" wrapText="1"/>
    </xf>
    <xf numFmtId="0" fontId="38" fillId="0" borderId="34" xfId="0" applyNumberFormat="1" applyFont="1" applyBorder="1" applyAlignment="1"/>
    <xf numFmtId="0" fontId="40" fillId="0" borderId="35" xfId="0" applyNumberFormat="1" applyFont="1" applyBorder="1" applyAlignment="1"/>
    <xf numFmtId="0" fontId="40" fillId="0" borderId="37" xfId="0" applyNumberFormat="1" applyFont="1" applyBorder="1" applyAlignment="1"/>
    <xf numFmtId="0" fontId="38" fillId="0" borderId="40" xfId="0" applyFont="1" applyFill="1" applyBorder="1" applyAlignment="1">
      <alignment horizontal="center" wrapText="1"/>
    </xf>
    <xf numFmtId="0" fontId="40" fillId="0" borderId="40" xfId="0" applyFont="1" applyBorder="1" applyAlignment="1">
      <alignment horizontal="center" wrapText="1"/>
    </xf>
    <xf numFmtId="0" fontId="38" fillId="0" borderId="27" xfId="0" applyNumberFormat="1" applyFont="1" applyBorder="1" applyAlignment="1">
      <alignment horizontal="center"/>
    </xf>
    <xf numFmtId="0" fontId="38" fillId="0" borderId="11" xfId="0" applyNumberFormat="1" applyFont="1" applyBorder="1" applyAlignment="1">
      <alignment horizontal="center"/>
    </xf>
    <xf numFmtId="0" fontId="38" fillId="0" borderId="28" xfId="0" applyNumberFormat="1" applyFont="1" applyBorder="1" applyAlignment="1">
      <alignment horizontal="center"/>
    </xf>
    <xf numFmtId="0" fontId="38" fillId="0" borderId="27" xfId="0" applyNumberFormat="1" applyFont="1" applyFill="1" applyBorder="1" applyAlignment="1">
      <alignment horizontal="center"/>
    </xf>
    <xf numFmtId="0" fontId="38" fillId="0" borderId="11" xfId="0" applyNumberFormat="1" applyFont="1" applyFill="1" applyBorder="1" applyAlignment="1">
      <alignment horizontal="center"/>
    </xf>
    <xf numFmtId="0" fontId="38" fillId="0" borderId="34" xfId="0" applyFont="1" applyBorder="1" applyAlignment="1">
      <alignment horizontal="center" wrapText="1"/>
    </xf>
    <xf numFmtId="0" fontId="38" fillId="0" borderId="40" xfId="0" applyNumberFormat="1" applyFont="1" applyBorder="1" applyAlignment="1">
      <alignment horizontal="center"/>
    </xf>
    <xf numFmtId="0" fontId="38" fillId="0" borderId="48" xfId="0" applyNumberFormat="1" applyFont="1" applyBorder="1" applyAlignment="1">
      <alignment horizontal="center"/>
    </xf>
    <xf numFmtId="0" fontId="38" fillId="0" borderId="38" xfId="0" applyNumberFormat="1" applyFont="1" applyFill="1" applyBorder="1" applyAlignment="1">
      <alignment horizontal="center"/>
    </xf>
    <xf numFmtId="0" fontId="38" fillId="0" borderId="48" xfId="0" applyNumberFormat="1" applyFont="1" applyFill="1" applyBorder="1" applyAlignment="1">
      <alignment horizontal="center"/>
    </xf>
    <xf numFmtId="0" fontId="38" fillId="0" borderId="47" xfId="0" applyNumberFormat="1" applyFont="1" applyBorder="1" applyAlignment="1">
      <alignment horizontal="center"/>
    </xf>
    <xf numFmtId="0" fontId="40" fillId="0" borderId="48" xfId="0" applyFont="1" applyBorder="1" applyAlignment="1"/>
    <xf numFmtId="0" fontId="40" fillId="0" borderId="49" xfId="0" applyFont="1" applyBorder="1" applyAlignment="1"/>
    <xf numFmtId="0" fontId="40" fillId="0" borderId="11" xfId="0" applyFont="1" applyBorder="1" applyAlignment="1">
      <alignment horizontal="center"/>
    </xf>
    <xf numFmtId="0" fontId="38" fillId="0" borderId="49" xfId="0" applyNumberFormat="1" applyFont="1" applyBorder="1" applyAlignment="1">
      <alignment horizontal="center"/>
    </xf>
    <xf numFmtId="0" fontId="38" fillId="0" borderId="49" xfId="0" applyNumberFormat="1" applyFont="1" applyFill="1" applyBorder="1" applyAlignment="1">
      <alignment horizontal="center"/>
    </xf>
    <xf numFmtId="0" fontId="40" fillId="2" borderId="34" xfId="0" applyFont="1" applyFill="1" applyBorder="1" applyAlignment="1">
      <alignment horizontal="left"/>
    </xf>
    <xf numFmtId="0" fontId="38" fillId="2" borderId="34" xfId="0" applyFont="1" applyFill="1" applyBorder="1"/>
    <xf numFmtId="0" fontId="40" fillId="2" borderId="35" xfId="0" applyFont="1" applyFill="1" applyBorder="1"/>
    <xf numFmtId="0" fontId="40" fillId="20" borderId="47" xfId="0" applyFont="1" applyFill="1" applyBorder="1" applyAlignment="1">
      <alignment horizontal="left"/>
    </xf>
    <xf numFmtId="2" fontId="40" fillId="20" borderId="35" xfId="0" applyNumberFormat="1" applyFont="1" applyFill="1" applyBorder="1" applyAlignment="1">
      <alignment horizontal="center" vertical="top"/>
    </xf>
    <xf numFmtId="2" fontId="40" fillId="20" borderId="47" xfId="0" applyNumberFormat="1" applyFont="1" applyFill="1" applyBorder="1" applyAlignment="1">
      <alignment horizontal="center" vertical="top"/>
    </xf>
    <xf numFmtId="2" fontId="40" fillId="20" borderId="37" xfId="0" applyNumberFormat="1" applyFont="1" applyFill="1" applyBorder="1" applyAlignment="1">
      <alignment horizontal="center" vertical="top"/>
    </xf>
    <xf numFmtId="2" fontId="0" fillId="2" borderId="0" xfId="0" applyNumberFormat="1" applyFill="1"/>
    <xf numFmtId="0" fontId="40" fillId="2" borderId="40" xfId="0" applyFont="1" applyFill="1" applyBorder="1" applyAlignment="1">
      <alignment horizontal="left"/>
    </xf>
    <xf numFmtId="0" fontId="40" fillId="2" borderId="40" xfId="0" applyFont="1" applyFill="1" applyBorder="1"/>
    <xf numFmtId="0" fontId="40" fillId="2" borderId="0" xfId="0" applyFont="1" applyFill="1" applyBorder="1"/>
    <xf numFmtId="0" fontId="40" fillId="20" borderId="48" xfId="0" applyFont="1" applyFill="1" applyBorder="1" applyAlignment="1">
      <alignment horizontal="left" wrapText="1"/>
    </xf>
    <xf numFmtId="2" fontId="40" fillId="20" borderId="0" xfId="0" applyNumberFormat="1" applyFont="1" applyFill="1" applyBorder="1" applyAlignment="1">
      <alignment horizontal="center" vertical="top"/>
    </xf>
    <xf numFmtId="2" fontId="40" fillId="20" borderId="48" xfId="0" applyNumberFormat="1" applyFont="1" applyFill="1" applyBorder="1" applyAlignment="1">
      <alignment horizontal="center" vertical="top"/>
    </xf>
    <xf numFmtId="2" fontId="40" fillId="20" borderId="38" xfId="0" applyNumberFormat="1" applyFont="1" applyFill="1" applyBorder="1" applyAlignment="1">
      <alignment horizontal="center" vertical="top"/>
    </xf>
    <xf numFmtId="0" fontId="40" fillId="20" borderId="49" xfId="0" applyFont="1" applyFill="1" applyBorder="1" applyAlignment="1">
      <alignment horizontal="left" vertical="center" wrapText="1"/>
    </xf>
    <xf numFmtId="2" fontId="40" fillId="20" borderId="11" xfId="0" applyNumberFormat="1" applyFont="1" applyFill="1" applyBorder="1" applyAlignment="1">
      <alignment horizontal="center" vertical="top"/>
    </xf>
    <xf numFmtId="2" fontId="40" fillId="20" borderId="49" xfId="0" applyNumberFormat="1" applyFont="1" applyFill="1" applyBorder="1" applyAlignment="1">
      <alignment horizontal="center" vertical="top"/>
    </xf>
    <xf numFmtId="2" fontId="40" fillId="20" borderId="27" xfId="0" applyNumberFormat="1" applyFont="1" applyFill="1" applyBorder="1" applyAlignment="1">
      <alignment horizontal="center" vertical="top"/>
    </xf>
    <xf numFmtId="0" fontId="40" fillId="2" borderId="27" xfId="0" applyFont="1" applyFill="1" applyBorder="1" applyAlignment="1">
      <alignment horizontal="left"/>
    </xf>
    <xf numFmtId="0" fontId="40" fillId="2" borderId="27" xfId="0" applyFont="1" applyFill="1" applyBorder="1"/>
    <xf numFmtId="0" fontId="46" fillId="2" borderId="11" xfId="7" applyFont="1" applyFill="1" applyBorder="1" applyAlignment="1" applyProtection="1">
      <alignment wrapText="1"/>
    </xf>
    <xf numFmtId="0" fontId="41" fillId="20" borderId="16" xfId="0" applyFont="1" applyFill="1" applyBorder="1" applyAlignment="1">
      <alignment wrapText="1"/>
    </xf>
    <xf numFmtId="2" fontId="40" fillId="20" borderId="62" xfId="0" applyNumberFormat="1" applyFont="1" applyFill="1" applyBorder="1" applyAlignment="1">
      <alignment horizontal="center" vertical="top"/>
    </xf>
    <xf numFmtId="2" fontId="40" fillId="20" borderId="16" xfId="0" applyNumberFormat="1" applyFont="1" applyFill="1" applyBorder="1" applyAlignment="1">
      <alignment horizontal="center" vertical="top"/>
    </xf>
    <xf numFmtId="2" fontId="40" fillId="20" borderId="52" xfId="0" applyNumberFormat="1" applyFont="1" applyFill="1" applyBorder="1" applyAlignment="1">
      <alignment horizontal="center" vertical="top"/>
    </xf>
    <xf numFmtId="0" fontId="40" fillId="2" borderId="47" xfId="0" applyFont="1" applyFill="1" applyBorder="1" applyAlignment="1">
      <alignment horizontal="left"/>
    </xf>
    <xf numFmtId="0" fontId="40" fillId="2" borderId="48" xfId="0" applyFont="1" applyFill="1" applyBorder="1" applyAlignment="1">
      <alignment horizontal="left"/>
    </xf>
    <xf numFmtId="0" fontId="46" fillId="2" borderId="0" xfId="7" applyFont="1" applyFill="1" applyBorder="1" applyAlignment="1" applyProtection="1"/>
    <xf numFmtId="0" fontId="38" fillId="2" borderId="35" xfId="0" applyFont="1" applyFill="1" applyBorder="1"/>
    <xf numFmtId="0" fontId="45" fillId="2" borderId="0" xfId="0" applyFont="1" applyFill="1"/>
    <xf numFmtId="0" fontId="40" fillId="2" borderId="49" xfId="0" applyFont="1" applyFill="1" applyBorder="1" applyAlignment="1">
      <alignment horizontal="left"/>
    </xf>
    <xf numFmtId="0" fontId="40" fillId="2" borderId="11" xfId="0" applyFont="1" applyFill="1" applyBorder="1"/>
    <xf numFmtId="0" fontId="46" fillId="2" borderId="11" xfId="7" applyFont="1" applyFill="1" applyBorder="1" applyAlignment="1" applyProtection="1"/>
    <xf numFmtId="0" fontId="40" fillId="20" borderId="49" xfId="0" applyFont="1" applyFill="1" applyBorder="1" applyAlignment="1">
      <alignment horizontal="left" wrapText="1"/>
    </xf>
    <xf numFmtId="2" fontId="40" fillId="20" borderId="28" xfId="0" applyNumberFormat="1" applyFont="1" applyFill="1" applyBorder="1" applyAlignment="1">
      <alignment horizontal="center"/>
    </xf>
    <xf numFmtId="0" fontId="40" fillId="2" borderId="37" xfId="0" applyFont="1" applyFill="1" applyBorder="1"/>
    <xf numFmtId="0" fontId="40" fillId="2" borderId="38" xfId="0" applyFont="1" applyFill="1" applyBorder="1"/>
    <xf numFmtId="0" fontId="46" fillId="2" borderId="28" xfId="7" applyFont="1" applyFill="1" applyBorder="1" applyAlignment="1" applyProtection="1"/>
    <xf numFmtId="0" fontId="38" fillId="2" borderId="40" xfId="0" applyFont="1" applyFill="1" applyBorder="1"/>
    <xf numFmtId="0" fontId="40" fillId="2" borderId="0" xfId="0" applyFont="1" applyFill="1"/>
    <xf numFmtId="0" fontId="40" fillId="20" borderId="48" xfId="0" applyFont="1" applyFill="1" applyBorder="1" applyAlignment="1"/>
    <xf numFmtId="0" fontId="40" fillId="20" borderId="34" xfId="0" applyFont="1" applyFill="1" applyBorder="1" applyAlignment="1">
      <alignment horizontal="left"/>
    </xf>
    <xf numFmtId="0" fontId="40" fillId="20" borderId="40" xfId="0" applyFont="1" applyFill="1" applyBorder="1" applyAlignment="1">
      <alignment horizontal="left" wrapText="1"/>
    </xf>
    <xf numFmtId="0" fontId="38" fillId="2" borderId="0" xfId="0" applyFont="1" applyFill="1" applyBorder="1"/>
    <xf numFmtId="0" fontId="43" fillId="2" borderId="0" xfId="0" applyFont="1" applyFill="1"/>
    <xf numFmtId="0" fontId="40" fillId="20" borderId="49" xfId="0" applyFont="1" applyFill="1" applyBorder="1" applyAlignment="1"/>
    <xf numFmtId="0" fontId="40" fillId="20" borderId="53" xfId="0" applyFont="1" applyFill="1" applyBorder="1" applyAlignment="1">
      <alignment wrapText="1"/>
    </xf>
    <xf numFmtId="0" fontId="40" fillId="20" borderId="34" xfId="2" applyFont="1" applyFill="1" applyBorder="1" applyAlignment="1">
      <alignment horizontal="left" wrapText="1"/>
    </xf>
    <xf numFmtId="0" fontId="40" fillId="20" borderId="40" xfId="2" applyFont="1" applyFill="1" applyBorder="1" applyAlignment="1">
      <alignment horizontal="left" wrapText="1"/>
    </xf>
    <xf numFmtId="0" fontId="38" fillId="20" borderId="34" xfId="0" applyFont="1" applyFill="1" applyBorder="1"/>
    <xf numFmtId="2" fontId="40" fillId="20" borderId="48" xfId="2" applyNumberFormat="1" applyFont="1" applyFill="1" applyBorder="1" applyAlignment="1">
      <alignment horizontal="center"/>
    </xf>
    <xf numFmtId="0" fontId="40" fillId="20" borderId="47" xfId="2" applyFont="1" applyFill="1" applyBorder="1" applyAlignment="1">
      <alignment horizontal="left" wrapText="1"/>
    </xf>
    <xf numFmtId="2" fontId="40" fillId="20" borderId="47" xfId="2" applyNumberFormat="1" applyFont="1" applyFill="1" applyBorder="1" applyAlignment="1">
      <alignment horizontal="center"/>
    </xf>
    <xf numFmtId="0" fontId="40" fillId="20" borderId="48" xfId="2" applyFont="1" applyFill="1" applyBorder="1" applyAlignment="1">
      <alignment horizontal="left" wrapText="1"/>
    </xf>
    <xf numFmtId="0" fontId="40" fillId="20" borderId="34" xfId="0" applyFont="1" applyFill="1" applyBorder="1" applyAlignment="1">
      <alignment horizontal="left" wrapText="1"/>
    </xf>
    <xf numFmtId="0" fontId="40" fillId="20" borderId="27" xfId="0" applyFont="1" applyFill="1" applyBorder="1" applyAlignment="1">
      <alignment wrapText="1"/>
    </xf>
    <xf numFmtId="0" fontId="40" fillId="20" borderId="34" xfId="0" applyFont="1" applyFill="1" applyBorder="1" applyAlignment="1"/>
    <xf numFmtId="0" fontId="40" fillId="20" borderId="27" xfId="0" applyFont="1" applyFill="1" applyBorder="1" applyAlignment="1"/>
    <xf numFmtId="0" fontId="40" fillId="20" borderId="40" xfId="0" applyFont="1" applyFill="1" applyBorder="1" applyAlignment="1">
      <alignment horizontal="left" vertical="center" wrapText="1"/>
    </xf>
    <xf numFmtId="0" fontId="46" fillId="2" borderId="0" xfId="7" applyFont="1" applyFill="1" applyAlignment="1" applyProtection="1"/>
    <xf numFmtId="0" fontId="40" fillId="20" borderId="48" xfId="1" applyFont="1" applyFill="1" applyBorder="1" applyAlignment="1"/>
    <xf numFmtId="0" fontId="40" fillId="20" borderId="40" xfId="0" applyFont="1" applyFill="1" applyBorder="1" applyAlignment="1">
      <alignment wrapText="1"/>
    </xf>
    <xf numFmtId="2" fontId="40" fillId="20" borderId="35" xfId="1" applyNumberFormat="1" applyFont="1" applyFill="1" applyBorder="1" applyAlignment="1">
      <alignment horizontal="center"/>
    </xf>
    <xf numFmtId="2" fontId="40" fillId="20" borderId="47" xfId="1" applyNumberFormat="1" applyFont="1" applyFill="1" applyBorder="1" applyAlignment="1">
      <alignment horizontal="center"/>
    </xf>
    <xf numFmtId="2" fontId="40" fillId="20" borderId="34" xfId="1" applyNumberFormat="1" applyFont="1" applyFill="1" applyBorder="1" applyAlignment="1">
      <alignment horizontal="center"/>
    </xf>
    <xf numFmtId="2" fontId="40" fillId="20" borderId="0" xfId="1" applyNumberFormat="1" applyFont="1" applyFill="1" applyBorder="1" applyAlignment="1">
      <alignment horizontal="center"/>
    </xf>
    <xf numFmtId="2" fontId="40" fillId="20" borderId="48" xfId="1" applyNumberFormat="1" applyFont="1" applyFill="1" applyBorder="1" applyAlignment="1">
      <alignment horizontal="center"/>
    </xf>
    <xf numFmtId="2" fontId="40" fillId="20" borderId="40" xfId="1" applyNumberFormat="1" applyFont="1" applyFill="1" applyBorder="1" applyAlignment="1">
      <alignment horizontal="center"/>
    </xf>
    <xf numFmtId="0" fontId="40" fillId="20" borderId="49" xfId="1" applyFont="1" applyFill="1" applyBorder="1" applyAlignment="1"/>
    <xf numFmtId="2" fontId="40" fillId="20" borderId="11" xfId="1" applyNumberFormat="1" applyFont="1" applyFill="1" applyBorder="1" applyAlignment="1">
      <alignment horizontal="center"/>
    </xf>
    <xf numFmtId="2" fontId="40" fillId="20" borderId="49" xfId="1" applyNumberFormat="1" applyFont="1" applyFill="1" applyBorder="1" applyAlignment="1">
      <alignment horizontal="center"/>
    </xf>
    <xf numFmtId="2" fontId="40" fillId="20" borderId="27" xfId="1" applyNumberFormat="1" applyFont="1" applyFill="1" applyBorder="1" applyAlignment="1">
      <alignment horizontal="center"/>
    </xf>
    <xf numFmtId="0" fontId="40" fillId="20" borderId="47" xfId="1" applyFont="1" applyFill="1" applyBorder="1" applyAlignment="1">
      <alignment horizontal="left" wrapText="1"/>
    </xf>
    <xf numFmtId="0" fontId="40" fillId="20" borderId="48" xfId="1" applyFont="1" applyFill="1" applyBorder="1" applyAlignment="1">
      <alignment horizontal="left" wrapText="1"/>
    </xf>
    <xf numFmtId="0" fontId="40" fillId="20" borderId="27" xfId="1" applyFont="1" applyFill="1" applyBorder="1" applyAlignment="1">
      <alignment horizontal="left" wrapText="1"/>
    </xf>
    <xf numFmtId="0" fontId="83" fillId="2" borderId="49" xfId="0" applyFont="1" applyFill="1" applyBorder="1" applyAlignment="1">
      <alignment horizontal="left"/>
    </xf>
    <xf numFmtId="0" fontId="40" fillId="20" borderId="49" xfId="0" applyFont="1" applyFill="1" applyBorder="1" applyAlignment="1">
      <alignment wrapText="1"/>
    </xf>
    <xf numFmtId="0" fontId="40" fillId="20" borderId="48" xfId="1" applyFont="1" applyFill="1" applyBorder="1" applyAlignment="1">
      <alignment horizontal="left"/>
    </xf>
    <xf numFmtId="0" fontId="40" fillId="20" borderId="38" xfId="0" applyFont="1" applyFill="1" applyBorder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40" fillId="0" borderId="0" xfId="0" applyNumberFormat="1" applyFont="1" applyAlignment="1">
      <alignment horizontal="center"/>
    </xf>
    <xf numFmtId="0" fontId="0" fillId="0" borderId="0" xfId="0"/>
    <xf numFmtId="0" fontId="0" fillId="20" borderId="34" xfId="0" applyFill="1" applyBorder="1"/>
    <xf numFmtId="0" fontId="0" fillId="20" borderId="35" xfId="0" applyFill="1" applyBorder="1"/>
    <xf numFmtId="0" fontId="0" fillId="20" borderId="37" xfId="0" applyFill="1" applyBorder="1"/>
    <xf numFmtId="0" fontId="0" fillId="20" borderId="27" xfId="0" applyFill="1" applyBorder="1"/>
    <xf numFmtId="0" fontId="0" fillId="20" borderId="11" xfId="0" applyFill="1" applyBorder="1"/>
    <xf numFmtId="0" fontId="0" fillId="20" borderId="28" xfId="0" applyFill="1" applyBorder="1"/>
    <xf numFmtId="0" fontId="38" fillId="20" borderId="0" xfId="0" applyFont="1" applyFill="1" applyBorder="1" applyAlignment="1">
      <alignment vertical="center" wrapText="1"/>
    </xf>
    <xf numFmtId="0" fontId="38" fillId="20" borderId="34" xfId="1" applyFont="1" applyFill="1" applyBorder="1" applyAlignment="1">
      <alignment horizontal="left"/>
    </xf>
    <xf numFmtId="2" fontId="38" fillId="20" borderId="47" xfId="0" applyNumberFormat="1" applyFont="1" applyFill="1" applyBorder="1" applyAlignment="1">
      <alignment horizontal="left" vertical="top"/>
    </xf>
    <xf numFmtId="0" fontId="40" fillId="20" borderId="40" xfId="1" applyFont="1" applyFill="1" applyBorder="1" applyAlignment="1"/>
    <xf numFmtId="2" fontId="38" fillId="20" borderId="48" xfId="0" applyNumberFormat="1" applyFont="1" applyFill="1" applyBorder="1" applyAlignment="1">
      <alignment horizontal="left" vertical="top"/>
    </xf>
    <xf numFmtId="0" fontId="40" fillId="20" borderId="40" xfId="1" applyFont="1" applyFill="1" applyBorder="1" applyAlignment="1">
      <alignment horizontal="left"/>
    </xf>
    <xf numFmtId="0" fontId="124" fillId="20" borderId="49" xfId="0" applyFont="1" applyFill="1" applyBorder="1" applyAlignment="1">
      <alignment horizontal="justify" vertical="center" wrapText="1"/>
    </xf>
    <xf numFmtId="0" fontId="0" fillId="20" borderId="49" xfId="0" applyFill="1" applyBorder="1"/>
    <xf numFmtId="0" fontId="38" fillId="20" borderId="34" xfId="0" applyFont="1" applyFill="1" applyBorder="1" applyAlignment="1">
      <alignment horizontal="left"/>
    </xf>
    <xf numFmtId="0" fontId="38" fillId="20" borderId="40" xfId="0" applyFont="1" applyFill="1" applyBorder="1" applyAlignment="1">
      <alignment horizontal="left"/>
    </xf>
    <xf numFmtId="0" fontId="40" fillId="20" borderId="40" xfId="0" applyFont="1" applyFill="1" applyBorder="1" applyAlignment="1">
      <alignment horizontal="left"/>
    </xf>
    <xf numFmtId="0" fontId="124" fillId="20" borderId="48" xfId="0" applyFont="1" applyFill="1" applyBorder="1" applyAlignment="1">
      <alignment horizontal="justify" wrapText="1"/>
    </xf>
    <xf numFmtId="2" fontId="40" fillId="20" borderId="49" xfId="0" applyNumberFormat="1" applyFont="1" applyFill="1" applyBorder="1" applyAlignment="1">
      <alignment horizontal="left" vertical="top"/>
    </xf>
    <xf numFmtId="2" fontId="38" fillId="20" borderId="34" xfId="0" applyNumberFormat="1" applyFont="1" applyFill="1" applyBorder="1" applyAlignment="1">
      <alignment horizontal="left" vertical="top"/>
    </xf>
    <xf numFmtId="2" fontId="38" fillId="20" borderId="40" xfId="0" applyNumberFormat="1" applyFont="1" applyFill="1" applyBorder="1" applyAlignment="1">
      <alignment horizontal="left" vertical="top"/>
    </xf>
    <xf numFmtId="0" fontId="124" fillId="20" borderId="40" xfId="0" applyFont="1" applyFill="1" applyBorder="1" applyAlignment="1">
      <alignment horizontal="justify" wrapText="1"/>
    </xf>
    <xf numFmtId="0" fontId="38" fillId="20" borderId="47" xfId="0" applyFont="1" applyFill="1" applyBorder="1" applyAlignment="1">
      <alignment horizontal="left" vertical="center"/>
    </xf>
    <xf numFmtId="0" fontId="40" fillId="20" borderId="48" xfId="0" applyFont="1" applyFill="1" applyBorder="1" applyAlignment="1">
      <alignment horizontal="left"/>
    </xf>
    <xf numFmtId="0" fontId="124" fillId="20" borderId="49" xfId="0" applyFont="1" applyFill="1" applyBorder="1" applyAlignment="1">
      <alignment horizontal="justify" wrapText="1"/>
    </xf>
    <xf numFmtId="0" fontId="0" fillId="20" borderId="48" xfId="0" applyFill="1" applyBorder="1"/>
    <xf numFmtId="0" fontId="38" fillId="20" borderId="47" xfId="0" applyFont="1" applyFill="1" applyBorder="1" applyAlignment="1">
      <alignment horizontal="left"/>
    </xf>
    <xf numFmtId="0" fontId="40" fillId="20" borderId="48" xfId="0" applyFont="1" applyFill="1" applyBorder="1" applyAlignment="1">
      <alignment wrapText="1"/>
    </xf>
    <xf numFmtId="0" fontId="41" fillId="20" borderId="48" xfId="0" applyFont="1" applyFill="1" applyBorder="1" applyAlignment="1">
      <alignment horizontal="justify" wrapText="1"/>
    </xf>
    <xf numFmtId="0" fontId="0" fillId="20" borderId="38" xfId="0" applyFill="1" applyBorder="1"/>
    <xf numFmtId="0" fontId="41" fillId="20" borderId="49" xfId="0" applyFont="1" applyFill="1" applyBorder="1" applyAlignment="1">
      <alignment horizontal="justify" wrapText="1"/>
    </xf>
    <xf numFmtId="0" fontId="38" fillId="20" borderId="47" xfId="1" applyFont="1" applyFill="1" applyBorder="1" applyAlignment="1">
      <alignment horizontal="center" vertical="center" wrapText="1"/>
    </xf>
    <xf numFmtId="0" fontId="38" fillId="20" borderId="48" xfId="1" applyFont="1" applyFill="1" applyBorder="1" applyAlignment="1">
      <alignment horizontal="center" vertical="center" wrapText="1"/>
    </xf>
    <xf numFmtId="0" fontId="38" fillId="20" borderId="49" xfId="1" applyFont="1" applyFill="1" applyBorder="1" applyAlignment="1">
      <alignment horizontal="center" vertical="center" wrapText="1"/>
    </xf>
    <xf numFmtId="0" fontId="43" fillId="20" borderId="48" xfId="0" applyFont="1" applyFill="1" applyBorder="1"/>
    <xf numFmtId="2" fontId="38" fillId="20" borderId="49" xfId="0" applyNumberFormat="1" applyFont="1" applyFill="1" applyBorder="1" applyAlignment="1">
      <alignment horizontal="left" vertical="top"/>
    </xf>
    <xf numFmtId="0" fontId="41" fillId="20" borderId="47" xfId="0" applyFont="1" applyFill="1" applyBorder="1" applyAlignment="1">
      <alignment horizontal="justify" wrapText="1"/>
    </xf>
    <xf numFmtId="0" fontId="0" fillId="20" borderId="47" xfId="0" applyFill="1" applyBorder="1"/>
    <xf numFmtId="2" fontId="38" fillId="20" borderId="37" xfId="0" applyNumberFormat="1" applyFont="1" applyFill="1" applyBorder="1" applyAlignment="1">
      <alignment horizontal="left" vertical="top"/>
    </xf>
    <xf numFmtId="0" fontId="40" fillId="20" borderId="48" xfId="0" applyFont="1" applyFill="1" applyBorder="1" applyAlignment="1">
      <alignment horizontal="left" vertical="center"/>
    </xf>
    <xf numFmtId="2" fontId="38" fillId="20" borderId="38" xfId="0" applyNumberFormat="1" applyFont="1" applyFill="1" applyBorder="1" applyAlignment="1">
      <alignment horizontal="left" vertical="top"/>
    </xf>
    <xf numFmtId="0" fontId="124" fillId="20" borderId="38" xfId="0" applyFont="1" applyFill="1" applyBorder="1" applyAlignment="1">
      <alignment horizontal="justify" wrapText="1"/>
    </xf>
    <xf numFmtId="0" fontId="0" fillId="20" borderId="40" xfId="0" applyFill="1" applyBorder="1"/>
    <xf numFmtId="0" fontId="0" fillId="20" borderId="0" xfId="0" applyFill="1" applyBorder="1"/>
    <xf numFmtId="0" fontId="38" fillId="20" borderId="37" xfId="0" applyFont="1" applyFill="1" applyBorder="1" applyAlignment="1">
      <alignment vertical="center"/>
    </xf>
    <xf numFmtId="0" fontId="40" fillId="20" borderId="38" xfId="0" applyFont="1" applyFill="1" applyBorder="1" applyAlignment="1">
      <alignment horizontal="left" vertical="center"/>
    </xf>
    <xf numFmtId="0" fontId="40" fillId="20" borderId="38" xfId="0" applyFont="1" applyFill="1" applyBorder="1" applyAlignment="1">
      <alignment horizontal="left" vertical="top"/>
    </xf>
    <xf numFmtId="0" fontId="40" fillId="20" borderId="38" xfId="0" applyFont="1" applyFill="1" applyBorder="1" applyAlignment="1">
      <alignment wrapText="1"/>
    </xf>
    <xf numFmtId="0" fontId="123" fillId="29" borderId="48" xfId="0" applyFont="1" applyFill="1" applyBorder="1" applyAlignment="1">
      <alignment horizontal="center" vertical="center" wrapText="1"/>
    </xf>
    <xf numFmtId="0" fontId="125" fillId="20" borderId="40" xfId="0" applyFont="1" applyFill="1" applyBorder="1" applyAlignment="1">
      <alignment vertical="center" wrapText="1"/>
    </xf>
    <xf numFmtId="0" fontId="123" fillId="29" borderId="49" xfId="0" applyFont="1" applyFill="1" applyBorder="1" applyAlignment="1">
      <alignment horizontal="center" vertical="center" wrapText="1"/>
    </xf>
    <xf numFmtId="0" fontId="40" fillId="20" borderId="28" xfId="0" applyFont="1" applyFill="1" applyBorder="1" applyAlignment="1">
      <alignment wrapText="1"/>
    </xf>
    <xf numFmtId="0" fontId="123" fillId="29" borderId="47" xfId="0" applyFont="1" applyFill="1" applyBorder="1" applyAlignment="1">
      <alignment horizontal="center" vertical="center"/>
    </xf>
    <xf numFmtId="0" fontId="123" fillId="29" borderId="48" xfId="0" applyFont="1" applyFill="1" applyBorder="1" applyAlignment="1">
      <alignment horizontal="center" vertical="center"/>
    </xf>
    <xf numFmtId="0" fontId="38" fillId="20" borderId="38" xfId="1" applyFont="1" applyFill="1" applyBorder="1" applyAlignment="1">
      <alignment horizontal="center" vertical="center" wrapText="1"/>
    </xf>
    <xf numFmtId="0" fontId="40" fillId="20" borderId="40" xfId="0" applyFont="1" applyFill="1" applyBorder="1" applyAlignment="1">
      <alignment horizontal="left" vertical="center"/>
    </xf>
    <xf numFmtId="0" fontId="123" fillId="29" borderId="49" xfId="0" applyFont="1" applyFill="1" applyBorder="1" applyAlignment="1">
      <alignment horizontal="center" vertical="center"/>
    </xf>
    <xf numFmtId="0" fontId="40" fillId="20" borderId="27" xfId="0" applyFont="1" applyFill="1" applyBorder="1" applyAlignment="1">
      <alignment horizontal="center"/>
    </xf>
    <xf numFmtId="0" fontId="38" fillId="20" borderId="48" xfId="0" applyFont="1" applyFill="1" applyBorder="1" applyAlignment="1">
      <alignment horizontal="justify" wrapText="1"/>
    </xf>
    <xf numFmtId="0" fontId="125" fillId="20" borderId="48" xfId="0" applyFont="1" applyFill="1" applyBorder="1" applyAlignment="1">
      <alignment horizontal="center" wrapText="1"/>
    </xf>
    <xf numFmtId="0" fontId="126" fillId="20" borderId="34" xfId="0" applyFont="1" applyFill="1" applyBorder="1" applyAlignment="1">
      <alignment horizontal="left"/>
    </xf>
    <xf numFmtId="0" fontId="38" fillId="20" borderId="47" xfId="0" applyFont="1" applyFill="1" applyBorder="1" applyAlignment="1">
      <alignment horizontal="justify" wrapText="1"/>
    </xf>
    <xf numFmtId="0" fontId="40" fillId="20" borderId="40" xfId="0" applyFont="1" applyFill="1" applyBorder="1" applyAlignment="1">
      <alignment horizontal="center"/>
    </xf>
    <xf numFmtId="0" fontId="125" fillId="20" borderId="49" xfId="0" applyFont="1" applyFill="1" applyBorder="1" applyAlignment="1">
      <alignment horizontal="center" wrapText="1"/>
    </xf>
    <xf numFmtId="0" fontId="38" fillId="20" borderId="49" xfId="0" applyFont="1" applyFill="1" applyBorder="1" applyAlignment="1">
      <alignment horizontal="justify" wrapText="1"/>
    </xf>
    <xf numFmtId="0" fontId="38" fillId="20" borderId="37" xfId="0" applyFont="1" applyFill="1" applyBorder="1" applyAlignment="1">
      <alignment horizontal="left"/>
    </xf>
    <xf numFmtId="0" fontId="40" fillId="20" borderId="38" xfId="0" applyFont="1" applyFill="1" applyBorder="1" applyAlignment="1">
      <alignment horizontal="left"/>
    </xf>
    <xf numFmtId="0" fontId="125" fillId="20" borderId="48" xfId="1" applyFont="1" applyFill="1" applyBorder="1" applyAlignment="1">
      <alignment horizontal="center" wrapText="1"/>
    </xf>
    <xf numFmtId="0" fontId="124" fillId="20" borderId="48" xfId="1" applyFont="1" applyFill="1" applyBorder="1" applyAlignment="1">
      <alignment horizontal="justify" wrapText="1"/>
    </xf>
    <xf numFmtId="0" fontId="38" fillId="20" borderId="47" xfId="1" applyFont="1" applyFill="1" applyBorder="1" applyAlignment="1">
      <alignment horizontal="left"/>
    </xf>
    <xf numFmtId="0" fontId="38" fillId="20" borderId="37" xfId="0" applyFont="1" applyFill="1" applyBorder="1" applyAlignment="1">
      <alignment horizontal="justify" wrapText="1"/>
    </xf>
    <xf numFmtId="0" fontId="38" fillId="20" borderId="38" xfId="0" applyFont="1" applyFill="1" applyBorder="1" applyAlignment="1">
      <alignment horizontal="justify" wrapText="1"/>
    </xf>
    <xf numFmtId="0" fontId="124" fillId="20" borderId="11" xfId="1" applyFont="1" applyFill="1" applyBorder="1" applyAlignment="1">
      <alignment horizontal="justify" wrapText="1"/>
    </xf>
    <xf numFmtId="0" fontId="38" fillId="0" borderId="34" xfId="0" applyFont="1" applyFill="1" applyBorder="1" applyAlignment="1">
      <alignment horizontal="left"/>
    </xf>
    <xf numFmtId="0" fontId="40" fillId="20" borderId="49" xfId="0" applyFont="1" applyFill="1" applyBorder="1" applyAlignment="1">
      <alignment horizontal="left"/>
    </xf>
    <xf numFmtId="0" fontId="40" fillId="20" borderId="49" xfId="0" applyFont="1" applyFill="1" applyBorder="1" applyAlignment="1">
      <alignment horizontal="center"/>
    </xf>
    <xf numFmtId="0" fontId="38" fillId="20" borderId="40" xfId="0" applyFont="1" applyFill="1" applyBorder="1" applyAlignment="1">
      <alignment horizontal="center"/>
    </xf>
    <xf numFmtId="0" fontId="38" fillId="20" borderId="38" xfId="0" applyFont="1" applyFill="1" applyBorder="1" applyAlignment="1">
      <alignment horizontal="left" vertical="top" wrapText="1"/>
    </xf>
    <xf numFmtId="0" fontId="38" fillId="20" borderId="38" xfId="0" applyFont="1" applyFill="1" applyBorder="1" applyAlignment="1">
      <alignment vertical="top" wrapText="1"/>
    </xf>
    <xf numFmtId="0" fontId="38" fillId="20" borderId="38" xfId="0" applyFont="1" applyFill="1" applyBorder="1" applyAlignment="1">
      <alignment horizontal="justify" vertical="top" wrapText="1"/>
    </xf>
    <xf numFmtId="0" fontId="40" fillId="20" borderId="48" xfId="0" applyFont="1" applyFill="1" applyBorder="1" applyAlignment="1">
      <alignment horizontal="center"/>
    </xf>
    <xf numFmtId="0" fontId="124" fillId="20" borderId="38" xfId="1" applyFont="1" applyFill="1" applyBorder="1" applyAlignment="1">
      <alignment horizontal="justify" wrapText="1"/>
    </xf>
    <xf numFmtId="0" fontId="38" fillId="20" borderId="28" xfId="0" applyFont="1" applyFill="1" applyBorder="1" applyAlignment="1">
      <alignment horizontal="justify" wrapText="1"/>
    </xf>
    <xf numFmtId="0" fontId="123" fillId="29" borderId="40" xfId="0" applyFont="1" applyFill="1" applyBorder="1" applyAlignment="1">
      <alignment horizontal="center" vertical="center"/>
    </xf>
    <xf numFmtId="0" fontId="40" fillId="20" borderId="38" xfId="0" applyFont="1" applyFill="1" applyBorder="1" applyAlignment="1">
      <alignment horizontal="center"/>
    </xf>
    <xf numFmtId="0" fontId="38" fillId="20" borderId="48" xfId="0" applyFont="1" applyFill="1" applyBorder="1" applyAlignment="1">
      <alignment horizontal="left" vertical="top" wrapText="1"/>
    </xf>
    <xf numFmtId="0" fontId="38" fillId="20" borderId="34" xfId="0" applyFont="1" applyFill="1" applyBorder="1" applyAlignment="1">
      <alignment horizontal="justify" wrapText="1"/>
    </xf>
    <xf numFmtId="0" fontId="38" fillId="20" borderId="40" xfId="0" applyFont="1" applyFill="1" applyBorder="1" applyAlignment="1">
      <alignment horizontal="justify" wrapText="1"/>
    </xf>
    <xf numFmtId="0" fontId="124" fillId="20" borderId="40" xfId="1" applyFont="1" applyFill="1" applyBorder="1" applyAlignment="1">
      <alignment horizontal="justify" wrapText="1"/>
    </xf>
    <xf numFmtId="0" fontId="41" fillId="20" borderId="27" xfId="1" applyFont="1" applyFill="1" applyBorder="1" applyAlignment="1">
      <alignment horizontal="justify" wrapText="1"/>
    </xf>
    <xf numFmtId="0" fontId="40" fillId="20" borderId="48" xfId="1" applyFont="1" applyFill="1" applyBorder="1" applyAlignment="1">
      <alignment horizontal="center"/>
    </xf>
    <xf numFmtId="0" fontId="124" fillId="20" borderId="49" xfId="1" applyFont="1" applyFill="1" applyBorder="1" applyAlignment="1">
      <alignment horizontal="justify" wrapText="1"/>
    </xf>
    <xf numFmtId="0" fontId="40" fillId="20" borderId="48" xfId="1" applyFont="1" applyFill="1" applyBorder="1" applyAlignment="1">
      <alignment wrapText="1"/>
    </xf>
    <xf numFmtId="0" fontId="124" fillId="20" borderId="0" xfId="0" applyFont="1" applyFill="1" applyBorder="1" applyAlignment="1">
      <alignment horizontal="justify" wrapText="1"/>
    </xf>
    <xf numFmtId="0" fontId="38" fillId="20" borderId="35" xfId="0" applyFont="1" applyFill="1" applyBorder="1" applyAlignment="1">
      <alignment horizontal="justify" wrapText="1"/>
    </xf>
    <xf numFmtId="0" fontId="38" fillId="20" borderId="48" xfId="0" applyFont="1" applyFill="1" applyBorder="1" applyAlignment="1">
      <alignment horizontal="left"/>
    </xf>
    <xf numFmtId="0" fontId="38" fillId="20" borderId="0" xfId="0" applyFont="1" applyFill="1" applyBorder="1" applyAlignment="1">
      <alignment horizontal="justify" wrapText="1"/>
    </xf>
    <xf numFmtId="0" fontId="125" fillId="20" borderId="0" xfId="0" applyFont="1" applyFill="1" applyBorder="1" applyAlignment="1">
      <alignment horizontal="center" wrapText="1"/>
    </xf>
    <xf numFmtId="0" fontId="38" fillId="20" borderId="47" xfId="0" applyFont="1" applyFill="1" applyBorder="1" applyAlignment="1">
      <alignment horizontal="left" wrapText="1"/>
    </xf>
    <xf numFmtId="0" fontId="38" fillId="20" borderId="48" xfId="0" applyFont="1" applyFill="1" applyBorder="1" applyAlignment="1">
      <alignment horizontal="center" vertical="center"/>
    </xf>
    <xf numFmtId="0" fontId="38" fillId="20" borderId="48" xfId="0" applyFont="1" applyFill="1" applyBorder="1" applyAlignment="1">
      <alignment horizontal="left" wrapText="1"/>
    </xf>
    <xf numFmtId="0" fontId="41" fillId="20" borderId="48" xfId="0" applyFont="1" applyFill="1" applyBorder="1" applyAlignment="1">
      <alignment vertical="center" wrapText="1"/>
    </xf>
    <xf numFmtId="0" fontId="124" fillId="20" borderId="28" xfId="0" applyFont="1" applyFill="1" applyBorder="1" applyAlignment="1">
      <alignment horizontal="left" vertical="center" wrapText="1"/>
    </xf>
    <xf numFmtId="0" fontId="126" fillId="20" borderId="48" xfId="0" applyFont="1" applyFill="1" applyBorder="1" applyAlignment="1">
      <alignment horizontal="left" wrapText="1"/>
    </xf>
    <xf numFmtId="0" fontId="41" fillId="20" borderId="27" xfId="0" applyFont="1" applyFill="1" applyBorder="1" applyAlignment="1">
      <alignment vertical="center" wrapText="1"/>
    </xf>
    <xf numFmtId="0" fontId="124" fillId="20" borderId="49" xfId="0" applyFont="1" applyFill="1" applyBorder="1" applyAlignment="1">
      <alignment horizontal="left" vertical="center" wrapText="1"/>
    </xf>
    <xf numFmtId="0" fontId="126" fillId="20" borderId="47" xfId="0" applyFont="1" applyFill="1" applyBorder="1" applyAlignment="1">
      <alignment horizontal="left" wrapText="1"/>
    </xf>
    <xf numFmtId="0" fontId="124" fillId="20" borderId="48" xfId="0" applyFont="1" applyFill="1" applyBorder="1" applyAlignment="1">
      <alignment horizontal="left" vertical="center" wrapText="1"/>
    </xf>
    <xf numFmtId="0" fontId="38" fillId="20" borderId="34" xfId="0" applyFont="1" applyFill="1" applyBorder="1" applyAlignment="1">
      <alignment horizontal="left" wrapText="1"/>
    </xf>
    <xf numFmtId="0" fontId="41" fillId="20" borderId="40" xfId="0" applyFont="1" applyFill="1" applyBorder="1" applyAlignment="1">
      <alignment vertical="center" wrapText="1"/>
    </xf>
    <xf numFmtId="0" fontId="38" fillId="20" borderId="34" xfId="0" applyFont="1" applyFill="1" applyBorder="1" applyAlignment="1">
      <alignment vertical="center"/>
    </xf>
    <xf numFmtId="0" fontId="38" fillId="20" borderId="47" xfId="0" applyFont="1" applyFill="1" applyBorder="1" applyAlignment="1">
      <alignment vertical="top"/>
    </xf>
    <xf numFmtId="0" fontId="38" fillId="20" borderId="48" xfId="0" applyFont="1" applyFill="1" applyBorder="1" applyAlignment="1">
      <alignment vertical="top"/>
    </xf>
    <xf numFmtId="0" fontId="40" fillId="20" borderId="49" xfId="0" applyFont="1" applyFill="1" applyBorder="1" applyAlignment="1">
      <alignment vertical="top"/>
    </xf>
    <xf numFmtId="0" fontId="43" fillId="20" borderId="49" xfId="0" applyFont="1" applyFill="1" applyBorder="1" applyAlignment="1">
      <alignment horizontal="center"/>
    </xf>
    <xf numFmtId="0" fontId="124" fillId="20" borderId="11" xfId="0" applyFont="1" applyFill="1" applyBorder="1" applyAlignment="1">
      <alignment horizontal="left" wrapText="1"/>
    </xf>
    <xf numFmtId="0" fontId="126" fillId="20" borderId="47" xfId="0" applyFont="1" applyFill="1" applyBorder="1" applyAlignment="1">
      <alignment horizontal="left"/>
    </xf>
    <xf numFmtId="0" fontId="125" fillId="20" borderId="48" xfId="0" applyFont="1" applyFill="1" applyBorder="1" applyAlignment="1">
      <alignment horizontal="center" vertical="top"/>
    </xf>
    <xf numFmtId="0" fontId="0" fillId="20" borderId="48" xfId="0" applyNumberFormat="1" applyFill="1" applyBorder="1"/>
    <xf numFmtId="0" fontId="38" fillId="20" borderId="48" xfId="0" applyFont="1" applyFill="1" applyBorder="1" applyAlignment="1">
      <alignment horizontal="left" vertical="top"/>
    </xf>
    <xf numFmtId="0" fontId="41" fillId="20" borderId="49" xfId="0" applyFont="1" applyFill="1" applyBorder="1" applyAlignment="1">
      <alignment horizontal="left" wrapText="1"/>
    </xf>
    <xf numFmtId="0" fontId="125" fillId="20" borderId="40" xfId="0" applyFont="1" applyFill="1" applyBorder="1" applyAlignment="1">
      <alignment horizontal="center" vertical="distributed" wrapText="1"/>
    </xf>
    <xf numFmtId="0" fontId="124" fillId="20" borderId="27" xfId="0" applyFont="1" applyFill="1" applyBorder="1" applyAlignment="1">
      <alignment horizontal="justify" wrapText="1"/>
    </xf>
    <xf numFmtId="0" fontId="38" fillId="20" borderId="0" xfId="0" applyFont="1" applyFill="1" applyBorder="1" applyAlignment="1">
      <alignment horizontal="left"/>
    </xf>
    <xf numFmtId="0" fontId="40" fillId="20" borderId="0" xfId="0" applyFont="1" applyFill="1" applyBorder="1" applyAlignment="1">
      <alignment horizontal="left"/>
    </xf>
    <xf numFmtId="0" fontId="38" fillId="20" borderId="47" xfId="0" applyFont="1" applyFill="1" applyBorder="1" applyAlignment="1">
      <alignment horizontal="left" vertical="top" wrapText="1"/>
    </xf>
    <xf numFmtId="0" fontId="38" fillId="20" borderId="48" xfId="0" applyFont="1" applyFill="1" applyBorder="1" applyAlignment="1">
      <alignment horizontal="center" wrapText="1"/>
    </xf>
    <xf numFmtId="0" fontId="41" fillId="20" borderId="49" xfId="0" applyFont="1" applyFill="1" applyBorder="1" applyAlignment="1">
      <alignment horizontal="left" vertical="top" wrapText="1"/>
    </xf>
    <xf numFmtId="0" fontId="40" fillId="20" borderId="48" xfId="0" applyFont="1" applyFill="1" applyBorder="1" applyAlignment="1">
      <alignment vertical="top" wrapText="1"/>
    </xf>
    <xf numFmtId="4" fontId="125" fillId="20" borderId="48" xfId="0" applyNumberFormat="1" applyFont="1" applyFill="1" applyBorder="1" applyAlignment="1">
      <alignment horizontal="center" vertical="center" wrapText="1"/>
    </xf>
    <xf numFmtId="0" fontId="38" fillId="20" borderId="49" xfId="0" applyFont="1" applyFill="1" applyBorder="1" applyAlignment="1">
      <alignment horizontal="left"/>
    </xf>
    <xf numFmtId="0" fontId="42" fillId="20" borderId="40" xfId="0" applyFont="1" applyFill="1" applyBorder="1" applyAlignment="1">
      <alignment horizontal="left"/>
    </xf>
    <xf numFmtId="0" fontId="0" fillId="20" borderId="0" xfId="0" applyFill="1" applyAlignment="1">
      <alignment horizontal="center"/>
    </xf>
    <xf numFmtId="0" fontId="0" fillId="20" borderId="0" xfId="0" applyNumberFormat="1" applyFill="1" applyBorder="1"/>
    <xf numFmtId="0" fontId="38" fillId="20" borderId="22" xfId="1" applyFont="1" applyFill="1" applyBorder="1" applyAlignment="1">
      <alignment horizontal="left" wrapText="1"/>
    </xf>
    <xf numFmtId="0" fontId="40" fillId="0" borderId="54" xfId="1" applyFont="1" applyFill="1" applyBorder="1" applyAlignment="1">
      <alignment horizontal="left" wrapText="1"/>
    </xf>
    <xf numFmtId="2" fontId="40" fillId="0" borderId="54" xfId="1" applyNumberFormat="1" applyFont="1" applyFill="1" applyBorder="1" applyAlignment="1">
      <alignment horizontal="center"/>
    </xf>
    <xf numFmtId="2" fontId="40" fillId="20" borderId="54" xfId="1" quotePrefix="1" applyNumberFormat="1" applyFont="1" applyFill="1" applyBorder="1" applyAlignment="1">
      <alignment horizontal="center"/>
    </xf>
    <xf numFmtId="2" fontId="40" fillId="0" borderId="22" xfId="1" applyNumberFormat="1" applyFont="1" applyFill="1" applyBorder="1" applyAlignment="1">
      <alignment horizontal="center"/>
    </xf>
    <xf numFmtId="0" fontId="40" fillId="20" borderId="24" xfId="1" applyFont="1" applyFill="1" applyBorder="1" applyAlignment="1">
      <alignment horizontal="left"/>
    </xf>
    <xf numFmtId="0" fontId="40" fillId="0" borderId="51" xfId="1" applyFont="1" applyFill="1" applyBorder="1" applyAlignment="1">
      <alignment horizontal="left" wrapText="1"/>
    </xf>
    <xf numFmtId="2" fontId="40" fillId="0" borderId="51" xfId="1" applyNumberFormat="1" applyFont="1" applyFill="1" applyBorder="1" applyAlignment="1">
      <alignment horizontal="center"/>
    </xf>
    <xf numFmtId="2" fontId="40" fillId="20" borderId="51" xfId="1" quotePrefix="1" applyNumberFormat="1" applyFont="1" applyFill="1" applyBorder="1" applyAlignment="1">
      <alignment horizontal="center"/>
    </xf>
    <xf numFmtId="2" fontId="40" fillId="0" borderId="24" xfId="1" applyNumberFormat="1" applyFont="1" applyFill="1" applyBorder="1" applyAlignment="1">
      <alignment horizontal="center"/>
    </xf>
    <xf numFmtId="2" fontId="40" fillId="0" borderId="51" xfId="1" applyNumberFormat="1" applyFont="1" applyFill="1" applyBorder="1" applyAlignment="1">
      <alignment horizontal="center" vertical="center"/>
    </xf>
    <xf numFmtId="0" fontId="40" fillId="20" borderId="24" xfId="1" applyFont="1" applyFill="1" applyBorder="1" applyAlignment="1">
      <alignment horizontal="left" vertical="center"/>
    </xf>
    <xf numFmtId="2" fontId="40" fillId="0" borderId="66" xfId="1" applyNumberFormat="1" applyFont="1" applyFill="1" applyBorder="1" applyAlignment="1">
      <alignment horizontal="center"/>
    </xf>
    <xf numFmtId="0" fontId="40" fillId="20" borderId="26" xfId="1" applyFont="1" applyFill="1" applyBorder="1" applyAlignment="1">
      <alignment horizontal="left"/>
    </xf>
    <xf numFmtId="0" fontId="38" fillId="20" borderId="22" xfId="1" applyFont="1" applyFill="1" applyBorder="1" applyAlignment="1">
      <alignment horizontal="left"/>
    </xf>
    <xf numFmtId="0" fontId="40" fillId="20" borderId="28" xfId="1" applyFont="1" applyFill="1" applyBorder="1" applyAlignment="1">
      <alignment horizontal="left"/>
    </xf>
    <xf numFmtId="0" fontId="40" fillId="0" borderId="53" xfId="1" applyFont="1" applyFill="1" applyBorder="1" applyAlignment="1">
      <alignment horizontal="left" wrapText="1"/>
    </xf>
    <xf numFmtId="2" fontId="40" fillId="0" borderId="53" xfId="1" applyNumberFormat="1" applyFont="1" applyFill="1" applyBorder="1" applyAlignment="1">
      <alignment horizontal="center"/>
    </xf>
    <xf numFmtId="2" fontId="40" fillId="20" borderId="53" xfId="1" applyNumberFormat="1" applyFont="1" applyFill="1" applyBorder="1" applyAlignment="1">
      <alignment horizontal="center"/>
    </xf>
    <xf numFmtId="2" fontId="40" fillId="0" borderId="74" xfId="1" applyNumberFormat="1" applyFont="1" applyFill="1" applyBorder="1" applyAlignment="1">
      <alignment horizontal="center"/>
    </xf>
    <xf numFmtId="0" fontId="38" fillId="0" borderId="54" xfId="0" applyFont="1" applyFill="1" applyBorder="1" applyAlignment="1">
      <alignment horizontal="left" vertical="center" wrapText="1"/>
    </xf>
    <xf numFmtId="0" fontId="40" fillId="0" borderId="54" xfId="0" applyFont="1" applyFill="1" applyBorder="1" applyAlignment="1">
      <alignment horizontal="left" wrapText="1"/>
    </xf>
    <xf numFmtId="2" fontId="40" fillId="0" borderId="54" xfId="0" applyNumberFormat="1" applyFont="1" applyFill="1" applyBorder="1" applyAlignment="1">
      <alignment horizontal="center"/>
    </xf>
    <xf numFmtId="2" fontId="40" fillId="20" borderId="54" xfId="0" quotePrefix="1" applyNumberFormat="1" applyFont="1" applyFill="1" applyBorder="1" applyAlignment="1">
      <alignment horizontal="center"/>
    </xf>
    <xf numFmtId="2" fontId="40" fillId="0" borderId="22" xfId="0" applyNumberFormat="1" applyFont="1" applyFill="1" applyBorder="1" applyAlignment="1">
      <alignment horizontal="center"/>
    </xf>
    <xf numFmtId="0" fontId="40" fillId="0" borderId="51" xfId="0" applyFont="1" applyFill="1" applyBorder="1" applyAlignment="1">
      <alignment horizontal="left"/>
    </xf>
    <xf numFmtId="0" fontId="40" fillId="0" borderId="51" xfId="0" applyFont="1" applyFill="1" applyBorder="1" applyAlignment="1">
      <alignment horizontal="left" wrapText="1"/>
    </xf>
    <xf numFmtId="2" fontId="40" fillId="0" borderId="51" xfId="0" applyNumberFormat="1" applyFont="1" applyFill="1" applyBorder="1" applyAlignment="1">
      <alignment horizontal="center"/>
    </xf>
    <xf numFmtId="2" fontId="40" fillId="20" borderId="51" xfId="0" quotePrefix="1" applyNumberFormat="1" applyFont="1" applyFill="1" applyBorder="1" applyAlignment="1">
      <alignment horizontal="center"/>
    </xf>
    <xf numFmtId="2" fontId="40" fillId="0" borderId="24" xfId="0" applyNumberFormat="1" applyFont="1" applyFill="1" applyBorder="1" applyAlignment="1">
      <alignment horizontal="center"/>
    </xf>
    <xf numFmtId="0" fontId="40" fillId="0" borderId="51" xfId="0" applyFont="1" applyFill="1" applyBorder="1" applyAlignment="1">
      <alignment horizontal="left" vertical="center"/>
    </xf>
    <xf numFmtId="0" fontId="40" fillId="0" borderId="53" xfId="0" applyFont="1" applyFill="1" applyBorder="1" applyAlignment="1">
      <alignment horizontal="left"/>
    </xf>
    <xf numFmtId="0" fontId="40" fillId="0" borderId="49" xfId="0" applyFont="1" applyFill="1" applyBorder="1" applyAlignment="1">
      <alignment horizontal="left" wrapText="1"/>
    </xf>
    <xf numFmtId="2" fontId="40" fillId="0" borderId="53" xfId="0" applyNumberFormat="1" applyFont="1" applyFill="1" applyBorder="1" applyAlignment="1">
      <alignment horizontal="center"/>
    </xf>
    <xf numFmtId="2" fontId="40" fillId="20" borderId="53" xfId="0" applyNumberFormat="1" applyFont="1" applyFill="1" applyBorder="1" applyAlignment="1">
      <alignment horizontal="center"/>
    </xf>
    <xf numFmtId="2" fontId="40" fillId="0" borderId="74" xfId="0" applyNumberFormat="1" applyFont="1" applyFill="1" applyBorder="1" applyAlignment="1">
      <alignment horizontal="center"/>
    </xf>
    <xf numFmtId="0" fontId="38" fillId="20" borderId="54" xfId="1" applyFont="1" applyFill="1" applyBorder="1" applyAlignment="1">
      <alignment horizontal="left"/>
    </xf>
    <xf numFmtId="0" fontId="40" fillId="0" borderId="50" xfId="1" applyFont="1" applyFill="1" applyBorder="1" applyAlignment="1">
      <alignment horizontal="left" wrapText="1"/>
    </xf>
    <xf numFmtId="2" fontId="40" fillId="0" borderId="50" xfId="1" applyNumberFormat="1" applyFont="1" applyFill="1" applyBorder="1" applyAlignment="1">
      <alignment horizontal="center"/>
    </xf>
    <xf numFmtId="2" fontId="40" fillId="20" borderId="50" xfId="1" quotePrefix="1" applyNumberFormat="1" applyFont="1" applyFill="1" applyBorder="1" applyAlignment="1">
      <alignment horizontal="center"/>
    </xf>
    <xf numFmtId="2" fontId="40" fillId="0" borderId="67" xfId="1" applyNumberFormat="1" applyFont="1" applyFill="1" applyBorder="1" applyAlignment="1">
      <alignment horizontal="center"/>
    </xf>
    <xf numFmtId="2" fontId="40" fillId="20" borderId="50" xfId="1" applyNumberFormat="1" applyFont="1" applyFill="1" applyBorder="1" applyAlignment="1">
      <alignment horizontal="center"/>
    </xf>
    <xf numFmtId="0" fontId="40" fillId="20" borderId="51" xfId="1" applyFont="1" applyFill="1" applyBorder="1" applyAlignment="1">
      <alignment horizontal="left"/>
    </xf>
    <xf numFmtId="2" fontId="40" fillId="20" borderId="51" xfId="1" applyNumberFormat="1" applyFont="1" applyFill="1" applyBorder="1" applyAlignment="1">
      <alignment horizontal="center"/>
    </xf>
    <xf numFmtId="0" fontId="40" fillId="0" borderId="51" xfId="1" applyFont="1" applyFill="1" applyBorder="1" applyAlignment="1">
      <alignment horizontal="left"/>
    </xf>
    <xf numFmtId="0" fontId="40" fillId="0" borderId="49" xfId="0" applyFont="1" applyFill="1" applyBorder="1" applyAlignment="1">
      <alignment horizontal="left" vertical="center"/>
    </xf>
    <xf numFmtId="0" fontId="40" fillId="20" borderId="53" xfId="1" applyFont="1" applyFill="1" applyBorder="1" applyAlignment="1">
      <alignment horizontal="left" wrapText="1"/>
    </xf>
    <xf numFmtId="2" fontId="40" fillId="20" borderId="74" xfId="1" applyNumberFormat="1" applyFont="1" applyFill="1" applyBorder="1" applyAlignment="1">
      <alignment horizontal="center"/>
    </xf>
    <xf numFmtId="0" fontId="38" fillId="20" borderId="54" xfId="1" applyFont="1" applyFill="1" applyBorder="1" applyAlignment="1">
      <alignment horizontal="left" vertical="center"/>
    </xf>
    <xf numFmtId="4" fontId="40" fillId="0" borderId="54" xfId="1" applyNumberFormat="1" applyFont="1" applyFill="1" applyBorder="1" applyAlignment="1">
      <alignment horizontal="center"/>
    </xf>
    <xf numFmtId="4" fontId="40" fillId="20" borderId="54" xfId="1" quotePrefix="1" applyNumberFormat="1" applyFont="1" applyFill="1" applyBorder="1" applyAlignment="1">
      <alignment horizontal="center"/>
    </xf>
    <xf numFmtId="2" fontId="40" fillId="0" borderId="54" xfId="1" applyNumberFormat="1" applyFont="1" applyFill="1" applyBorder="1" applyAlignment="1">
      <alignment horizontal="center" vertical="center"/>
    </xf>
    <xf numFmtId="0" fontId="40" fillId="20" borderId="51" xfId="1" applyFont="1" applyFill="1" applyBorder="1" applyAlignment="1">
      <alignment horizontal="left" vertical="center"/>
    </xf>
    <xf numFmtId="4" fontId="40" fillId="0" borderId="51" xfId="1" applyNumberFormat="1" applyFont="1" applyFill="1" applyBorder="1" applyAlignment="1">
      <alignment horizontal="center"/>
    </xf>
    <xf numFmtId="4" fontId="40" fillId="20" borderId="51" xfId="1" quotePrefix="1" applyNumberFormat="1" applyFont="1" applyFill="1" applyBorder="1" applyAlignment="1">
      <alignment horizontal="center"/>
    </xf>
    <xf numFmtId="0" fontId="40" fillId="20" borderId="53" xfId="1" applyFont="1" applyFill="1" applyBorder="1" applyAlignment="1">
      <alignment horizontal="left" vertical="center"/>
    </xf>
    <xf numFmtId="4" fontId="40" fillId="0" borderId="53" xfId="1" applyNumberFormat="1" applyFont="1" applyFill="1" applyBorder="1" applyAlignment="1">
      <alignment horizontal="center"/>
    </xf>
    <xf numFmtId="4" fontId="40" fillId="20" borderId="53" xfId="1" quotePrefix="1" applyNumberFormat="1" applyFont="1" applyFill="1" applyBorder="1" applyAlignment="1">
      <alignment horizontal="center"/>
    </xf>
    <xf numFmtId="2" fontId="40" fillId="0" borderId="53" xfId="1" applyNumberFormat="1" applyFont="1" applyFill="1" applyBorder="1" applyAlignment="1">
      <alignment horizontal="center" vertical="center"/>
    </xf>
    <xf numFmtId="0" fontId="38" fillId="20" borderId="67" xfId="1" applyFont="1" applyFill="1" applyBorder="1" applyAlignment="1">
      <alignment horizontal="left"/>
    </xf>
    <xf numFmtId="14" fontId="40" fillId="0" borderId="50" xfId="1" applyNumberFormat="1" applyFont="1" applyFill="1" applyBorder="1" applyAlignment="1">
      <alignment horizontal="left" wrapText="1"/>
    </xf>
    <xf numFmtId="0" fontId="129" fillId="0" borderId="51" xfId="1" applyFont="1" applyFill="1" applyBorder="1" applyAlignment="1">
      <alignment horizontal="left" wrapText="1"/>
    </xf>
    <xf numFmtId="0" fontId="83" fillId="20" borderId="53" xfId="1" applyFont="1" applyFill="1" applyBorder="1" applyAlignment="1">
      <alignment horizontal="left" wrapText="1"/>
    </xf>
    <xf numFmtId="0" fontId="38" fillId="20" borderId="22" xfId="0" applyFont="1" applyFill="1" applyBorder="1" applyAlignment="1">
      <alignment horizontal="left"/>
    </xf>
    <xf numFmtId="0" fontId="40" fillId="0" borderId="50" xfId="0" applyFont="1" applyFill="1" applyBorder="1" applyAlignment="1">
      <alignment horizontal="left" wrapText="1"/>
    </xf>
    <xf numFmtId="2" fontId="40" fillId="0" borderId="50" xfId="0" applyNumberFormat="1" applyFont="1" applyFill="1" applyBorder="1" applyAlignment="1">
      <alignment horizontal="center"/>
    </xf>
    <xf numFmtId="2" fontId="40" fillId="20" borderId="50" xfId="0" applyNumberFormat="1" applyFont="1" applyFill="1" applyBorder="1" applyAlignment="1">
      <alignment horizontal="center"/>
    </xf>
    <xf numFmtId="2" fontId="40" fillId="20" borderId="67" xfId="0" applyNumberFormat="1" applyFont="1" applyFill="1" applyBorder="1" applyAlignment="1">
      <alignment horizontal="center"/>
    </xf>
    <xf numFmtId="0" fontId="40" fillId="20" borderId="24" xfId="0" applyFont="1" applyFill="1" applyBorder="1" applyAlignment="1">
      <alignment horizontal="left"/>
    </xf>
    <xf numFmtId="2" fontId="40" fillId="20" borderId="51" xfId="0" applyNumberFormat="1" applyFont="1" applyFill="1" applyBorder="1" applyAlignment="1">
      <alignment horizontal="center"/>
    </xf>
    <xf numFmtId="2" fontId="40" fillId="20" borderId="24" xfId="0" applyNumberFormat="1" applyFont="1" applyFill="1" applyBorder="1" applyAlignment="1">
      <alignment horizontal="center"/>
    </xf>
    <xf numFmtId="2" fontId="40" fillId="20" borderId="74" xfId="0" applyNumberFormat="1" applyFont="1" applyFill="1" applyBorder="1" applyAlignment="1">
      <alignment horizontal="center"/>
    </xf>
    <xf numFmtId="0" fontId="38" fillId="20" borderId="22" xfId="1" applyFont="1" applyFill="1" applyBorder="1" applyAlignment="1">
      <alignment horizontal="left" vertical="center" wrapText="1"/>
    </xf>
    <xf numFmtId="4" fontId="40" fillId="20" borderId="54" xfId="1" applyNumberFormat="1" applyFont="1" applyFill="1" applyBorder="1" applyAlignment="1">
      <alignment horizontal="center"/>
    </xf>
    <xf numFmtId="2" fontId="40" fillId="20" borderId="54" xfId="1" applyNumberFormat="1" applyFont="1" applyFill="1" applyBorder="1" applyAlignment="1">
      <alignment horizontal="center" vertical="center"/>
    </xf>
    <xf numFmtId="2" fontId="40" fillId="20" borderId="22" xfId="1" applyNumberFormat="1" applyFont="1" applyFill="1" applyBorder="1" applyAlignment="1">
      <alignment horizontal="center"/>
    </xf>
    <xf numFmtId="4" fontId="40" fillId="20" borderId="51" xfId="1" applyNumberFormat="1" applyFont="1" applyFill="1" applyBorder="1" applyAlignment="1">
      <alignment horizontal="center"/>
    </xf>
    <xf numFmtId="2" fontId="40" fillId="20" borderId="51" xfId="1" applyNumberFormat="1" applyFont="1" applyFill="1" applyBorder="1" applyAlignment="1">
      <alignment horizontal="center" vertical="center"/>
    </xf>
    <xf numFmtId="2" fontId="40" fillId="20" borderId="24" xfId="1" applyNumberFormat="1" applyFont="1" applyFill="1" applyBorder="1" applyAlignment="1">
      <alignment horizontal="center"/>
    </xf>
    <xf numFmtId="0" fontId="126" fillId="0" borderId="49" xfId="0" applyFont="1" applyFill="1" applyBorder="1" applyAlignment="1">
      <alignment horizontal="left" vertical="center"/>
    </xf>
    <xf numFmtId="4" fontId="40" fillId="20" borderId="53" xfId="1" applyNumberFormat="1" applyFont="1" applyFill="1" applyBorder="1" applyAlignment="1">
      <alignment horizontal="center"/>
    </xf>
    <xf numFmtId="2" fontId="40" fillId="20" borderId="53" xfId="1" applyNumberFormat="1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left" wrapText="1"/>
    </xf>
    <xf numFmtId="0" fontId="40" fillId="0" borderId="24" xfId="0" applyFont="1" applyFill="1" applyBorder="1" applyAlignment="1">
      <alignment horizontal="left" vertical="center"/>
    </xf>
    <xf numFmtId="2" fontId="40" fillId="0" borderId="66" xfId="0" applyNumberFormat="1" applyFont="1" applyFill="1" applyBorder="1" applyAlignment="1">
      <alignment horizontal="center"/>
    </xf>
    <xf numFmtId="2" fontId="40" fillId="20" borderId="66" xfId="0" applyNumberFormat="1" applyFont="1" applyFill="1" applyBorder="1" applyAlignment="1">
      <alignment horizontal="center"/>
    </xf>
    <xf numFmtId="2" fontId="40" fillId="0" borderId="26" xfId="0" applyNumberFormat="1" applyFont="1" applyFill="1" applyBorder="1" applyAlignment="1">
      <alignment horizontal="center"/>
    </xf>
    <xf numFmtId="0" fontId="83" fillId="0" borderId="48" xfId="0" applyFont="1" applyFill="1" applyBorder="1" applyAlignment="1">
      <alignment horizontal="left" wrapText="1"/>
    </xf>
    <xf numFmtId="0" fontId="40" fillId="0" borderId="67" xfId="0" applyFont="1" applyFill="1" applyBorder="1" applyAlignment="1">
      <alignment horizontal="left"/>
    </xf>
    <xf numFmtId="0" fontId="83" fillId="0" borderId="49" xfId="0" applyFont="1" applyFill="1" applyBorder="1" applyAlignment="1">
      <alignment horizontal="left" wrapText="1"/>
    </xf>
    <xf numFmtId="0" fontId="38" fillId="0" borderId="54" xfId="2" applyFont="1" applyFill="1" applyBorder="1" applyAlignment="1">
      <alignment horizontal="left"/>
    </xf>
    <xf numFmtId="0" fontId="40" fillId="0" borderId="54" xfId="2" applyFont="1" applyFill="1" applyBorder="1" applyAlignment="1">
      <alignment horizontal="left" wrapText="1"/>
    </xf>
    <xf numFmtId="2" fontId="40" fillId="0" borderId="54" xfId="2" applyNumberFormat="1" applyFont="1" applyFill="1" applyBorder="1" applyAlignment="1">
      <alignment horizontal="center"/>
    </xf>
    <xf numFmtId="2" fontId="40" fillId="20" borderId="54" xfId="2" applyNumberFormat="1" applyFont="1" applyFill="1" applyBorder="1" applyAlignment="1">
      <alignment horizontal="center"/>
    </xf>
    <xf numFmtId="2" fontId="40" fillId="0" borderId="22" xfId="2" applyNumberFormat="1" applyFont="1" applyFill="1" applyBorder="1" applyAlignment="1">
      <alignment horizontal="center"/>
    </xf>
    <xf numFmtId="0" fontId="43" fillId="20" borderId="0" xfId="0" applyFont="1" applyFill="1"/>
    <xf numFmtId="0" fontId="40" fillId="0" borderId="51" xfId="2" applyFont="1" applyFill="1" applyBorder="1" applyAlignment="1">
      <alignment horizontal="left"/>
    </xf>
    <xf numFmtId="0" fontId="40" fillId="0" borderId="51" xfId="2" applyFont="1" applyFill="1" applyBorder="1" applyAlignment="1">
      <alignment horizontal="left" wrapText="1"/>
    </xf>
    <xf numFmtId="2" fontId="40" fillId="0" borderId="51" xfId="2" applyNumberFormat="1" applyFont="1" applyFill="1" applyBorder="1" applyAlignment="1">
      <alignment horizontal="center"/>
    </xf>
    <xf numFmtId="2" fontId="40" fillId="20" borderId="51" xfId="2" applyNumberFormat="1" applyFont="1" applyFill="1" applyBorder="1" applyAlignment="1">
      <alignment horizontal="center"/>
    </xf>
    <xf numFmtId="2" fontId="40" fillId="0" borderId="24" xfId="2" applyNumberFormat="1" applyFont="1" applyFill="1" applyBorder="1" applyAlignment="1">
      <alignment horizontal="center"/>
    </xf>
    <xf numFmtId="0" fontId="40" fillId="0" borderId="66" xfId="2" applyFont="1" applyFill="1" applyBorder="1" applyAlignment="1">
      <alignment horizontal="left" wrapText="1"/>
    </xf>
    <xf numFmtId="2" fontId="40" fillId="0" borderId="66" xfId="2" applyNumberFormat="1" applyFont="1" applyFill="1" applyBorder="1" applyAlignment="1">
      <alignment horizontal="center"/>
    </xf>
    <xf numFmtId="2" fontId="40" fillId="20" borderId="66" xfId="2" applyNumberFormat="1" applyFont="1" applyFill="1" applyBorder="1" applyAlignment="1">
      <alignment horizontal="center"/>
    </xf>
    <xf numFmtId="2" fontId="40" fillId="0" borderId="26" xfId="2" applyNumberFormat="1" applyFont="1" applyFill="1" applyBorder="1" applyAlignment="1">
      <alignment horizontal="center"/>
    </xf>
    <xf numFmtId="0" fontId="46" fillId="0" borderId="49" xfId="7" applyFont="1" applyFill="1" applyBorder="1" applyAlignment="1" applyProtection="1">
      <alignment horizontal="left"/>
    </xf>
    <xf numFmtId="0" fontId="40" fillId="0" borderId="53" xfId="2" applyFont="1" applyFill="1" applyBorder="1" applyAlignment="1">
      <alignment horizontal="left" wrapText="1"/>
    </xf>
    <xf numFmtId="2" fontId="40" fillId="0" borderId="53" xfId="2" applyNumberFormat="1" applyFont="1" applyFill="1" applyBorder="1" applyAlignment="1">
      <alignment horizontal="center"/>
    </xf>
    <xf numFmtId="2" fontId="40" fillId="20" borderId="53" xfId="2" applyNumberFormat="1" applyFont="1" applyFill="1" applyBorder="1" applyAlignment="1">
      <alignment horizontal="center"/>
    </xf>
    <xf numFmtId="2" fontId="40" fillId="0" borderId="74" xfId="2" applyNumberFormat="1" applyFont="1" applyFill="1" applyBorder="1" applyAlignment="1">
      <alignment horizontal="center"/>
    </xf>
    <xf numFmtId="0" fontId="38" fillId="0" borderId="50" xfId="0" applyFont="1" applyFill="1" applyBorder="1" applyAlignment="1">
      <alignment horizontal="left"/>
    </xf>
    <xf numFmtId="2" fontId="40" fillId="20" borderId="50" xfId="0" applyNumberFormat="1" applyFont="1" applyFill="1" applyBorder="1" applyAlignment="1">
      <alignment horizontal="center" vertical="center"/>
    </xf>
    <xf numFmtId="2" fontId="40" fillId="20" borderId="51" xfId="0" applyNumberFormat="1" applyFont="1" applyFill="1" applyBorder="1" applyAlignment="1">
      <alignment horizontal="center" vertical="center"/>
    </xf>
    <xf numFmtId="0" fontId="40" fillId="20" borderId="51" xfId="0" applyFont="1" applyFill="1" applyBorder="1" applyAlignment="1">
      <alignment horizontal="left"/>
    </xf>
    <xf numFmtId="0" fontId="40" fillId="0" borderId="66" xfId="0" applyFont="1" applyFill="1" applyBorder="1" applyAlignment="1">
      <alignment horizontal="left"/>
    </xf>
    <xf numFmtId="0" fontId="129" fillId="20" borderId="66" xfId="0" applyFont="1" applyFill="1" applyBorder="1" applyAlignment="1">
      <alignment horizontal="left" wrapText="1"/>
    </xf>
    <xf numFmtId="2" fontId="40" fillId="20" borderId="26" xfId="0" applyNumberFormat="1" applyFont="1" applyFill="1" applyBorder="1" applyAlignment="1">
      <alignment horizontal="center"/>
    </xf>
    <xf numFmtId="2" fontId="40" fillId="20" borderId="66" xfId="0" applyNumberFormat="1" applyFont="1" applyFill="1" applyBorder="1" applyAlignment="1">
      <alignment horizontal="center" vertical="center"/>
    </xf>
    <xf numFmtId="0" fontId="129" fillId="20" borderId="53" xfId="0" applyFont="1" applyFill="1" applyBorder="1" applyAlignment="1">
      <alignment horizontal="left" wrapText="1"/>
    </xf>
    <xf numFmtId="2" fontId="40" fillId="20" borderId="53" xfId="0" applyNumberFormat="1" applyFont="1" applyFill="1" applyBorder="1" applyAlignment="1">
      <alignment horizontal="center" vertical="center"/>
    </xf>
    <xf numFmtId="0" fontId="38" fillId="20" borderId="54" xfId="0" applyFont="1" applyFill="1" applyBorder="1" applyAlignment="1">
      <alignment horizontal="left" vertical="center"/>
    </xf>
    <xf numFmtId="0" fontId="40" fillId="20" borderId="50" xfId="0" applyFont="1" applyFill="1" applyBorder="1" applyAlignment="1">
      <alignment horizontal="left" wrapText="1"/>
    </xf>
    <xf numFmtId="4" fontId="40" fillId="20" borderId="50" xfId="0" applyNumberFormat="1" applyFont="1" applyFill="1" applyBorder="1" applyAlignment="1">
      <alignment horizontal="center"/>
    </xf>
    <xf numFmtId="0" fontId="43" fillId="20" borderId="0" xfId="2" applyFill="1"/>
    <xf numFmtId="0" fontId="40" fillId="20" borderId="51" xfId="0" applyFont="1" applyFill="1" applyBorder="1" applyAlignment="1">
      <alignment horizontal="left" vertical="center"/>
    </xf>
    <xf numFmtId="0" fontId="40" fillId="20" borderId="50" xfId="0" applyFont="1" applyFill="1" applyBorder="1" applyAlignment="1">
      <alignment horizontal="left"/>
    </xf>
    <xf numFmtId="0" fontId="40" fillId="20" borderId="53" xfId="0" applyFont="1" applyFill="1" applyBorder="1" applyAlignment="1">
      <alignment horizontal="left" wrapText="1"/>
    </xf>
    <xf numFmtId="0" fontId="38" fillId="20" borderId="54" xfId="0" applyFont="1" applyFill="1" applyBorder="1" applyAlignment="1">
      <alignment horizontal="left"/>
    </xf>
    <xf numFmtId="0" fontId="40" fillId="20" borderId="54" xfId="0" applyFont="1" applyFill="1" applyBorder="1" applyAlignment="1">
      <alignment horizontal="left"/>
    </xf>
    <xf numFmtId="2" fontId="40" fillId="20" borderId="54" xfId="0" applyNumberFormat="1" applyFont="1" applyFill="1" applyBorder="1" applyAlignment="1">
      <alignment horizontal="center"/>
    </xf>
    <xf numFmtId="2" fontId="40" fillId="20" borderId="22" xfId="0" applyNumberFormat="1" applyFont="1" applyFill="1" applyBorder="1" applyAlignment="1">
      <alignment horizontal="center"/>
    </xf>
    <xf numFmtId="0" fontId="40" fillId="20" borderId="51" xfId="0" applyNumberFormat="1" applyFont="1" applyFill="1" applyBorder="1" applyAlignment="1">
      <alignment horizontal="center"/>
    </xf>
    <xf numFmtId="0" fontId="45" fillId="20" borderId="0" xfId="2" applyFont="1" applyFill="1"/>
    <xf numFmtId="0" fontId="40" fillId="20" borderId="66" xfId="0" applyFont="1" applyFill="1" applyBorder="1" applyAlignment="1">
      <alignment horizontal="left" wrapText="1"/>
    </xf>
    <xf numFmtId="0" fontId="40" fillId="20" borderId="66" xfId="0" applyNumberFormat="1" applyFont="1" applyFill="1" applyBorder="1" applyAlignment="1">
      <alignment horizontal="center"/>
    </xf>
    <xf numFmtId="0" fontId="40" fillId="20" borderId="53" xfId="0" applyFont="1" applyFill="1" applyBorder="1" applyAlignment="1">
      <alignment horizontal="left"/>
    </xf>
    <xf numFmtId="0" fontId="40" fillId="20" borderId="53" xfId="0" applyNumberFormat="1" applyFont="1" applyFill="1" applyBorder="1" applyAlignment="1">
      <alignment horizontal="center"/>
    </xf>
    <xf numFmtId="4" fontId="40" fillId="20" borderId="54" xfId="0" applyNumberFormat="1" applyFont="1" applyFill="1" applyBorder="1" applyAlignment="1">
      <alignment horizontal="center"/>
    </xf>
    <xf numFmtId="4" fontId="40" fillId="20" borderId="51" xfId="0" applyNumberFormat="1" applyFont="1" applyFill="1" applyBorder="1" applyAlignment="1">
      <alignment horizontal="center"/>
    </xf>
    <xf numFmtId="4" fontId="40" fillId="20" borderId="66" xfId="0" applyNumberFormat="1" applyFont="1" applyFill="1" applyBorder="1" applyAlignment="1">
      <alignment horizontal="center"/>
    </xf>
    <xf numFmtId="0" fontId="129" fillId="20" borderId="49" xfId="0" applyFont="1" applyFill="1" applyBorder="1" applyAlignment="1">
      <alignment horizontal="left" wrapText="1"/>
    </xf>
    <xf numFmtId="0" fontId="38" fillId="20" borderId="54" xfId="0" applyFont="1" applyFill="1" applyBorder="1" applyAlignment="1">
      <alignment horizontal="left" vertical="center" wrapText="1"/>
    </xf>
    <xf numFmtId="0" fontId="40" fillId="20" borderId="66" xfId="0" applyFont="1" applyFill="1" applyBorder="1" applyAlignment="1">
      <alignment horizontal="left"/>
    </xf>
    <xf numFmtId="4" fontId="40" fillId="20" borderId="53" xfId="0" applyNumberFormat="1" applyFont="1" applyFill="1" applyBorder="1" applyAlignment="1">
      <alignment horizontal="center"/>
    </xf>
    <xf numFmtId="0" fontId="40" fillId="20" borderId="54" xfId="0" applyNumberFormat="1" applyFont="1" applyFill="1" applyBorder="1" applyAlignment="1">
      <alignment horizontal="center"/>
    </xf>
    <xf numFmtId="0" fontId="40" fillId="20" borderId="49" xfId="0" applyNumberFormat="1" applyFont="1" applyFill="1" applyBorder="1" applyAlignment="1">
      <alignment horizontal="center"/>
    </xf>
    <xf numFmtId="0" fontId="40" fillId="20" borderId="48" xfId="0" applyNumberFormat="1" applyFont="1" applyFill="1" applyBorder="1" applyAlignment="1">
      <alignment horizontal="center"/>
    </xf>
    <xf numFmtId="0" fontId="38" fillId="0" borderId="50" xfId="2" applyFont="1" applyFill="1" applyBorder="1" applyAlignment="1">
      <alignment horizontal="left"/>
    </xf>
    <xf numFmtId="0" fontId="40" fillId="0" borderId="50" xfId="2" applyFont="1" applyFill="1" applyBorder="1" applyAlignment="1">
      <alignment horizontal="left" wrapText="1"/>
    </xf>
    <xf numFmtId="2" fontId="40" fillId="0" borderId="49" xfId="2" applyNumberFormat="1" applyFont="1" applyFill="1" applyBorder="1" applyAlignment="1">
      <alignment horizontal="center"/>
    </xf>
    <xf numFmtId="2" fontId="40" fillId="20" borderId="49" xfId="2" applyNumberFormat="1" applyFont="1" applyFill="1" applyBorder="1" applyAlignment="1">
      <alignment horizontal="center"/>
    </xf>
    <xf numFmtId="2" fontId="40" fillId="0" borderId="28" xfId="2" applyNumberFormat="1" applyFont="1" applyFill="1" applyBorder="1" applyAlignment="1">
      <alignment horizontal="center"/>
    </xf>
    <xf numFmtId="0" fontId="40" fillId="0" borderId="50" xfId="2" applyFont="1" applyFill="1" applyBorder="1" applyAlignment="1">
      <alignment horizontal="left"/>
    </xf>
    <xf numFmtId="2" fontId="40" fillId="0" borderId="48" xfId="2" applyNumberFormat="1" applyFont="1" applyFill="1" applyBorder="1" applyAlignment="1">
      <alignment horizontal="center"/>
    </xf>
    <xf numFmtId="2" fontId="40" fillId="0" borderId="38" xfId="2" applyNumberFormat="1" applyFont="1" applyFill="1" applyBorder="1" applyAlignment="1">
      <alignment horizontal="center"/>
    </xf>
    <xf numFmtId="0" fontId="129" fillId="0" borderId="54" xfId="2" applyFont="1" applyFill="1" applyBorder="1" applyAlignment="1">
      <alignment horizontal="left" wrapText="1"/>
    </xf>
    <xf numFmtId="2" fontId="43" fillId="20" borderId="0" xfId="0" applyNumberFormat="1" applyFont="1" applyFill="1"/>
    <xf numFmtId="0" fontId="129" fillId="0" borderId="51" xfId="2" applyFont="1" applyFill="1" applyBorder="1" applyAlignment="1">
      <alignment horizontal="left" wrapText="1"/>
    </xf>
    <xf numFmtId="0" fontId="40" fillId="0" borderId="53" xfId="2" applyFont="1" applyFill="1" applyBorder="1" applyAlignment="1">
      <alignment horizontal="left"/>
    </xf>
    <xf numFmtId="0" fontId="129" fillId="0" borderId="53" xfId="2" applyFont="1" applyFill="1" applyBorder="1" applyAlignment="1">
      <alignment horizontal="left" wrapText="1"/>
    </xf>
    <xf numFmtId="0" fontId="46" fillId="0" borderId="53" xfId="7" applyFont="1" applyFill="1" applyBorder="1" applyAlignment="1" applyProtection="1">
      <alignment horizontal="left"/>
    </xf>
    <xf numFmtId="0" fontId="38" fillId="0" borderId="54" xfId="0" applyFont="1" applyFill="1" applyBorder="1" applyAlignment="1">
      <alignment horizontal="left"/>
    </xf>
    <xf numFmtId="0" fontId="40" fillId="20" borderId="0" xfId="0" applyFont="1" applyFill="1"/>
    <xf numFmtId="0" fontId="0" fillId="20" borderId="1" xfId="0" applyFill="1" applyBorder="1"/>
    <xf numFmtId="0" fontId="40" fillId="20" borderId="50" xfId="0" applyNumberFormat="1" applyFont="1" applyFill="1" applyBorder="1" applyAlignment="1">
      <alignment horizontal="center"/>
    </xf>
    <xf numFmtId="0" fontId="40" fillId="0" borderId="50" xfId="0" applyFont="1" applyFill="1" applyBorder="1" applyAlignment="1">
      <alignment horizontal="left"/>
    </xf>
    <xf numFmtId="0" fontId="38" fillId="0" borderId="54" xfId="0" applyFont="1" applyFill="1" applyBorder="1" applyAlignment="1">
      <alignment wrapText="1"/>
    </xf>
    <xf numFmtId="2" fontId="40" fillId="0" borderId="67" xfId="0" applyNumberFormat="1" applyFont="1" applyFill="1" applyBorder="1" applyAlignment="1">
      <alignment horizontal="center"/>
    </xf>
    <xf numFmtId="0" fontId="40" fillId="0" borderId="49" xfId="0" applyFont="1" applyFill="1" applyBorder="1" applyAlignment="1">
      <alignment horizontal="left"/>
    </xf>
    <xf numFmtId="0" fontId="40" fillId="20" borderId="54" xfId="2" applyFont="1" applyFill="1" applyBorder="1" applyAlignment="1">
      <alignment horizontal="left" wrapText="1"/>
    </xf>
    <xf numFmtId="2" fontId="40" fillId="20" borderId="20" xfId="0" applyNumberFormat="1" applyFont="1" applyFill="1" applyBorder="1" applyAlignment="1">
      <alignment horizontal="center"/>
    </xf>
    <xf numFmtId="0" fontId="40" fillId="20" borderId="51" xfId="2" applyFont="1" applyFill="1" applyBorder="1" applyAlignment="1">
      <alignment horizontal="left" wrapText="1"/>
    </xf>
    <xf numFmtId="2" fontId="40" fillId="20" borderId="23" xfId="0" applyNumberFormat="1" applyFont="1" applyFill="1" applyBorder="1" applyAlignment="1">
      <alignment horizontal="center"/>
    </xf>
    <xf numFmtId="2" fontId="40" fillId="20" borderId="64" xfId="0" applyNumberFormat="1" applyFont="1" applyFill="1" applyBorder="1" applyAlignment="1">
      <alignment horizontal="center"/>
    </xf>
    <xf numFmtId="0" fontId="38" fillId="20" borderId="50" xfId="0" applyFont="1" applyFill="1" applyBorder="1" applyAlignment="1">
      <alignment horizontal="left"/>
    </xf>
    <xf numFmtId="0" fontId="40" fillId="20" borderId="53" xfId="0" applyFont="1" applyFill="1" applyBorder="1" applyAlignment="1">
      <alignment horizontal="left" vertical="center"/>
    </xf>
    <xf numFmtId="0" fontId="46" fillId="20" borderId="53" xfId="7" applyFont="1" applyFill="1" applyBorder="1" applyAlignment="1" applyProtection="1">
      <alignment horizontal="left"/>
    </xf>
    <xf numFmtId="4" fontId="40" fillId="0" borderId="51" xfId="0" applyNumberFormat="1" applyFont="1" applyFill="1" applyBorder="1" applyAlignment="1">
      <alignment horizontal="center"/>
    </xf>
    <xf numFmtId="0" fontId="40" fillId="20" borderId="1" xfId="0" applyFont="1" applyFill="1" applyBorder="1" applyAlignment="1">
      <alignment horizontal="left" wrapText="1"/>
    </xf>
    <xf numFmtId="2" fontId="40" fillId="0" borderId="20" xfId="0" applyNumberFormat="1" applyFont="1" applyFill="1" applyBorder="1" applyAlignment="1">
      <alignment horizontal="center"/>
    </xf>
    <xf numFmtId="2" fontId="40" fillId="20" borderId="21" xfId="0" applyNumberFormat="1" applyFont="1" applyFill="1" applyBorder="1" applyAlignment="1">
      <alignment horizontal="center"/>
    </xf>
    <xf numFmtId="0" fontId="40" fillId="20" borderId="15" xfId="0" applyFont="1" applyFill="1" applyBorder="1" applyAlignment="1">
      <alignment horizontal="left" wrapText="1"/>
    </xf>
    <xf numFmtId="2" fontId="40" fillId="0" borderId="23" xfId="0" applyNumberFormat="1" applyFont="1" applyFill="1" applyBorder="1" applyAlignment="1">
      <alignment horizontal="center"/>
    </xf>
    <xf numFmtId="2" fontId="40" fillId="20" borderId="15" xfId="0" applyNumberFormat="1" applyFont="1" applyFill="1" applyBorder="1" applyAlignment="1">
      <alignment horizontal="center"/>
    </xf>
    <xf numFmtId="0" fontId="40" fillId="20" borderId="79" xfId="0" applyFont="1" applyFill="1" applyBorder="1" applyAlignment="1">
      <alignment horizontal="left" wrapText="1"/>
    </xf>
    <xf numFmtId="2" fontId="40" fillId="20" borderId="80" xfId="0" applyNumberFormat="1" applyFont="1" applyFill="1" applyBorder="1" applyAlignment="1">
      <alignment horizontal="center"/>
    </xf>
    <xf numFmtId="2" fontId="40" fillId="20" borderId="79" xfId="0" applyNumberFormat="1" applyFont="1" applyFill="1" applyBorder="1" applyAlignment="1">
      <alignment horizontal="center"/>
    </xf>
    <xf numFmtId="0" fontId="40" fillId="20" borderId="21" xfId="0" applyFont="1" applyFill="1" applyBorder="1" applyAlignment="1">
      <alignment horizontal="left" wrapText="1"/>
    </xf>
    <xf numFmtId="2" fontId="40" fillId="0" borderId="21" xfId="0" applyNumberFormat="1" applyFont="1" applyFill="1" applyBorder="1" applyAlignment="1">
      <alignment horizontal="center"/>
    </xf>
    <xf numFmtId="2" fontId="40" fillId="0" borderId="15" xfId="0" applyNumberFormat="1" applyFont="1" applyFill="1" applyBorder="1" applyAlignment="1">
      <alignment horizontal="center"/>
    </xf>
    <xf numFmtId="2" fontId="40" fillId="0" borderId="64" xfId="0" applyNumberFormat="1" applyFont="1" applyFill="1" applyBorder="1" applyAlignment="1">
      <alignment horizontal="center"/>
    </xf>
    <xf numFmtId="2" fontId="40" fillId="0" borderId="1" xfId="0" applyNumberFormat="1" applyFont="1" applyFill="1" applyBorder="1" applyAlignment="1">
      <alignment horizontal="center"/>
    </xf>
    <xf numFmtId="0" fontId="38" fillId="20" borderId="53" xfId="0" applyFont="1" applyFill="1" applyBorder="1" applyAlignment="1">
      <alignment horizontal="left"/>
    </xf>
    <xf numFmtId="0" fontId="38" fillId="20" borderId="54" xfId="0" applyFont="1" applyFill="1" applyBorder="1" applyAlignment="1">
      <alignment horizontal="left" wrapText="1"/>
    </xf>
    <xf numFmtId="0" fontId="46" fillId="20" borderId="51" xfId="7" applyFont="1" applyFill="1" applyBorder="1" applyAlignment="1" applyProtection="1">
      <alignment horizontal="left"/>
    </xf>
    <xf numFmtId="0" fontId="40" fillId="20" borderId="50" xfId="2" applyFont="1" applyFill="1" applyBorder="1" applyAlignment="1">
      <alignment horizontal="left" wrapText="1"/>
    </xf>
    <xf numFmtId="2" fontId="133" fillId="0" borderId="50" xfId="2" applyNumberFormat="1" applyFont="1" applyFill="1" applyBorder="1" applyAlignment="1">
      <alignment horizontal="center"/>
    </xf>
    <xf numFmtId="2" fontId="40" fillId="0" borderId="50" xfId="2" applyNumberFormat="1" applyFont="1" applyFill="1" applyBorder="1" applyAlignment="1">
      <alignment horizontal="center"/>
    </xf>
    <xf numFmtId="2" fontId="40" fillId="20" borderId="50" xfId="2" applyNumberFormat="1" applyFont="1" applyFill="1" applyBorder="1" applyAlignment="1">
      <alignment horizontal="center"/>
    </xf>
    <xf numFmtId="2" fontId="133" fillId="20" borderId="51" xfId="2" applyNumberFormat="1" applyFont="1" applyFill="1" applyBorder="1" applyAlignment="1">
      <alignment horizontal="center"/>
    </xf>
    <xf numFmtId="2" fontId="133" fillId="20" borderId="53" xfId="2" applyNumberFormat="1" applyFont="1" applyFill="1" applyBorder="1" applyAlignment="1">
      <alignment horizontal="center"/>
    </xf>
    <xf numFmtId="0" fontId="40" fillId="20" borderId="54" xfId="2" applyFont="1" applyFill="1" applyBorder="1" applyAlignment="1">
      <alignment horizontal="left"/>
    </xf>
    <xf numFmtId="2" fontId="133" fillId="20" borderId="54" xfId="2" applyNumberFormat="1" applyFont="1" applyFill="1" applyBorder="1" applyAlignment="1">
      <alignment horizontal="center"/>
    </xf>
    <xf numFmtId="0" fontId="40" fillId="20" borderId="66" xfId="2" applyFont="1" applyFill="1" applyBorder="1" applyAlignment="1">
      <alignment horizontal="left" wrapText="1"/>
    </xf>
    <xf numFmtId="2" fontId="133" fillId="20" borderId="66" xfId="2" applyNumberFormat="1" applyFont="1" applyFill="1" applyBorder="1" applyAlignment="1">
      <alignment horizontal="center"/>
    </xf>
    <xf numFmtId="0" fontId="40" fillId="20" borderId="53" xfId="2" applyFont="1" applyFill="1" applyBorder="1" applyAlignment="1">
      <alignment horizontal="left" wrapText="1"/>
    </xf>
    <xf numFmtId="2" fontId="40" fillId="0" borderId="47" xfId="0" applyNumberFormat="1" applyFont="1" applyFill="1" applyBorder="1" applyAlignment="1">
      <alignment horizontal="center"/>
    </xf>
    <xf numFmtId="2" fontId="40" fillId="20" borderId="47" xfId="0" quotePrefix="1" applyNumberFormat="1" applyFont="1" applyFill="1" applyBorder="1" applyAlignment="1">
      <alignment horizontal="center"/>
    </xf>
    <xf numFmtId="0" fontId="40" fillId="0" borderId="24" xfId="0" applyFont="1" applyFill="1" applyBorder="1" applyAlignment="1">
      <alignment horizontal="left"/>
    </xf>
    <xf numFmtId="2" fontId="40" fillId="0" borderId="51" xfId="0" applyNumberFormat="1" applyFont="1" applyFill="1" applyBorder="1" applyAlignment="1">
      <alignment horizontal="center" vertical="center"/>
    </xf>
    <xf numFmtId="2" fontId="40" fillId="20" borderId="51" xfId="0" quotePrefix="1" applyNumberFormat="1" applyFont="1" applyFill="1" applyBorder="1" applyAlignment="1">
      <alignment horizontal="center" vertical="center"/>
    </xf>
    <xf numFmtId="2" fontId="40" fillId="0" borderId="53" xfId="0" applyNumberFormat="1" applyFont="1" applyFill="1" applyBorder="1" applyAlignment="1">
      <alignment horizontal="center" vertical="center"/>
    </xf>
    <xf numFmtId="4" fontId="40" fillId="0" borderId="54" xfId="0" applyNumberFormat="1" applyFont="1" applyFill="1" applyBorder="1" applyAlignment="1">
      <alignment horizontal="center"/>
    </xf>
    <xf numFmtId="0" fontId="40" fillId="0" borderId="49" xfId="2" applyFont="1" applyFill="1" applyBorder="1" applyAlignment="1">
      <alignment horizontal="left" wrapText="1"/>
    </xf>
    <xf numFmtId="0" fontId="0" fillId="20" borderId="0" xfId="0" applyFill="1" applyBorder="1" applyAlignment="1">
      <alignment horizontal="left"/>
    </xf>
    <xf numFmtId="0" fontId="0" fillId="0" borderId="0" xfId="0"/>
    <xf numFmtId="0" fontId="136" fillId="0" borderId="0" xfId="0" applyFont="1"/>
    <xf numFmtId="0" fontId="64" fillId="19" borderId="8" xfId="4" applyBorder="1"/>
    <xf numFmtId="182" fontId="0" fillId="0" borderId="8" xfId="0" applyNumberFormat="1" applyBorder="1"/>
    <xf numFmtId="183" fontId="0" fillId="0" borderId="8" xfId="0" applyNumberFormat="1" applyBorder="1"/>
    <xf numFmtId="182" fontId="137" fillId="35" borderId="8" xfId="9" applyNumberFormat="1" applyBorder="1"/>
    <xf numFmtId="0" fontId="137" fillId="35" borderId="8" xfId="9" applyBorder="1"/>
    <xf numFmtId="0" fontId="0" fillId="0" borderId="0" xfId="0"/>
    <xf numFmtId="0" fontId="138" fillId="0" borderId="0" xfId="0" applyFont="1"/>
    <xf numFmtId="0" fontId="64" fillId="19" borderId="0" xfId="4"/>
    <xf numFmtId="182" fontId="64" fillId="19" borderId="8" xfId="4" applyNumberFormat="1" applyBorder="1"/>
    <xf numFmtId="0" fontId="64" fillId="19" borderId="50" xfId="4" applyBorder="1"/>
    <xf numFmtId="0" fontId="64" fillId="19" borderId="50" xfId="4" applyBorder="1" applyAlignment="1">
      <alignment horizontal="left"/>
    </xf>
    <xf numFmtId="0" fontId="64" fillId="19" borderId="48" xfId="4" applyBorder="1"/>
    <xf numFmtId="180" fontId="19" fillId="13" borderId="8" xfId="0" applyNumberFormat="1" applyFont="1" applyFill="1" applyBorder="1" applyProtection="1">
      <protection locked="0"/>
    </xf>
    <xf numFmtId="0" fontId="43" fillId="0" borderId="0" xfId="0" applyFont="1" applyAlignment="1">
      <alignment horizontal="center"/>
    </xf>
    <xf numFmtId="0" fontId="67" fillId="0" borderId="0" xfId="0" applyFont="1"/>
    <xf numFmtId="0" fontId="42" fillId="0" borderId="48" xfId="0" applyFont="1" applyBorder="1"/>
    <xf numFmtId="183" fontId="42" fillId="0" borderId="48" xfId="0" applyNumberFormat="1" applyFont="1" applyBorder="1" applyAlignment="1">
      <alignment horizontal="center"/>
    </xf>
    <xf numFmtId="0" fontId="42" fillId="0" borderId="0" xfId="0" applyFont="1"/>
    <xf numFmtId="0" fontId="42" fillId="0" borderId="51" xfId="0" applyFont="1" applyBorder="1"/>
    <xf numFmtId="182" fontId="42" fillId="0" borderId="51" xfId="0" applyNumberFormat="1" applyFont="1" applyBorder="1" applyAlignment="1">
      <alignment horizontal="center"/>
    </xf>
    <xf numFmtId="0" fontId="42" fillId="0" borderId="51" xfId="0" applyFont="1" applyBorder="1" applyAlignment="1">
      <alignment horizontal="center"/>
    </xf>
    <xf numFmtId="0" fontId="73" fillId="0" borderId="48" xfId="0" applyFont="1" applyBorder="1"/>
    <xf numFmtId="0" fontId="42" fillId="0" borderId="48" xfId="0" applyFont="1" applyBorder="1" applyAlignment="1">
      <alignment horizontal="center"/>
    </xf>
    <xf numFmtId="0" fontId="0" fillId="0" borderId="48" xfId="0" applyBorder="1"/>
    <xf numFmtId="0" fontId="43" fillId="0" borderId="48" xfId="0" applyFont="1" applyBorder="1"/>
    <xf numFmtId="183" fontId="78" fillId="0" borderId="48" xfId="0" applyNumberFormat="1" applyFont="1" applyBorder="1" applyAlignment="1">
      <alignment horizontal="center"/>
    </xf>
    <xf numFmtId="0" fontId="42" fillId="0" borderId="50" xfId="0" applyFont="1" applyBorder="1"/>
    <xf numFmtId="183" fontId="42" fillId="0" borderId="51" xfId="0" applyNumberFormat="1" applyFont="1" applyBorder="1" applyAlignment="1">
      <alignment horizontal="center"/>
    </xf>
    <xf numFmtId="0" fontId="42" fillId="0" borderId="0" xfId="0" applyFont="1" applyBorder="1"/>
    <xf numFmtId="0" fontId="42" fillId="0" borderId="50" xfId="0" applyFont="1" applyBorder="1" applyAlignment="1">
      <alignment horizontal="center"/>
    </xf>
    <xf numFmtId="0" fontId="73" fillId="0" borderId="50" xfId="0" applyFont="1" applyBorder="1"/>
    <xf numFmtId="182" fontId="42" fillId="0" borderId="48" xfId="0" applyNumberFormat="1" applyFont="1" applyBorder="1" applyAlignment="1">
      <alignment horizontal="center"/>
    </xf>
    <xf numFmtId="0" fontId="42" fillId="0" borderId="70" xfId="0" applyFont="1" applyBorder="1"/>
    <xf numFmtId="0" fontId="42" fillId="0" borderId="16" xfId="0" applyFont="1" applyBorder="1" applyAlignment="1"/>
    <xf numFmtId="183" fontId="141" fillId="0" borderId="50" xfId="4" applyNumberFormat="1" applyFont="1" applyFill="1" applyBorder="1" applyAlignment="1"/>
    <xf numFmtId="183" fontId="141" fillId="0" borderId="51" xfId="4" applyNumberFormat="1" applyFont="1" applyFill="1" applyBorder="1" applyAlignment="1"/>
    <xf numFmtId="183" fontId="141" fillId="0" borderId="54" xfId="4" applyNumberFormat="1" applyFont="1" applyFill="1" applyBorder="1" applyAlignment="1"/>
    <xf numFmtId="183" fontId="141" fillId="0" borderId="49" xfId="4" applyNumberFormat="1" applyFont="1" applyFill="1" applyBorder="1" applyAlignment="1"/>
    <xf numFmtId="183" fontId="141" fillId="0" borderId="53" xfId="4" applyNumberFormat="1" applyFont="1" applyFill="1" applyBorder="1" applyAlignment="1"/>
    <xf numFmtId="0" fontId="80" fillId="0" borderId="16" xfId="0" applyFont="1" applyBorder="1" applyAlignment="1"/>
    <xf numFmtId="0" fontId="80" fillId="0" borderId="16" xfId="0" applyFont="1" applyBorder="1"/>
    <xf numFmtId="0" fontId="43" fillId="0" borderId="16" xfId="0" applyFont="1" applyBorder="1" applyAlignment="1"/>
    <xf numFmtId="0" fontId="80" fillId="0" borderId="54" xfId="0" applyFont="1" applyBorder="1" applyAlignment="1"/>
    <xf numFmtId="183" fontId="80" fillId="0" borderId="51" xfId="0" applyNumberFormat="1" applyFont="1" applyBorder="1" applyAlignment="1"/>
    <xf numFmtId="0" fontId="80" fillId="0" borderId="54" xfId="0" applyFont="1" applyBorder="1"/>
    <xf numFmtId="0" fontId="120" fillId="0" borderId="0" xfId="0" applyFont="1" applyBorder="1"/>
    <xf numFmtId="183" fontId="80" fillId="0" borderId="66" xfId="0" applyNumberFormat="1" applyFont="1" applyBorder="1" applyAlignment="1"/>
    <xf numFmtId="0" fontId="80" fillId="0" borderId="51" xfId="0" applyFont="1" applyBorder="1"/>
    <xf numFmtId="0" fontId="80" fillId="0" borderId="53" xfId="0" applyFont="1" applyBorder="1"/>
    <xf numFmtId="0" fontId="80" fillId="0" borderId="66" xfId="0" applyFont="1" applyBorder="1"/>
    <xf numFmtId="183" fontId="80" fillId="0" borderId="53" xfId="0" applyNumberFormat="1" applyFont="1" applyBorder="1" applyAlignment="1"/>
    <xf numFmtId="0" fontId="80" fillId="0" borderId="48" xfId="0" applyFont="1" applyFill="1" applyBorder="1"/>
    <xf numFmtId="0" fontId="0" fillId="0" borderId="2" xfId="0" applyFont="1" applyBorder="1" applyProtection="1">
      <protection locked="0"/>
    </xf>
    <xf numFmtId="0" fontId="0" fillId="2" borderId="3" xfId="0" applyFont="1" applyFill="1" applyBorder="1" applyProtection="1">
      <protection locked="0"/>
    </xf>
    <xf numFmtId="0" fontId="0" fillId="0" borderId="3" xfId="0" applyFont="1" applyBorder="1" applyProtection="1">
      <protection locked="0"/>
    </xf>
    <xf numFmtId="0" fontId="0" fillId="0" borderId="3" xfId="0" applyFont="1" applyBorder="1" applyAlignment="1" applyProtection="1">
      <alignment horizontal="left"/>
      <protection locked="0"/>
    </xf>
    <xf numFmtId="0" fontId="0" fillId="0" borderId="4" xfId="0" applyFont="1" applyBorder="1" applyProtection="1">
      <protection locked="0"/>
    </xf>
    <xf numFmtId="0" fontId="0" fillId="0" borderId="5" xfId="0" applyFont="1" applyBorder="1" applyProtection="1">
      <protection locked="0"/>
    </xf>
    <xf numFmtId="0" fontId="0" fillId="0" borderId="6" xfId="0" quotePrefix="1" applyFont="1" applyBorder="1" applyAlignment="1" applyProtection="1">
      <alignment horizontal="left"/>
      <protection locked="0"/>
    </xf>
    <xf numFmtId="0" fontId="0" fillId="0" borderId="7" xfId="0" applyFont="1" applyBorder="1" applyProtection="1">
      <protection locked="0"/>
    </xf>
    <xf numFmtId="0" fontId="0" fillId="2" borderId="0" xfId="0" applyFont="1" applyFill="1" applyBorder="1" applyProtection="1">
      <protection locked="0"/>
    </xf>
    <xf numFmtId="0" fontId="0" fillId="0" borderId="0" xfId="0" applyFont="1" applyBorder="1" applyAlignment="1" applyProtection="1">
      <alignment horizontal="left"/>
      <protection locked="0"/>
    </xf>
    <xf numFmtId="0" fontId="0" fillId="0" borderId="31" xfId="0" applyFont="1" applyBorder="1" applyProtection="1">
      <protection locked="0"/>
    </xf>
    <xf numFmtId="0" fontId="0" fillId="0" borderId="0" xfId="0" quotePrefix="1" applyFont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left"/>
      <protection locked="0"/>
    </xf>
    <xf numFmtId="0" fontId="0" fillId="0" borderId="5" xfId="0" applyFont="1" applyBorder="1" applyAlignment="1" applyProtection="1">
      <alignment horizontal="left"/>
      <protection locked="0"/>
    </xf>
    <xf numFmtId="0" fontId="0" fillId="0" borderId="1" xfId="0" applyFont="1" applyBorder="1" applyAlignment="1" applyProtection="1">
      <alignment horizontal="left"/>
      <protection locked="0"/>
    </xf>
    <xf numFmtId="0" fontId="0" fillId="0" borderId="6" xfId="0" applyFont="1" applyBorder="1" applyProtection="1">
      <protection locked="0"/>
    </xf>
    <xf numFmtId="0" fontId="0" fillId="0" borderId="7" xfId="0" applyFont="1" applyBorder="1" applyAlignment="1" applyProtection="1">
      <alignment horizontal="left"/>
      <protection locked="0"/>
    </xf>
    <xf numFmtId="0" fontId="0" fillId="0" borderId="3" xfId="0" quotePrefix="1" applyFont="1" applyBorder="1" applyAlignment="1" applyProtection="1">
      <alignment horizontal="left"/>
      <protection locked="0"/>
    </xf>
    <xf numFmtId="0" fontId="142" fillId="0" borderId="0" xfId="10"/>
    <xf numFmtId="0" fontId="78" fillId="0" borderId="0" xfId="10" applyFont="1" applyBorder="1"/>
    <xf numFmtId="0" fontId="78" fillId="0" borderId="40" xfId="10" applyFont="1" applyBorder="1"/>
    <xf numFmtId="0" fontId="43" fillId="0" borderId="1" xfId="10" applyFont="1" applyBorder="1"/>
    <xf numFmtId="183" fontId="43" fillId="0" borderId="19" xfId="10" applyNumberFormat="1" applyFont="1" applyBorder="1" applyAlignment="1">
      <alignment horizontal="center"/>
    </xf>
    <xf numFmtId="0" fontId="43" fillId="0" borderId="3" xfId="10" applyFont="1" applyBorder="1"/>
    <xf numFmtId="0" fontId="43" fillId="0" borderId="17" xfId="10" applyFont="1" applyBorder="1" applyAlignment="1">
      <alignment horizontal="center"/>
    </xf>
    <xf numFmtId="0" fontId="43" fillId="0" borderId="19" xfId="10" applyFont="1" applyBorder="1"/>
    <xf numFmtId="183" fontId="43" fillId="0" borderId="17" xfId="10" applyNumberFormat="1" applyFont="1" applyBorder="1" applyAlignment="1">
      <alignment horizontal="center"/>
    </xf>
    <xf numFmtId="0" fontId="78" fillId="0" borderId="1" xfId="10" applyFont="1" applyBorder="1" applyAlignment="1">
      <alignment horizontal="center"/>
    </xf>
    <xf numFmtId="182" fontId="78" fillId="0" borderId="28" xfId="10" applyNumberFormat="1" applyFont="1" applyBorder="1" applyAlignment="1">
      <alignment horizontal="center"/>
    </xf>
    <xf numFmtId="182" fontId="78" fillId="0" borderId="19" xfId="10" applyNumberFormat="1" applyFont="1" applyBorder="1" applyAlignment="1">
      <alignment horizontal="center"/>
    </xf>
    <xf numFmtId="0" fontId="43" fillId="0" borderId="44" xfId="10" applyFont="1" applyBorder="1"/>
    <xf numFmtId="0" fontId="43" fillId="0" borderId="19" xfId="10" applyFont="1" applyBorder="1" applyAlignment="1">
      <alignment horizontal="center"/>
    </xf>
    <xf numFmtId="0" fontId="43" fillId="0" borderId="8" xfId="10" applyFont="1" applyBorder="1"/>
    <xf numFmtId="0" fontId="43" fillId="0" borderId="15" xfId="10" applyFont="1" applyBorder="1"/>
    <xf numFmtId="183" fontId="43" fillId="0" borderId="15" xfId="10" applyNumberFormat="1" applyFont="1" applyBorder="1" applyAlignment="1">
      <alignment horizontal="center"/>
    </xf>
    <xf numFmtId="183" fontId="43" fillId="0" borderId="8" xfId="10" applyNumberFormat="1" applyFont="1" applyBorder="1" applyAlignment="1">
      <alignment horizontal="center"/>
    </xf>
    <xf numFmtId="0" fontId="43" fillId="0" borderId="8" xfId="10" applyFont="1" applyBorder="1" applyAlignment="1">
      <alignment horizontal="center"/>
    </xf>
    <xf numFmtId="183" fontId="43" fillId="20" borderId="17" xfId="10" applyNumberFormat="1" applyFont="1" applyFill="1" applyBorder="1" applyAlignment="1">
      <alignment horizontal="center"/>
    </xf>
    <xf numFmtId="0" fontId="43" fillId="20" borderId="8" xfId="10" applyFont="1" applyFill="1" applyBorder="1"/>
    <xf numFmtId="0" fontId="142" fillId="0" borderId="0" xfId="10" applyBorder="1"/>
    <xf numFmtId="183" fontId="43" fillId="0" borderId="9" xfId="10" applyNumberFormat="1" applyFont="1" applyBorder="1" applyAlignment="1">
      <alignment horizontal="center"/>
    </xf>
    <xf numFmtId="0" fontId="78" fillId="20" borderId="0" xfId="10" applyFont="1" applyFill="1" applyBorder="1" applyAlignment="1">
      <alignment horizontal="center"/>
    </xf>
    <xf numFmtId="0" fontId="43" fillId="0" borderId="40" xfId="10" applyFont="1" applyBorder="1"/>
    <xf numFmtId="183" fontId="43" fillId="0" borderId="68" xfId="10" applyNumberFormat="1" applyFont="1" applyBorder="1" applyAlignment="1">
      <alignment horizontal="center"/>
    </xf>
    <xf numFmtId="0" fontId="43" fillId="0" borderId="65" xfId="10" applyFont="1" applyBorder="1"/>
    <xf numFmtId="183" fontId="43" fillId="0" borderId="57" xfId="10" applyNumberFormat="1" applyFont="1" applyBorder="1" applyAlignment="1">
      <alignment horizontal="center"/>
    </xf>
    <xf numFmtId="0" fontId="43" fillId="0" borderId="39" xfId="10" applyFont="1" applyBorder="1"/>
    <xf numFmtId="0" fontId="43" fillId="0" borderId="55" xfId="10" applyFont="1" applyBorder="1"/>
    <xf numFmtId="0" fontId="78" fillId="0" borderId="39" xfId="10" applyFont="1" applyBorder="1"/>
    <xf numFmtId="0" fontId="78" fillId="0" borderId="55" xfId="10" applyFont="1" applyBorder="1"/>
    <xf numFmtId="0" fontId="44" fillId="0" borderId="41" xfId="10" applyFont="1" applyBorder="1"/>
    <xf numFmtId="183" fontId="43" fillId="0" borderId="42" xfId="10" applyNumberFormat="1" applyFont="1" applyBorder="1" applyAlignment="1">
      <alignment horizontal="center"/>
    </xf>
    <xf numFmtId="0" fontId="44" fillId="0" borderId="65" xfId="10" applyFont="1" applyBorder="1"/>
    <xf numFmtId="0" fontId="78" fillId="0" borderId="68" xfId="10" applyFont="1" applyBorder="1" applyAlignment="1">
      <alignment horizontal="center"/>
    </xf>
    <xf numFmtId="0" fontId="78" fillId="20" borderId="0" xfId="10" applyFont="1" applyFill="1" applyBorder="1"/>
    <xf numFmtId="182" fontId="78" fillId="20" borderId="0" xfId="10" applyNumberFormat="1" applyFont="1" applyFill="1" applyBorder="1" applyAlignment="1">
      <alignment horizontal="center"/>
    </xf>
    <xf numFmtId="0" fontId="42" fillId="0" borderId="55" xfId="10" applyFont="1" applyBorder="1"/>
    <xf numFmtId="0" fontId="45" fillId="0" borderId="26" xfId="10" applyFont="1" applyBorder="1" applyAlignment="1">
      <alignment horizontal="center"/>
    </xf>
    <xf numFmtId="0" fontId="45" fillId="0" borderId="38" xfId="10" applyFont="1" applyBorder="1" applyAlignment="1">
      <alignment horizontal="center"/>
    </xf>
    <xf numFmtId="183" fontId="43" fillId="0" borderId="69" xfId="10" applyNumberFormat="1" applyFont="1" applyBorder="1" applyAlignment="1">
      <alignment horizontal="center"/>
    </xf>
    <xf numFmtId="0" fontId="78" fillId="0" borderId="32" xfId="10" applyFont="1" applyBorder="1" applyAlignment="1">
      <alignment horizontal="center"/>
    </xf>
    <xf numFmtId="0" fontId="44" fillId="0" borderId="39" xfId="10" applyFont="1" applyBorder="1"/>
    <xf numFmtId="0" fontId="42" fillId="0" borderId="29" xfId="10" applyFont="1" applyBorder="1" applyAlignment="1">
      <alignment horizontal="center"/>
    </xf>
    <xf numFmtId="0" fontId="42" fillId="0" borderId="13" xfId="10" applyFont="1" applyBorder="1" applyAlignment="1">
      <alignment horizontal="center"/>
    </xf>
    <xf numFmtId="0" fontId="42" fillId="0" borderId="30" xfId="10" applyFont="1" applyBorder="1" applyAlignment="1">
      <alignment horizontal="center"/>
    </xf>
    <xf numFmtId="0" fontId="62" fillId="0" borderId="0" xfId="10" applyFont="1" applyAlignment="1">
      <alignment vertical="center"/>
    </xf>
    <xf numFmtId="0" fontId="43" fillId="0" borderId="0" xfId="10" applyFont="1" applyBorder="1" applyAlignment="1">
      <alignment horizontal="center"/>
    </xf>
    <xf numFmtId="0" fontId="43" fillId="0" borderId="0" xfId="10" applyFont="1" applyAlignment="1">
      <alignment horizontal="center"/>
    </xf>
    <xf numFmtId="0" fontId="43" fillId="20" borderId="0" xfId="10" applyFont="1" applyFill="1" applyAlignment="1">
      <alignment horizontal="center"/>
    </xf>
    <xf numFmtId="0" fontId="43" fillId="36" borderId="8" xfId="10" applyFont="1" applyFill="1" applyBorder="1" applyAlignment="1">
      <alignment horizontal="center"/>
    </xf>
    <xf numFmtId="183" fontId="43" fillId="36" borderId="9" xfId="10" applyNumberFormat="1" applyFont="1" applyFill="1" applyBorder="1" applyAlignment="1">
      <alignment horizontal="center"/>
    </xf>
    <xf numFmtId="183" fontId="43" fillId="36" borderId="8" xfId="10" applyNumberFormat="1" applyFont="1" applyFill="1" applyBorder="1" applyAlignment="1">
      <alignment horizontal="center"/>
    </xf>
    <xf numFmtId="183" fontId="43" fillId="36" borderId="57" xfId="10" applyNumberFormat="1" applyFont="1" applyFill="1" applyBorder="1" applyAlignment="1">
      <alignment horizontal="center"/>
    </xf>
    <xf numFmtId="0" fontId="43" fillId="36" borderId="17" xfId="10" applyFont="1" applyFill="1" applyBorder="1" applyAlignment="1">
      <alignment horizontal="center"/>
    </xf>
    <xf numFmtId="183" fontId="43" fillId="36" borderId="3" xfId="10" applyNumberFormat="1" applyFont="1" applyFill="1" applyBorder="1" applyAlignment="1">
      <alignment horizontal="center"/>
    </xf>
    <xf numFmtId="183" fontId="43" fillId="0" borderId="61" xfId="10" applyNumberFormat="1" applyFont="1" applyFill="1" applyBorder="1" applyAlignment="1">
      <alignment horizontal="center"/>
    </xf>
    <xf numFmtId="183" fontId="43" fillId="0" borderId="17" xfId="10" applyNumberFormat="1" applyFont="1" applyFill="1" applyBorder="1" applyAlignment="1">
      <alignment horizontal="center"/>
    </xf>
    <xf numFmtId="182" fontId="43" fillId="36" borderId="8" xfId="10" applyNumberFormat="1" applyFont="1" applyFill="1" applyBorder="1" applyAlignment="1">
      <alignment horizontal="center"/>
    </xf>
    <xf numFmtId="183" fontId="43" fillId="0" borderId="38" xfId="10" applyNumberFormat="1" applyFont="1" applyBorder="1" applyAlignment="1">
      <alignment horizontal="center"/>
    </xf>
    <xf numFmtId="183" fontId="43" fillId="0" borderId="2" xfId="10" applyNumberFormat="1" applyFont="1" applyBorder="1" applyAlignment="1">
      <alignment horizontal="center"/>
    </xf>
    <xf numFmtId="183" fontId="43" fillId="0" borderId="5" xfId="10" applyNumberFormat="1" applyFont="1" applyBorder="1" applyAlignment="1">
      <alignment horizontal="center"/>
    </xf>
    <xf numFmtId="183" fontId="43" fillId="0" borderId="26" xfId="10" applyNumberFormat="1" applyFont="1" applyBorder="1" applyAlignment="1">
      <alignment horizontal="center"/>
    </xf>
    <xf numFmtId="0" fontId="78" fillId="0" borderId="38" xfId="10" applyFont="1" applyBorder="1"/>
    <xf numFmtId="0" fontId="43" fillId="36" borderId="19" xfId="10" applyFont="1" applyFill="1" applyBorder="1" applyAlignment="1">
      <alignment horizontal="center"/>
    </xf>
    <xf numFmtId="183" fontId="43" fillId="36" borderId="1" xfId="10" applyNumberFormat="1" applyFont="1" applyFill="1" applyBorder="1" applyAlignment="1">
      <alignment horizontal="center"/>
    </xf>
    <xf numFmtId="183" fontId="43" fillId="36" borderId="68" xfId="10" applyNumberFormat="1" applyFont="1" applyFill="1" applyBorder="1" applyAlignment="1">
      <alignment horizontal="center"/>
    </xf>
    <xf numFmtId="0" fontId="43" fillId="0" borderId="0" xfId="10" applyFont="1" applyBorder="1"/>
    <xf numFmtId="183" fontId="43" fillId="36" borderId="69" xfId="10" applyNumberFormat="1" applyFont="1" applyFill="1" applyBorder="1" applyAlignment="1">
      <alignment horizontal="center"/>
    </xf>
    <xf numFmtId="0" fontId="43" fillId="0" borderId="17" xfId="10" applyFont="1" applyBorder="1"/>
    <xf numFmtId="183" fontId="43" fillId="0" borderId="7" xfId="10" applyNumberFormat="1" applyFont="1" applyBorder="1" applyAlignment="1">
      <alignment horizontal="center"/>
    </xf>
    <xf numFmtId="183" fontId="43" fillId="36" borderId="19" xfId="10" applyNumberFormat="1" applyFont="1" applyFill="1" applyBorder="1" applyAlignment="1">
      <alignment horizontal="center"/>
    </xf>
    <xf numFmtId="0" fontId="43" fillId="0" borderId="4" xfId="10" applyFont="1" applyBorder="1"/>
    <xf numFmtId="0" fontId="43" fillId="0" borderId="6" xfId="10" applyFont="1" applyBorder="1"/>
    <xf numFmtId="0" fontId="44" fillId="0" borderId="55" xfId="10" applyFont="1" applyBorder="1"/>
    <xf numFmtId="183" fontId="43" fillId="0" borderId="18" xfId="10" applyNumberFormat="1" applyFont="1" applyBorder="1" applyAlignment="1">
      <alignment horizontal="center"/>
    </xf>
    <xf numFmtId="183" fontId="43" fillId="36" borderId="17" xfId="10" applyNumberFormat="1" applyFont="1" applyFill="1" applyBorder="1" applyAlignment="1">
      <alignment horizontal="center"/>
    </xf>
    <xf numFmtId="0" fontId="43" fillId="0" borderId="6" xfId="10" applyFont="1" applyBorder="1" applyAlignment="1">
      <alignment horizontal="center"/>
    </xf>
    <xf numFmtId="0" fontId="43" fillId="0" borderId="18" xfId="10" applyFont="1" applyBorder="1"/>
    <xf numFmtId="0" fontId="43" fillId="0" borderId="18" xfId="10" applyFont="1" applyBorder="1" applyAlignment="1">
      <alignment horizontal="center"/>
    </xf>
    <xf numFmtId="0" fontId="43" fillId="36" borderId="10" xfId="10" applyFont="1" applyFill="1" applyBorder="1"/>
    <xf numFmtId="0" fontId="43" fillId="0" borderId="31" xfId="10" applyFont="1" applyBorder="1"/>
    <xf numFmtId="183" fontId="43" fillId="36" borderId="18" xfId="10" applyNumberFormat="1" applyFont="1" applyFill="1" applyBorder="1" applyAlignment="1">
      <alignment horizontal="center"/>
    </xf>
    <xf numFmtId="0" fontId="43" fillId="0" borderId="4" xfId="10" applyFont="1" applyBorder="1" applyAlignment="1">
      <alignment horizontal="center"/>
    </xf>
    <xf numFmtId="0" fontId="43" fillId="20" borderId="17" xfId="10" applyFont="1" applyFill="1" applyBorder="1"/>
    <xf numFmtId="0" fontId="76" fillId="0" borderId="40" xfId="10" applyFont="1" applyBorder="1"/>
    <xf numFmtId="183" fontId="43" fillId="20" borderId="18" xfId="10" applyNumberFormat="1" applyFont="1" applyFill="1" applyBorder="1" applyAlignment="1">
      <alignment horizontal="center"/>
    </xf>
    <xf numFmtId="183" fontId="43" fillId="36" borderId="2" xfId="10" applyNumberFormat="1" applyFont="1" applyFill="1" applyBorder="1" applyAlignment="1">
      <alignment horizontal="center"/>
    </xf>
    <xf numFmtId="183" fontId="43" fillId="36" borderId="5" xfId="10" applyNumberFormat="1" applyFont="1" applyFill="1" applyBorder="1" applyAlignment="1">
      <alignment horizontal="center"/>
    </xf>
    <xf numFmtId="182" fontId="78" fillId="37" borderId="32" xfId="10" applyNumberFormat="1" applyFont="1" applyFill="1" applyBorder="1" applyAlignment="1">
      <alignment horizontal="center"/>
    </xf>
    <xf numFmtId="0" fontId="43" fillId="0" borderId="4" xfId="10" applyFont="1" applyFill="1" applyBorder="1"/>
    <xf numFmtId="0" fontId="43" fillId="0" borderId="3" xfId="10" applyFont="1" applyFill="1" applyBorder="1"/>
    <xf numFmtId="0" fontId="43" fillId="0" borderId="1" xfId="10" applyFont="1" applyFill="1" applyBorder="1"/>
    <xf numFmtId="0" fontId="43" fillId="0" borderId="31" xfId="10" applyFont="1" applyFill="1" applyBorder="1"/>
    <xf numFmtId="0" fontId="43" fillId="0" borderId="10" xfId="10" applyFont="1" applyFill="1" applyBorder="1"/>
    <xf numFmtId="0" fontId="140" fillId="0" borderId="14" xfId="10" applyFont="1" applyFill="1" applyBorder="1"/>
    <xf numFmtId="0" fontId="139" fillId="0" borderId="11" xfId="10" applyFont="1" applyBorder="1"/>
    <xf numFmtId="0" fontId="139" fillId="0" borderId="28" xfId="10" applyFont="1" applyBorder="1"/>
    <xf numFmtId="0" fontId="139" fillId="0" borderId="44" xfId="10" applyFont="1" applyBorder="1"/>
    <xf numFmtId="0" fontId="43" fillId="36" borderId="68" xfId="10" applyFont="1" applyFill="1" applyBorder="1" applyAlignment="1">
      <alignment horizontal="center"/>
    </xf>
    <xf numFmtId="0" fontId="42" fillId="0" borderId="0" xfId="10" applyFont="1" applyFill="1" applyBorder="1" applyAlignment="1">
      <alignment horizontal="center"/>
    </xf>
    <xf numFmtId="0" fontId="43" fillId="0" borderId="31" xfId="10" applyFont="1" applyBorder="1" applyAlignment="1">
      <alignment horizontal="center"/>
    </xf>
    <xf numFmtId="0" fontId="44" fillId="0" borderId="25" xfId="10" applyFont="1" applyBorder="1"/>
    <xf numFmtId="183" fontId="43" fillId="36" borderId="42" xfId="10" applyNumberFormat="1" applyFont="1" applyFill="1" applyBorder="1" applyAlignment="1">
      <alignment horizontal="center"/>
    </xf>
    <xf numFmtId="0" fontId="43" fillId="37" borderId="17" xfId="10" applyFont="1" applyFill="1" applyBorder="1"/>
    <xf numFmtId="183" fontId="43" fillId="37" borderId="17" xfId="10" applyNumberFormat="1" applyFont="1" applyFill="1" applyBorder="1" applyAlignment="1">
      <alignment horizontal="center"/>
    </xf>
    <xf numFmtId="0" fontId="43" fillId="37" borderId="19" xfId="10" applyFont="1" applyFill="1" applyBorder="1"/>
    <xf numFmtId="183" fontId="43" fillId="37" borderId="19" xfId="10" applyNumberFormat="1" applyFont="1" applyFill="1" applyBorder="1" applyAlignment="1">
      <alignment horizontal="center"/>
    </xf>
    <xf numFmtId="0" fontId="43" fillId="37" borderId="45" xfId="10" applyFont="1" applyFill="1" applyBorder="1"/>
    <xf numFmtId="0" fontId="43" fillId="37" borderId="4" xfId="10" applyFont="1" applyFill="1" applyBorder="1" applyAlignment="1">
      <alignment horizontal="center"/>
    </xf>
    <xf numFmtId="0" fontId="43" fillId="37" borderId="31" xfId="10" applyFont="1" applyFill="1" applyBorder="1" applyAlignment="1">
      <alignment horizontal="center"/>
    </xf>
    <xf numFmtId="0" fontId="45" fillId="0" borderId="0" xfId="10" applyFont="1" applyBorder="1"/>
    <xf numFmtId="0" fontId="43" fillId="0" borderId="7" xfId="10" applyFont="1" applyBorder="1"/>
    <xf numFmtId="0" fontId="43" fillId="0" borderId="5" xfId="10" applyFont="1" applyBorder="1"/>
    <xf numFmtId="0" fontId="62" fillId="0" borderId="34" xfId="10" applyFont="1" applyBorder="1" applyAlignment="1">
      <alignment vertical="center"/>
    </xf>
    <xf numFmtId="0" fontId="142" fillId="0" borderId="35" xfId="10" applyBorder="1"/>
    <xf numFmtId="0" fontId="142" fillId="0" borderId="37" xfId="10" applyBorder="1"/>
    <xf numFmtId="0" fontId="43" fillId="0" borderId="25" xfId="10" applyFont="1" applyBorder="1"/>
    <xf numFmtId="0" fontId="43" fillId="0" borderId="64" xfId="10" applyFont="1" applyBorder="1"/>
    <xf numFmtId="0" fontId="43" fillId="38" borderId="2" xfId="10" applyFont="1" applyFill="1" applyBorder="1"/>
    <xf numFmtId="0" fontId="43" fillId="38" borderId="2" xfId="12" applyFont="1" applyFill="1" applyBorder="1" applyAlignment="1" applyProtection="1"/>
    <xf numFmtId="183" fontId="43" fillId="38" borderId="17" xfId="10" applyNumberFormat="1" applyFont="1" applyFill="1" applyBorder="1" applyAlignment="1">
      <alignment horizontal="center"/>
    </xf>
    <xf numFmtId="0" fontId="43" fillId="38" borderId="17" xfId="10" applyFont="1" applyFill="1" applyBorder="1" applyAlignment="1">
      <alignment horizontal="center"/>
    </xf>
    <xf numFmtId="183" fontId="43" fillId="0" borderId="3" xfId="10" applyNumberFormat="1" applyFont="1" applyFill="1" applyBorder="1" applyAlignment="1">
      <alignment horizontal="center"/>
    </xf>
    <xf numFmtId="183" fontId="43" fillId="0" borderId="42" xfId="10" applyNumberFormat="1" applyFont="1" applyFill="1" applyBorder="1" applyAlignment="1">
      <alignment horizontal="center"/>
    </xf>
    <xf numFmtId="183" fontId="43" fillId="0" borderId="0" xfId="10" applyNumberFormat="1" applyFont="1" applyFill="1" applyBorder="1" applyAlignment="1">
      <alignment horizontal="center"/>
    </xf>
    <xf numFmtId="183" fontId="43" fillId="0" borderId="69" xfId="10" applyNumberFormat="1" applyFont="1" applyFill="1" applyBorder="1" applyAlignment="1">
      <alignment horizontal="center"/>
    </xf>
    <xf numFmtId="183" fontId="43" fillId="0" borderId="4" xfId="10" applyNumberFormat="1" applyFont="1" applyFill="1" applyBorder="1" applyAlignment="1">
      <alignment horizontal="center"/>
    </xf>
    <xf numFmtId="183" fontId="43" fillId="0" borderId="6" xfId="10" applyNumberFormat="1" applyFont="1" applyFill="1" applyBorder="1" applyAlignment="1">
      <alignment horizontal="center"/>
    </xf>
    <xf numFmtId="183" fontId="43" fillId="0" borderId="68" xfId="10" applyNumberFormat="1" applyFont="1" applyFill="1" applyBorder="1" applyAlignment="1">
      <alignment horizontal="center"/>
    </xf>
    <xf numFmtId="183" fontId="43" fillId="0" borderId="18" xfId="10" applyNumberFormat="1" applyFont="1" applyFill="1" applyBorder="1" applyAlignment="1">
      <alignment horizontal="center"/>
    </xf>
    <xf numFmtId="183" fontId="43" fillId="0" borderId="19" xfId="10" applyNumberFormat="1" applyFont="1" applyFill="1" applyBorder="1" applyAlignment="1">
      <alignment horizontal="center"/>
    </xf>
    <xf numFmtId="0" fontId="43" fillId="38" borderId="4" xfId="10" applyFont="1" applyFill="1" applyBorder="1"/>
    <xf numFmtId="0" fontId="78" fillId="0" borderId="19" xfId="10" applyFont="1" applyBorder="1"/>
    <xf numFmtId="0" fontId="78" fillId="0" borderId="26" xfId="10" applyFont="1" applyBorder="1" applyAlignment="1">
      <alignment horizontal="center"/>
    </xf>
    <xf numFmtId="0" fontId="43" fillId="20" borderId="18" xfId="10" applyFont="1" applyFill="1" applyBorder="1"/>
    <xf numFmtId="0" fontId="43" fillId="20" borderId="19" xfId="10" applyFont="1" applyFill="1" applyBorder="1"/>
    <xf numFmtId="182" fontId="43" fillId="0" borderId="19" xfId="10" applyNumberFormat="1" applyFont="1" applyBorder="1" applyAlignment="1">
      <alignment horizontal="center"/>
    </xf>
    <xf numFmtId="0" fontId="43" fillId="0" borderId="10" xfId="10" applyFont="1" applyBorder="1" applyAlignment="1">
      <alignment horizontal="center"/>
    </xf>
    <xf numFmtId="0" fontId="73" fillId="0" borderId="51" xfId="0" applyFont="1" applyBorder="1" applyAlignment="1">
      <alignment horizontal="center"/>
    </xf>
    <xf numFmtId="0" fontId="73" fillId="0" borderId="48" xfId="0" applyFont="1" applyBorder="1" applyAlignment="1">
      <alignment horizontal="center"/>
    </xf>
    <xf numFmtId="180" fontId="87" fillId="5" borderId="9" xfId="0" applyNumberFormat="1" applyFont="1" applyFill="1" applyBorder="1" applyProtection="1">
      <protection locked="0"/>
    </xf>
    <xf numFmtId="180" fontId="0" fillId="5" borderId="9" xfId="0" applyNumberFormat="1" applyFont="1" applyFill="1" applyBorder="1" applyProtection="1">
      <protection locked="0"/>
    </xf>
    <xf numFmtId="180" fontId="92" fillId="5" borderId="9" xfId="0" applyNumberFormat="1" applyFont="1" applyFill="1" applyBorder="1" applyProtection="1">
      <protection locked="0"/>
    </xf>
    <xf numFmtId="180" fontId="66" fillId="5" borderId="9" xfId="0" applyNumberFormat="1" applyFont="1" applyFill="1" applyBorder="1" applyProtection="1">
      <protection locked="0"/>
    </xf>
    <xf numFmtId="180" fontId="0" fillId="5" borderId="9" xfId="0" applyNumberFormat="1" applyFill="1" applyBorder="1" applyProtection="1">
      <protection locked="0"/>
    </xf>
    <xf numFmtId="180" fontId="92" fillId="5" borderId="2" xfId="0" applyNumberFormat="1" applyFont="1" applyFill="1" applyBorder="1" applyProtection="1">
      <protection locked="0"/>
    </xf>
    <xf numFmtId="180" fontId="66" fillId="15" borderId="23" xfId="0" applyNumberFormat="1" applyFont="1" applyFill="1" applyBorder="1" applyProtection="1">
      <protection locked="0"/>
    </xf>
    <xf numFmtId="180" fontId="66" fillId="15" borderId="23" xfId="0" quotePrefix="1" applyNumberFormat="1" applyFont="1" applyFill="1" applyBorder="1" applyProtection="1">
      <protection locked="0"/>
    </xf>
    <xf numFmtId="180" fontId="81" fillId="19" borderId="9" xfId="4" applyNumberFormat="1" applyFont="1" applyBorder="1" applyProtection="1">
      <protection locked="0"/>
    </xf>
    <xf numFmtId="180" fontId="66" fillId="18" borderId="9" xfId="0" applyNumberFormat="1" applyFont="1" applyFill="1" applyBorder="1" applyProtection="1">
      <protection locked="0"/>
    </xf>
    <xf numFmtId="180" fontId="66" fillId="0" borderId="9" xfId="0" applyNumberFormat="1" applyFont="1" applyFill="1" applyBorder="1" applyProtection="1">
      <protection locked="0"/>
    </xf>
    <xf numFmtId="180" fontId="66" fillId="20" borderId="9" xfId="0" applyNumberFormat="1" applyFont="1" applyFill="1" applyBorder="1" applyProtection="1">
      <protection locked="0"/>
    </xf>
    <xf numFmtId="180" fontId="66" fillId="5" borderId="5" xfId="0" applyNumberFormat="1" applyFont="1" applyFill="1" applyBorder="1" applyProtection="1">
      <protection locked="0"/>
    </xf>
    <xf numFmtId="180" fontId="0" fillId="5" borderId="5" xfId="0" applyNumberFormat="1" applyFont="1" applyFill="1" applyBorder="1" applyProtection="1">
      <protection locked="0"/>
    </xf>
    <xf numFmtId="180" fontId="66" fillId="5" borderId="2" xfId="0" applyNumberFormat="1" applyFont="1" applyFill="1" applyBorder="1" applyProtection="1">
      <protection locked="0"/>
    </xf>
    <xf numFmtId="180" fontId="0" fillId="5" borderId="2" xfId="0" applyNumberFormat="1" applyFont="1" applyFill="1" applyBorder="1" applyProtection="1">
      <protection locked="0"/>
    </xf>
    <xf numFmtId="180" fontId="87" fillId="0" borderId="0" xfId="0" applyNumberFormat="1" applyFont="1" applyFill="1" applyBorder="1" applyProtection="1">
      <protection locked="0"/>
    </xf>
    <xf numFmtId="180" fontId="0" fillId="0" borderId="0" xfId="0" applyNumberFormat="1" applyFont="1" applyBorder="1" applyProtection="1">
      <protection locked="0"/>
    </xf>
    <xf numFmtId="180" fontId="121" fillId="0" borderId="0" xfId="0" applyNumberFormat="1" applyFont="1" applyFill="1" applyBorder="1" applyProtection="1">
      <protection locked="0"/>
    </xf>
    <xf numFmtId="180" fontId="64" fillId="19" borderId="0" xfId="4" applyNumberFormat="1" applyBorder="1" applyProtection="1">
      <protection locked="0"/>
    </xf>
    <xf numFmtId="0" fontId="66" fillId="0" borderId="0" xfId="0" applyFont="1" applyFill="1" applyBorder="1" applyProtection="1">
      <protection locked="0"/>
    </xf>
    <xf numFmtId="180" fontId="120" fillId="0" borderId="7" xfId="0" applyNumberFormat="1" applyFont="1" applyFill="1" applyBorder="1" applyProtection="1">
      <protection locked="0"/>
    </xf>
    <xf numFmtId="180" fontId="1" fillId="0" borderId="7" xfId="0" applyNumberFormat="1" applyFont="1" applyBorder="1" applyProtection="1">
      <protection locked="0"/>
    </xf>
    <xf numFmtId="180" fontId="0" fillId="0" borderId="7" xfId="0" applyNumberFormat="1" applyFont="1" applyFill="1" applyBorder="1" applyProtection="1">
      <protection locked="0"/>
    </xf>
    <xf numFmtId="180" fontId="66" fillId="0" borderId="7" xfId="0" applyNumberFormat="1" applyFont="1" applyFill="1" applyBorder="1" applyProtection="1">
      <protection locked="0"/>
    </xf>
    <xf numFmtId="180" fontId="1" fillId="0" borderId="7" xfId="0" applyNumberFormat="1" applyFont="1" applyFill="1" applyBorder="1" applyProtection="1">
      <protection locked="0"/>
    </xf>
    <xf numFmtId="180" fontId="96" fillId="0" borderId="7" xfId="0" applyNumberFormat="1" applyFont="1" applyFill="1" applyBorder="1" applyProtection="1">
      <protection locked="0"/>
    </xf>
    <xf numFmtId="180" fontId="65" fillId="0" borderId="7" xfId="0" applyNumberFormat="1" applyFont="1" applyFill="1" applyBorder="1" applyProtection="1">
      <protection locked="0"/>
    </xf>
    <xf numFmtId="180" fontId="122" fillId="0" borderId="7" xfId="0" applyNumberFormat="1" applyFont="1" applyFill="1" applyBorder="1" applyProtection="1">
      <protection locked="0"/>
    </xf>
    <xf numFmtId="180" fontId="0" fillId="0" borderId="7" xfId="0" applyNumberFormat="1" applyFill="1" applyBorder="1" applyProtection="1">
      <protection locked="0"/>
    </xf>
    <xf numFmtId="180" fontId="0" fillId="0" borderId="7" xfId="0" applyNumberFormat="1" applyFont="1" applyBorder="1" applyProtection="1">
      <protection locked="0"/>
    </xf>
    <xf numFmtId="180" fontId="0" fillId="2" borderId="7" xfId="0" applyNumberFormat="1" applyFont="1" applyFill="1" applyBorder="1" applyProtection="1">
      <protection locked="0"/>
    </xf>
    <xf numFmtId="180" fontId="92" fillId="2" borderId="7" xfId="0" applyNumberFormat="1" applyFont="1" applyFill="1" applyBorder="1" applyProtection="1">
      <protection locked="0"/>
    </xf>
    <xf numFmtId="180" fontId="64" fillId="19" borderId="7" xfId="4" applyNumberFormat="1" applyBorder="1" applyProtection="1">
      <protection locked="0"/>
    </xf>
    <xf numFmtId="0" fontId="66" fillId="0" borderId="7" xfId="0" applyFont="1" applyBorder="1"/>
    <xf numFmtId="180" fontId="0" fillId="0" borderId="7" xfId="0" applyNumberFormat="1" applyBorder="1" applyProtection="1">
      <protection locked="0"/>
    </xf>
    <xf numFmtId="180" fontId="70" fillId="0" borderId="7" xfId="0" applyNumberFormat="1" applyFont="1" applyFill="1" applyBorder="1" applyProtection="1">
      <protection locked="0"/>
    </xf>
    <xf numFmtId="180" fontId="74" fillId="0" borderId="7" xfId="0" applyNumberFormat="1" applyFont="1" applyFill="1" applyBorder="1" applyProtection="1">
      <protection locked="0"/>
    </xf>
    <xf numFmtId="180" fontId="66" fillId="0" borderId="0" xfId="0" applyNumberFormat="1" applyFont="1" applyBorder="1"/>
    <xf numFmtId="180" fontId="7" fillId="6" borderId="9" xfId="0" applyNumberFormat="1" applyFont="1" applyFill="1" applyBorder="1" applyAlignment="1" applyProtection="1">
      <protection locked="0"/>
    </xf>
    <xf numFmtId="180" fontId="7" fillId="6" borderId="10" xfId="0" applyNumberFormat="1" applyFont="1" applyFill="1" applyBorder="1" applyAlignment="1" applyProtection="1">
      <protection locked="0"/>
    </xf>
    <xf numFmtId="180" fontId="7" fillId="6" borderId="9" xfId="0" applyNumberFormat="1" applyFont="1" applyFill="1" applyBorder="1" applyAlignment="1" applyProtection="1">
      <protection locked="0"/>
    </xf>
    <xf numFmtId="180" fontId="7" fillId="6" borderId="10" xfId="0" applyNumberFormat="1" applyFont="1" applyFill="1" applyBorder="1" applyAlignment="1" applyProtection="1">
      <protection locked="0"/>
    </xf>
    <xf numFmtId="180" fontId="146" fillId="40" borderId="0" xfId="0" applyNumberFormat="1" applyFont="1" applyFill="1" applyBorder="1" applyProtection="1">
      <protection locked="0"/>
    </xf>
    <xf numFmtId="180" fontId="144" fillId="40" borderId="0" xfId="0" applyNumberFormat="1" applyFont="1" applyFill="1" applyBorder="1" applyProtection="1">
      <protection locked="0"/>
    </xf>
    <xf numFmtId="180" fontId="144" fillId="40" borderId="0" xfId="0" applyNumberFormat="1" applyFont="1" applyFill="1" applyProtection="1">
      <protection locked="0"/>
    </xf>
    <xf numFmtId="180" fontId="144" fillId="39" borderId="0" xfId="0" applyNumberFormat="1" applyFont="1" applyFill="1" applyProtection="1">
      <protection locked="0"/>
    </xf>
    <xf numFmtId="180" fontId="99" fillId="0" borderId="10" xfId="0" applyNumberFormat="1" applyFont="1" applyBorder="1" applyProtection="1">
      <protection locked="0"/>
    </xf>
    <xf numFmtId="180" fontId="148" fillId="2" borderId="8" xfId="0" applyNumberFormat="1" applyFont="1" applyFill="1" applyBorder="1" applyProtection="1">
      <protection locked="0"/>
    </xf>
    <xf numFmtId="180" fontId="149" fillId="6" borderId="8" xfId="0" applyNumberFormat="1" applyFont="1" applyFill="1" applyBorder="1" applyProtection="1">
      <protection locked="0"/>
    </xf>
    <xf numFmtId="180" fontId="149" fillId="6" borderId="9" xfId="0" applyNumberFormat="1" applyFont="1" applyFill="1" applyBorder="1" applyProtection="1">
      <protection locked="0"/>
    </xf>
    <xf numFmtId="180" fontId="149" fillId="6" borderId="10" xfId="0" applyNumberFormat="1" applyFont="1" applyFill="1" applyBorder="1" applyProtection="1">
      <protection locked="0"/>
    </xf>
    <xf numFmtId="180" fontId="150" fillId="6" borderId="8" xfId="0" applyNumberFormat="1" applyFont="1" applyFill="1" applyBorder="1" applyProtection="1">
      <protection locked="0"/>
    </xf>
    <xf numFmtId="180" fontId="150" fillId="0" borderId="8" xfId="0" applyNumberFormat="1" applyFont="1" applyBorder="1" applyProtection="1">
      <protection locked="0"/>
    </xf>
    <xf numFmtId="180" fontId="150" fillId="2" borderId="8" xfId="0" applyNumberFormat="1" applyFont="1" applyFill="1" applyBorder="1" applyProtection="1">
      <protection locked="0"/>
    </xf>
    <xf numFmtId="180" fontId="150" fillId="14" borderId="8" xfId="0" applyNumberFormat="1" applyFont="1" applyFill="1" applyBorder="1" applyProtection="1">
      <protection locked="0"/>
    </xf>
    <xf numFmtId="180" fontId="150" fillId="13" borderId="8" xfId="0" applyNumberFormat="1" applyFont="1" applyFill="1" applyBorder="1" applyProtection="1">
      <protection locked="0"/>
    </xf>
    <xf numFmtId="180" fontId="150" fillId="5" borderId="9" xfId="0" applyNumberFormat="1" applyFont="1" applyFill="1" applyBorder="1" applyProtection="1">
      <protection locked="0"/>
    </xf>
    <xf numFmtId="180" fontId="148" fillId="2" borderId="8" xfId="0" applyNumberFormat="1" applyFont="1" applyFill="1" applyBorder="1" applyAlignment="1" applyProtection="1">
      <alignment horizontal="left"/>
      <protection locked="0"/>
    </xf>
    <xf numFmtId="180" fontId="71" fillId="20" borderId="8" xfId="0" applyNumberFormat="1" applyFont="1" applyFill="1" applyBorder="1" applyProtection="1">
      <protection locked="0"/>
    </xf>
    <xf numFmtId="180" fontId="148" fillId="20" borderId="8" xfId="0" applyNumberFormat="1" applyFont="1" applyFill="1" applyBorder="1" applyProtection="1">
      <protection locked="0"/>
    </xf>
    <xf numFmtId="0" fontId="150" fillId="21" borderId="8" xfId="0" applyFont="1" applyFill="1" applyBorder="1" applyProtection="1">
      <protection locked="0"/>
    </xf>
    <xf numFmtId="180" fontId="149" fillId="21" borderId="9" xfId="0" applyNumberFormat="1" applyFont="1" applyFill="1" applyBorder="1" applyProtection="1">
      <protection locked="0"/>
    </xf>
    <xf numFmtId="180" fontId="149" fillId="21" borderId="10" xfId="0" applyNumberFormat="1" applyFont="1" applyFill="1" applyBorder="1" applyProtection="1">
      <protection locked="0"/>
    </xf>
    <xf numFmtId="180" fontId="150" fillId="21" borderId="8" xfId="0" applyNumberFormat="1" applyFont="1" applyFill="1" applyBorder="1" applyProtection="1">
      <protection locked="0"/>
    </xf>
    <xf numFmtId="180" fontId="149" fillId="21" borderId="8" xfId="0" applyNumberFormat="1" applyFont="1" applyFill="1" applyBorder="1" applyProtection="1">
      <protection locked="0"/>
    </xf>
    <xf numFmtId="180" fontId="150" fillId="20" borderId="8" xfId="0" applyNumberFormat="1" applyFont="1" applyFill="1" applyBorder="1" applyProtection="1">
      <protection locked="0"/>
    </xf>
    <xf numFmtId="180" fontId="150" fillId="41" borderId="8" xfId="0" applyNumberFormat="1" applyFont="1" applyFill="1" applyBorder="1" applyProtection="1">
      <protection locked="0"/>
    </xf>
    <xf numFmtId="180" fontId="150" fillId="22" borderId="9" xfId="0" applyNumberFormat="1" applyFont="1" applyFill="1" applyBorder="1" applyProtection="1">
      <protection locked="0"/>
    </xf>
    <xf numFmtId="180" fontId="149" fillId="6" borderId="8" xfId="0" applyNumberFormat="1" applyFont="1" applyFill="1" applyBorder="1" applyAlignment="1" applyProtection="1">
      <protection locked="0"/>
    </xf>
    <xf numFmtId="180" fontId="150" fillId="3" borderId="8" xfId="0" applyNumberFormat="1" applyFont="1" applyFill="1" applyBorder="1" applyProtection="1">
      <protection locked="0"/>
    </xf>
    <xf numFmtId="180" fontId="149" fillId="21" borderId="19" xfId="0" applyNumberFormat="1" applyFont="1" applyFill="1" applyBorder="1" applyProtection="1">
      <protection locked="0"/>
    </xf>
    <xf numFmtId="180" fontId="149" fillId="21" borderId="5" xfId="0" applyNumberFormat="1" applyFont="1" applyFill="1" applyBorder="1" applyProtection="1">
      <protection locked="0"/>
    </xf>
    <xf numFmtId="180" fontId="149" fillId="21" borderId="6" xfId="0" applyNumberFormat="1" applyFont="1" applyFill="1" applyBorder="1" applyProtection="1">
      <protection locked="0"/>
    </xf>
    <xf numFmtId="180" fontId="151" fillId="20" borderId="8" xfId="0" applyNumberFormat="1" applyFont="1" applyFill="1" applyBorder="1" applyProtection="1">
      <protection locked="0"/>
    </xf>
    <xf numFmtId="180" fontId="151" fillId="41" borderId="8" xfId="0" applyNumberFormat="1" applyFont="1" applyFill="1" applyBorder="1" applyProtection="1">
      <protection locked="0"/>
    </xf>
    <xf numFmtId="180" fontId="149" fillId="6" borderId="9" xfId="0" applyNumberFormat="1" applyFont="1" applyFill="1" applyBorder="1" applyAlignment="1" applyProtection="1">
      <alignment horizontal="left"/>
      <protection locked="0"/>
    </xf>
    <xf numFmtId="180" fontId="150" fillId="0" borderId="8" xfId="0" applyNumberFormat="1" applyFont="1" applyFill="1" applyBorder="1" applyProtection="1">
      <protection locked="0"/>
    </xf>
    <xf numFmtId="180" fontId="150" fillId="42" borderId="8" xfId="0" applyNumberFormat="1" applyFont="1" applyFill="1" applyBorder="1" applyProtection="1">
      <protection locked="0"/>
    </xf>
    <xf numFmtId="180" fontId="0" fillId="42" borderId="8" xfId="0" applyNumberFormat="1" applyFont="1" applyFill="1" applyBorder="1" applyProtection="1">
      <protection locked="0"/>
    </xf>
    <xf numFmtId="180" fontId="150" fillId="25" borderId="8" xfId="0" applyNumberFormat="1" applyFont="1" applyFill="1" applyBorder="1" applyProtection="1">
      <protection locked="0"/>
    </xf>
    <xf numFmtId="180" fontId="148" fillId="20" borderId="8" xfId="0" applyNumberFormat="1" applyFont="1" applyFill="1" applyBorder="1" applyAlignment="1" applyProtection="1">
      <alignment horizontal="left"/>
      <protection locked="0"/>
    </xf>
    <xf numFmtId="180" fontId="70" fillId="21" borderId="8" xfId="0" applyNumberFormat="1" applyFont="1" applyFill="1" applyBorder="1" applyProtection="1">
      <protection locked="0"/>
    </xf>
    <xf numFmtId="180" fontId="92" fillId="21" borderId="8" xfId="0" applyNumberFormat="1" applyFont="1" applyFill="1" applyBorder="1" applyProtection="1">
      <protection locked="0"/>
    </xf>
    <xf numFmtId="180" fontId="151" fillId="0" borderId="8" xfId="0" applyNumberFormat="1" applyFont="1" applyFill="1" applyBorder="1" applyProtection="1">
      <protection locked="0"/>
    </xf>
    <xf numFmtId="180" fontId="151" fillId="14" borderId="8" xfId="0" applyNumberFormat="1" applyFont="1" applyFill="1" applyBorder="1" applyProtection="1">
      <protection locked="0"/>
    </xf>
    <xf numFmtId="180" fontId="148" fillId="20" borderId="17" xfId="0" applyNumberFormat="1" applyFont="1" applyFill="1" applyBorder="1" applyProtection="1">
      <protection locked="0"/>
    </xf>
    <xf numFmtId="180" fontId="149" fillId="21" borderId="17" xfId="0" applyNumberFormat="1" applyFont="1" applyFill="1" applyBorder="1" applyProtection="1">
      <protection locked="0"/>
    </xf>
    <xf numFmtId="180" fontId="149" fillId="21" borderId="2" xfId="0" applyNumberFormat="1" applyFont="1" applyFill="1" applyBorder="1" applyProtection="1">
      <protection locked="0"/>
    </xf>
    <xf numFmtId="180" fontId="149" fillId="21" borderId="4" xfId="0" applyNumberFormat="1" applyFont="1" applyFill="1" applyBorder="1" applyProtection="1">
      <protection locked="0"/>
    </xf>
    <xf numFmtId="180" fontId="150" fillId="21" borderId="17" xfId="0" applyNumberFormat="1" applyFont="1" applyFill="1" applyBorder="1" applyProtection="1">
      <protection locked="0"/>
    </xf>
    <xf numFmtId="180" fontId="150" fillId="20" borderId="17" xfId="0" applyNumberFormat="1" applyFont="1" applyFill="1" applyBorder="1" applyProtection="1">
      <protection locked="0"/>
    </xf>
    <xf numFmtId="180" fontId="150" fillId="25" borderId="17" xfId="0" applyNumberFormat="1" applyFont="1" applyFill="1" applyBorder="1" applyProtection="1">
      <protection locked="0"/>
    </xf>
    <xf numFmtId="180" fontId="150" fillId="39" borderId="9" xfId="0" applyNumberFormat="1" applyFont="1" applyFill="1" applyBorder="1" applyProtection="1">
      <protection locked="0"/>
    </xf>
    <xf numFmtId="180" fontId="150" fillId="22" borderId="2" xfId="0" applyNumberFormat="1" applyFont="1" applyFill="1" applyBorder="1" applyProtection="1">
      <protection locked="0"/>
    </xf>
    <xf numFmtId="180" fontId="150" fillId="0" borderId="19" xfId="0" applyNumberFormat="1" applyFont="1" applyBorder="1" applyProtection="1">
      <protection locked="0"/>
    </xf>
    <xf numFmtId="180" fontId="150" fillId="13" borderId="19" xfId="0" applyNumberFormat="1" applyFont="1" applyFill="1" applyBorder="1" applyProtection="1">
      <protection locked="0"/>
    </xf>
    <xf numFmtId="180" fontId="150" fillId="0" borderId="0" xfId="0" applyNumberFormat="1" applyFont="1" applyProtection="1">
      <protection locked="0"/>
    </xf>
    <xf numFmtId="180" fontId="152" fillId="2" borderId="8" xfId="0" applyNumberFormat="1" applyFont="1" applyFill="1" applyBorder="1" applyProtection="1">
      <protection locked="0"/>
    </xf>
    <xf numFmtId="180" fontId="148" fillId="0" borderId="8" xfId="0" applyNumberFormat="1" applyFont="1" applyBorder="1" applyProtection="1">
      <protection locked="0"/>
    </xf>
    <xf numFmtId="180" fontId="152" fillId="0" borderId="19" xfId="0" applyNumberFormat="1" applyFont="1" applyBorder="1" applyProtection="1">
      <protection locked="0"/>
    </xf>
    <xf numFmtId="180" fontId="149" fillId="6" borderId="19" xfId="0" applyNumberFormat="1" applyFont="1" applyFill="1" applyBorder="1" applyProtection="1">
      <protection locked="0"/>
    </xf>
    <xf numFmtId="180" fontId="149" fillId="6" borderId="5" xfId="0" applyNumberFormat="1" applyFont="1" applyFill="1" applyBorder="1" applyProtection="1">
      <protection locked="0"/>
    </xf>
    <xf numFmtId="180" fontId="149" fillId="6" borderId="6" xfId="0" applyNumberFormat="1" applyFont="1" applyFill="1" applyBorder="1" applyProtection="1">
      <protection locked="0"/>
    </xf>
    <xf numFmtId="180" fontId="150" fillId="6" borderId="19" xfId="0" applyNumberFormat="1" applyFont="1" applyFill="1" applyBorder="1" applyProtection="1">
      <protection locked="0"/>
    </xf>
    <xf numFmtId="180" fontId="150" fillId="2" borderId="19" xfId="0" applyNumberFormat="1" applyFont="1" applyFill="1" applyBorder="1" applyProtection="1">
      <protection locked="0"/>
    </xf>
    <xf numFmtId="180" fontId="150" fillId="14" borderId="19" xfId="0" applyNumberFormat="1" applyFont="1" applyFill="1" applyBorder="1" applyProtection="1">
      <protection locked="0"/>
    </xf>
    <xf numFmtId="180" fontId="150" fillId="5" borderId="5" xfId="0" applyNumberFormat="1" applyFont="1" applyFill="1" applyBorder="1" applyProtection="1">
      <protection locked="0"/>
    </xf>
    <xf numFmtId="180" fontId="152" fillId="0" borderId="8" xfId="0" applyNumberFormat="1" applyFont="1" applyBorder="1" applyProtection="1">
      <protection locked="0"/>
    </xf>
    <xf numFmtId="180" fontId="150" fillId="0" borderId="19" xfId="0" applyNumberFormat="1" applyFont="1" applyFill="1" applyBorder="1" applyProtection="1">
      <protection locked="0"/>
    </xf>
    <xf numFmtId="180" fontId="150" fillId="21" borderId="19" xfId="0" applyNumberFormat="1" applyFont="1" applyFill="1" applyBorder="1" applyProtection="1">
      <protection locked="0"/>
    </xf>
    <xf numFmtId="180" fontId="152" fillId="20" borderId="8" xfId="0" applyNumberFormat="1" applyFont="1" applyFill="1" applyBorder="1" applyProtection="1">
      <protection locked="0"/>
    </xf>
    <xf numFmtId="180" fontId="72" fillId="20" borderId="8" xfId="0" applyNumberFormat="1" applyFont="1" applyFill="1" applyBorder="1" applyProtection="1">
      <protection locked="0"/>
    </xf>
    <xf numFmtId="180" fontId="66" fillId="25" borderId="8" xfId="0" applyNumberFormat="1" applyFont="1" applyFill="1" applyBorder="1" applyProtection="1">
      <protection locked="0"/>
    </xf>
    <xf numFmtId="180" fontId="149" fillId="2" borderId="8" xfId="0" applyNumberFormat="1" applyFont="1" applyFill="1" applyBorder="1" applyProtection="1">
      <protection locked="0"/>
    </xf>
    <xf numFmtId="180" fontId="150" fillId="2" borderId="17" xfId="0" applyNumberFormat="1" applyFont="1" applyFill="1" applyBorder="1" applyProtection="1">
      <protection locked="0"/>
    </xf>
    <xf numFmtId="180" fontId="150" fillId="14" borderId="17" xfId="0" applyNumberFormat="1" applyFont="1" applyFill="1" applyBorder="1" applyProtection="1">
      <protection locked="0"/>
    </xf>
    <xf numFmtId="180" fontId="150" fillId="13" borderId="17" xfId="0" applyNumberFormat="1" applyFont="1" applyFill="1" applyBorder="1" applyProtection="1">
      <protection locked="0"/>
    </xf>
    <xf numFmtId="180" fontId="149" fillId="2" borderId="17" xfId="0" applyNumberFormat="1" applyFont="1" applyFill="1" applyBorder="1" applyProtection="1">
      <protection locked="0"/>
    </xf>
    <xf numFmtId="180" fontId="149" fillId="6" borderId="2" xfId="0" applyNumberFormat="1" applyFont="1" applyFill="1" applyBorder="1" applyProtection="1">
      <protection locked="0"/>
    </xf>
    <xf numFmtId="180" fontId="149" fillId="6" borderId="4" xfId="0" applyNumberFormat="1" applyFont="1" applyFill="1" applyBorder="1" applyProtection="1">
      <protection locked="0"/>
    </xf>
    <xf numFmtId="180" fontId="150" fillId="6" borderId="17" xfId="0" applyNumberFormat="1" applyFont="1" applyFill="1" applyBorder="1" applyProtection="1">
      <protection locked="0"/>
    </xf>
    <xf numFmtId="180" fontId="150" fillId="0" borderId="17" xfId="0" applyNumberFormat="1" applyFont="1" applyBorder="1" applyProtection="1">
      <protection locked="0"/>
    </xf>
    <xf numFmtId="180" fontId="150" fillId="5" borderId="2" xfId="0" applyNumberFormat="1" applyFont="1" applyFill="1" applyBorder="1" applyProtection="1">
      <protection locked="0"/>
    </xf>
    <xf numFmtId="180" fontId="149" fillId="0" borderId="0" xfId="0" applyNumberFormat="1" applyFont="1" applyFill="1" applyBorder="1" applyProtection="1">
      <protection locked="0"/>
    </xf>
    <xf numFmtId="180" fontId="150" fillId="0" borderId="0" xfId="0" applyNumberFormat="1" applyFont="1" applyFill="1" applyBorder="1" applyProtection="1">
      <protection locked="0"/>
    </xf>
    <xf numFmtId="180" fontId="149" fillId="6" borderId="17" xfId="0" applyNumberFormat="1" applyFont="1" applyFill="1" applyBorder="1" applyProtection="1">
      <protection locked="0"/>
    </xf>
    <xf numFmtId="180" fontId="152" fillId="20" borderId="0" xfId="0" applyNumberFormat="1" applyFont="1" applyFill="1" applyBorder="1" applyProtection="1">
      <protection locked="0"/>
    </xf>
    <xf numFmtId="180" fontId="150" fillId="20" borderId="0" xfId="0" applyNumberFormat="1" applyFont="1" applyFill="1" applyBorder="1" applyProtection="1">
      <protection locked="0"/>
    </xf>
    <xf numFmtId="180" fontId="152" fillId="20" borderId="19" xfId="0" applyNumberFormat="1" applyFont="1" applyFill="1" applyBorder="1" applyProtection="1">
      <protection locked="0"/>
    </xf>
    <xf numFmtId="180" fontId="150" fillId="20" borderId="19" xfId="0" applyNumberFormat="1" applyFont="1" applyFill="1" applyBorder="1" applyProtection="1">
      <protection locked="0"/>
    </xf>
    <xf numFmtId="180" fontId="150" fillId="25" borderId="19" xfId="0" applyNumberFormat="1" applyFont="1" applyFill="1" applyBorder="1" applyProtection="1">
      <protection locked="0"/>
    </xf>
    <xf numFmtId="180" fontId="150" fillId="22" borderId="5" xfId="0" applyNumberFormat="1" applyFont="1" applyFill="1" applyBorder="1" applyProtection="1">
      <protection locked="0"/>
    </xf>
    <xf numFmtId="180" fontId="149" fillId="0" borderId="8" xfId="0" applyNumberFormat="1" applyFont="1" applyBorder="1" applyProtection="1">
      <protection locked="0"/>
    </xf>
    <xf numFmtId="180" fontId="152" fillId="2" borderId="8" xfId="0" quotePrefix="1" applyNumberFormat="1" applyFont="1" applyFill="1" applyBorder="1" applyAlignment="1" applyProtection="1">
      <alignment horizontal="left"/>
      <protection locked="0"/>
    </xf>
    <xf numFmtId="180" fontId="153" fillId="2" borderId="8" xfId="0" applyNumberFormat="1" applyFont="1" applyFill="1" applyBorder="1" applyAlignment="1" applyProtection="1">
      <alignment horizontal="left"/>
      <protection locked="0"/>
    </xf>
    <xf numFmtId="180" fontId="148" fillId="21" borderId="9" xfId="0" applyNumberFormat="1" applyFont="1" applyFill="1" applyBorder="1" applyProtection="1">
      <protection locked="0"/>
    </xf>
    <xf numFmtId="180" fontId="144" fillId="20" borderId="7" xfId="0" applyNumberFormat="1" applyFont="1" applyFill="1" applyBorder="1" applyProtection="1">
      <protection locked="0"/>
    </xf>
    <xf numFmtId="180" fontId="145" fillId="20" borderId="0" xfId="0" applyNumberFormat="1" applyFont="1" applyFill="1" applyBorder="1" applyProtection="1">
      <protection locked="0"/>
    </xf>
    <xf numFmtId="180" fontId="144" fillId="20" borderId="0" xfId="0" applyNumberFormat="1" applyFont="1" applyFill="1" applyBorder="1" applyProtection="1">
      <protection locked="0"/>
    </xf>
    <xf numFmtId="180" fontId="144" fillId="20" borderId="0" xfId="0" applyNumberFormat="1" applyFont="1" applyFill="1" applyProtection="1">
      <protection locked="0"/>
    </xf>
    <xf numFmtId="180" fontId="146" fillId="20" borderId="7" xfId="0" applyNumberFormat="1" applyFont="1" applyFill="1" applyBorder="1" applyProtection="1">
      <protection locked="0"/>
    </xf>
    <xf numFmtId="180" fontId="152" fillId="20" borderId="8" xfId="0" applyNumberFormat="1" applyFont="1" applyFill="1" applyBorder="1" applyAlignment="1" applyProtection="1">
      <alignment horizontal="left"/>
      <protection locked="0"/>
    </xf>
    <xf numFmtId="180" fontId="152" fillId="20" borderId="8" xfId="0" quotePrefix="1" applyNumberFormat="1" applyFont="1" applyFill="1" applyBorder="1" applyAlignment="1" applyProtection="1">
      <alignment horizontal="left"/>
      <protection locked="0"/>
    </xf>
    <xf numFmtId="180" fontId="152" fillId="2" borderId="8" xfId="0" applyNumberFormat="1" applyFont="1" applyFill="1" applyBorder="1" applyAlignment="1" applyProtection="1">
      <alignment horizontal="left"/>
      <protection locked="0"/>
    </xf>
    <xf numFmtId="180" fontId="148" fillId="6" borderId="9" xfId="0" applyNumberFormat="1" applyFont="1" applyFill="1" applyBorder="1" applyProtection="1">
      <protection locked="0"/>
    </xf>
    <xf numFmtId="180" fontId="99" fillId="0" borderId="0" xfId="0" applyNumberFormat="1" applyFont="1" applyBorder="1" applyProtection="1">
      <protection locked="0"/>
    </xf>
    <xf numFmtId="180" fontId="154" fillId="0" borderId="0" xfId="0" applyNumberFormat="1" applyFont="1" applyProtection="1">
      <protection locked="0"/>
    </xf>
    <xf numFmtId="180" fontId="154" fillId="20" borderId="0" xfId="0" applyNumberFormat="1" applyFont="1" applyFill="1" applyProtection="1">
      <protection locked="0"/>
    </xf>
    <xf numFmtId="180" fontId="155" fillId="20" borderId="8" xfId="0" applyNumberFormat="1" applyFont="1" applyFill="1" applyBorder="1" applyProtection="1">
      <protection locked="0"/>
    </xf>
    <xf numFmtId="180" fontId="5" fillId="0" borderId="0" xfId="0" applyNumberFormat="1" applyFont="1" applyBorder="1" applyProtection="1">
      <protection locked="0"/>
    </xf>
    <xf numFmtId="180" fontId="156" fillId="6" borderId="8" xfId="14" applyNumberFormat="1" applyFont="1" applyFill="1" applyBorder="1" applyProtection="1">
      <protection locked="0"/>
    </xf>
    <xf numFmtId="180" fontId="149" fillId="6" borderId="8" xfId="14" applyNumberFormat="1" applyFont="1" applyFill="1" applyBorder="1" applyProtection="1">
      <protection locked="0"/>
    </xf>
    <xf numFmtId="180" fontId="149" fillId="6" borderId="9" xfId="14" applyNumberFormat="1" applyFont="1" applyFill="1" applyBorder="1" applyAlignment="1" applyProtection="1">
      <protection locked="0"/>
    </xf>
    <xf numFmtId="180" fontId="149" fillId="6" borderId="10" xfId="14" applyNumberFormat="1" applyFont="1" applyFill="1" applyBorder="1" applyAlignment="1" applyProtection="1">
      <protection locked="0"/>
    </xf>
    <xf numFmtId="180" fontId="152" fillId="2" borderId="17" xfId="0" applyNumberFormat="1" applyFont="1" applyFill="1" applyBorder="1" applyProtection="1">
      <protection locked="0"/>
    </xf>
    <xf numFmtId="0" fontId="157" fillId="0" borderId="0" xfId="0" applyFont="1" applyProtection="1">
      <protection locked="0"/>
    </xf>
    <xf numFmtId="180" fontId="158" fillId="2" borderId="8" xfId="0" applyNumberFormat="1" applyFont="1" applyFill="1" applyBorder="1" applyProtection="1">
      <protection locked="0"/>
    </xf>
    <xf numFmtId="180" fontId="159" fillId="6" borderId="8" xfId="0" applyNumberFormat="1" applyFont="1" applyFill="1" applyBorder="1" applyProtection="1">
      <protection locked="0"/>
    </xf>
    <xf numFmtId="180" fontId="159" fillId="6" borderId="9" xfId="0" applyNumberFormat="1" applyFont="1" applyFill="1" applyBorder="1" applyProtection="1">
      <protection locked="0"/>
    </xf>
    <xf numFmtId="180" fontId="159" fillId="6" borderId="10" xfId="0" applyNumberFormat="1" applyFont="1" applyFill="1" applyBorder="1" applyProtection="1">
      <protection locked="0"/>
    </xf>
    <xf numFmtId="180" fontId="160" fillId="6" borderId="8" xfId="0" applyNumberFormat="1" applyFont="1" applyFill="1" applyBorder="1" applyProtection="1">
      <protection locked="0"/>
    </xf>
    <xf numFmtId="180" fontId="160" fillId="0" borderId="8" xfId="0" applyNumberFormat="1" applyFont="1" applyBorder="1" applyProtection="1">
      <protection locked="0"/>
    </xf>
    <xf numFmtId="180" fontId="160" fillId="2" borderId="8" xfId="0" applyNumberFormat="1" applyFont="1" applyFill="1" applyBorder="1" applyProtection="1">
      <protection locked="0"/>
    </xf>
    <xf numFmtId="180" fontId="160" fillId="14" borderId="8" xfId="0" applyNumberFormat="1" applyFont="1" applyFill="1" applyBorder="1" applyProtection="1">
      <protection locked="0"/>
    </xf>
    <xf numFmtId="180" fontId="160" fillId="13" borderId="8" xfId="0" applyNumberFormat="1" applyFont="1" applyFill="1" applyBorder="1" applyProtection="1">
      <protection locked="0"/>
    </xf>
    <xf numFmtId="180" fontId="160" fillId="5" borderId="8" xfId="0" applyNumberFormat="1" applyFont="1" applyFill="1" applyBorder="1" applyProtection="1">
      <protection locked="0"/>
    </xf>
    <xf numFmtId="180" fontId="161" fillId="0" borderId="0" xfId="0" applyNumberFormat="1" applyFont="1" applyFill="1" applyProtection="1">
      <protection locked="0"/>
    </xf>
    <xf numFmtId="180" fontId="160" fillId="0" borderId="0" xfId="0" applyNumberFormat="1" applyFont="1" applyFill="1" applyProtection="1">
      <protection locked="0"/>
    </xf>
    <xf numFmtId="180" fontId="158" fillId="2" borderId="8" xfId="0" applyNumberFormat="1" applyFont="1" applyFill="1" applyBorder="1" applyAlignment="1" applyProtection="1">
      <alignment horizontal="left"/>
      <protection locked="0"/>
    </xf>
    <xf numFmtId="180" fontId="162" fillId="2" borderId="8" xfId="0" applyNumberFormat="1" applyFont="1" applyFill="1" applyBorder="1" applyProtection="1">
      <protection locked="0"/>
    </xf>
    <xf numFmtId="180" fontId="163" fillId="6" borderId="8" xfId="0" applyNumberFormat="1" applyFont="1" applyFill="1" applyBorder="1" applyProtection="1">
      <protection locked="0"/>
    </xf>
    <xf numFmtId="180" fontId="163" fillId="6" borderId="9" xfId="0" applyNumberFormat="1" applyFont="1" applyFill="1" applyBorder="1" applyProtection="1">
      <protection locked="0"/>
    </xf>
    <xf numFmtId="180" fontId="163" fillId="6" borderId="10" xfId="0" applyNumberFormat="1" applyFont="1" applyFill="1" applyBorder="1" applyProtection="1">
      <protection locked="0"/>
    </xf>
    <xf numFmtId="180" fontId="157" fillId="6" borderId="8" xfId="0" applyNumberFormat="1" applyFont="1" applyFill="1" applyBorder="1" applyProtection="1">
      <protection locked="0"/>
    </xf>
    <xf numFmtId="180" fontId="157" fillId="0" borderId="8" xfId="0" applyNumberFormat="1" applyFont="1" applyBorder="1" applyProtection="1">
      <protection locked="0"/>
    </xf>
    <xf numFmtId="180" fontId="157" fillId="0" borderId="8" xfId="0" applyNumberFormat="1" applyFont="1" applyFill="1" applyBorder="1" applyProtection="1">
      <protection locked="0"/>
    </xf>
    <xf numFmtId="180" fontId="157" fillId="2" borderId="8" xfId="0" applyNumberFormat="1" applyFont="1" applyFill="1" applyBorder="1" applyProtection="1">
      <protection locked="0"/>
    </xf>
    <xf numFmtId="180" fontId="164" fillId="13" borderId="8" xfId="0" applyNumberFormat="1" applyFont="1" applyFill="1" applyBorder="1" applyProtection="1">
      <protection locked="0"/>
    </xf>
    <xf numFmtId="180" fontId="157" fillId="13" borderId="8" xfId="0" applyNumberFormat="1" applyFont="1" applyFill="1" applyBorder="1" applyProtection="1">
      <protection locked="0"/>
    </xf>
    <xf numFmtId="180" fontId="157" fillId="5" borderId="8" xfId="0" applyNumberFormat="1" applyFont="1" applyFill="1" applyBorder="1" applyProtection="1">
      <protection locked="0"/>
    </xf>
    <xf numFmtId="180" fontId="165" fillId="0" borderId="0" xfId="0" applyNumberFormat="1" applyFont="1" applyFill="1" applyProtection="1">
      <protection locked="0"/>
    </xf>
    <xf numFmtId="180" fontId="157" fillId="0" borderId="0" xfId="0" applyNumberFormat="1" applyFont="1" applyFill="1" applyProtection="1">
      <protection locked="0"/>
    </xf>
    <xf numFmtId="180" fontId="157" fillId="14" borderId="8" xfId="0" applyNumberFormat="1" applyFont="1" applyFill="1" applyBorder="1" applyProtection="1">
      <protection locked="0"/>
    </xf>
    <xf numFmtId="180" fontId="166" fillId="14" borderId="8" xfId="0" applyNumberFormat="1" applyFont="1" applyFill="1" applyBorder="1" applyProtection="1">
      <protection locked="0"/>
    </xf>
    <xf numFmtId="180" fontId="160" fillId="6" borderId="8" xfId="0" applyNumberFormat="1" applyFont="1" applyFill="1" applyBorder="1" applyAlignment="1" applyProtection="1">
      <alignment horizontal="right"/>
      <protection locked="0"/>
    </xf>
    <xf numFmtId="180" fontId="66" fillId="5" borderId="8" xfId="0" applyNumberFormat="1" applyFont="1" applyFill="1" applyBorder="1" applyProtection="1">
      <protection locked="0"/>
    </xf>
    <xf numFmtId="180" fontId="65" fillId="0" borderId="0" xfId="0" applyNumberFormat="1" applyFont="1" applyFill="1" applyProtection="1">
      <protection locked="0"/>
    </xf>
    <xf numFmtId="180" fontId="162" fillId="2" borderId="8" xfId="0" applyNumberFormat="1" applyFont="1" applyFill="1" applyBorder="1" applyAlignment="1" applyProtection="1">
      <alignment horizontal="left"/>
      <protection locked="0"/>
    </xf>
    <xf numFmtId="180" fontId="163" fillId="6" borderId="8" xfId="0" applyNumberFormat="1" applyFont="1" applyFill="1" applyBorder="1" applyAlignment="1" applyProtection="1">
      <protection locked="0"/>
    </xf>
    <xf numFmtId="180" fontId="157" fillId="14" borderId="0" xfId="0" applyNumberFormat="1" applyFont="1" applyFill="1" applyProtection="1">
      <protection locked="0"/>
    </xf>
    <xf numFmtId="180" fontId="157" fillId="3" borderId="8" xfId="0" applyNumberFormat="1" applyFont="1" applyFill="1" applyBorder="1" applyProtection="1">
      <protection locked="0"/>
    </xf>
    <xf numFmtId="180" fontId="164" fillId="0" borderId="8" xfId="0" applyNumberFormat="1" applyFont="1" applyBorder="1" applyProtection="1">
      <protection locked="0"/>
    </xf>
    <xf numFmtId="180" fontId="162" fillId="0" borderId="8" xfId="0" applyNumberFormat="1" applyFont="1" applyFill="1" applyBorder="1" applyProtection="1">
      <protection locked="0"/>
    </xf>
    <xf numFmtId="180" fontId="162" fillId="14" borderId="8" xfId="0" applyNumberFormat="1" applyFont="1" applyFill="1" applyBorder="1" applyProtection="1">
      <protection locked="0"/>
    </xf>
    <xf numFmtId="180" fontId="162" fillId="0" borderId="0" xfId="0" applyNumberFormat="1" applyFont="1" applyFill="1" applyBorder="1" applyProtection="1">
      <protection locked="0"/>
    </xf>
    <xf numFmtId="180" fontId="157" fillId="0" borderId="0" xfId="0" applyNumberFormat="1" applyFont="1" applyFill="1" applyBorder="1" applyProtection="1">
      <protection locked="0"/>
    </xf>
    <xf numFmtId="180" fontId="71" fillId="14" borderId="8" xfId="0" applyNumberFormat="1" applyFont="1" applyFill="1" applyBorder="1" applyProtection="1">
      <protection locked="0"/>
    </xf>
    <xf numFmtId="180" fontId="157" fillId="0" borderId="0" xfId="0" applyNumberFormat="1" applyFont="1" applyFill="1"/>
    <xf numFmtId="180" fontId="157" fillId="13" borderId="19" xfId="0" applyNumberFormat="1" applyFont="1" applyFill="1" applyBorder="1" applyProtection="1">
      <protection locked="0"/>
    </xf>
    <xf numFmtId="180" fontId="167" fillId="0" borderId="8" xfId="0" applyNumberFormat="1" applyFont="1" applyBorder="1" applyProtection="1">
      <protection locked="0"/>
    </xf>
    <xf numFmtId="180" fontId="163" fillId="6" borderId="19" xfId="0" applyNumberFormat="1" applyFont="1" applyFill="1" applyBorder="1" applyProtection="1">
      <protection locked="0"/>
    </xf>
    <xf numFmtId="180" fontId="163" fillId="6" borderId="5" xfId="0" applyNumberFormat="1" applyFont="1" applyFill="1" applyBorder="1" applyProtection="1">
      <protection locked="0"/>
    </xf>
    <xf numFmtId="180" fontId="163" fillId="6" borderId="6" xfId="0" applyNumberFormat="1" applyFont="1" applyFill="1" applyBorder="1" applyProtection="1">
      <protection locked="0"/>
    </xf>
    <xf numFmtId="180" fontId="157" fillId="6" borderId="19" xfId="0" applyNumberFormat="1" applyFont="1" applyFill="1" applyBorder="1" applyProtection="1">
      <protection locked="0"/>
    </xf>
    <xf numFmtId="180" fontId="157" fillId="0" borderId="19" xfId="0" applyNumberFormat="1" applyFont="1" applyBorder="1" applyProtection="1">
      <protection locked="0"/>
    </xf>
    <xf numFmtId="180" fontId="157" fillId="2" borderId="19" xfId="0" applyNumberFormat="1" applyFont="1" applyFill="1" applyBorder="1" applyProtection="1">
      <protection locked="0"/>
    </xf>
    <xf numFmtId="180" fontId="157" fillId="14" borderId="19" xfId="0" applyNumberFormat="1" applyFont="1" applyFill="1" applyBorder="1" applyProtection="1">
      <protection locked="0"/>
    </xf>
    <xf numFmtId="180" fontId="157" fillId="5" borderId="19" xfId="0" applyNumberFormat="1" applyFont="1" applyFill="1" applyBorder="1" applyProtection="1">
      <protection locked="0"/>
    </xf>
    <xf numFmtId="180" fontId="167" fillId="2" borderId="8" xfId="0" applyNumberFormat="1" applyFont="1" applyFill="1" applyBorder="1" applyProtection="1">
      <protection locked="0"/>
    </xf>
    <xf numFmtId="180" fontId="157" fillId="0" borderId="19" xfId="0" applyNumberFormat="1" applyFont="1" applyFill="1" applyBorder="1" applyProtection="1">
      <protection locked="0"/>
    </xf>
    <xf numFmtId="180" fontId="162" fillId="0" borderId="0" xfId="0" applyNumberFormat="1" applyFont="1" applyProtection="1">
      <protection locked="0"/>
    </xf>
    <xf numFmtId="180" fontId="157" fillId="5" borderId="9" xfId="0" applyNumberFormat="1" applyFont="1" applyFill="1" applyBorder="1" applyProtection="1">
      <protection locked="0"/>
    </xf>
    <xf numFmtId="180" fontId="165" fillId="0" borderId="7" xfId="0" applyNumberFormat="1" applyFont="1" applyFill="1" applyBorder="1" applyProtection="1">
      <protection locked="0"/>
    </xf>
    <xf numFmtId="180" fontId="165" fillId="0" borderId="7" xfId="0" applyNumberFormat="1" applyFont="1" applyBorder="1" applyProtection="1">
      <protection locked="0"/>
    </xf>
    <xf numFmtId="180" fontId="157" fillId="0" borderId="0" xfId="0" applyNumberFormat="1" applyFont="1" applyBorder="1" applyProtection="1">
      <protection locked="0"/>
    </xf>
    <xf numFmtId="180" fontId="157" fillId="0" borderId="0" xfId="0" applyNumberFormat="1" applyFont="1" applyProtection="1">
      <protection locked="0"/>
    </xf>
    <xf numFmtId="180" fontId="157" fillId="0" borderId="7" xfId="0" applyNumberFormat="1" applyFont="1" applyFill="1" applyBorder="1" applyProtection="1">
      <protection locked="0"/>
    </xf>
    <xf numFmtId="180" fontId="160" fillId="5" borderId="9" xfId="0" applyNumberFormat="1" applyFont="1" applyFill="1" applyBorder="1" applyProtection="1">
      <protection locked="0"/>
    </xf>
    <xf numFmtId="180" fontId="161" fillId="0" borderId="7" xfId="0" applyNumberFormat="1" applyFont="1" applyFill="1" applyBorder="1" applyProtection="1">
      <protection locked="0"/>
    </xf>
    <xf numFmtId="180" fontId="160" fillId="0" borderId="0" xfId="0" applyNumberFormat="1" applyFont="1" applyBorder="1" applyProtection="1">
      <protection locked="0"/>
    </xf>
    <xf numFmtId="180" fontId="160" fillId="0" borderId="0" xfId="0" applyNumberFormat="1" applyFont="1" applyProtection="1">
      <protection locked="0"/>
    </xf>
    <xf numFmtId="180" fontId="163" fillId="0" borderId="0" xfId="0" applyNumberFormat="1" applyFont="1" applyFill="1" applyBorder="1" applyProtection="1">
      <protection locked="0"/>
    </xf>
    <xf numFmtId="180" fontId="157" fillId="20" borderId="8" xfId="0" applyNumberFormat="1" applyFont="1" applyFill="1" applyBorder="1" applyProtection="1">
      <protection locked="0"/>
    </xf>
    <xf numFmtId="180" fontId="157" fillId="25" borderId="8" xfId="0" applyNumberFormat="1" applyFont="1" applyFill="1" applyBorder="1" applyProtection="1">
      <protection locked="0"/>
    </xf>
    <xf numFmtId="180" fontId="163" fillId="20" borderId="0" xfId="0" applyNumberFormat="1" applyFont="1" applyFill="1" applyBorder="1" applyProtection="1">
      <protection locked="0"/>
    </xf>
    <xf numFmtId="180" fontId="157" fillId="20" borderId="0" xfId="0" applyNumberFormat="1" applyFont="1" applyFill="1" applyBorder="1" applyProtection="1">
      <protection locked="0"/>
    </xf>
    <xf numFmtId="180" fontId="157" fillId="20" borderId="0" xfId="0" applyNumberFormat="1" applyFont="1" applyFill="1" applyProtection="1">
      <protection locked="0"/>
    </xf>
    <xf numFmtId="180" fontId="157" fillId="39" borderId="0" xfId="0" applyNumberFormat="1" applyFont="1" applyFill="1" applyProtection="1">
      <protection locked="0"/>
    </xf>
    <xf numFmtId="180" fontId="162" fillId="0" borderId="8" xfId="0" applyNumberFormat="1" applyFont="1" applyBorder="1" applyProtection="1">
      <protection locked="0"/>
    </xf>
    <xf numFmtId="180" fontId="162" fillId="13" borderId="8" xfId="0" applyNumberFormat="1" applyFont="1" applyFill="1" applyBorder="1" applyProtection="1">
      <protection locked="0"/>
    </xf>
    <xf numFmtId="180" fontId="162" fillId="20" borderId="8" xfId="0" applyNumberFormat="1" applyFont="1" applyFill="1" applyBorder="1" applyProtection="1">
      <protection locked="0"/>
    </xf>
    <xf numFmtId="180" fontId="163" fillId="21" borderId="8" xfId="0" applyNumberFormat="1" applyFont="1" applyFill="1" applyBorder="1" applyProtection="1">
      <protection locked="0"/>
    </xf>
    <xf numFmtId="180" fontId="163" fillId="21" borderId="9" xfId="0" applyNumberFormat="1" applyFont="1" applyFill="1" applyBorder="1" applyProtection="1">
      <protection locked="0"/>
    </xf>
    <xf numFmtId="180" fontId="163" fillId="21" borderId="10" xfId="0" applyNumberFormat="1" applyFont="1" applyFill="1" applyBorder="1" applyProtection="1">
      <protection locked="0"/>
    </xf>
    <xf numFmtId="180" fontId="157" fillId="21" borderId="8" xfId="0" applyNumberFormat="1" applyFont="1" applyFill="1" applyBorder="1" applyProtection="1">
      <protection locked="0"/>
    </xf>
    <xf numFmtId="180" fontId="157" fillId="41" borderId="8" xfId="0" applyNumberFormat="1" applyFont="1" applyFill="1" applyBorder="1" applyProtection="1">
      <protection locked="0"/>
    </xf>
    <xf numFmtId="180" fontId="157" fillId="22" borderId="9" xfId="0" applyNumberFormat="1" applyFont="1" applyFill="1" applyBorder="1" applyProtection="1">
      <protection locked="0"/>
    </xf>
    <xf numFmtId="180" fontId="168" fillId="0" borderId="7" xfId="0" applyNumberFormat="1" applyFont="1" applyFill="1" applyBorder="1" applyProtection="1">
      <protection locked="0"/>
    </xf>
    <xf numFmtId="180" fontId="164" fillId="0" borderId="0" xfId="0" applyNumberFormat="1" applyFont="1" applyFill="1" applyBorder="1" applyProtection="1">
      <protection locked="0"/>
    </xf>
    <xf numFmtId="180" fontId="164" fillId="0" borderId="0" xfId="0" applyNumberFormat="1" applyFont="1" applyFill="1" applyProtection="1">
      <protection locked="0"/>
    </xf>
    <xf numFmtId="180" fontId="163" fillId="0" borderId="8" xfId="0" applyNumberFormat="1" applyFont="1" applyBorder="1" applyProtection="1">
      <protection locked="0"/>
    </xf>
    <xf numFmtId="180" fontId="163" fillId="2" borderId="8" xfId="0" applyNumberFormat="1" applyFont="1" applyFill="1" applyBorder="1" applyAlignment="1" applyProtection="1">
      <alignment horizontal="left"/>
      <protection locked="0"/>
    </xf>
    <xf numFmtId="180" fontId="162" fillId="6" borderId="9" xfId="0" applyNumberFormat="1" applyFont="1" applyFill="1" applyBorder="1" applyProtection="1">
      <protection locked="0"/>
    </xf>
    <xf numFmtId="180" fontId="163" fillId="6" borderId="9" xfId="0" applyNumberFormat="1" applyFont="1" applyFill="1" applyBorder="1" applyAlignment="1" applyProtection="1">
      <alignment horizontal="left"/>
      <protection locked="0"/>
    </xf>
    <xf numFmtId="180" fontId="157" fillId="42" borderId="8" xfId="0" applyNumberFormat="1" applyFont="1" applyFill="1" applyBorder="1" applyProtection="1">
      <protection locked="0"/>
    </xf>
    <xf numFmtId="180" fontId="162" fillId="0" borderId="10" xfId="0" applyNumberFormat="1" applyFont="1" applyBorder="1" applyProtection="1">
      <protection locked="0"/>
    </xf>
    <xf numFmtId="180" fontId="162" fillId="0" borderId="4" xfId="0" applyNumberFormat="1" applyFont="1" applyBorder="1" applyProtection="1">
      <protection locked="0"/>
    </xf>
    <xf numFmtId="180" fontId="95" fillId="0" borderId="4" xfId="0" applyNumberFormat="1" applyFont="1" applyBorder="1" applyProtection="1">
      <protection locked="0"/>
    </xf>
    <xf numFmtId="0" fontId="73" fillId="0" borderId="66" xfId="0" applyFont="1" applyBorder="1"/>
    <xf numFmtId="183" fontId="73" fillId="0" borderId="66" xfId="0" applyNumberFormat="1" applyFont="1" applyBorder="1" applyAlignment="1">
      <alignment horizontal="center"/>
    </xf>
    <xf numFmtId="0" fontId="73" fillId="0" borderId="0" xfId="0" applyFont="1"/>
    <xf numFmtId="183" fontId="73" fillId="0" borderId="48" xfId="0" applyNumberFormat="1" applyFont="1" applyBorder="1" applyAlignment="1">
      <alignment horizontal="center"/>
    </xf>
    <xf numFmtId="0" fontId="73" fillId="0" borderId="51" xfId="0" applyFont="1" applyBorder="1"/>
    <xf numFmtId="182" fontId="73" fillId="0" borderId="51" xfId="0" applyNumberFormat="1" applyFont="1" applyBorder="1" applyAlignment="1">
      <alignment horizontal="center"/>
    </xf>
    <xf numFmtId="0" fontId="73" fillId="0" borderId="66" xfId="0" applyFont="1" applyBorder="1" applyAlignment="1">
      <alignment horizontal="center"/>
    </xf>
    <xf numFmtId="182" fontId="73" fillId="0" borderId="66" xfId="0" applyNumberFormat="1" applyFont="1" applyBorder="1" applyAlignment="1">
      <alignment horizontal="center"/>
    </xf>
    <xf numFmtId="183" fontId="73" fillId="0" borderId="51" xfId="0" applyNumberFormat="1" applyFont="1" applyBorder="1" applyAlignment="1">
      <alignment horizontal="center"/>
    </xf>
    <xf numFmtId="0" fontId="73" fillId="0" borderId="8" xfId="0" applyFont="1" applyBorder="1"/>
    <xf numFmtId="0" fontId="73" fillId="0" borderId="9" xfId="0" applyFont="1" applyBorder="1"/>
    <xf numFmtId="0" fontId="73" fillId="0" borderId="63" xfId="0" applyFont="1" applyBorder="1"/>
    <xf numFmtId="183" fontId="73" fillId="0" borderId="53" xfId="0" applyNumberFormat="1" applyFont="1" applyBorder="1" applyAlignment="1">
      <alignment horizontal="center"/>
    </xf>
    <xf numFmtId="0" fontId="73" fillId="0" borderId="53" xfId="0" applyFont="1" applyBorder="1" applyAlignment="1">
      <alignment horizontal="center"/>
    </xf>
    <xf numFmtId="0" fontId="73" fillId="0" borderId="49" xfId="0" applyFont="1" applyBorder="1"/>
    <xf numFmtId="0" fontId="73" fillId="0" borderId="49" xfId="0" applyFont="1" applyBorder="1" applyAlignment="1">
      <alignment horizontal="center"/>
    </xf>
    <xf numFmtId="49" fontId="73" fillId="0" borderId="66" xfId="0" applyNumberFormat="1" applyFont="1" applyBorder="1" applyAlignment="1">
      <alignment horizontal="center"/>
    </xf>
    <xf numFmtId="0" fontId="43" fillId="0" borderId="50" xfId="0" applyFont="1" applyBorder="1"/>
    <xf numFmtId="0" fontId="73" fillId="0" borderId="16" xfId="0" applyFont="1" applyBorder="1" applyAlignment="1">
      <alignment horizontal="center"/>
    </xf>
    <xf numFmtId="0" fontId="67" fillId="0" borderId="50" xfId="0" applyFont="1" applyBorder="1"/>
    <xf numFmtId="0" fontId="73" fillId="0" borderId="26" xfId="0" applyFont="1" applyBorder="1"/>
    <xf numFmtId="0" fontId="73" fillId="0" borderId="70" xfId="0" applyFont="1" applyBorder="1"/>
    <xf numFmtId="0" fontId="73" fillId="0" borderId="70" xfId="0" applyFont="1" applyBorder="1" applyAlignment="1">
      <alignment horizontal="center"/>
    </xf>
    <xf numFmtId="0" fontId="42" fillId="0" borderId="58" xfId="0" applyFont="1" applyBorder="1" applyAlignment="1">
      <alignment horizontal="center"/>
    </xf>
    <xf numFmtId="0" fontId="77" fillId="0" borderId="64" xfId="0" applyFont="1" applyBorder="1" applyAlignment="1">
      <alignment horizontal="center"/>
    </xf>
    <xf numFmtId="183" fontId="73" fillId="0" borderId="25" xfId="0" applyNumberFormat="1" applyFont="1" applyBorder="1" applyAlignment="1">
      <alignment horizontal="center"/>
    </xf>
    <xf numFmtId="183" fontId="73" fillId="0" borderId="40" xfId="0" applyNumberFormat="1" applyFont="1" applyBorder="1" applyAlignment="1">
      <alignment horizontal="center"/>
    </xf>
    <xf numFmtId="183" fontId="42" fillId="0" borderId="40" xfId="0" applyNumberFormat="1" applyFont="1" applyBorder="1" applyAlignment="1">
      <alignment horizontal="center"/>
    </xf>
    <xf numFmtId="0" fontId="73" fillId="0" borderId="23" xfId="0" applyFont="1" applyBorder="1" applyAlignment="1">
      <alignment horizontal="center"/>
    </xf>
    <xf numFmtId="0" fontId="78" fillId="0" borderId="25" xfId="0" applyFont="1" applyBorder="1" applyAlignment="1">
      <alignment horizontal="center"/>
    </xf>
    <xf numFmtId="0" fontId="42" fillId="0" borderId="40" xfId="0" applyFont="1" applyBorder="1" applyAlignment="1">
      <alignment horizontal="center"/>
    </xf>
    <xf numFmtId="0" fontId="73" fillId="0" borderId="40" xfId="0" applyFont="1" applyBorder="1" applyAlignment="1">
      <alignment horizontal="center"/>
    </xf>
    <xf numFmtId="182" fontId="73" fillId="0" borderId="25" xfId="0" applyNumberFormat="1" applyFont="1" applyBorder="1" applyAlignment="1">
      <alignment horizontal="center"/>
    </xf>
    <xf numFmtId="182" fontId="45" fillId="0" borderId="40" xfId="0" applyNumberFormat="1" applyFont="1" applyBorder="1" applyAlignment="1">
      <alignment horizontal="center"/>
    </xf>
    <xf numFmtId="0" fontId="77" fillId="0" borderId="20" xfId="0" applyFont="1" applyBorder="1" applyAlignment="1">
      <alignment horizontal="center"/>
    </xf>
    <xf numFmtId="183" fontId="73" fillId="0" borderId="23" xfId="0" applyNumberFormat="1" applyFont="1" applyBorder="1" applyAlignment="1">
      <alignment horizontal="center"/>
    </xf>
    <xf numFmtId="0" fontId="73" fillId="0" borderId="64" xfId="0" applyFont="1" applyBorder="1" applyAlignment="1">
      <alignment horizontal="center"/>
    </xf>
    <xf numFmtId="0" fontId="78" fillId="0" borderId="34" xfId="0" applyFont="1" applyBorder="1" applyAlignment="1">
      <alignment horizontal="center"/>
    </xf>
    <xf numFmtId="0" fontId="73" fillId="0" borderId="80" xfId="0" applyFont="1" applyBorder="1" applyAlignment="1">
      <alignment horizontal="center"/>
    </xf>
    <xf numFmtId="0" fontId="73" fillId="0" borderId="27" xfId="0" applyFont="1" applyBorder="1" applyAlignment="1">
      <alignment horizontal="center"/>
    </xf>
    <xf numFmtId="0" fontId="78" fillId="0" borderId="64" xfId="0" applyFont="1" applyBorder="1" applyAlignment="1">
      <alignment horizontal="center"/>
    </xf>
    <xf numFmtId="0" fontId="42" fillId="0" borderId="64" xfId="0" applyFont="1" applyBorder="1" applyAlignment="1">
      <alignment horizontal="center"/>
    </xf>
    <xf numFmtId="182" fontId="42" fillId="0" borderId="23" xfId="0" applyNumberFormat="1" applyFont="1" applyBorder="1" applyAlignment="1">
      <alignment horizontal="center"/>
    </xf>
    <xf numFmtId="182" fontId="42" fillId="0" borderId="40" xfId="0" applyNumberFormat="1" applyFont="1" applyBorder="1" applyAlignment="1">
      <alignment horizontal="center"/>
    </xf>
    <xf numFmtId="0" fontId="73" fillId="0" borderId="58" xfId="0" applyFont="1" applyBorder="1" applyAlignment="1">
      <alignment horizontal="center"/>
    </xf>
    <xf numFmtId="0" fontId="77" fillId="0" borderId="23" xfId="0" applyFont="1" applyBorder="1" applyAlignment="1">
      <alignment horizontal="center"/>
    </xf>
    <xf numFmtId="0" fontId="73" fillId="0" borderId="25" xfId="0" applyFont="1" applyBorder="1" applyAlignment="1">
      <alignment horizontal="center"/>
    </xf>
    <xf numFmtId="0" fontId="42" fillId="0" borderId="23" xfId="0" applyFont="1" applyBorder="1" applyAlignment="1">
      <alignment horizontal="center"/>
    </xf>
    <xf numFmtId="182" fontId="73" fillId="0" borderId="23" xfId="0" applyNumberFormat="1" applyFont="1" applyBorder="1" applyAlignment="1">
      <alignment horizontal="center"/>
    </xf>
    <xf numFmtId="0" fontId="73" fillId="0" borderId="81" xfId="0" applyFont="1" applyBorder="1" applyAlignment="1">
      <alignment horizontal="center"/>
    </xf>
    <xf numFmtId="0" fontId="78" fillId="0" borderId="81" xfId="0" applyFont="1" applyBorder="1" applyAlignment="1">
      <alignment horizontal="center"/>
    </xf>
    <xf numFmtId="0" fontId="42" fillId="0" borderId="82" xfId="0" applyFont="1" applyBorder="1"/>
    <xf numFmtId="0" fontId="78" fillId="0" borderId="82" xfId="0" applyFont="1" applyBorder="1"/>
    <xf numFmtId="0" fontId="42" fillId="0" borderId="0" xfId="0" applyFont="1" applyBorder="1" applyAlignment="1">
      <alignment horizontal="center"/>
    </xf>
    <xf numFmtId="183" fontId="77" fillId="0" borderId="0" xfId="0" applyNumberFormat="1" applyFont="1" applyBorder="1" applyAlignment="1">
      <alignment horizontal="center"/>
    </xf>
    <xf numFmtId="182" fontId="77" fillId="0" borderId="0" xfId="0" applyNumberFormat="1" applyFont="1" applyBorder="1" applyAlignment="1">
      <alignment horizontal="center"/>
    </xf>
    <xf numFmtId="0" fontId="67" fillId="0" borderId="0" xfId="0" applyFont="1" applyBorder="1"/>
    <xf numFmtId="0" fontId="143" fillId="0" borderId="0" xfId="0" applyFont="1" applyBorder="1" applyAlignment="1">
      <alignment horizontal="center"/>
    </xf>
    <xf numFmtId="0" fontId="77" fillId="0" borderId="0" xfId="0" applyFont="1" applyBorder="1" applyAlignment="1"/>
    <xf numFmtId="182" fontId="77" fillId="0" borderId="0" xfId="0" applyNumberFormat="1" applyFont="1" applyBorder="1" applyAlignment="1">
      <alignment horizontal="left"/>
    </xf>
    <xf numFmtId="183" fontId="77" fillId="21" borderId="0" xfId="0" applyNumberFormat="1" applyFont="1" applyFill="1" applyBorder="1" applyAlignment="1">
      <alignment horizontal="center"/>
    </xf>
    <xf numFmtId="0" fontId="77" fillId="21" borderId="0" xfId="0" applyFont="1" applyFill="1" applyBorder="1" applyAlignment="1">
      <alignment horizontal="center"/>
    </xf>
    <xf numFmtId="180" fontId="160" fillId="0" borderId="0" xfId="0" applyNumberFormat="1" applyFont="1" applyFill="1" applyBorder="1" applyProtection="1">
      <protection locked="0"/>
    </xf>
    <xf numFmtId="180" fontId="160" fillId="0" borderId="7" xfId="0" applyNumberFormat="1" applyFont="1" applyBorder="1" applyProtection="1">
      <protection locked="0"/>
    </xf>
    <xf numFmtId="180" fontId="161" fillId="0" borderId="7" xfId="0" quotePrefix="1" applyNumberFormat="1" applyFont="1" applyFill="1" applyBorder="1" applyProtection="1">
      <protection locked="0"/>
    </xf>
    <xf numFmtId="180" fontId="165" fillId="0" borderId="7" xfId="0" quotePrefix="1" applyNumberFormat="1" applyFont="1" applyFill="1" applyBorder="1" applyProtection="1">
      <protection locked="0"/>
    </xf>
    <xf numFmtId="180" fontId="169" fillId="0" borderId="7" xfId="0" applyNumberFormat="1" applyFont="1" applyFill="1" applyBorder="1" applyProtection="1">
      <protection locked="0"/>
    </xf>
    <xf numFmtId="180" fontId="161" fillId="0" borderId="7" xfId="0" applyNumberFormat="1" applyFont="1" applyBorder="1" applyProtection="1">
      <protection locked="0"/>
    </xf>
    <xf numFmtId="180" fontId="170" fillId="0" borderId="8" xfId="0" applyNumberFormat="1" applyFont="1" applyBorder="1" applyProtection="1">
      <protection locked="0"/>
    </xf>
    <xf numFmtId="180" fontId="171" fillId="6" borderId="8" xfId="0" applyNumberFormat="1" applyFont="1" applyFill="1" applyBorder="1" applyProtection="1">
      <protection locked="0"/>
    </xf>
    <xf numFmtId="180" fontId="172" fillId="6" borderId="8" xfId="0" applyNumberFormat="1" applyFont="1" applyFill="1" applyBorder="1" applyProtection="1">
      <protection locked="0"/>
    </xf>
    <xf numFmtId="180" fontId="172" fillId="0" borderId="8" xfId="0" applyNumberFormat="1" applyFont="1" applyBorder="1" applyProtection="1">
      <protection locked="0"/>
    </xf>
    <xf numFmtId="180" fontId="172" fillId="2" borderId="8" xfId="0" applyNumberFormat="1" applyFont="1" applyFill="1" applyBorder="1" applyProtection="1">
      <protection locked="0"/>
    </xf>
    <xf numFmtId="180" fontId="172" fillId="14" borderId="8" xfId="0" applyNumberFormat="1" applyFont="1" applyFill="1" applyBorder="1" applyProtection="1">
      <protection locked="0"/>
    </xf>
    <xf numFmtId="180" fontId="172" fillId="13" borderId="8" xfId="0" applyNumberFormat="1" applyFont="1" applyFill="1" applyBorder="1" applyProtection="1">
      <protection locked="0"/>
    </xf>
    <xf numFmtId="180" fontId="172" fillId="5" borderId="9" xfId="0" applyNumberFormat="1" applyFont="1" applyFill="1" applyBorder="1" applyProtection="1">
      <protection locked="0"/>
    </xf>
    <xf numFmtId="180" fontId="172" fillId="0" borderId="0" xfId="0" applyNumberFormat="1" applyFont="1" applyFill="1" applyBorder="1" applyProtection="1">
      <protection locked="0"/>
    </xf>
    <xf numFmtId="180" fontId="172" fillId="0" borderId="0" xfId="0" applyNumberFormat="1" applyFont="1" applyFill="1" applyProtection="1">
      <protection locked="0"/>
    </xf>
    <xf numFmtId="180" fontId="165" fillId="39" borderId="7" xfId="0" applyNumberFormat="1" applyFont="1" applyFill="1" applyBorder="1" applyProtection="1">
      <protection locked="0"/>
    </xf>
    <xf numFmtId="180" fontId="165" fillId="39" borderId="0" xfId="0" applyNumberFormat="1" applyFont="1" applyFill="1" applyBorder="1" applyProtection="1">
      <protection locked="0"/>
    </xf>
    <xf numFmtId="180" fontId="157" fillId="39" borderId="0" xfId="0" applyNumberFormat="1" applyFont="1" applyFill="1" applyBorder="1" applyProtection="1">
      <protection locked="0"/>
    </xf>
    <xf numFmtId="180" fontId="172" fillId="0" borderId="8" xfId="0" applyNumberFormat="1" applyFont="1" applyFill="1" applyBorder="1" applyProtection="1">
      <protection locked="0"/>
    </xf>
    <xf numFmtId="180" fontId="172" fillId="0" borderId="7" xfId="0" applyNumberFormat="1" applyFont="1" applyFill="1" applyBorder="1" applyProtection="1">
      <protection locked="0"/>
    </xf>
    <xf numFmtId="180" fontId="173" fillId="0" borderId="10" xfId="0" applyNumberFormat="1" applyFont="1" applyBorder="1" applyProtection="1">
      <protection locked="0"/>
    </xf>
    <xf numFmtId="0" fontId="0" fillId="20" borderId="0" xfId="0" applyFont="1" applyFill="1"/>
    <xf numFmtId="0" fontId="174" fillId="20" borderId="0" xfId="4" applyFont="1" applyFill="1"/>
    <xf numFmtId="0" fontId="137" fillId="35" borderId="48" xfId="9" applyBorder="1"/>
    <xf numFmtId="0" fontId="174" fillId="20" borderId="48" xfId="4" applyFont="1" applyFill="1" applyBorder="1"/>
    <xf numFmtId="0" fontId="43" fillId="20" borderId="8" xfId="0" applyFont="1" applyFill="1" applyBorder="1"/>
    <xf numFmtId="0" fontId="174" fillId="20" borderId="8" xfId="4" applyFont="1" applyFill="1" applyBorder="1"/>
    <xf numFmtId="0" fontId="43" fillId="0" borderId="8" xfId="0" applyFont="1" applyBorder="1" applyAlignment="1">
      <alignment horizontal="center"/>
    </xf>
    <xf numFmtId="0" fontId="0" fillId="0" borderId="0" xfId="0" applyFill="1"/>
    <xf numFmtId="0" fontId="42" fillId="0" borderId="29" xfId="0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12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42" fillId="0" borderId="83" xfId="0" applyFont="1" applyBorder="1" applyAlignment="1">
      <alignment horizontal="center"/>
    </xf>
    <xf numFmtId="0" fontId="42" fillId="0" borderId="84" xfId="0" applyFont="1" applyFill="1" applyBorder="1" applyAlignment="1">
      <alignment horizontal="center"/>
    </xf>
    <xf numFmtId="0" fontId="42" fillId="0" borderId="37" xfId="0" applyFont="1" applyFill="1" applyBorder="1" applyAlignment="1">
      <alignment horizontal="center"/>
    </xf>
    <xf numFmtId="0" fontId="43" fillId="0" borderId="40" xfId="0" applyFont="1" applyBorder="1"/>
    <xf numFmtId="0" fontId="43" fillId="0" borderId="68" xfId="0" applyFont="1" applyBorder="1"/>
    <xf numFmtId="0" fontId="43" fillId="21" borderId="6" xfId="0" applyFont="1" applyFill="1" applyBorder="1" applyAlignment="1">
      <alignment horizontal="center"/>
    </xf>
    <xf numFmtId="183" fontId="43" fillId="21" borderId="5" xfId="0" applyNumberFormat="1" applyFont="1" applyFill="1" applyBorder="1" applyAlignment="1">
      <alignment horizontal="center"/>
    </xf>
    <xf numFmtId="0" fontId="43" fillId="20" borderId="5" xfId="0" applyFont="1" applyFill="1" applyBorder="1" applyAlignment="1">
      <alignment horizontal="center"/>
    </xf>
    <xf numFmtId="0" fontId="43" fillId="0" borderId="41" xfId="0" applyFont="1" applyBorder="1" applyAlignment="1">
      <alignment horizontal="center"/>
    </xf>
    <xf numFmtId="0" fontId="43" fillId="0" borderId="57" xfId="0" applyFont="1" applyBorder="1" applyAlignment="1">
      <alignment horizontal="center"/>
    </xf>
    <xf numFmtId="0" fontId="43" fillId="0" borderId="65" xfId="0" applyFont="1" applyBorder="1"/>
    <xf numFmtId="0" fontId="43" fillId="21" borderId="57" xfId="0" applyFont="1" applyFill="1" applyBorder="1"/>
    <xf numFmtId="0" fontId="43" fillId="20" borderId="10" xfId="0" applyFont="1" applyFill="1" applyBorder="1" applyAlignment="1">
      <alignment horizontal="center"/>
    </xf>
    <xf numFmtId="183" fontId="43" fillId="21" borderId="8" xfId="0" applyNumberFormat="1" applyFont="1" applyFill="1" applyBorder="1" applyAlignment="1">
      <alignment horizontal="center"/>
    </xf>
    <xf numFmtId="183" fontId="43" fillId="20" borderId="5" xfId="0" applyNumberFormat="1" applyFont="1" applyFill="1" applyBorder="1" applyAlignment="1">
      <alignment horizontal="center"/>
    </xf>
    <xf numFmtId="0" fontId="43" fillId="0" borderId="39" xfId="0" applyFont="1" applyBorder="1"/>
    <xf numFmtId="0" fontId="43" fillId="0" borderId="57" xfId="0" applyFont="1" applyBorder="1"/>
    <xf numFmtId="0" fontId="43" fillId="21" borderId="10" xfId="0" applyFont="1" applyFill="1" applyBorder="1" applyAlignment="1">
      <alignment horizontal="center"/>
    </xf>
    <xf numFmtId="183" fontId="43" fillId="20" borderId="8" xfId="0" applyNumberFormat="1" applyFont="1" applyFill="1" applyBorder="1" applyAlignment="1">
      <alignment horizontal="center"/>
    </xf>
    <xf numFmtId="183" fontId="43" fillId="20" borderId="9" xfId="0" applyNumberFormat="1" applyFont="1" applyFill="1" applyBorder="1" applyAlignment="1">
      <alignment horizontal="center"/>
    </xf>
    <xf numFmtId="0" fontId="43" fillId="0" borderId="55" xfId="0" applyFont="1" applyBorder="1"/>
    <xf numFmtId="183" fontId="43" fillId="20" borderId="10" xfId="0" applyNumberFormat="1" applyFont="1" applyFill="1" applyBorder="1" applyAlignment="1">
      <alignment horizontal="center"/>
    </xf>
    <xf numFmtId="0" fontId="43" fillId="0" borderId="23" xfId="0" applyFont="1" applyBorder="1" applyAlignment="1">
      <alignment horizontal="center"/>
    </xf>
    <xf numFmtId="0" fontId="43" fillId="0" borderId="24" xfId="0" applyFont="1" applyBorder="1" applyAlignment="1">
      <alignment horizontal="center"/>
    </xf>
    <xf numFmtId="183" fontId="43" fillId="21" borderId="4" xfId="0" applyNumberFormat="1" applyFont="1" applyFill="1" applyBorder="1" applyAlignment="1">
      <alignment horizontal="center"/>
    </xf>
    <xf numFmtId="183" fontId="43" fillId="21" borderId="2" xfId="0" applyNumberFormat="1" applyFont="1" applyFill="1" applyBorder="1" applyAlignment="1">
      <alignment horizontal="center"/>
    </xf>
    <xf numFmtId="0" fontId="43" fillId="0" borderId="55" xfId="0" applyFont="1" applyBorder="1" applyAlignment="1">
      <alignment horizontal="center"/>
    </xf>
    <xf numFmtId="0" fontId="43" fillId="0" borderId="38" xfId="0" applyFont="1" applyBorder="1" applyAlignment="1">
      <alignment horizontal="center"/>
    </xf>
    <xf numFmtId="183" fontId="43" fillId="21" borderId="15" xfId="0" applyNumberFormat="1" applyFont="1" applyFill="1" applyBorder="1" applyAlignment="1">
      <alignment horizontal="right"/>
    </xf>
    <xf numFmtId="187" fontId="43" fillId="21" borderId="15" xfId="0" applyNumberFormat="1" applyFont="1" applyFill="1" applyBorder="1" applyAlignment="1">
      <alignment horizontal="left"/>
    </xf>
    <xf numFmtId="183" fontId="43" fillId="21" borderId="15" xfId="0" applyNumberFormat="1" applyFont="1" applyFill="1" applyBorder="1" applyAlignment="1">
      <alignment horizontal="center"/>
    </xf>
    <xf numFmtId="183" fontId="43" fillId="21" borderId="23" xfId="0" applyNumberFormat="1" applyFont="1" applyFill="1" applyBorder="1" applyAlignment="1">
      <alignment horizontal="right"/>
    </xf>
    <xf numFmtId="187" fontId="43" fillId="21" borderId="24" xfId="0" applyNumberFormat="1" applyFont="1" applyFill="1" applyBorder="1" applyAlignment="1">
      <alignment horizontal="left"/>
    </xf>
    <xf numFmtId="183" fontId="43" fillId="26" borderId="6" xfId="0" applyNumberFormat="1" applyFont="1" applyFill="1" applyBorder="1" applyAlignment="1">
      <alignment horizontal="center"/>
    </xf>
    <xf numFmtId="183" fontId="43" fillId="26" borderId="5" xfId="0" applyNumberFormat="1" applyFont="1" applyFill="1" applyBorder="1" applyAlignment="1">
      <alignment horizontal="center"/>
    </xf>
    <xf numFmtId="0" fontId="43" fillId="0" borderId="39" xfId="0" applyFont="1" applyBorder="1" applyAlignment="1">
      <alignment horizontal="center"/>
    </xf>
    <xf numFmtId="0" fontId="43" fillId="0" borderId="67" xfId="0" applyFont="1" applyBorder="1" applyAlignment="1">
      <alignment horizontal="center"/>
    </xf>
    <xf numFmtId="0" fontId="78" fillId="0" borderId="39" xfId="0" applyFont="1" applyBorder="1"/>
    <xf numFmtId="0" fontId="43" fillId="20" borderId="57" xfId="0" applyFont="1" applyFill="1" applyBorder="1"/>
    <xf numFmtId="0" fontId="43" fillId="21" borderId="41" xfId="0" applyFont="1" applyFill="1" applyBorder="1" applyAlignment="1">
      <alignment horizontal="center"/>
    </xf>
    <xf numFmtId="0" fontId="43" fillId="21" borderId="24" xfId="0" applyFont="1" applyFill="1" applyBorder="1" applyAlignment="1">
      <alignment horizontal="center"/>
    </xf>
    <xf numFmtId="0" fontId="78" fillId="0" borderId="55" xfId="0" applyFont="1" applyBorder="1"/>
    <xf numFmtId="183" fontId="43" fillId="20" borderId="15" xfId="0" applyNumberFormat="1" applyFont="1" applyFill="1" applyBorder="1" applyAlignment="1">
      <alignment horizontal="center"/>
    </xf>
    <xf numFmtId="0" fontId="44" fillId="0" borderId="41" xfId="0" applyFont="1" applyBorder="1"/>
    <xf numFmtId="0" fontId="43" fillId="0" borderId="24" xfId="0" applyFont="1" applyBorder="1"/>
    <xf numFmtId="0" fontId="43" fillId="0" borderId="41" xfId="0" applyFont="1" applyBorder="1"/>
    <xf numFmtId="0" fontId="43" fillId="20" borderId="4" xfId="0" applyFont="1" applyFill="1" applyBorder="1" applyAlignment="1">
      <alignment horizontal="center"/>
    </xf>
    <xf numFmtId="0" fontId="44" fillId="0" borderId="65" xfId="0" applyFont="1" applyBorder="1"/>
    <xf numFmtId="0" fontId="43" fillId="0" borderId="26" xfId="0" applyFont="1" applyBorder="1"/>
    <xf numFmtId="0" fontId="43" fillId="21" borderId="4" xfId="0" applyFont="1" applyFill="1" applyBorder="1" applyAlignment="1">
      <alignment horizontal="center"/>
    </xf>
    <xf numFmtId="183" fontId="43" fillId="20" borderId="3" xfId="0" applyNumberFormat="1" applyFont="1" applyFill="1" applyBorder="1" applyAlignment="1">
      <alignment horizontal="center"/>
    </xf>
    <xf numFmtId="183" fontId="43" fillId="20" borderId="2" xfId="0" applyNumberFormat="1" applyFont="1" applyFill="1" applyBorder="1" applyAlignment="1">
      <alignment horizontal="center"/>
    </xf>
    <xf numFmtId="0" fontId="43" fillId="0" borderId="65" xfId="0" applyFont="1" applyBorder="1" applyAlignment="1">
      <alignment horizontal="center"/>
    </xf>
    <xf numFmtId="0" fontId="43" fillId="0" borderId="26" xfId="0" applyFont="1" applyBorder="1" applyAlignment="1">
      <alignment horizontal="center"/>
    </xf>
    <xf numFmtId="0" fontId="43" fillId="0" borderId="67" xfId="0" applyFont="1" applyBorder="1"/>
    <xf numFmtId="182" fontId="78" fillId="20" borderId="6" xfId="0" applyNumberFormat="1" applyFont="1" applyFill="1" applyBorder="1" applyAlignment="1">
      <alignment horizontal="center"/>
    </xf>
    <xf numFmtId="0" fontId="78" fillId="20" borderId="1" xfId="0" applyFont="1" applyFill="1" applyBorder="1" applyAlignment="1">
      <alignment horizontal="center"/>
    </xf>
    <xf numFmtId="0" fontId="78" fillId="20" borderId="5" xfId="0" applyFont="1" applyFill="1" applyBorder="1" applyAlignment="1">
      <alignment horizontal="center"/>
    </xf>
    <xf numFmtId="183" fontId="43" fillId="20" borderId="6" xfId="0" applyNumberFormat="1" applyFont="1" applyFill="1" applyBorder="1" applyAlignment="1">
      <alignment horizontal="center"/>
    </xf>
    <xf numFmtId="0" fontId="44" fillId="20" borderId="65" xfId="0" applyFont="1" applyFill="1" applyBorder="1"/>
    <xf numFmtId="0" fontId="43" fillId="20" borderId="26" xfId="0" applyFont="1" applyFill="1" applyBorder="1"/>
    <xf numFmtId="0" fontId="76" fillId="0" borderId="4" xfId="0" applyFont="1" applyFill="1" applyBorder="1" applyAlignment="1">
      <alignment horizontal="center"/>
    </xf>
    <xf numFmtId="183" fontId="76" fillId="0" borderId="17" xfId="0" applyNumberFormat="1" applyFont="1" applyFill="1" applyBorder="1" applyAlignment="1">
      <alignment horizontal="center"/>
    </xf>
    <xf numFmtId="183" fontId="43" fillId="0" borderId="7" xfId="0" applyNumberFormat="1" applyFont="1" applyFill="1" applyBorder="1" applyAlignment="1">
      <alignment horizontal="center"/>
    </xf>
    <xf numFmtId="0" fontId="78" fillId="20" borderId="55" xfId="0" applyFont="1" applyFill="1" applyBorder="1"/>
    <xf numFmtId="0" fontId="76" fillId="0" borderId="10" xfId="0" applyFont="1" applyFill="1" applyBorder="1" applyAlignment="1">
      <alignment horizontal="center"/>
    </xf>
    <xf numFmtId="183" fontId="76" fillId="0" borderId="9" xfId="0" applyNumberFormat="1" applyFont="1" applyFill="1" applyBorder="1" applyAlignment="1">
      <alignment horizontal="center"/>
    </xf>
    <xf numFmtId="183" fontId="43" fillId="0" borderId="15" xfId="0" applyNumberFormat="1" applyFont="1" applyFill="1" applyBorder="1" applyAlignment="1">
      <alignment horizontal="center"/>
    </xf>
    <xf numFmtId="0" fontId="43" fillId="20" borderId="38" xfId="0" applyFont="1" applyFill="1" applyBorder="1"/>
    <xf numFmtId="183" fontId="67" fillId="20" borderId="31" xfId="0" applyNumberFormat="1" applyFont="1" applyFill="1" applyBorder="1" applyAlignment="1">
      <alignment horizontal="center"/>
    </xf>
    <xf numFmtId="0" fontId="76" fillId="0" borderId="0" xfId="0" applyFont="1" applyFill="1" applyBorder="1"/>
    <xf numFmtId="0" fontId="78" fillId="0" borderId="0" xfId="0" applyFont="1" applyFill="1" applyBorder="1"/>
    <xf numFmtId="0" fontId="43" fillId="20" borderId="55" xfId="0" applyFont="1" applyFill="1" applyBorder="1" applyAlignment="1">
      <alignment horizontal="center"/>
    </xf>
    <xf numFmtId="0" fontId="43" fillId="20" borderId="24" xfId="0" applyFont="1" applyFill="1" applyBorder="1"/>
    <xf numFmtId="0" fontId="139" fillId="20" borderId="44" xfId="0" applyFont="1" applyFill="1" applyBorder="1"/>
    <xf numFmtId="0" fontId="43" fillId="20" borderId="74" xfId="0" applyFont="1" applyFill="1" applyBorder="1"/>
    <xf numFmtId="183" fontId="67" fillId="20" borderId="33" xfId="0" applyNumberFormat="1" applyFont="1" applyFill="1" applyBorder="1" applyAlignment="1">
      <alignment horizontal="center"/>
    </xf>
    <xf numFmtId="0" fontId="175" fillId="0" borderId="11" xfId="0" applyFont="1" applyFill="1" applyBorder="1"/>
    <xf numFmtId="0" fontId="139" fillId="0" borderId="11" xfId="0" applyFont="1" applyFill="1" applyBorder="1"/>
    <xf numFmtId="0" fontId="43" fillId="20" borderId="44" xfId="0" applyFont="1" applyFill="1" applyBorder="1" applyAlignment="1">
      <alignment horizontal="center"/>
    </xf>
    <xf numFmtId="0" fontId="43" fillId="0" borderId="28" xfId="0" applyFont="1" applyBorder="1" applyAlignment="1">
      <alignment horizontal="center"/>
    </xf>
    <xf numFmtId="0" fontId="78" fillId="20" borderId="0" xfId="0" applyFont="1" applyFill="1" applyBorder="1"/>
    <xf numFmtId="182" fontId="76" fillId="20" borderId="0" xfId="0" applyNumberFormat="1" applyFont="1" applyFill="1" applyBorder="1" applyAlignment="1">
      <alignment horizontal="center"/>
    </xf>
    <xf numFmtId="0" fontId="76" fillId="20" borderId="0" xfId="0" applyFont="1" applyFill="1" applyBorder="1" applyAlignment="1">
      <alignment horizontal="center"/>
    </xf>
    <xf numFmtId="0" fontId="78" fillId="20" borderId="0" xfId="0" applyFont="1" applyFill="1" applyBorder="1" applyAlignment="1">
      <alignment horizontal="center"/>
    </xf>
    <xf numFmtId="0" fontId="43" fillId="20" borderId="0" xfId="0" applyFont="1" applyFill="1" applyAlignment="1">
      <alignment horizontal="center"/>
    </xf>
    <xf numFmtId="0" fontId="62" fillId="0" borderId="0" xfId="0" applyFont="1" applyAlignment="1">
      <alignment horizontal="center" vertical="center"/>
    </xf>
    <xf numFmtId="182" fontId="78" fillId="20" borderId="0" xfId="0" applyNumberFormat="1" applyFont="1" applyFill="1" applyBorder="1" applyAlignment="1">
      <alignment horizontal="center"/>
    </xf>
    <xf numFmtId="0" fontId="42" fillId="20" borderId="29" xfId="0" applyFont="1" applyFill="1" applyBorder="1" applyAlignment="1">
      <alignment horizontal="center"/>
    </xf>
    <xf numFmtId="0" fontId="42" fillId="20" borderId="13" xfId="0" applyFont="1" applyFill="1" applyBorder="1" applyAlignment="1">
      <alignment horizontal="center"/>
    </xf>
    <xf numFmtId="0" fontId="42" fillId="20" borderId="30" xfId="0" applyFont="1" applyFill="1" applyBorder="1" applyAlignment="1">
      <alignment horizontal="center"/>
    </xf>
    <xf numFmtId="0" fontId="42" fillId="0" borderId="29" xfId="0" applyFont="1" applyFill="1" applyBorder="1" applyAlignment="1">
      <alignment horizontal="center"/>
    </xf>
    <xf numFmtId="0" fontId="42" fillId="0" borderId="52" xfId="0" applyFont="1" applyFill="1" applyBorder="1" applyAlignment="1">
      <alignment horizontal="center"/>
    </xf>
    <xf numFmtId="0" fontId="44" fillId="0" borderId="55" xfId="0" applyFont="1" applyBorder="1"/>
    <xf numFmtId="0" fontId="43" fillId="0" borderId="38" xfId="0" applyFont="1" applyBorder="1"/>
    <xf numFmtId="0" fontId="43" fillId="21" borderId="39" xfId="0" applyFont="1" applyFill="1" applyBorder="1" applyAlignment="1">
      <alignment horizontal="center"/>
    </xf>
    <xf numFmtId="183" fontId="43" fillId="21" borderId="1" xfId="0" applyNumberFormat="1" applyFont="1" applyFill="1" applyBorder="1" applyAlignment="1">
      <alignment horizontal="center"/>
    </xf>
    <xf numFmtId="183" fontId="43" fillId="21" borderId="68" xfId="0" applyNumberFormat="1" applyFont="1" applyFill="1" applyBorder="1" applyAlignment="1">
      <alignment horizontal="center"/>
    </xf>
    <xf numFmtId="0" fontId="43" fillId="21" borderId="26" xfId="0" applyFont="1" applyFill="1" applyBorder="1"/>
    <xf numFmtId="183" fontId="43" fillId="20" borderId="25" xfId="0" applyNumberFormat="1" applyFont="1" applyFill="1" applyBorder="1" applyAlignment="1">
      <alignment horizontal="center"/>
    </xf>
    <xf numFmtId="183" fontId="43" fillId="20" borderId="17" xfId="0" applyNumberFormat="1" applyFont="1" applyFill="1" applyBorder="1" applyAlignment="1">
      <alignment horizontal="center"/>
    </xf>
    <xf numFmtId="183" fontId="43" fillId="20" borderId="69" xfId="0" applyNumberFormat="1" applyFont="1" applyFill="1" applyBorder="1" applyAlignment="1">
      <alignment horizontal="center"/>
    </xf>
    <xf numFmtId="0" fontId="44" fillId="0" borderId="40" xfId="0" applyFont="1" applyBorder="1"/>
    <xf numFmtId="0" fontId="43" fillId="21" borderId="42" xfId="0" applyFont="1" applyFill="1" applyBorder="1"/>
    <xf numFmtId="183" fontId="43" fillId="20" borderId="65" xfId="0" applyNumberFormat="1" applyFont="1" applyFill="1" applyBorder="1" applyAlignment="1">
      <alignment horizontal="center"/>
    </xf>
    <xf numFmtId="183" fontId="43" fillId="20" borderId="42" xfId="0" applyNumberFormat="1" applyFont="1" applyFill="1" applyBorder="1" applyAlignment="1">
      <alignment horizontal="center"/>
    </xf>
    <xf numFmtId="0" fontId="43" fillId="21" borderId="65" xfId="0" applyFont="1" applyFill="1" applyBorder="1" applyAlignment="1">
      <alignment horizontal="center"/>
    </xf>
    <xf numFmtId="0" fontId="43" fillId="21" borderId="26" xfId="0" applyFont="1" applyFill="1" applyBorder="1" applyAlignment="1">
      <alignment horizontal="center"/>
    </xf>
    <xf numFmtId="0" fontId="78" fillId="0" borderId="40" xfId="0" applyFont="1" applyBorder="1"/>
    <xf numFmtId="0" fontId="43" fillId="0" borderId="69" xfId="0" applyFont="1" applyBorder="1"/>
    <xf numFmtId="183" fontId="43" fillId="20" borderId="19" xfId="0" applyNumberFormat="1" applyFont="1" applyFill="1" applyBorder="1" applyAlignment="1">
      <alignment horizontal="center"/>
    </xf>
    <xf numFmtId="183" fontId="43" fillId="20" borderId="68" xfId="0" applyNumberFormat="1" applyFont="1" applyFill="1" applyBorder="1" applyAlignment="1">
      <alignment horizontal="center"/>
    </xf>
    <xf numFmtId="0" fontId="43" fillId="0" borderId="42" xfId="0" applyFont="1" applyBorder="1"/>
    <xf numFmtId="183" fontId="43" fillId="20" borderId="31" xfId="0" applyNumberFormat="1" applyFont="1" applyFill="1" applyBorder="1" applyAlignment="1">
      <alignment horizontal="center"/>
    </xf>
    <xf numFmtId="183" fontId="43" fillId="20" borderId="38" xfId="0" applyNumberFormat="1" applyFont="1" applyFill="1" applyBorder="1" applyAlignment="1">
      <alignment horizontal="center"/>
    </xf>
    <xf numFmtId="0" fontId="44" fillId="0" borderId="39" xfId="0" applyFont="1" applyBorder="1"/>
    <xf numFmtId="183" fontId="43" fillId="20" borderId="67" xfId="0" applyNumberFormat="1" applyFont="1" applyFill="1" applyBorder="1" applyAlignment="1">
      <alignment horizontal="center"/>
    </xf>
    <xf numFmtId="183" fontId="43" fillId="20" borderId="18" xfId="0" applyNumberFormat="1" applyFont="1" applyFill="1" applyBorder="1" applyAlignment="1">
      <alignment horizontal="center"/>
    </xf>
    <xf numFmtId="0" fontId="43" fillId="20" borderId="39" xfId="0" applyFont="1" applyFill="1" applyBorder="1" applyAlignment="1">
      <alignment horizontal="center"/>
    </xf>
    <xf numFmtId="0" fontId="43" fillId="0" borderId="24" xfId="0" applyFont="1" applyFill="1" applyBorder="1"/>
    <xf numFmtId="0" fontId="43" fillId="20" borderId="19" xfId="0" applyFont="1" applyFill="1" applyBorder="1" applyAlignment="1">
      <alignment horizontal="center"/>
    </xf>
    <xf numFmtId="0" fontId="43" fillId="20" borderId="68" xfId="0" applyFont="1" applyFill="1" applyBorder="1" applyAlignment="1">
      <alignment horizontal="center"/>
    </xf>
    <xf numFmtId="183" fontId="43" fillId="21" borderId="65" xfId="0" applyNumberFormat="1" applyFont="1" applyFill="1" applyBorder="1" applyAlignment="1">
      <alignment horizontal="center"/>
    </xf>
    <xf numFmtId="183" fontId="43" fillId="21" borderId="17" xfId="0" applyNumberFormat="1" applyFont="1" applyFill="1" applyBorder="1" applyAlignment="1">
      <alignment horizontal="center"/>
    </xf>
    <xf numFmtId="183" fontId="43" fillId="20" borderId="26" xfId="0" applyNumberFormat="1" applyFont="1" applyFill="1" applyBorder="1" applyAlignment="1">
      <alignment horizontal="center"/>
    </xf>
    <xf numFmtId="0" fontId="43" fillId="0" borderId="25" xfId="0" applyFont="1" applyBorder="1" applyAlignment="1">
      <alignment horizontal="center"/>
    </xf>
    <xf numFmtId="0" fontId="43" fillId="0" borderId="42" xfId="0" applyFont="1" applyBorder="1" applyAlignment="1">
      <alignment horizontal="center"/>
    </xf>
    <xf numFmtId="0" fontId="43" fillId="21" borderId="68" xfId="0" applyFont="1" applyFill="1" applyBorder="1"/>
    <xf numFmtId="183" fontId="43" fillId="21" borderId="39" xfId="0" applyNumberFormat="1" applyFont="1" applyFill="1" applyBorder="1" applyAlignment="1">
      <alignment horizontal="center"/>
    </xf>
    <xf numFmtId="183" fontId="43" fillId="21" borderId="19" xfId="0" applyNumberFormat="1" applyFont="1" applyFill="1" applyBorder="1" applyAlignment="1">
      <alignment horizontal="center"/>
    </xf>
    <xf numFmtId="0" fontId="43" fillId="0" borderId="64" xfId="0" applyFont="1" applyBorder="1" applyAlignment="1">
      <alignment horizontal="center"/>
    </xf>
    <xf numFmtId="0" fontId="43" fillId="0" borderId="68" xfId="0" applyFont="1" applyBorder="1" applyAlignment="1">
      <alignment horizontal="center"/>
    </xf>
    <xf numFmtId="0" fontId="43" fillId="0" borderId="25" xfId="0" applyFont="1" applyBorder="1"/>
    <xf numFmtId="183" fontId="43" fillId="20" borderId="55" xfId="0" applyNumberFormat="1" applyFont="1" applyFill="1" applyBorder="1" applyAlignment="1">
      <alignment horizontal="center"/>
    </xf>
    <xf numFmtId="0" fontId="42" fillId="0" borderId="55" xfId="0" applyFont="1" applyBorder="1"/>
    <xf numFmtId="183" fontId="43" fillId="20" borderId="7" xfId="0" applyNumberFormat="1" applyFont="1" applyFill="1" applyBorder="1" applyAlignment="1">
      <alignment horizontal="center"/>
    </xf>
    <xf numFmtId="0" fontId="42" fillId="0" borderId="40" xfId="0" applyFont="1" applyBorder="1"/>
    <xf numFmtId="0" fontId="43" fillId="0" borderId="64" xfId="0" applyFont="1" applyBorder="1"/>
    <xf numFmtId="0" fontId="43" fillId="20" borderId="55" xfId="0" applyFont="1" applyFill="1" applyBorder="1"/>
    <xf numFmtId="183" fontId="43" fillId="21" borderId="57" xfId="0" applyNumberFormat="1" applyFont="1" applyFill="1" applyBorder="1" applyAlignment="1">
      <alignment horizontal="center"/>
    </xf>
    <xf numFmtId="183" fontId="43" fillId="20" borderId="41" xfId="0" applyNumberFormat="1" applyFont="1" applyFill="1" applyBorder="1" applyAlignment="1">
      <alignment horizontal="center"/>
    </xf>
    <xf numFmtId="182" fontId="43" fillId="21" borderId="41" xfId="0" applyNumberFormat="1" applyFont="1" applyFill="1" applyBorder="1" applyAlignment="1">
      <alignment horizontal="center"/>
    </xf>
    <xf numFmtId="0" fontId="45" fillId="20" borderId="0" xfId="0" applyFont="1" applyFill="1" applyBorder="1"/>
    <xf numFmtId="0" fontId="45" fillId="20" borderId="26" xfId="0" applyFont="1" applyFill="1" applyBorder="1" applyAlignment="1">
      <alignment horizontal="center"/>
    </xf>
    <xf numFmtId="0" fontId="45" fillId="20" borderId="38" xfId="0" applyFont="1" applyFill="1" applyBorder="1" applyAlignment="1">
      <alignment horizontal="center"/>
    </xf>
    <xf numFmtId="182" fontId="43" fillId="21" borderId="65" xfId="0" applyNumberFormat="1" applyFont="1" applyFill="1" applyBorder="1" applyAlignment="1">
      <alignment horizontal="center"/>
    </xf>
    <xf numFmtId="0" fontId="78" fillId="20" borderId="42" xfId="0" applyFont="1" applyFill="1" applyBorder="1" applyAlignment="1">
      <alignment horizontal="center"/>
    </xf>
    <xf numFmtId="0" fontId="73" fillId="21" borderId="38" xfId="0" applyFont="1" applyFill="1" applyBorder="1" applyAlignment="1">
      <alignment horizontal="center" vertical="center"/>
    </xf>
    <xf numFmtId="183" fontId="43" fillId="20" borderId="40" xfId="0" applyNumberFormat="1" applyFont="1" applyFill="1" applyBorder="1" applyAlignment="1">
      <alignment horizontal="center"/>
    </xf>
    <xf numFmtId="0" fontId="78" fillId="20" borderId="69" xfId="0" applyFont="1" applyFill="1" applyBorder="1" applyAlignment="1">
      <alignment horizontal="center"/>
    </xf>
    <xf numFmtId="0" fontId="43" fillId="20" borderId="42" xfId="0" applyFont="1" applyFill="1" applyBorder="1"/>
    <xf numFmtId="0" fontId="43" fillId="20" borderId="68" xfId="0" applyFont="1" applyFill="1" applyBorder="1"/>
    <xf numFmtId="182" fontId="43" fillId="20" borderId="39" xfId="0" applyNumberFormat="1" applyFont="1" applyFill="1" applyBorder="1" applyAlignment="1">
      <alignment horizontal="center"/>
    </xf>
    <xf numFmtId="0" fontId="78" fillId="20" borderId="19" xfId="0" applyFont="1" applyFill="1" applyBorder="1"/>
    <xf numFmtId="0" fontId="78" fillId="20" borderId="68" xfId="0" applyFont="1" applyFill="1" applyBorder="1" applyAlignment="1">
      <alignment horizontal="center"/>
    </xf>
    <xf numFmtId="0" fontId="43" fillId="20" borderId="69" xfId="0" applyFont="1" applyFill="1" applyBorder="1"/>
    <xf numFmtId="183" fontId="43" fillId="21" borderId="69" xfId="0" applyNumberFormat="1" applyFont="1" applyFill="1" applyBorder="1" applyAlignment="1">
      <alignment horizontal="center"/>
    </xf>
    <xf numFmtId="0" fontId="44" fillId="0" borderId="25" xfId="0" applyFont="1" applyBorder="1"/>
    <xf numFmtId="0" fontId="44" fillId="0" borderId="64" xfId="0" applyFont="1" applyBorder="1"/>
    <xf numFmtId="183" fontId="43" fillId="20" borderId="39" xfId="0" applyNumberFormat="1" applyFont="1" applyFill="1" applyBorder="1" applyAlignment="1">
      <alignment horizontal="center"/>
    </xf>
    <xf numFmtId="0" fontId="42" fillId="20" borderId="65" xfId="0" applyFont="1" applyFill="1" applyBorder="1" applyAlignment="1">
      <alignment horizontal="center"/>
    </xf>
    <xf numFmtId="183" fontId="43" fillId="20" borderId="57" xfId="0" applyNumberFormat="1" applyFont="1" applyFill="1" applyBorder="1" applyAlignment="1">
      <alignment horizontal="center"/>
    </xf>
    <xf numFmtId="0" fontId="43" fillId="20" borderId="65" xfId="0" applyFont="1" applyFill="1" applyBorder="1" applyAlignment="1">
      <alignment horizontal="center"/>
    </xf>
    <xf numFmtId="0" fontId="43" fillId="0" borderId="44" xfId="0" applyFont="1" applyBorder="1"/>
    <xf numFmtId="0" fontId="43" fillId="20" borderId="46" xfId="0" applyFont="1" applyFill="1" applyBorder="1"/>
    <xf numFmtId="0" fontId="42" fillId="20" borderId="44" xfId="0" applyFont="1" applyFill="1" applyBorder="1" applyAlignment="1">
      <alignment horizontal="center"/>
    </xf>
    <xf numFmtId="0" fontId="43" fillId="20" borderId="11" xfId="0" applyFont="1" applyFill="1" applyBorder="1" applyAlignment="1">
      <alignment horizontal="center"/>
    </xf>
    <xf numFmtId="182" fontId="43" fillId="20" borderId="28" xfId="0" applyNumberFormat="1" applyFont="1" applyFill="1" applyBorder="1" applyAlignment="1">
      <alignment horizontal="center"/>
    </xf>
    <xf numFmtId="0" fontId="176" fillId="0" borderId="16" xfId="0" applyFont="1" applyFill="1" applyBorder="1" applyAlignment="1">
      <alignment horizontal="center"/>
    </xf>
    <xf numFmtId="0" fontId="78" fillId="0" borderId="0" xfId="0" applyFont="1" applyAlignment="1">
      <alignment horizontal="center"/>
    </xf>
    <xf numFmtId="0" fontId="37" fillId="0" borderId="0" xfId="15" applyFont="1" applyBorder="1" applyAlignment="1" applyProtection="1">
      <alignment horizontal="center"/>
      <protection locked="0"/>
    </xf>
    <xf numFmtId="0" fontId="37" fillId="0" borderId="18" xfId="15" applyFont="1" applyBorder="1" applyAlignment="1" applyProtection="1">
      <alignment horizontal="center"/>
      <protection locked="0"/>
    </xf>
    <xf numFmtId="0" fontId="37" fillId="0" borderId="8" xfId="15" applyFont="1" applyBorder="1" applyAlignment="1" applyProtection="1">
      <alignment horizontal="center"/>
      <protection locked="0"/>
    </xf>
    <xf numFmtId="0" fontId="37" fillId="0" borderId="8" xfId="15" applyFont="1" applyFill="1" applyBorder="1" applyAlignment="1" applyProtection="1">
      <alignment horizontal="center"/>
      <protection locked="0"/>
    </xf>
    <xf numFmtId="0" fontId="13" fillId="0" borderId="0" xfId="0" applyFont="1"/>
    <xf numFmtId="181" fontId="177" fillId="21" borderId="0" xfId="15" applyNumberFormat="1" applyFont="1" applyFill="1" applyBorder="1"/>
    <xf numFmtId="0" fontId="177" fillId="21" borderId="18" xfId="15" applyFont="1" applyFill="1" applyBorder="1"/>
    <xf numFmtId="0" fontId="177" fillId="27" borderId="18" xfId="15" applyFont="1" applyFill="1" applyBorder="1" applyAlignment="1">
      <alignment wrapText="1"/>
    </xf>
    <xf numFmtId="0" fontId="177" fillId="43" borderId="0" xfId="15" applyFont="1" applyFill="1" applyBorder="1" applyAlignment="1">
      <alignment horizontal="center" wrapText="1"/>
    </xf>
    <xf numFmtId="181" fontId="177" fillId="28" borderId="17" xfId="15" applyNumberFormat="1" applyFont="1" applyFill="1" applyBorder="1" applyAlignment="1">
      <alignment horizontal="center"/>
    </xf>
    <xf numFmtId="181" fontId="177" fillId="28" borderId="18" xfId="15" applyNumberFormat="1" applyFont="1" applyFill="1" applyBorder="1" applyAlignment="1">
      <alignment horizontal="center"/>
    </xf>
    <xf numFmtId="181" fontId="177" fillId="27" borderId="18" xfId="15" applyNumberFormat="1" applyFont="1" applyFill="1" applyBorder="1"/>
    <xf numFmtId="181" fontId="177" fillId="43" borderId="0" xfId="15" applyNumberFormat="1" applyFont="1" applyFill="1" applyBorder="1" applyAlignment="1">
      <alignment horizontal="center"/>
    </xf>
    <xf numFmtId="181" fontId="177" fillId="21" borderId="1" xfId="15" applyNumberFormat="1" applyFont="1" applyFill="1" applyBorder="1"/>
    <xf numFmtId="0" fontId="177" fillId="21" borderId="19" xfId="15" applyFont="1" applyFill="1" applyBorder="1"/>
    <xf numFmtId="181" fontId="177" fillId="27" borderId="19" xfId="15" applyNumberFormat="1" applyFont="1" applyFill="1" applyBorder="1"/>
    <xf numFmtId="181" fontId="177" fillId="43" borderId="1" xfId="15" applyNumberFormat="1" applyFont="1" applyFill="1" applyBorder="1" applyAlignment="1">
      <alignment horizontal="center"/>
    </xf>
    <xf numFmtId="181" fontId="177" fillId="28" borderId="19" xfId="15" applyNumberFormat="1" applyFont="1" applyFill="1" applyBorder="1" applyAlignment="1">
      <alignment horizontal="center"/>
    </xf>
    <xf numFmtId="0" fontId="177" fillId="21" borderId="0" xfId="15" applyFont="1" applyFill="1" applyBorder="1"/>
    <xf numFmtId="0" fontId="177" fillId="21" borderId="1" xfId="15" applyFont="1" applyFill="1" applyBorder="1"/>
    <xf numFmtId="0" fontId="177" fillId="21" borderId="7" xfId="15" applyFont="1" applyFill="1" applyBorder="1"/>
    <xf numFmtId="181" fontId="177" fillId="21" borderId="18" xfId="15" applyNumberFormat="1" applyFont="1" applyFill="1" applyBorder="1" applyAlignment="1">
      <alignment vertical="center"/>
    </xf>
    <xf numFmtId="181" fontId="177" fillId="27" borderId="18" xfId="15" applyNumberFormat="1" applyFont="1" applyFill="1" applyBorder="1" applyAlignment="1">
      <alignment wrapText="1"/>
    </xf>
    <xf numFmtId="181" fontId="177" fillId="43" borderId="0" xfId="15" applyNumberFormat="1" applyFont="1" applyFill="1" applyBorder="1" applyAlignment="1">
      <alignment horizontal="center" wrapText="1"/>
    </xf>
    <xf numFmtId="181" fontId="177" fillId="21" borderId="1" xfId="15" applyNumberFormat="1" applyFont="1" applyFill="1" applyBorder="1" applyAlignment="1">
      <alignment vertical="center"/>
    </xf>
    <xf numFmtId="181" fontId="177" fillId="27" borderId="6" xfId="15" applyNumberFormat="1" applyFont="1" applyFill="1" applyBorder="1" applyAlignment="1">
      <alignment wrapText="1"/>
    </xf>
    <xf numFmtId="181" fontId="177" fillId="43" borderId="1" xfId="15" applyNumberFormat="1" applyFont="1" applyFill="1" applyBorder="1" applyAlignment="1">
      <alignment horizontal="center" wrapText="1"/>
    </xf>
    <xf numFmtId="181" fontId="177" fillId="27" borderId="19" xfId="15" applyNumberFormat="1" applyFont="1" applyFill="1" applyBorder="1" applyAlignment="1">
      <alignment wrapText="1"/>
    </xf>
    <xf numFmtId="181" fontId="177" fillId="28" borderId="19" xfId="15" applyNumberFormat="1" applyFont="1" applyFill="1" applyBorder="1" applyAlignment="1">
      <alignment horizontal="center" vertical="center"/>
    </xf>
    <xf numFmtId="0" fontId="177" fillId="27" borderId="19" xfId="15" applyFont="1" applyFill="1" applyBorder="1" applyAlignment="1">
      <alignment wrapText="1"/>
    </xf>
    <xf numFmtId="0" fontId="177" fillId="43" borderId="1" xfId="15" applyFont="1" applyFill="1" applyBorder="1" applyAlignment="1">
      <alignment horizontal="center" wrapText="1"/>
    </xf>
    <xf numFmtId="0" fontId="177" fillId="21" borderId="0" xfId="15" applyFont="1" applyFill="1" applyBorder="1" applyAlignment="1">
      <alignment vertical="center"/>
    </xf>
    <xf numFmtId="0" fontId="177" fillId="21" borderId="1" xfId="15" applyFont="1" applyFill="1" applyBorder="1" applyAlignment="1">
      <alignment vertical="top"/>
    </xf>
    <xf numFmtId="0" fontId="177" fillId="43" borderId="1" xfId="15" applyFont="1" applyFill="1" applyBorder="1" applyAlignment="1">
      <alignment wrapText="1"/>
    </xf>
    <xf numFmtId="181" fontId="177" fillId="43" borderId="0" xfId="15" applyNumberFormat="1" applyFont="1" applyFill="1" applyBorder="1"/>
    <xf numFmtId="181" fontId="177" fillId="43" borderId="1" xfId="15" applyNumberFormat="1" applyFont="1" applyFill="1" applyBorder="1"/>
    <xf numFmtId="181" fontId="177" fillId="21" borderId="19" xfId="15" applyNumberFormat="1" applyFont="1" applyFill="1" applyBorder="1"/>
    <xf numFmtId="0" fontId="177" fillId="27" borderId="18" xfId="15" applyFont="1" applyFill="1" applyBorder="1"/>
    <xf numFmtId="0" fontId="177" fillId="43" borderId="0" xfId="15" applyFont="1" applyFill="1" applyBorder="1"/>
    <xf numFmtId="0" fontId="177" fillId="27" borderId="19" xfId="15" applyFont="1" applyFill="1" applyBorder="1"/>
    <xf numFmtId="0" fontId="177" fillId="43" borderId="1" xfId="15" applyFont="1" applyFill="1" applyBorder="1"/>
    <xf numFmtId="0" fontId="13" fillId="0" borderId="0" xfId="0" applyFont="1" applyFill="1" applyBorder="1"/>
    <xf numFmtId="0" fontId="177" fillId="27" borderId="17" xfId="15" applyFont="1" applyFill="1" applyBorder="1"/>
    <xf numFmtId="0" fontId="177" fillId="43" borderId="2" xfId="15" applyFont="1" applyFill="1" applyBorder="1"/>
    <xf numFmtId="181" fontId="13" fillId="0" borderId="0" xfId="0" applyNumberFormat="1" applyFont="1" applyFill="1" applyBorder="1" applyAlignment="1">
      <alignment horizontal="center"/>
    </xf>
    <xf numFmtId="0" fontId="177" fillId="43" borderId="7" xfId="15" applyFont="1" applyFill="1" applyBorder="1"/>
    <xf numFmtId="0" fontId="177" fillId="43" borderId="5" xfId="15" applyFont="1" applyFill="1" applyBorder="1"/>
    <xf numFmtId="0" fontId="177" fillId="43" borderId="0" xfId="15" applyFont="1" applyFill="1" applyBorder="1" applyAlignment="1">
      <alignment wrapText="1"/>
    </xf>
    <xf numFmtId="0" fontId="177" fillId="21" borderId="1" xfId="15" applyFont="1" applyFill="1" applyBorder="1" applyAlignment="1">
      <alignment vertical="center"/>
    </xf>
    <xf numFmtId="0" fontId="177" fillId="21" borderId="0" xfId="15" applyFont="1" applyFill="1"/>
    <xf numFmtId="0" fontId="177" fillId="21" borderId="5" xfId="15" applyFont="1" applyFill="1" applyBorder="1"/>
    <xf numFmtId="181" fontId="177" fillId="28" borderId="18" xfId="15" applyNumberFormat="1" applyFont="1" applyFill="1" applyBorder="1"/>
    <xf numFmtId="181" fontId="177" fillId="28" borderId="19" xfId="15" applyNumberFormat="1" applyFont="1" applyFill="1" applyBorder="1"/>
    <xf numFmtId="0" fontId="13" fillId="43" borderId="0" xfId="0" applyFont="1" applyFill="1"/>
    <xf numFmtId="0" fontId="0" fillId="21" borderId="0" xfId="0" applyFill="1"/>
    <xf numFmtId="0" fontId="0" fillId="21" borderId="6" xfId="0" applyFill="1" applyBorder="1"/>
    <xf numFmtId="0" fontId="0" fillId="21" borderId="18" xfId="0" applyFill="1" applyBorder="1"/>
    <xf numFmtId="0" fontId="0" fillId="21" borderId="19" xfId="0" applyFill="1" applyBorder="1"/>
    <xf numFmtId="0" fontId="0" fillId="21" borderId="17" xfId="0" applyFill="1" applyBorder="1"/>
    <xf numFmtId="0" fontId="0" fillId="21" borderId="1" xfId="0" applyFill="1" applyBorder="1"/>
    <xf numFmtId="0" fontId="0" fillId="21" borderId="0" xfId="0" applyFill="1" applyBorder="1"/>
    <xf numFmtId="0" fontId="37" fillId="0" borderId="6" xfId="0" applyFont="1" applyBorder="1" applyAlignment="1" applyProtection="1">
      <alignment horizontal="center"/>
      <protection locked="0"/>
    </xf>
    <xf numFmtId="0" fontId="37" fillId="0" borderId="18" xfId="0" applyFont="1" applyBorder="1" applyAlignment="1" applyProtection="1">
      <alignment horizontal="center"/>
      <protection locked="0"/>
    </xf>
    <xf numFmtId="0" fontId="37" fillId="0" borderId="0" xfId="0" applyFont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13" fillId="21" borderId="0" xfId="0" applyFont="1" applyFill="1"/>
    <xf numFmtId="181" fontId="13" fillId="21" borderId="17" xfId="0" applyNumberFormat="1" applyFont="1" applyFill="1" applyBorder="1"/>
    <xf numFmtId="181" fontId="177" fillId="21" borderId="17" xfId="0" applyNumberFormat="1" applyFont="1" applyFill="1" applyBorder="1"/>
    <xf numFmtId="181" fontId="13" fillId="27" borderId="17" xfId="0" applyNumberFormat="1" applyFont="1" applyFill="1" applyBorder="1"/>
    <xf numFmtId="181" fontId="13" fillId="44" borderId="17" xfId="0" applyNumberFormat="1" applyFont="1" applyFill="1" applyBorder="1" applyAlignment="1">
      <alignment horizontal="center"/>
    </xf>
    <xf numFmtId="181" fontId="13" fillId="28" borderId="17" xfId="0" applyNumberFormat="1" applyFont="1" applyFill="1" applyBorder="1" applyAlignment="1">
      <alignment horizontal="center"/>
    </xf>
    <xf numFmtId="181" fontId="177" fillId="28" borderId="17" xfId="0" applyNumberFormat="1" applyFont="1" applyFill="1" applyBorder="1" applyAlignment="1">
      <alignment horizontal="center"/>
    </xf>
    <xf numFmtId="0" fontId="13" fillId="21" borderId="6" xfId="0" applyFont="1" applyFill="1" applyBorder="1"/>
    <xf numFmtId="181" fontId="13" fillId="21" borderId="19" xfId="0" applyNumberFormat="1" applyFont="1" applyFill="1" applyBorder="1"/>
    <xf numFmtId="181" fontId="13" fillId="27" borderId="18" xfId="0" applyNumberFormat="1" applyFont="1" applyFill="1" applyBorder="1"/>
    <xf numFmtId="181" fontId="13" fillId="44" borderId="18" xfId="0" applyNumberFormat="1" applyFont="1" applyFill="1" applyBorder="1" applyAlignment="1">
      <alignment horizontal="center"/>
    </xf>
    <xf numFmtId="181" fontId="13" fillId="28" borderId="18" xfId="0" applyNumberFormat="1" applyFont="1" applyFill="1" applyBorder="1" applyAlignment="1">
      <alignment horizontal="center"/>
    </xf>
    <xf numFmtId="181" fontId="13" fillId="28" borderId="19" xfId="0" applyNumberFormat="1" applyFont="1" applyFill="1" applyBorder="1" applyAlignment="1">
      <alignment horizontal="center"/>
    </xf>
    <xf numFmtId="181" fontId="177" fillId="28" borderId="19" xfId="0" applyNumberFormat="1" applyFont="1" applyFill="1" applyBorder="1" applyAlignment="1">
      <alignment horizontal="center"/>
    </xf>
    <xf numFmtId="0" fontId="13" fillId="21" borderId="18" xfId="0" applyFont="1" applyFill="1" applyBorder="1"/>
    <xf numFmtId="0" fontId="177" fillId="21" borderId="18" xfId="0" applyFont="1" applyFill="1" applyBorder="1"/>
    <xf numFmtId="0" fontId="177" fillId="27" borderId="17" xfId="0" applyFont="1" applyFill="1" applyBorder="1"/>
    <xf numFmtId="181" fontId="13" fillId="28" borderId="31" xfId="0" applyNumberFormat="1" applyFont="1" applyFill="1" applyBorder="1" applyAlignment="1">
      <alignment horizontal="center"/>
    </xf>
    <xf numFmtId="0" fontId="13" fillId="21" borderId="19" xfId="0" applyFont="1" applyFill="1" applyBorder="1"/>
    <xf numFmtId="0" fontId="177" fillId="27" borderId="19" xfId="0" applyFont="1" applyFill="1" applyBorder="1"/>
    <xf numFmtId="181" fontId="13" fillId="44" borderId="19" xfId="0" applyNumberFormat="1" applyFont="1" applyFill="1" applyBorder="1" applyAlignment="1">
      <alignment horizontal="center"/>
    </xf>
    <xf numFmtId="181" fontId="13" fillId="28" borderId="6" xfId="0" applyNumberFormat="1" applyFont="1" applyFill="1" applyBorder="1" applyAlignment="1">
      <alignment horizontal="center"/>
    </xf>
    <xf numFmtId="0" fontId="13" fillId="21" borderId="17" xfId="0" applyFont="1" applyFill="1" applyBorder="1"/>
    <xf numFmtId="0" fontId="177" fillId="21" borderId="17" xfId="0" applyFont="1" applyFill="1" applyBorder="1"/>
    <xf numFmtId="0" fontId="177" fillId="27" borderId="18" xfId="0" applyFont="1" applyFill="1" applyBorder="1"/>
    <xf numFmtId="0" fontId="13" fillId="27" borderId="17" xfId="0" applyFont="1" applyFill="1" applyBorder="1"/>
    <xf numFmtId="0" fontId="13" fillId="21" borderId="1" xfId="0" applyFont="1" applyFill="1" applyBorder="1"/>
    <xf numFmtId="0" fontId="13" fillId="27" borderId="19" xfId="0" applyFont="1" applyFill="1" applyBorder="1"/>
    <xf numFmtId="181" fontId="13" fillId="44" borderId="31" xfId="0" applyNumberFormat="1" applyFont="1" applyFill="1" applyBorder="1" applyAlignment="1">
      <alignment horizontal="center"/>
    </xf>
    <xf numFmtId="0" fontId="13" fillId="27" borderId="18" xfId="0" applyFont="1" applyFill="1" applyBorder="1"/>
    <xf numFmtId="0" fontId="177" fillId="21" borderId="19" xfId="0" applyFont="1" applyFill="1" applyBorder="1"/>
    <xf numFmtId="181" fontId="177" fillId="44" borderId="19" xfId="0" applyNumberFormat="1" applyFont="1" applyFill="1" applyBorder="1" applyAlignment="1">
      <alignment horizontal="center"/>
    </xf>
    <xf numFmtId="0" fontId="13" fillId="21" borderId="0" xfId="0" applyFont="1" applyFill="1" applyBorder="1"/>
    <xf numFmtId="181" fontId="177" fillId="44" borderId="18" xfId="0" applyNumberFormat="1" applyFont="1" applyFill="1" applyBorder="1" applyAlignment="1">
      <alignment horizontal="center"/>
    </xf>
    <xf numFmtId="181" fontId="177" fillId="27" borderId="18" xfId="0" applyNumberFormat="1" applyFont="1" applyFill="1" applyBorder="1" applyAlignment="1">
      <alignment horizontal="left"/>
    </xf>
    <xf numFmtId="181" fontId="177" fillId="45" borderId="18" xfId="0" applyNumberFormat="1" applyFont="1" applyFill="1" applyBorder="1" applyAlignment="1">
      <alignment horizontal="left"/>
    </xf>
    <xf numFmtId="181" fontId="177" fillId="28" borderId="18" xfId="0" applyNumberFormat="1" applyFont="1" applyFill="1" applyBorder="1"/>
    <xf numFmtId="181" fontId="177" fillId="27" borderId="17" xfId="0" applyNumberFormat="1" applyFont="1" applyFill="1" applyBorder="1" applyAlignment="1">
      <alignment horizontal="left"/>
    </xf>
    <xf numFmtId="181" fontId="177" fillId="45" borderId="17" xfId="0" applyNumberFormat="1" applyFont="1" applyFill="1" applyBorder="1" applyAlignment="1">
      <alignment horizontal="left"/>
    </xf>
    <xf numFmtId="181" fontId="177" fillId="28" borderId="17" xfId="0" applyNumberFormat="1" applyFont="1" applyFill="1" applyBorder="1"/>
    <xf numFmtId="181" fontId="177" fillId="27" borderId="19" xfId="0" applyNumberFormat="1" applyFont="1" applyFill="1" applyBorder="1" applyAlignment="1">
      <alignment horizontal="left"/>
    </xf>
    <xf numFmtId="181" fontId="177" fillId="45" borderId="19" xfId="0" applyNumberFormat="1" applyFont="1" applyFill="1" applyBorder="1" applyAlignment="1">
      <alignment horizontal="left"/>
    </xf>
    <xf numFmtId="181" fontId="177" fillId="28" borderId="19" xfId="0" applyNumberFormat="1" applyFont="1" applyFill="1" applyBorder="1"/>
    <xf numFmtId="0" fontId="37" fillId="46" borderId="19" xfId="0" applyFont="1" applyFill="1" applyBorder="1" applyAlignment="1" applyProtection="1">
      <alignment horizontal="center"/>
      <protection locked="0"/>
    </xf>
    <xf numFmtId="0" fontId="37" fillId="46" borderId="1" xfId="0" applyFont="1" applyFill="1" applyBorder="1" applyAlignment="1" applyProtection="1">
      <alignment horizontal="center"/>
      <protection locked="0"/>
    </xf>
    <xf numFmtId="0" fontId="177" fillId="45" borderId="17" xfId="0" applyFont="1" applyFill="1" applyBorder="1"/>
    <xf numFmtId="181" fontId="13" fillId="28" borderId="4" xfId="0" applyNumberFormat="1" applyFont="1" applyFill="1" applyBorder="1" applyAlignment="1">
      <alignment horizontal="center"/>
    </xf>
    <xf numFmtId="0" fontId="177" fillId="45" borderId="19" xfId="0" applyFont="1" applyFill="1" applyBorder="1"/>
    <xf numFmtId="0" fontId="177" fillId="45" borderId="18" xfId="0" applyFont="1" applyFill="1" applyBorder="1"/>
    <xf numFmtId="0" fontId="13" fillId="21" borderId="7" xfId="0" applyFont="1" applyFill="1" applyBorder="1"/>
    <xf numFmtId="0" fontId="177" fillId="21" borderId="7" xfId="0" applyFont="1" applyFill="1" applyBorder="1"/>
    <xf numFmtId="0" fontId="177" fillId="45" borderId="7" xfId="0" applyFont="1" applyFill="1" applyBorder="1"/>
    <xf numFmtId="181" fontId="177" fillId="28" borderId="18" xfId="0" applyNumberFormat="1" applyFont="1" applyFill="1" applyBorder="1" applyAlignment="1">
      <alignment horizontal="center"/>
    </xf>
    <xf numFmtId="0" fontId="13" fillId="45" borderId="18" xfId="0" applyFont="1" applyFill="1" applyBorder="1"/>
    <xf numFmtId="0" fontId="13" fillId="45" borderId="19" xfId="0" applyFont="1" applyFill="1" applyBorder="1"/>
    <xf numFmtId="0" fontId="13" fillId="45" borderId="17" xfId="0" applyFont="1" applyFill="1" applyBorder="1"/>
    <xf numFmtId="0" fontId="13" fillId="45" borderId="31" xfId="0" applyFont="1" applyFill="1" applyBorder="1"/>
    <xf numFmtId="181" fontId="177" fillId="21" borderId="18" xfId="0" applyNumberFormat="1" applyFont="1" applyFill="1" applyBorder="1"/>
    <xf numFmtId="181" fontId="177" fillId="27" borderId="18" xfId="0" applyNumberFormat="1" applyFont="1" applyFill="1" applyBorder="1"/>
    <xf numFmtId="181" fontId="177" fillId="45" borderId="18" xfId="0" applyNumberFormat="1" applyFont="1" applyFill="1" applyBorder="1"/>
    <xf numFmtId="181" fontId="13" fillId="45" borderId="17" xfId="0" applyNumberFormat="1" applyFont="1" applyFill="1" applyBorder="1"/>
    <xf numFmtId="181" fontId="13" fillId="21" borderId="18" xfId="0" applyNumberFormat="1" applyFont="1" applyFill="1" applyBorder="1"/>
    <xf numFmtId="181" fontId="13" fillId="45" borderId="18" xfId="0" applyNumberFormat="1" applyFont="1" applyFill="1" applyBorder="1"/>
    <xf numFmtId="181" fontId="13" fillId="27" borderId="19" xfId="0" applyNumberFormat="1" applyFont="1" applyFill="1" applyBorder="1"/>
    <xf numFmtId="181" fontId="13" fillId="45" borderId="19" xfId="0" applyNumberFormat="1" applyFont="1" applyFill="1" applyBorder="1"/>
    <xf numFmtId="180" fontId="165" fillId="0" borderId="0" xfId="0" applyNumberFormat="1" applyFont="1" applyFill="1" applyBorder="1" applyProtection="1">
      <protection locked="0"/>
    </xf>
    <xf numFmtId="181" fontId="178" fillId="0" borderId="18" xfId="0" applyNumberFormat="1" applyFont="1" applyFill="1" applyBorder="1"/>
    <xf numFmtId="181" fontId="179" fillId="0" borderId="17" xfId="0" applyNumberFormat="1" applyFont="1" applyFill="1" applyBorder="1"/>
    <xf numFmtId="181" fontId="179" fillId="0" borderId="18" xfId="0" applyNumberFormat="1" applyFont="1" applyFill="1" applyBorder="1"/>
    <xf numFmtId="0" fontId="162" fillId="0" borderId="17" xfId="0" applyFont="1" applyFill="1" applyBorder="1"/>
    <xf numFmtId="0" fontId="162" fillId="0" borderId="18" xfId="0" applyFont="1" applyFill="1" applyBorder="1"/>
    <xf numFmtId="0" fontId="178" fillId="0" borderId="17" xfId="0" applyFont="1" applyFill="1" applyBorder="1"/>
    <xf numFmtId="0" fontId="178" fillId="0" borderId="18" xfId="0" applyFont="1" applyFill="1" applyBorder="1"/>
    <xf numFmtId="181" fontId="178" fillId="0" borderId="19" xfId="0" applyNumberFormat="1" applyFont="1" applyFill="1" applyBorder="1"/>
    <xf numFmtId="181" fontId="178" fillId="0" borderId="17" xfId="0" applyNumberFormat="1" applyFont="1" applyFill="1" applyBorder="1"/>
    <xf numFmtId="180" fontId="157" fillId="47" borderId="8" xfId="0" applyNumberFormat="1" applyFont="1" applyFill="1" applyBorder="1" applyProtection="1">
      <protection locked="0"/>
    </xf>
    <xf numFmtId="180" fontId="162" fillId="0" borderId="8" xfId="0" applyNumberFormat="1" applyFont="1" applyBorder="1" applyAlignment="1" applyProtection="1">
      <alignment horizontal="left"/>
      <protection locked="0"/>
    </xf>
    <xf numFmtId="180" fontId="157" fillId="5" borderId="5" xfId="0" applyNumberFormat="1" applyFont="1" applyFill="1" applyBorder="1" applyProtection="1">
      <protection locked="0"/>
    </xf>
    <xf numFmtId="180" fontId="157" fillId="21" borderId="19" xfId="0" applyNumberFormat="1" applyFont="1" applyFill="1" applyBorder="1" applyProtection="1">
      <protection locked="0"/>
    </xf>
    <xf numFmtId="180" fontId="167" fillId="0" borderId="19" xfId="0" applyNumberFormat="1" applyFont="1" applyBorder="1" applyProtection="1">
      <protection locked="0"/>
    </xf>
    <xf numFmtId="180" fontId="157" fillId="0" borderId="7" xfId="0" applyNumberFormat="1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180" fontId="157" fillId="20" borderId="10" xfId="0" applyNumberFormat="1" applyFont="1" applyFill="1" applyBorder="1" applyProtection="1">
      <protection locked="0"/>
    </xf>
    <xf numFmtId="180" fontId="87" fillId="5" borderId="8" xfId="0" applyNumberFormat="1" applyFont="1" applyFill="1" applyBorder="1" applyProtection="1">
      <protection locked="0"/>
    </xf>
    <xf numFmtId="180" fontId="181" fillId="6" borderId="9" xfId="0" applyNumberFormat="1" applyFont="1" applyFill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180" fontId="163" fillId="6" borderId="9" xfId="0" applyNumberFormat="1" applyFont="1" applyFill="1" applyBorder="1" applyAlignment="1" applyProtection="1">
      <protection locked="0"/>
    </xf>
    <xf numFmtId="180" fontId="163" fillId="6" borderId="10" xfId="0" applyNumberFormat="1" applyFont="1" applyFill="1" applyBorder="1" applyAlignment="1" applyProtection="1">
      <protection locked="0"/>
    </xf>
    <xf numFmtId="180" fontId="171" fillId="6" borderId="9" xfId="0" applyNumberFormat="1" applyFont="1" applyFill="1" applyBorder="1" applyAlignment="1" applyProtection="1">
      <protection locked="0"/>
    </xf>
    <xf numFmtId="180" fontId="171" fillId="6" borderId="10" xfId="0" applyNumberFormat="1" applyFont="1" applyFill="1" applyBorder="1" applyAlignment="1" applyProtection="1">
      <protection locked="0"/>
    </xf>
    <xf numFmtId="180" fontId="70" fillId="6" borderId="8" xfId="0" applyNumberFormat="1" applyFont="1" applyFill="1" applyBorder="1" applyAlignment="1" applyProtection="1">
      <protection locked="0"/>
    </xf>
    <xf numFmtId="0" fontId="66" fillId="0" borderId="8" xfId="0" applyFont="1" applyBorder="1" applyAlignment="1" applyProtection="1">
      <protection locked="0"/>
    </xf>
    <xf numFmtId="180" fontId="149" fillId="6" borderId="9" xfId="14" applyNumberFormat="1" applyFont="1" applyFill="1" applyBorder="1" applyAlignment="1" applyProtection="1">
      <protection locked="0"/>
    </xf>
    <xf numFmtId="180" fontId="149" fillId="6" borderId="10" xfId="14" applyNumberFormat="1" applyFont="1" applyFill="1" applyBorder="1" applyAlignment="1" applyProtection="1">
      <protection locked="0"/>
    </xf>
    <xf numFmtId="180" fontId="104" fillId="20" borderId="2" xfId="0" applyNumberFormat="1" applyFont="1" applyFill="1" applyBorder="1" applyAlignment="1" applyProtection="1">
      <alignment horizontal="center"/>
      <protection locked="0"/>
    </xf>
    <xf numFmtId="180" fontId="104" fillId="20" borderId="3" xfId="0" applyNumberFormat="1" applyFont="1" applyFill="1" applyBorder="1" applyAlignment="1" applyProtection="1">
      <alignment horizontal="center"/>
      <protection locked="0"/>
    </xf>
    <xf numFmtId="180" fontId="104" fillId="20" borderId="4" xfId="0" applyNumberFormat="1" applyFont="1" applyFill="1" applyBorder="1" applyAlignment="1" applyProtection="1">
      <alignment horizontal="center"/>
      <protection locked="0"/>
    </xf>
    <xf numFmtId="180" fontId="89" fillId="0" borderId="60" xfId="0" applyNumberFormat="1" applyFont="1" applyFill="1" applyBorder="1" applyAlignment="1" applyProtection="1">
      <alignment horizontal="center"/>
      <protection locked="0"/>
    </xf>
    <xf numFmtId="180" fontId="89" fillId="0" borderId="79" xfId="0" applyNumberFormat="1" applyFont="1" applyFill="1" applyBorder="1" applyAlignment="1" applyProtection="1">
      <alignment horizontal="center"/>
      <protection locked="0"/>
    </xf>
    <xf numFmtId="180" fontId="89" fillId="0" borderId="14" xfId="0" applyNumberFormat="1" applyFont="1" applyFill="1" applyBorder="1" applyAlignment="1" applyProtection="1">
      <alignment horizontal="center"/>
      <protection locked="0"/>
    </xf>
    <xf numFmtId="180" fontId="104" fillId="20" borderId="9" xfId="0" applyNumberFormat="1" applyFont="1" applyFill="1" applyBorder="1" applyAlignment="1" applyProtection="1">
      <alignment horizontal="center"/>
      <protection locked="0"/>
    </xf>
    <xf numFmtId="180" fontId="104" fillId="20" borderId="15" xfId="0" applyNumberFormat="1" applyFont="1" applyFill="1" applyBorder="1" applyAlignment="1" applyProtection="1">
      <alignment horizontal="center"/>
      <protection locked="0"/>
    </xf>
    <xf numFmtId="180" fontId="104" fillId="20" borderId="10" xfId="0" applyNumberFormat="1" applyFont="1" applyFill="1" applyBorder="1" applyAlignment="1" applyProtection="1">
      <alignment horizontal="center"/>
      <protection locked="0"/>
    </xf>
    <xf numFmtId="180" fontId="150" fillId="20" borderId="8" xfId="0" applyNumberFormat="1" applyFont="1" applyFill="1" applyBorder="1" applyAlignment="1" applyProtection="1">
      <alignment horizontal="center"/>
      <protection locked="0"/>
    </xf>
    <xf numFmtId="180" fontId="71" fillId="2" borderId="58" xfId="0" applyNumberFormat="1" applyFont="1" applyFill="1" applyBorder="1" applyAlignment="1" applyProtection="1">
      <alignment horizontal="center"/>
      <protection locked="0"/>
    </xf>
    <xf numFmtId="180" fontId="71" fillId="2" borderId="62" xfId="0" applyNumberFormat="1" applyFont="1" applyFill="1" applyBorder="1" applyAlignment="1" applyProtection="1">
      <alignment horizontal="center"/>
      <protection locked="0"/>
    </xf>
    <xf numFmtId="180" fontId="71" fillId="2" borderId="12" xfId="0" applyNumberFormat="1" applyFont="1" applyFill="1" applyBorder="1" applyAlignment="1" applyProtection="1">
      <alignment horizontal="center"/>
      <protection locked="0"/>
    </xf>
    <xf numFmtId="180" fontId="0" fillId="15" borderId="60" xfId="0" applyNumberFormat="1" applyFont="1" applyFill="1" applyBorder="1" applyAlignment="1" applyProtection="1">
      <alignment horizontal="center"/>
      <protection locked="0"/>
    </xf>
    <xf numFmtId="180" fontId="0" fillId="15" borderId="79" xfId="0" applyNumberFormat="1" applyFont="1" applyFill="1" applyBorder="1" applyAlignment="1" applyProtection="1">
      <alignment horizontal="center"/>
      <protection locked="0"/>
    </xf>
    <xf numFmtId="180" fontId="0" fillId="15" borderId="14" xfId="0" applyNumberFormat="1" applyFont="1" applyFill="1" applyBorder="1" applyAlignment="1" applyProtection="1">
      <alignment horizontal="center"/>
      <protection locked="0"/>
    </xf>
    <xf numFmtId="180" fontId="0" fillId="18" borderId="9" xfId="0" applyNumberFormat="1" applyFont="1" applyFill="1" applyBorder="1" applyAlignment="1" applyProtection="1">
      <protection locked="0"/>
    </xf>
    <xf numFmtId="180" fontId="0" fillId="18" borderId="10" xfId="0" applyNumberFormat="1" applyFont="1" applyFill="1" applyBorder="1" applyAlignment="1" applyProtection="1">
      <protection locked="0"/>
    </xf>
    <xf numFmtId="180" fontId="70" fillId="21" borderId="9" xfId="0" applyNumberFormat="1" applyFont="1" applyFill="1" applyBorder="1" applyAlignment="1" applyProtection="1">
      <protection locked="0"/>
    </xf>
    <xf numFmtId="0" fontId="0" fillId="21" borderId="10" xfId="0" applyFill="1" applyBorder="1" applyAlignment="1"/>
    <xf numFmtId="180" fontId="70" fillId="6" borderId="9" xfId="0" applyNumberFormat="1" applyFont="1" applyFill="1" applyBorder="1" applyAlignment="1" applyProtection="1">
      <protection locked="0"/>
    </xf>
    <xf numFmtId="0" fontId="0" fillId="0" borderId="10" xfId="0" applyBorder="1" applyAlignment="1"/>
    <xf numFmtId="0" fontId="0" fillId="0" borderId="10" xfId="0" applyFont="1" applyBorder="1" applyAlignment="1"/>
    <xf numFmtId="180" fontId="149" fillId="6" borderId="9" xfId="0" applyNumberFormat="1" applyFont="1" applyFill="1" applyBorder="1" applyAlignment="1" applyProtection="1">
      <alignment horizontal="left"/>
      <protection locked="0"/>
    </xf>
    <xf numFmtId="180" fontId="149" fillId="6" borderId="10" xfId="0" applyNumberFormat="1" applyFont="1" applyFill="1" applyBorder="1" applyAlignment="1" applyProtection="1">
      <alignment horizontal="left"/>
      <protection locked="0"/>
    </xf>
    <xf numFmtId="180" fontId="149" fillId="6" borderId="9" xfId="0" applyNumberFormat="1" applyFont="1" applyFill="1" applyBorder="1" applyAlignment="1" applyProtection="1">
      <protection locked="0"/>
    </xf>
    <xf numFmtId="0" fontId="150" fillId="0" borderId="10" xfId="0" applyFont="1" applyBorder="1" applyAlignment="1"/>
    <xf numFmtId="180" fontId="105" fillId="2" borderId="9" xfId="0" applyNumberFormat="1" applyFont="1" applyFill="1" applyBorder="1" applyAlignment="1" applyProtection="1">
      <alignment horizontal="center"/>
      <protection locked="0"/>
    </xf>
    <xf numFmtId="180" fontId="105" fillId="2" borderId="15" xfId="0" applyNumberFormat="1" applyFont="1" applyFill="1" applyBorder="1" applyAlignment="1" applyProtection="1">
      <alignment horizontal="center"/>
      <protection locked="0"/>
    </xf>
    <xf numFmtId="180" fontId="105" fillId="2" borderId="10" xfId="0" applyNumberFormat="1" applyFont="1" applyFill="1" applyBorder="1" applyAlignment="1" applyProtection="1">
      <alignment horizontal="center"/>
      <protection locked="0"/>
    </xf>
    <xf numFmtId="180" fontId="163" fillId="21" borderId="9" xfId="0" applyNumberFormat="1" applyFont="1" applyFill="1" applyBorder="1" applyAlignment="1" applyProtection="1">
      <protection locked="0"/>
    </xf>
    <xf numFmtId="180" fontId="163" fillId="21" borderId="10" xfId="0" applyNumberFormat="1" applyFont="1" applyFill="1" applyBorder="1" applyAlignment="1" applyProtection="1">
      <protection locked="0"/>
    </xf>
    <xf numFmtId="180" fontId="157" fillId="0" borderId="9" xfId="0" applyNumberFormat="1" applyFont="1" applyBorder="1" applyAlignment="1" applyProtection="1">
      <alignment horizontal="center"/>
      <protection locked="0"/>
    </xf>
    <xf numFmtId="180" fontId="157" fillId="0" borderId="15" xfId="0" applyNumberFormat="1" applyFont="1" applyBorder="1" applyAlignment="1" applyProtection="1">
      <alignment horizontal="center"/>
      <protection locked="0"/>
    </xf>
    <xf numFmtId="180" fontId="157" fillId="0" borderId="10" xfId="0" applyNumberFormat="1" applyFont="1" applyBorder="1" applyAlignment="1" applyProtection="1">
      <alignment horizontal="center"/>
      <protection locked="0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85" fontId="0" fillId="0" borderId="17" xfId="0" applyNumberFormat="1" applyBorder="1" applyAlignment="1">
      <alignment horizontal="center" vertical="center" wrapText="1"/>
    </xf>
    <xf numFmtId="0" fontId="113" fillId="0" borderId="17" xfId="0" applyFont="1" applyBorder="1" applyAlignment="1">
      <alignment horizontal="center" vertical="center" wrapText="1"/>
    </xf>
    <xf numFmtId="0" fontId="113" fillId="0" borderId="19" xfId="0" applyFont="1" applyBorder="1" applyAlignment="1">
      <alignment horizontal="center" vertical="center" wrapText="1"/>
    </xf>
    <xf numFmtId="0" fontId="109" fillId="0" borderId="17" xfId="0" applyFont="1" applyBorder="1" applyAlignment="1">
      <alignment horizontal="center" vertical="center" wrapText="1"/>
    </xf>
    <xf numFmtId="0" fontId="109" fillId="0" borderId="19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112" fillId="0" borderId="17" xfId="0" applyFont="1" applyBorder="1" applyAlignment="1">
      <alignment horizontal="center" wrapText="1"/>
    </xf>
    <xf numFmtId="184" fontId="0" fillId="0" borderId="17" xfId="0" applyNumberFormat="1" applyBorder="1" applyAlignment="1">
      <alignment horizontal="center" wrapText="1"/>
    </xf>
    <xf numFmtId="0" fontId="112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3" fillId="0" borderId="17" xfId="0" applyFont="1" applyBorder="1" applyAlignment="1">
      <alignment horizontal="center" wrapText="1"/>
    </xf>
    <xf numFmtId="0" fontId="113" fillId="0" borderId="18" xfId="0" applyFont="1" applyBorder="1" applyAlignment="1">
      <alignment horizontal="center" wrapText="1"/>
    </xf>
    <xf numFmtId="0" fontId="113" fillId="0" borderId="19" xfId="0" applyFont="1" applyBorder="1" applyAlignment="1">
      <alignment horizontal="center" wrapText="1"/>
    </xf>
    <xf numFmtId="0" fontId="109" fillId="0" borderId="17" xfId="0" applyFont="1" applyBorder="1" applyAlignment="1">
      <alignment horizontal="center" vertical="center"/>
    </xf>
    <xf numFmtId="0" fontId="109" fillId="0" borderId="18" xfId="0" applyFont="1" applyBorder="1" applyAlignment="1">
      <alignment horizontal="center" vertical="center"/>
    </xf>
    <xf numFmtId="0" fontId="109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84" fontId="0" fillId="0" borderId="17" xfId="0" applyNumberFormat="1" applyBorder="1" applyAlignment="1">
      <alignment horizontal="center" vertical="center"/>
    </xf>
    <xf numFmtId="184" fontId="0" fillId="0" borderId="17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wrapText="1"/>
    </xf>
    <xf numFmtId="0" fontId="109" fillId="0" borderId="18" xfId="0" applyFont="1" applyBorder="1" applyAlignment="1">
      <alignment horizontal="center" vertical="center" wrapText="1"/>
    </xf>
    <xf numFmtId="3" fontId="112" fillId="0" borderId="17" xfId="0" applyNumberFormat="1" applyFont="1" applyBorder="1" applyAlignment="1">
      <alignment horizontal="center" vertical="center" wrapText="1"/>
    </xf>
    <xf numFmtId="0" fontId="112" fillId="0" borderId="17" xfId="0" applyFont="1" applyBorder="1" applyAlignment="1">
      <alignment horizontal="center" vertical="center"/>
    </xf>
    <xf numFmtId="0" fontId="109" fillId="0" borderId="8" xfId="0" applyFont="1" applyBorder="1" applyAlignment="1">
      <alignment horizontal="center"/>
    </xf>
    <xf numFmtId="0" fontId="112" fillId="0" borderId="17" xfId="5" applyNumberFormat="1" applyFont="1" applyBorder="1" applyAlignment="1">
      <alignment horizontal="center" vertical="center" wrapText="1"/>
    </xf>
    <xf numFmtId="0" fontId="111" fillId="0" borderId="18" xfId="5" applyNumberFormat="1" applyFont="1" applyBorder="1" applyAlignment="1">
      <alignment horizontal="center" vertical="center" wrapText="1"/>
    </xf>
    <xf numFmtId="0" fontId="111" fillId="0" borderId="19" xfId="5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109" fillId="0" borderId="8" xfId="0" applyFont="1" applyBorder="1" applyAlignment="1">
      <alignment horizontal="center" vertical="center"/>
    </xf>
    <xf numFmtId="0" fontId="109" fillId="0" borderId="8" xfId="0" applyFont="1" applyBorder="1" applyAlignment="1">
      <alignment horizontal="center" vertical="center" wrapText="1"/>
    </xf>
    <xf numFmtId="0" fontId="110" fillId="0" borderId="8" xfId="0" applyFont="1" applyBorder="1" applyAlignment="1">
      <alignment horizontal="center" vertical="center"/>
    </xf>
    <xf numFmtId="0" fontId="134" fillId="20" borderId="0" xfId="0" applyFont="1" applyFill="1" applyBorder="1" applyAlignment="1">
      <alignment horizontal="center"/>
    </xf>
    <xf numFmtId="0" fontId="135" fillId="0" borderId="40" xfId="0" applyFont="1" applyBorder="1" applyAlignment="1">
      <alignment horizontal="center"/>
    </xf>
    <xf numFmtId="2" fontId="40" fillId="20" borderId="66" xfId="0" applyNumberFormat="1" applyFont="1" applyFill="1" applyBorder="1" applyAlignment="1">
      <alignment horizontal="center"/>
    </xf>
    <xf numFmtId="2" fontId="40" fillId="20" borderId="48" xfId="0" applyNumberFormat="1" applyFont="1" applyFill="1" applyBorder="1" applyAlignment="1">
      <alignment horizontal="center"/>
    </xf>
    <xf numFmtId="2" fontId="40" fillId="20" borderId="49" xfId="0" applyNumberFormat="1" applyFont="1" applyFill="1" applyBorder="1" applyAlignment="1">
      <alignment horizontal="center"/>
    </xf>
    <xf numFmtId="0" fontId="123" fillId="33" borderId="72" xfId="0" applyFont="1" applyFill="1" applyBorder="1" applyAlignment="1">
      <alignment horizontal="center" vertical="center"/>
    </xf>
    <xf numFmtId="0" fontId="123" fillId="33" borderId="73" xfId="0" applyFont="1" applyFill="1" applyBorder="1" applyAlignment="1">
      <alignment horizontal="center" vertical="center"/>
    </xf>
    <xf numFmtId="0" fontId="123" fillId="33" borderId="75" xfId="0" applyFont="1" applyFill="1" applyBorder="1" applyAlignment="1">
      <alignment horizontal="center" vertical="center"/>
    </xf>
    <xf numFmtId="0" fontId="40" fillId="20" borderId="37" xfId="0" applyFont="1" applyFill="1" applyBorder="1" applyAlignment="1">
      <alignment horizontal="center" vertical="center"/>
    </xf>
    <xf numFmtId="0" fontId="40" fillId="20" borderId="38" xfId="0" applyFont="1" applyFill="1" applyBorder="1" applyAlignment="1">
      <alignment horizontal="center" vertical="center"/>
    </xf>
    <xf numFmtId="0" fontId="40" fillId="20" borderId="28" xfId="0" applyFont="1" applyFill="1" applyBorder="1" applyAlignment="1">
      <alignment horizontal="center" vertical="center"/>
    </xf>
    <xf numFmtId="4" fontId="40" fillId="0" borderId="66" xfId="0" applyNumberFormat="1" applyFont="1" applyFill="1" applyBorder="1" applyAlignment="1">
      <alignment horizontal="center"/>
    </xf>
    <xf numFmtId="4" fontId="40" fillId="0" borderId="48" xfId="0" applyNumberFormat="1" applyFont="1" applyFill="1" applyBorder="1" applyAlignment="1">
      <alignment horizontal="center"/>
    </xf>
    <xf numFmtId="4" fontId="40" fillId="0" borderId="49" xfId="0" applyNumberFormat="1" applyFont="1" applyFill="1" applyBorder="1" applyAlignment="1">
      <alignment horizontal="center"/>
    </xf>
    <xf numFmtId="0" fontId="40" fillId="20" borderId="37" xfId="0" applyFont="1" applyFill="1" applyBorder="1" applyAlignment="1">
      <alignment horizontal="center" vertical="center" wrapText="1"/>
    </xf>
    <xf numFmtId="0" fontId="40" fillId="20" borderId="66" xfId="0" applyFont="1" applyFill="1" applyBorder="1" applyAlignment="1">
      <alignment horizontal="center" wrapText="1"/>
    </xf>
    <xf numFmtId="0" fontId="40" fillId="20" borderId="48" xfId="0" applyFont="1" applyFill="1" applyBorder="1" applyAlignment="1">
      <alignment horizontal="center" wrapText="1"/>
    </xf>
    <xf numFmtId="0" fontId="40" fillId="20" borderId="49" xfId="0" applyFont="1" applyFill="1" applyBorder="1" applyAlignment="1">
      <alignment horizontal="center" wrapText="1"/>
    </xf>
    <xf numFmtId="2" fontId="40" fillId="0" borderId="66" xfId="0" applyNumberFormat="1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/>
    </xf>
    <xf numFmtId="2" fontId="40" fillId="20" borderId="37" xfId="0" applyNumberFormat="1" applyFont="1" applyFill="1" applyBorder="1" applyAlignment="1">
      <alignment horizontal="center" vertical="center" wrapText="1"/>
    </xf>
    <xf numFmtId="2" fontId="40" fillId="20" borderId="38" xfId="0" applyNumberFormat="1" applyFont="1" applyFill="1" applyBorder="1" applyAlignment="1">
      <alignment horizontal="center" vertical="center"/>
    </xf>
    <xf numFmtId="2" fontId="40" fillId="20" borderId="28" xfId="0" applyNumberFormat="1" applyFont="1" applyFill="1" applyBorder="1" applyAlignment="1">
      <alignment horizontal="center" vertical="center"/>
    </xf>
    <xf numFmtId="2" fontId="40" fillId="20" borderId="37" xfId="0" applyNumberFormat="1" applyFont="1" applyFill="1" applyBorder="1" applyAlignment="1">
      <alignment horizontal="center" vertical="center"/>
    </xf>
    <xf numFmtId="0" fontId="40" fillId="20" borderId="76" xfId="0" applyFont="1" applyFill="1" applyBorder="1" applyAlignment="1">
      <alignment horizontal="center" vertical="center"/>
    </xf>
    <xf numFmtId="0" fontId="40" fillId="20" borderId="77" xfId="0" applyFont="1" applyFill="1" applyBorder="1" applyAlignment="1">
      <alignment horizontal="center" vertical="center"/>
    </xf>
    <xf numFmtId="0" fontId="40" fillId="20" borderId="78" xfId="0" applyFont="1" applyFill="1" applyBorder="1" applyAlignment="1">
      <alignment horizontal="center" vertical="center"/>
    </xf>
    <xf numFmtId="0" fontId="123" fillId="30" borderId="72" xfId="0" applyFont="1" applyFill="1" applyBorder="1" applyAlignment="1">
      <alignment horizontal="center" vertical="center" wrapText="1"/>
    </xf>
    <xf numFmtId="0" fontId="123" fillId="30" borderId="73" xfId="0" applyFont="1" applyFill="1" applyBorder="1" applyAlignment="1">
      <alignment horizontal="center" vertical="center" wrapText="1"/>
    </xf>
    <xf numFmtId="0" fontId="40" fillId="0" borderId="76" xfId="0" applyFont="1" applyFill="1" applyBorder="1" applyAlignment="1">
      <alignment horizontal="center" vertical="center"/>
    </xf>
    <xf numFmtId="0" fontId="40" fillId="0" borderId="77" xfId="0" applyFont="1" applyFill="1" applyBorder="1" applyAlignment="1">
      <alignment horizontal="center" vertical="center"/>
    </xf>
    <xf numFmtId="0" fontId="40" fillId="0" borderId="78" xfId="0" applyFont="1" applyFill="1" applyBorder="1" applyAlignment="1">
      <alignment horizontal="center" vertical="center"/>
    </xf>
    <xf numFmtId="0" fontId="40" fillId="0" borderId="37" xfId="0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/>
    </xf>
    <xf numFmtId="0" fontId="40" fillId="0" borderId="28" xfId="0" applyFont="1" applyFill="1" applyBorder="1" applyAlignment="1">
      <alignment horizontal="center" vertical="center"/>
    </xf>
    <xf numFmtId="0" fontId="123" fillId="30" borderId="75" xfId="0" applyFont="1" applyFill="1" applyBorder="1" applyAlignment="1">
      <alignment horizontal="center" vertical="center" wrapText="1"/>
    </xf>
    <xf numFmtId="0" fontId="132" fillId="0" borderId="66" xfId="0" applyFont="1" applyFill="1" applyBorder="1" applyAlignment="1">
      <alignment horizontal="left" vertical="center" wrapText="1"/>
    </xf>
    <xf numFmtId="0" fontId="132" fillId="0" borderId="48" xfId="0" applyFont="1" applyFill="1" applyBorder="1" applyAlignment="1">
      <alignment horizontal="left" vertical="center" wrapText="1"/>
    </xf>
    <xf numFmtId="0" fontId="130" fillId="34" borderId="72" xfId="0" applyFont="1" applyFill="1" applyBorder="1" applyAlignment="1">
      <alignment horizontal="center" vertical="center"/>
    </xf>
    <xf numFmtId="0" fontId="130" fillId="34" borderId="73" xfId="0" applyFont="1" applyFill="1" applyBorder="1" applyAlignment="1">
      <alignment horizontal="center" vertical="center"/>
    </xf>
    <xf numFmtId="0" fontId="130" fillId="34" borderId="75" xfId="0" applyFont="1" applyFill="1" applyBorder="1" applyAlignment="1">
      <alignment horizontal="center" vertical="center"/>
    </xf>
    <xf numFmtId="0" fontId="38" fillId="20" borderId="47" xfId="0" applyFont="1" applyFill="1" applyBorder="1" applyAlignment="1">
      <alignment horizontal="center" vertical="center" wrapText="1"/>
    </xf>
    <xf numFmtId="0" fontId="38" fillId="20" borderId="48" xfId="0" applyFont="1" applyFill="1" applyBorder="1" applyAlignment="1">
      <alignment horizontal="center" vertical="center" wrapText="1"/>
    </xf>
    <xf numFmtId="0" fontId="43" fillId="20" borderId="48" xfId="0" applyFont="1" applyFill="1" applyBorder="1" applyAlignment="1">
      <alignment horizontal="center" vertical="center" wrapText="1"/>
    </xf>
    <xf numFmtId="0" fontId="128" fillId="33" borderId="73" xfId="0" applyFont="1" applyFill="1" applyBorder="1" applyAlignment="1">
      <alignment horizontal="center" vertical="center"/>
    </xf>
    <xf numFmtId="0" fontId="59" fillId="32" borderId="38" xfId="0" applyFont="1" applyFill="1" applyBorder="1" applyAlignment="1">
      <alignment horizontal="center" vertical="center"/>
    </xf>
    <xf numFmtId="0" fontId="59" fillId="32" borderId="71" xfId="0" applyFont="1" applyFill="1" applyBorder="1" applyAlignment="1">
      <alignment horizontal="center" vertical="center"/>
    </xf>
    <xf numFmtId="1" fontId="37" fillId="32" borderId="58" xfId="0" applyNumberFormat="1" applyFont="1" applyFill="1" applyBorder="1" applyAlignment="1">
      <alignment horizontal="center"/>
    </xf>
    <xf numFmtId="1" fontId="37" fillId="32" borderId="62" xfId="0" applyNumberFormat="1" applyFont="1" applyFill="1" applyBorder="1" applyAlignment="1">
      <alignment horizontal="center"/>
    </xf>
    <xf numFmtId="1" fontId="37" fillId="32" borderId="52" xfId="0" applyNumberFormat="1" applyFont="1" applyFill="1" applyBorder="1" applyAlignment="1">
      <alignment horizontal="center"/>
    </xf>
    <xf numFmtId="1" fontId="38" fillId="20" borderId="58" xfId="0" applyNumberFormat="1" applyFont="1" applyFill="1" applyBorder="1" applyAlignment="1">
      <alignment horizontal="center" wrapText="1"/>
    </xf>
    <xf numFmtId="1" fontId="38" fillId="20" borderId="62" xfId="0" applyNumberFormat="1" applyFont="1" applyFill="1" applyBorder="1" applyAlignment="1">
      <alignment horizontal="center" wrapText="1"/>
    </xf>
    <xf numFmtId="1" fontId="38" fillId="20" borderId="52" xfId="0" applyNumberFormat="1" applyFont="1" applyFill="1" applyBorder="1" applyAlignment="1">
      <alignment horizontal="center" wrapText="1"/>
    </xf>
    <xf numFmtId="0" fontId="39" fillId="20" borderId="47" xfId="0" applyFont="1" applyFill="1" applyBorder="1" applyAlignment="1">
      <alignment horizontal="center" vertical="center"/>
    </xf>
    <xf numFmtId="0" fontId="39" fillId="20" borderId="48" xfId="0" applyFont="1" applyFill="1" applyBorder="1" applyAlignment="1">
      <alignment horizontal="center" vertical="center"/>
    </xf>
    <xf numFmtId="0" fontId="38" fillId="20" borderId="34" xfId="0" applyFont="1" applyFill="1" applyBorder="1" applyAlignment="1">
      <alignment horizontal="center" vertical="center" wrapText="1"/>
    </xf>
    <xf numFmtId="0" fontId="43" fillId="20" borderId="40" xfId="0" applyFont="1" applyFill="1" applyBorder="1" applyAlignment="1">
      <alignment horizontal="center" vertical="center"/>
    </xf>
    <xf numFmtId="0" fontId="38" fillId="20" borderId="35" xfId="0" applyFont="1" applyFill="1" applyBorder="1" applyAlignment="1">
      <alignment horizontal="center" vertical="center" wrapText="1"/>
    </xf>
    <xf numFmtId="0" fontId="38" fillId="20" borderId="0" xfId="0" applyFont="1" applyFill="1" applyBorder="1" applyAlignment="1">
      <alignment horizontal="center" vertical="center" wrapText="1"/>
    </xf>
    <xf numFmtId="1" fontId="38" fillId="20" borderId="34" xfId="0" applyNumberFormat="1" applyFont="1" applyFill="1" applyBorder="1" applyAlignment="1">
      <alignment horizontal="center" vertical="center"/>
    </xf>
    <xf numFmtId="1" fontId="38" fillId="20" borderId="35" xfId="0" applyNumberFormat="1" applyFont="1" applyFill="1" applyBorder="1" applyAlignment="1">
      <alignment horizontal="center" vertical="center"/>
    </xf>
    <xf numFmtId="1" fontId="38" fillId="20" borderId="40" xfId="0" applyNumberFormat="1" applyFont="1" applyFill="1" applyBorder="1" applyAlignment="1">
      <alignment horizontal="center" vertical="center"/>
    </xf>
    <xf numFmtId="1" fontId="38" fillId="20" borderId="0" xfId="0" applyNumberFormat="1" applyFont="1" applyFill="1" applyBorder="1" applyAlignment="1">
      <alignment horizontal="center" vertical="center"/>
    </xf>
    <xf numFmtId="1" fontId="38" fillId="20" borderId="27" xfId="0" applyNumberFormat="1" applyFont="1" applyFill="1" applyBorder="1" applyAlignment="1">
      <alignment horizontal="center" vertical="center"/>
    </xf>
    <xf numFmtId="1" fontId="38" fillId="20" borderId="11" xfId="0" applyNumberFormat="1" applyFont="1" applyFill="1" applyBorder="1" applyAlignment="1">
      <alignment horizontal="center" vertical="center"/>
    </xf>
    <xf numFmtId="0" fontId="38" fillId="20" borderId="34" xfId="0" applyFont="1" applyFill="1" applyBorder="1" applyAlignment="1">
      <alignment horizontal="center" vertical="center"/>
    </xf>
    <xf numFmtId="0" fontId="38" fillId="20" borderId="35" xfId="0" applyFont="1" applyFill="1" applyBorder="1" applyAlignment="1">
      <alignment horizontal="center" vertical="center"/>
    </xf>
    <xf numFmtId="0" fontId="38" fillId="20" borderId="37" xfId="0" applyFont="1" applyFill="1" applyBorder="1" applyAlignment="1">
      <alignment horizontal="center" vertical="center"/>
    </xf>
    <xf numFmtId="0" fontId="38" fillId="20" borderId="40" xfId="0" applyFont="1" applyFill="1" applyBorder="1" applyAlignment="1">
      <alignment horizontal="center" vertical="center"/>
    </xf>
    <xf numFmtId="0" fontId="38" fillId="20" borderId="0" xfId="0" applyFont="1" applyFill="1" applyBorder="1" applyAlignment="1">
      <alignment horizontal="center" vertical="center"/>
    </xf>
    <xf numFmtId="0" fontId="38" fillId="20" borderId="38" xfId="0" applyFont="1" applyFill="1" applyBorder="1" applyAlignment="1">
      <alignment horizontal="center" vertical="center"/>
    </xf>
    <xf numFmtId="0" fontId="38" fillId="20" borderId="27" xfId="0" applyFont="1" applyFill="1" applyBorder="1" applyAlignment="1">
      <alignment horizontal="center" vertical="center"/>
    </xf>
    <xf numFmtId="0" fontId="38" fillId="20" borderId="11" xfId="0" applyFont="1" applyFill="1" applyBorder="1" applyAlignment="1">
      <alignment horizontal="center" vertical="center"/>
    </xf>
    <xf numFmtId="0" fontId="38" fillId="20" borderId="28" xfId="0" applyFont="1" applyFill="1" applyBorder="1" applyAlignment="1">
      <alignment horizontal="center" vertical="center"/>
    </xf>
    <xf numFmtId="0" fontId="38" fillId="0" borderId="40" xfId="0" applyFont="1" applyFill="1" applyBorder="1" applyAlignment="1">
      <alignment horizontal="center"/>
    </xf>
    <xf numFmtId="0" fontId="0" fillId="0" borderId="0" xfId="0" applyFill="1"/>
    <xf numFmtId="1" fontId="37" fillId="0" borderId="34" xfId="0" applyNumberFormat="1" applyFont="1" applyBorder="1" applyAlignment="1">
      <alignment horizontal="center"/>
    </xf>
    <xf numFmtId="1" fontId="37" fillId="0" borderId="35" xfId="0" applyNumberFormat="1" applyFont="1" applyBorder="1" applyAlignment="1">
      <alignment horizontal="center"/>
    </xf>
    <xf numFmtId="1" fontId="38" fillId="0" borderId="27" xfId="0" applyNumberFormat="1" applyFont="1" applyBorder="1" applyAlignment="1">
      <alignment horizontal="center"/>
    </xf>
    <xf numFmtId="1" fontId="38" fillId="0" borderId="11" xfId="0" applyNumberFormat="1" applyFont="1" applyBorder="1" applyAlignment="1">
      <alignment horizontal="center"/>
    </xf>
    <xf numFmtId="0" fontId="39" fillId="0" borderId="48" xfId="0" applyFont="1" applyBorder="1" applyAlignment="1"/>
    <xf numFmtId="0" fontId="0" fillId="0" borderId="40" xfId="0" applyFill="1" applyBorder="1"/>
    <xf numFmtId="0" fontId="38" fillId="0" borderId="34" xfId="0" applyNumberFormat="1" applyFont="1" applyBorder="1" applyAlignment="1">
      <alignment horizontal="center"/>
    </xf>
    <xf numFmtId="0" fontId="38" fillId="0" borderId="35" xfId="0" applyNumberFormat="1" applyFont="1" applyBorder="1" applyAlignment="1">
      <alignment horizontal="center"/>
    </xf>
    <xf numFmtId="0" fontId="38" fillId="0" borderId="37" xfId="0" applyNumberFormat="1" applyFont="1" applyBorder="1" applyAlignment="1">
      <alignment horizontal="center"/>
    </xf>
    <xf numFmtId="0" fontId="38" fillId="0" borderId="40" xfId="0" applyNumberFormat="1" applyFont="1" applyBorder="1" applyAlignment="1">
      <alignment horizontal="center"/>
    </xf>
    <xf numFmtId="0" fontId="38" fillId="0" borderId="0" xfId="0" applyNumberFormat="1" applyFont="1" applyBorder="1" applyAlignment="1">
      <alignment horizontal="center"/>
    </xf>
    <xf numFmtId="0" fontId="38" fillId="0" borderId="38" xfId="0" applyNumberFormat="1" applyFont="1" applyBorder="1" applyAlignment="1">
      <alignment horizontal="center"/>
    </xf>
    <xf numFmtId="0" fontId="123" fillId="29" borderId="47" xfId="0" applyFont="1" applyFill="1" applyBorder="1" applyAlignment="1">
      <alignment horizontal="center" vertical="center"/>
    </xf>
    <xf numFmtId="0" fontId="123" fillId="29" borderId="48" xfId="0" applyFont="1" applyFill="1" applyBorder="1" applyAlignment="1">
      <alignment horizontal="center" vertical="center"/>
    </xf>
    <xf numFmtId="0" fontId="123" fillId="29" borderId="49" xfId="0" applyFont="1" applyFill="1" applyBorder="1" applyAlignment="1">
      <alignment horizontal="center" vertical="center"/>
    </xf>
    <xf numFmtId="0" fontId="38" fillId="20" borderId="47" xfId="1" applyFont="1" applyFill="1" applyBorder="1" applyAlignment="1">
      <alignment horizontal="center" vertical="center"/>
    </xf>
    <xf numFmtId="0" fontId="38" fillId="20" borderId="48" xfId="1" applyFont="1" applyFill="1" applyBorder="1" applyAlignment="1">
      <alignment horizontal="center" vertical="center"/>
    </xf>
    <xf numFmtId="0" fontId="38" fillId="20" borderId="49" xfId="1" applyFont="1" applyFill="1" applyBorder="1" applyAlignment="1">
      <alignment horizontal="center" vertical="center"/>
    </xf>
    <xf numFmtId="0" fontId="41" fillId="20" borderId="40" xfId="0" applyFont="1" applyFill="1" applyBorder="1" applyAlignment="1">
      <alignment horizontal="left" vertical="center" wrapText="1"/>
    </xf>
    <xf numFmtId="0" fontId="41" fillId="20" borderId="0" xfId="0" applyFont="1" applyFill="1" applyBorder="1" applyAlignment="1">
      <alignment horizontal="left" vertical="center" wrapText="1"/>
    </xf>
    <xf numFmtId="0" fontId="123" fillId="29" borderId="47" xfId="0" applyFont="1" applyFill="1" applyBorder="1" applyAlignment="1">
      <alignment horizontal="center" vertical="center" wrapText="1"/>
    </xf>
    <xf numFmtId="0" fontId="123" fillId="29" borderId="48" xfId="0" applyFont="1" applyFill="1" applyBorder="1" applyAlignment="1">
      <alignment horizontal="center" vertical="center" wrapText="1"/>
    </xf>
    <xf numFmtId="0" fontId="123" fillId="29" borderId="49" xfId="0" applyFont="1" applyFill="1" applyBorder="1" applyAlignment="1">
      <alignment horizontal="center" vertical="center" wrapText="1"/>
    </xf>
    <xf numFmtId="0" fontId="38" fillId="20" borderId="47" xfId="1" applyFont="1" applyFill="1" applyBorder="1" applyAlignment="1">
      <alignment horizontal="center" vertical="center" wrapText="1"/>
    </xf>
    <xf numFmtId="0" fontId="38" fillId="20" borderId="48" xfId="1" applyFont="1" applyFill="1" applyBorder="1" applyAlignment="1">
      <alignment horizontal="center" vertical="center" wrapText="1"/>
    </xf>
    <xf numFmtId="0" fontId="38" fillId="20" borderId="49" xfId="1" applyFont="1" applyFill="1" applyBorder="1" applyAlignment="1">
      <alignment horizontal="center" vertical="center" wrapText="1"/>
    </xf>
    <xf numFmtId="0" fontId="123" fillId="30" borderId="47" xfId="0" applyFont="1" applyFill="1" applyBorder="1" applyAlignment="1">
      <alignment horizontal="center" vertical="center"/>
    </xf>
    <xf numFmtId="0" fontId="123" fillId="30" borderId="48" xfId="0" applyFont="1" applyFill="1" applyBorder="1" applyAlignment="1">
      <alignment horizontal="center" vertical="center"/>
    </xf>
    <xf numFmtId="0" fontId="123" fillId="30" borderId="49" xfId="0" applyFont="1" applyFill="1" applyBorder="1" applyAlignment="1">
      <alignment horizontal="center" vertical="center"/>
    </xf>
    <xf numFmtId="0" fontId="123" fillId="30" borderId="47" xfId="0" applyFont="1" applyFill="1" applyBorder="1" applyAlignment="1">
      <alignment horizontal="center" vertical="center" wrapText="1"/>
    </xf>
    <xf numFmtId="0" fontId="123" fillId="30" borderId="48" xfId="0" applyFont="1" applyFill="1" applyBorder="1" applyAlignment="1">
      <alignment horizontal="center" vertical="center" wrapText="1"/>
    </xf>
    <xf numFmtId="0" fontId="123" fillId="30" borderId="49" xfId="0" applyFont="1" applyFill="1" applyBorder="1" applyAlignment="1">
      <alignment horizontal="center" vertical="center" wrapText="1"/>
    </xf>
    <xf numFmtId="0" fontId="38" fillId="20" borderId="34" xfId="1" applyFont="1" applyFill="1" applyBorder="1" applyAlignment="1">
      <alignment horizontal="center" vertical="center" wrapText="1"/>
    </xf>
    <xf numFmtId="0" fontId="38" fillId="20" borderId="40" xfId="1" applyFont="1" applyFill="1" applyBorder="1" applyAlignment="1">
      <alignment horizontal="center" vertical="center" wrapText="1"/>
    </xf>
    <xf numFmtId="0" fontId="38" fillId="20" borderId="27" xfId="1" applyFont="1" applyFill="1" applyBorder="1" applyAlignment="1">
      <alignment horizontal="center" vertical="center" wrapText="1"/>
    </xf>
    <xf numFmtId="0" fontId="127" fillId="31" borderId="34" xfId="0" applyFont="1" applyFill="1" applyBorder="1" applyAlignment="1">
      <alignment horizontal="center" vertical="center" wrapText="1"/>
    </xf>
    <xf numFmtId="0" fontId="127" fillId="31" borderId="40" xfId="0" applyFont="1" applyFill="1" applyBorder="1" applyAlignment="1">
      <alignment horizontal="center" vertical="center" wrapText="1"/>
    </xf>
    <xf numFmtId="0" fontId="127" fillId="31" borderId="27" xfId="0" applyFont="1" applyFill="1" applyBorder="1" applyAlignment="1">
      <alignment horizontal="center" vertical="center" wrapText="1"/>
    </xf>
    <xf numFmtId="2" fontId="40" fillId="20" borderId="47" xfId="0" applyNumberFormat="1" applyFont="1" applyFill="1" applyBorder="1" applyAlignment="1">
      <alignment horizontal="center" vertical="top" wrapText="1"/>
    </xf>
    <xf numFmtId="2" fontId="40" fillId="20" borderId="48" xfId="0" applyNumberFormat="1" applyFont="1" applyFill="1" applyBorder="1" applyAlignment="1">
      <alignment horizontal="center" vertical="top" wrapText="1"/>
    </xf>
    <xf numFmtId="2" fontId="40" fillId="20" borderId="49" xfId="0" applyNumberFormat="1" applyFont="1" applyFill="1" applyBorder="1" applyAlignment="1">
      <alignment horizontal="center" vertical="top" wrapText="1"/>
    </xf>
    <xf numFmtId="0" fontId="38" fillId="20" borderId="49" xfId="0" applyFont="1" applyFill="1" applyBorder="1" applyAlignment="1">
      <alignment horizontal="center" vertical="center" wrapText="1"/>
    </xf>
    <xf numFmtId="0" fontId="38" fillId="20" borderId="37" xfId="0" applyFont="1" applyFill="1" applyBorder="1" applyAlignment="1">
      <alignment horizontal="center" vertical="center" wrapText="1"/>
    </xf>
    <xf numFmtId="0" fontId="38" fillId="20" borderId="28" xfId="0" applyFont="1" applyFill="1" applyBorder="1" applyAlignment="1">
      <alignment horizontal="center" vertical="center" wrapText="1"/>
    </xf>
    <xf numFmtId="0" fontId="43" fillId="0" borderId="38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" fontId="37" fillId="20" borderId="58" xfId="0" applyNumberFormat="1" applyFont="1" applyFill="1" applyBorder="1" applyAlignment="1">
      <alignment horizontal="center"/>
    </xf>
    <xf numFmtId="1" fontId="37" fillId="20" borderId="62" xfId="0" applyNumberFormat="1" applyFont="1" applyFill="1" applyBorder="1" applyAlignment="1">
      <alignment horizontal="center"/>
    </xf>
    <xf numFmtId="1" fontId="37" fillId="20" borderId="52" xfId="0" applyNumberFormat="1" applyFont="1" applyFill="1" applyBorder="1" applyAlignment="1">
      <alignment horizontal="center"/>
    </xf>
    <xf numFmtId="1" fontId="38" fillId="20" borderId="58" xfId="2" applyNumberFormat="1" applyFont="1" applyFill="1" applyBorder="1" applyAlignment="1">
      <alignment horizontal="center" wrapText="1"/>
    </xf>
    <xf numFmtId="1" fontId="38" fillId="20" borderId="62" xfId="2" applyNumberFormat="1" applyFont="1" applyFill="1" applyBorder="1" applyAlignment="1">
      <alignment horizontal="center" wrapText="1"/>
    </xf>
    <xf numFmtId="1" fontId="38" fillId="20" borderId="52" xfId="2" applyNumberFormat="1" applyFont="1" applyFill="1" applyBorder="1" applyAlignment="1">
      <alignment horizontal="center" wrapText="1"/>
    </xf>
    <xf numFmtId="0" fontId="43" fillId="20" borderId="35" xfId="0" applyFont="1" applyFill="1" applyBorder="1" applyAlignment="1">
      <alignment horizontal="center" vertical="center"/>
    </xf>
    <xf numFmtId="0" fontId="43" fillId="20" borderId="0" xfId="0" applyFont="1" applyFill="1" applyBorder="1" applyAlignment="1">
      <alignment horizontal="center" vertical="center"/>
    </xf>
    <xf numFmtId="0" fontId="43" fillId="20" borderId="11" xfId="0" applyFont="1" applyFill="1" applyBorder="1" applyAlignment="1">
      <alignment horizontal="center" vertical="center"/>
    </xf>
  </cellXfs>
  <cellStyles count="16">
    <cellStyle name="Euro" xfId="11"/>
    <cellStyle name="Normal 2" xfId="1"/>
    <cellStyle name="Normal 3" xfId="8"/>
    <cellStyle name="Standard 2" xfId="2"/>
    <cellStyle name="Standard 3" xfId="15"/>
    <cellStyle name="一般" xfId="0" builtinId="0"/>
    <cellStyle name="一般 2" xfId="10"/>
    <cellStyle name="一般 3" xfId="13"/>
    <cellStyle name="一般 4" xfId="14"/>
    <cellStyle name="一般_Sheet1" xfId="3"/>
    <cellStyle name="中等" xfId="9" builtinId="28"/>
    <cellStyle name="好" xfId="4" builtinId="26"/>
    <cellStyle name="百分比" xfId="5" builtinId="5"/>
    <cellStyle name="貨幣" xfId="6" builtinId="4"/>
    <cellStyle name="超連結" xfId="7" builtinId="8"/>
    <cellStyle name="超連結 2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6FFFF"/>
      <color rgb="FFFFFF99"/>
      <color rgb="FF00FF00"/>
      <color rgb="FF00CCFF"/>
      <color rgb="FF0479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2562225</xdr:colOff>
      <xdr:row>606</xdr:row>
      <xdr:rowOff>19050</xdr:rowOff>
    </xdr:from>
    <xdr:to>
      <xdr:col>0</xdr:col>
      <xdr:colOff>3086100</xdr:colOff>
      <xdr:row>610</xdr:row>
      <xdr:rowOff>142875</xdr:rowOff>
    </xdr:to>
    <xdr:sp macro="" textlink="">
      <xdr:nvSpPr>
        <xdr:cNvPr id="2" name="Geschweifte Klammer rechts 6"/>
        <xdr:cNvSpPr/>
      </xdr:nvSpPr>
      <xdr:spPr>
        <a:xfrm>
          <a:off x="5372100" y="21717000"/>
          <a:ext cx="523875" cy="933450"/>
        </a:xfrm>
        <a:prstGeom prst="rightBrace">
          <a:avLst/>
        </a:prstGeom>
        <a:solidFill>
          <a:schemeClr val="accent2">
            <a:lumMod val="75000"/>
          </a:schemeClr>
        </a:solidFill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de-DE"/>
        </a:p>
      </xdr:txBody>
    </xdr:sp>
    <xdr:clientData/>
  </xdr:twoCellAnchor>
  <xdr:twoCellAnchor>
    <xdr:from>
      <xdr:col>0</xdr:col>
      <xdr:colOff>2628900</xdr:colOff>
      <xdr:row>611</xdr:row>
      <xdr:rowOff>28575</xdr:rowOff>
    </xdr:from>
    <xdr:to>
      <xdr:col>0</xdr:col>
      <xdr:colOff>3152775</xdr:colOff>
      <xdr:row>614</xdr:row>
      <xdr:rowOff>152400</xdr:rowOff>
    </xdr:to>
    <xdr:sp macro="" textlink="">
      <xdr:nvSpPr>
        <xdr:cNvPr id="3" name="Geschweifte Klammer rechts 7"/>
        <xdr:cNvSpPr/>
      </xdr:nvSpPr>
      <xdr:spPr>
        <a:xfrm>
          <a:off x="5438775" y="22698075"/>
          <a:ext cx="523875" cy="933450"/>
        </a:xfrm>
        <a:prstGeom prst="rightBrace">
          <a:avLst/>
        </a:prstGeom>
        <a:solidFill>
          <a:schemeClr val="accent2">
            <a:lumMod val="75000"/>
          </a:schemeClr>
        </a:solidFill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de-D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790575</xdr:colOff>
      <xdr:row>4</xdr:row>
      <xdr:rowOff>247650</xdr:rowOff>
    </xdr:to>
    <xdr:pic>
      <xdr:nvPicPr>
        <xdr:cNvPr id="4809" name="Picture 59" descr="EET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867150" cy="1123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50</xdr:row>
      <xdr:rowOff>9525</xdr:rowOff>
    </xdr:from>
    <xdr:to>
      <xdr:col>4</xdr:col>
      <xdr:colOff>762000</xdr:colOff>
      <xdr:row>54</xdr:row>
      <xdr:rowOff>247650</xdr:rowOff>
    </xdr:to>
    <xdr:pic>
      <xdr:nvPicPr>
        <xdr:cNvPr id="4810" name="Picture 59" descr="EET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144125"/>
          <a:ext cx="38385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50</xdr:row>
      <xdr:rowOff>200025</xdr:rowOff>
    </xdr:from>
    <xdr:to>
      <xdr:col>2</xdr:col>
      <xdr:colOff>400050</xdr:colOff>
      <xdr:row>53</xdr:row>
      <xdr:rowOff>57150</xdr:rowOff>
    </xdr:to>
    <xdr:pic>
      <xdr:nvPicPr>
        <xdr:cNvPr id="289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0344150"/>
          <a:ext cx="1952625" cy="5334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50</xdr:row>
      <xdr:rowOff>114300</xdr:rowOff>
    </xdr:from>
    <xdr:to>
      <xdr:col>4</xdr:col>
      <xdr:colOff>438150</xdr:colOff>
      <xdr:row>53</xdr:row>
      <xdr:rowOff>152400</xdr:rowOff>
    </xdr:to>
    <xdr:pic>
      <xdr:nvPicPr>
        <xdr:cNvPr id="2898" name="圖片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28875" y="10258425"/>
          <a:ext cx="1114425" cy="7143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0</xdr:row>
      <xdr:rowOff>180975</xdr:rowOff>
    </xdr:from>
    <xdr:to>
      <xdr:col>2</xdr:col>
      <xdr:colOff>381000</xdr:colOff>
      <xdr:row>3</xdr:row>
      <xdr:rowOff>47625</xdr:rowOff>
    </xdr:to>
    <xdr:pic>
      <xdr:nvPicPr>
        <xdr:cNvPr id="289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625" y="180975"/>
          <a:ext cx="1933575" cy="542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104775</xdr:colOff>
      <xdr:row>0</xdr:row>
      <xdr:rowOff>85725</xdr:rowOff>
    </xdr:from>
    <xdr:to>
      <xdr:col>4</xdr:col>
      <xdr:colOff>523875</xdr:colOff>
      <xdr:row>3</xdr:row>
      <xdr:rowOff>123825</xdr:rowOff>
    </xdr:to>
    <xdr:pic>
      <xdr:nvPicPr>
        <xdr:cNvPr id="2900" name="圖片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0" y="85725"/>
          <a:ext cx="1152525" cy="7143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3390900</xdr:colOff>
      <xdr:row>124</xdr:row>
      <xdr:rowOff>9525</xdr:rowOff>
    </xdr:from>
    <xdr:to>
      <xdr:col>3</xdr:col>
      <xdr:colOff>3914775</xdr:colOff>
      <xdr:row>129</xdr:row>
      <xdr:rowOff>142875</xdr:rowOff>
    </xdr:to>
    <xdr:sp macro="" textlink="">
      <xdr:nvSpPr>
        <xdr:cNvPr id="13" name="Geschweifte Klammer rechts 1"/>
        <xdr:cNvSpPr/>
      </xdr:nvSpPr>
      <xdr:spPr>
        <a:xfrm>
          <a:off x="7324725" y="20345400"/>
          <a:ext cx="523875" cy="942975"/>
        </a:xfrm>
        <a:prstGeom prst="rightBrace">
          <a:avLst/>
        </a:prstGeom>
        <a:solidFill>
          <a:schemeClr val="accent2">
            <a:lumMod val="75000"/>
          </a:schemeClr>
        </a:solidFill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de-DE"/>
        </a:p>
      </xdr:txBody>
    </xdr:sp>
    <xdr:clientData/>
  </xdr:twoCellAnchor>
  <xdr:twoCellAnchor>
    <xdr:from>
      <xdr:col>3</xdr:col>
      <xdr:colOff>2505075</xdr:colOff>
      <xdr:row>140</xdr:row>
      <xdr:rowOff>19050</xdr:rowOff>
    </xdr:from>
    <xdr:to>
      <xdr:col>3</xdr:col>
      <xdr:colOff>3028950</xdr:colOff>
      <xdr:row>142</xdr:row>
      <xdr:rowOff>142875</xdr:rowOff>
    </xdr:to>
    <xdr:sp macro="" textlink="">
      <xdr:nvSpPr>
        <xdr:cNvPr id="14" name="Geschweifte Klammer rechts 2"/>
        <xdr:cNvSpPr/>
      </xdr:nvSpPr>
      <xdr:spPr>
        <a:xfrm>
          <a:off x="6438900" y="22945725"/>
          <a:ext cx="523875" cy="447675"/>
        </a:xfrm>
        <a:prstGeom prst="rightBrace">
          <a:avLst/>
        </a:prstGeom>
        <a:solidFill>
          <a:schemeClr val="accent2">
            <a:lumMod val="75000"/>
          </a:schemeClr>
        </a:solidFill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de-DE"/>
        </a:p>
      </xdr:txBody>
    </xdr:sp>
    <xdr:clientData/>
  </xdr:twoCellAnchor>
  <xdr:twoCellAnchor>
    <xdr:from>
      <xdr:col>3</xdr:col>
      <xdr:colOff>2647949</xdr:colOff>
      <xdr:row>61</xdr:row>
      <xdr:rowOff>38100</xdr:rowOff>
    </xdr:from>
    <xdr:to>
      <xdr:col>3</xdr:col>
      <xdr:colOff>3019425</xdr:colOff>
      <xdr:row>65</xdr:row>
      <xdr:rowOff>0</xdr:rowOff>
    </xdr:to>
    <xdr:sp macro="" textlink="">
      <xdr:nvSpPr>
        <xdr:cNvPr id="15" name="Geschweifte Klammer rechts 3"/>
        <xdr:cNvSpPr/>
      </xdr:nvSpPr>
      <xdr:spPr>
        <a:xfrm>
          <a:off x="6581774" y="10172700"/>
          <a:ext cx="371476" cy="609600"/>
        </a:xfrm>
        <a:prstGeom prst="rightBrace">
          <a:avLst>
            <a:gd name="adj1" fmla="val 8333"/>
            <a:gd name="adj2" fmla="val 59375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de-DE"/>
        </a:p>
      </xdr:txBody>
    </xdr:sp>
    <xdr:clientData/>
  </xdr:twoCellAnchor>
  <xdr:twoCellAnchor>
    <xdr:from>
      <xdr:col>3</xdr:col>
      <xdr:colOff>2419350</xdr:colOff>
      <xdr:row>31</xdr:row>
      <xdr:rowOff>161924</xdr:rowOff>
    </xdr:from>
    <xdr:to>
      <xdr:col>3</xdr:col>
      <xdr:colOff>2790826</xdr:colOff>
      <xdr:row>36</xdr:row>
      <xdr:rowOff>9524</xdr:rowOff>
    </xdr:to>
    <xdr:sp macro="" textlink="">
      <xdr:nvSpPr>
        <xdr:cNvPr id="16" name="Geschweifte Klammer rechts 4"/>
        <xdr:cNvSpPr/>
      </xdr:nvSpPr>
      <xdr:spPr>
        <a:xfrm>
          <a:off x="6353175" y="5438774"/>
          <a:ext cx="371476" cy="657225"/>
        </a:xfrm>
        <a:prstGeom prst="rightBrace">
          <a:avLst>
            <a:gd name="adj1" fmla="val 8333"/>
            <a:gd name="adj2" fmla="val 59375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de-DE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133350</xdr:colOff>
          <xdr:row>40</xdr:row>
          <xdr:rowOff>0</xdr:rowOff>
        </xdr:to>
        <xdr:sp macro="" textlink="">
          <xdr:nvSpPr>
            <xdr:cNvPr id="10247" name="Object 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edelmuseum.de/en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nhmuenchenmesse@nh-hotels.com" TargetMode="External"/><Relationship Id="rId3" Type="http://schemas.openxmlformats.org/officeDocument/2006/relationships/hyperlink" Target="mailto:nhhirschbergheidelberg@nh-hotels.com" TargetMode="External"/><Relationship Id="rId7" Type="http://schemas.openxmlformats.org/officeDocument/2006/relationships/hyperlink" Target="mailto:nhbingen@nh-hotels.com" TargetMode="External"/><Relationship Id="rId12" Type="http://schemas.openxmlformats.org/officeDocument/2006/relationships/hyperlink" Target="mailto:nhwiesbaden@nh-hotels.com" TargetMode="External"/><Relationship Id="rId2" Type="http://schemas.openxmlformats.org/officeDocument/2006/relationships/hyperlink" Target="mailto:nhludwigsburg@nh-hotels.com" TargetMode="External"/><Relationship Id="rId1" Type="http://schemas.openxmlformats.org/officeDocument/2006/relationships/hyperlink" Target="mailto:nhmuenchenairport@nh-hotels.com" TargetMode="External"/><Relationship Id="rId6" Type="http://schemas.openxmlformats.org/officeDocument/2006/relationships/hyperlink" Target="mailto:nhstuttgartairport@nh-hotels.com" TargetMode="External"/><Relationship Id="rId11" Type="http://schemas.openxmlformats.org/officeDocument/2006/relationships/hyperlink" Target="mailto:nhnuernbergcity@nh-hotels.com" TargetMode="External"/><Relationship Id="rId5" Type="http://schemas.openxmlformats.org/officeDocument/2006/relationships/hyperlink" Target="mailto:nhmannheimviernheim@nh-hotels.com" TargetMode="External"/><Relationship Id="rId10" Type="http://schemas.openxmlformats.org/officeDocument/2006/relationships/hyperlink" Target="mailto:nhingolstadt@nh-hotels.com" TargetMode="External"/><Relationship Id="rId4" Type="http://schemas.openxmlformats.org/officeDocument/2006/relationships/hyperlink" Target="mailto:nhweinheim@nh-hotels.com" TargetMode="External"/><Relationship Id="rId9" Type="http://schemas.openxmlformats.org/officeDocument/2006/relationships/hyperlink" Target="mailto:nhhamburgmitte@nh-hotels.com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mailto:nhfuerthnuernberg@nh-hotels.com" TargetMode="External"/><Relationship Id="rId18" Type="http://schemas.openxmlformats.org/officeDocument/2006/relationships/hyperlink" Target="mailto:nhaukammwiesbaden@nh-hotels.com" TargetMode="External"/><Relationship Id="rId26" Type="http://schemas.openxmlformats.org/officeDocument/2006/relationships/hyperlink" Target="mailto:nhkoeln@nh-hotels.com" TargetMode="External"/><Relationship Id="rId3" Type="http://schemas.openxmlformats.org/officeDocument/2006/relationships/hyperlink" Target="mailto:nhberlinpotsdam@nh-hotels.com" TargetMode="External"/><Relationship Id="rId21" Type="http://schemas.openxmlformats.org/officeDocument/2006/relationships/hyperlink" Target="mailto:nhfrankfurtmoerfelden@nh-hotels.com" TargetMode="External"/><Relationship Id="rId7" Type="http://schemas.openxmlformats.org/officeDocument/2006/relationships/hyperlink" Target="mailto:nhstuttgartairport@nh-hotels.com" TargetMode="External"/><Relationship Id="rId12" Type="http://schemas.openxmlformats.org/officeDocument/2006/relationships/hyperlink" Target="mailto:nhmuenchendornach@nh-hotels.com" TargetMode="External"/><Relationship Id="rId17" Type="http://schemas.openxmlformats.org/officeDocument/2006/relationships/hyperlink" Target="mailto:nhbingen@nh-hotels.com" TargetMode="External"/><Relationship Id="rId25" Type="http://schemas.openxmlformats.org/officeDocument/2006/relationships/hyperlink" Target="mailto:nhoberhausen@nh-hotels.com" TargetMode="External"/><Relationship Id="rId33" Type="http://schemas.openxmlformats.org/officeDocument/2006/relationships/hyperlink" Target="mailto:nhdresdenaltmarkt@nh-hotels.com" TargetMode="External"/><Relationship Id="rId2" Type="http://schemas.openxmlformats.org/officeDocument/2006/relationships/hyperlink" Target="mailto:nhberlintreptow@nh-hotels.com" TargetMode="External"/><Relationship Id="rId16" Type="http://schemas.openxmlformats.org/officeDocument/2006/relationships/hyperlink" Target="mailto:nhdessau@nh-hotels.com" TargetMode="External"/><Relationship Id="rId20" Type="http://schemas.openxmlformats.org/officeDocument/2006/relationships/hyperlink" Target="mailto:nhhirschbergheidelberg@nh-hotels.com" TargetMode="External"/><Relationship Id="rId29" Type="http://schemas.openxmlformats.org/officeDocument/2006/relationships/hyperlink" Target="mailto:nhduesseldorfcitycenter@nh-hotels.com" TargetMode="External"/><Relationship Id="rId1" Type="http://schemas.openxmlformats.org/officeDocument/2006/relationships/hyperlink" Target="mailto:nhfrankfurterallee@nh-hotels.com" TargetMode="External"/><Relationship Id="rId6" Type="http://schemas.openxmlformats.org/officeDocument/2006/relationships/hyperlink" Target="mailto:nhleipzigmesse@nh-hotels.com" TargetMode="External"/><Relationship Id="rId11" Type="http://schemas.openxmlformats.org/officeDocument/2006/relationships/hyperlink" Target="mailto:nhmuenchenunterhaching@nh-hotels.com" TargetMode="External"/><Relationship Id="rId24" Type="http://schemas.openxmlformats.org/officeDocument/2006/relationships/hyperlink" Target="mailto:nhfrankfurtairport@nh-hotels.com" TargetMode="External"/><Relationship Id="rId32" Type="http://schemas.openxmlformats.org/officeDocument/2006/relationships/hyperlink" Target="mailto:nhhamburgaltona@nh-hotels.com" TargetMode="External"/><Relationship Id="rId5" Type="http://schemas.openxmlformats.org/officeDocument/2006/relationships/hyperlink" Target="mailto:nherlangen@nh-hotels.com" TargetMode="External"/><Relationship Id="rId15" Type="http://schemas.openxmlformats.org/officeDocument/2006/relationships/hyperlink" Target="mailto:nhdresden@nh-hotels.com" TargetMode="External"/><Relationship Id="rId23" Type="http://schemas.openxmlformats.org/officeDocument/2006/relationships/hyperlink" Target="mailto:nhfrankfurtniederrad@nh-hotels.com" TargetMode="External"/><Relationship Id="rId28" Type="http://schemas.openxmlformats.org/officeDocument/2006/relationships/hyperlink" Target="mailto:nhduesseldorfcitynord@nh-hotels.com" TargetMode="External"/><Relationship Id="rId10" Type="http://schemas.openxmlformats.org/officeDocument/2006/relationships/hyperlink" Target="mailto:nhmuenchenairport@nh-hotels.com" TargetMode="External"/><Relationship Id="rId19" Type="http://schemas.openxmlformats.org/officeDocument/2006/relationships/hyperlink" Target="mailto:nhmannheimviernheim@nh-hotels.com" TargetMode="External"/><Relationship Id="rId31" Type="http://schemas.openxmlformats.org/officeDocument/2006/relationships/hyperlink" Target="mailto:ndortmund@nh-hotels.com" TargetMode="External"/><Relationship Id="rId4" Type="http://schemas.openxmlformats.org/officeDocument/2006/relationships/hyperlink" Target="mailto:nhforsthausfuerth@nh-hotels.com" TargetMode="External"/><Relationship Id="rId9" Type="http://schemas.openxmlformats.org/officeDocument/2006/relationships/hyperlink" Target="mailto:nhmuenchenneuemesse@nh-hotels.com" TargetMode="External"/><Relationship Id="rId14" Type="http://schemas.openxmlformats.org/officeDocument/2006/relationships/hyperlink" Target="mailto:nhmagdeburg@nh-hotels.com" TargetMode="External"/><Relationship Id="rId22" Type="http://schemas.openxmlformats.org/officeDocument/2006/relationships/hyperlink" Target="mailto:nhrheinmain@nh-hotels.com" TargetMode="External"/><Relationship Id="rId27" Type="http://schemas.openxmlformats.org/officeDocument/2006/relationships/hyperlink" Target="mailto:nhkoelnmediapark@nh-hotels.com" TargetMode="External"/><Relationship Id="rId30" Type="http://schemas.openxmlformats.org/officeDocument/2006/relationships/hyperlink" Target="mailto:nhduesseldorf@nh-hotels.com" TargetMode="External"/><Relationship Id="rId8" Type="http://schemas.openxmlformats.org/officeDocument/2006/relationships/hyperlink" Target="mailto:nhheidenheim@nh-hotels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.bin"/><Relationship Id="rId3" Type="http://schemas.openxmlformats.org/officeDocument/2006/relationships/hyperlink" Target="http://www.marriott.com/hotels/travel/bermt-courtyard-berlin-city-center/" TargetMode="External"/><Relationship Id="rId7" Type="http://schemas.openxmlformats.org/officeDocument/2006/relationships/hyperlink" Target="http://en.intercityhotel.com/Ingolstadt/InterCityHotel-Ingolstadt" TargetMode="External"/><Relationship Id="rId2" Type="http://schemas.openxmlformats.org/officeDocument/2006/relationships/hyperlink" Target="http://www1.hilton.com/en_US/hi/hotel/BREHIHI-Hilton-Bremen/index.do" TargetMode="External"/><Relationship Id="rId1" Type="http://schemas.openxmlformats.org/officeDocument/2006/relationships/hyperlink" Target="http://www.marriott.com/hotels/travel/bermt-courtyard-berlin-city-center/" TargetMode="External"/><Relationship Id="rId6" Type="http://schemas.openxmlformats.org/officeDocument/2006/relationships/hyperlink" Target="http://en.intercityhotel.com/Ingolstadt/InterCityHotel-Ingolstadt" TargetMode="External"/><Relationship Id="rId5" Type="http://schemas.openxmlformats.org/officeDocument/2006/relationships/hyperlink" Target="http://www1.hilton.com/en_US/hi/hotel/BREHIHI-Hilton-Bremen/index.do" TargetMode="External"/><Relationship Id="rId4" Type="http://schemas.openxmlformats.org/officeDocument/2006/relationships/hyperlink" Target="http://www1.hilton.com/en_US/hi/hotel/BREHIHI-Hilton-Bremen/index.do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M1600"/>
  <sheetViews>
    <sheetView topLeftCell="A7" zoomScale="90" zoomScaleNormal="90" workbookViewId="0">
      <selection activeCell="J19" sqref="J19"/>
    </sheetView>
  </sheetViews>
  <sheetFormatPr defaultColWidth="9" defaultRowHeight="15.75"/>
  <cols>
    <col min="1" max="1" width="7.25" style="303" customWidth="1"/>
    <col min="2" max="2" width="9.875" style="303" customWidth="1"/>
    <col min="3" max="3" width="10.25" style="303" customWidth="1"/>
    <col min="4" max="4" width="11" style="303" customWidth="1"/>
    <col min="5" max="5" width="9.625" style="303" customWidth="1"/>
    <col min="6" max="6" width="10.25" style="303" customWidth="1"/>
    <col min="7" max="7" width="9.625" style="303" customWidth="1"/>
    <col min="8" max="8" width="10.5" style="303" customWidth="1"/>
    <col min="9" max="13" width="9.625" style="303" customWidth="1"/>
    <col min="14" max="14" width="11.125" style="303" customWidth="1"/>
    <col min="15" max="15" width="12.25" style="303" customWidth="1"/>
    <col min="16" max="35" width="9.625" style="303" customWidth="1"/>
    <col min="36" max="221" width="9" style="304"/>
    <col min="222" max="16384" width="9" style="303"/>
  </cols>
  <sheetData>
    <row r="1" spans="1:221" s="348" customFormat="1" ht="19.5" thickBot="1">
      <c r="A1" s="395" t="s">
        <v>141</v>
      </c>
      <c r="B1" s="396" t="s">
        <v>142</v>
      </c>
      <c r="C1" s="397" t="s">
        <v>143</v>
      </c>
      <c r="D1" s="398" t="s">
        <v>144</v>
      </c>
      <c r="E1" s="129" t="s">
        <v>229</v>
      </c>
      <c r="F1" s="129" t="s">
        <v>145</v>
      </c>
      <c r="G1" s="129" t="s">
        <v>146</v>
      </c>
      <c r="H1" s="129" t="s">
        <v>147</v>
      </c>
      <c r="I1" s="399" t="s">
        <v>230</v>
      </c>
      <c r="J1" s="400" t="s">
        <v>659</v>
      </c>
      <c r="K1" s="401"/>
      <c r="L1" s="402" t="s">
        <v>148</v>
      </c>
      <c r="M1" s="403" t="s">
        <v>231</v>
      </c>
      <c r="N1" s="129" t="s">
        <v>232</v>
      </c>
      <c r="P1" s="295"/>
      <c r="R1" s="395" t="s">
        <v>141</v>
      </c>
      <c r="S1" s="396" t="s">
        <v>142</v>
      </c>
      <c r="T1" s="397" t="s">
        <v>143</v>
      </c>
      <c r="U1" s="398" t="s">
        <v>144</v>
      </c>
      <c r="V1" s="129" t="s">
        <v>229</v>
      </c>
      <c r="W1" s="129" t="s">
        <v>145</v>
      </c>
      <c r="X1" s="129" t="s">
        <v>146</v>
      </c>
      <c r="Y1" s="129" t="s">
        <v>147</v>
      </c>
      <c r="Z1" s="129" t="s">
        <v>230</v>
      </c>
      <c r="AA1" s="129" t="s">
        <v>148</v>
      </c>
      <c r="AB1" s="404" t="s">
        <v>161</v>
      </c>
      <c r="AC1" s="404" t="s">
        <v>161</v>
      </c>
      <c r="AD1" s="403" t="s">
        <v>231</v>
      </c>
      <c r="AE1" s="129" t="s">
        <v>232</v>
      </c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295"/>
      <c r="AR1" s="295"/>
      <c r="AS1" s="295"/>
      <c r="AT1" s="295"/>
      <c r="AU1" s="295"/>
      <c r="AV1" s="295"/>
      <c r="AW1" s="295"/>
      <c r="AX1" s="295"/>
      <c r="AY1" s="295"/>
      <c r="AZ1" s="295"/>
      <c r="BA1" s="295"/>
      <c r="BB1" s="295"/>
      <c r="BC1" s="295"/>
      <c r="BD1" s="295"/>
      <c r="BE1" s="295"/>
      <c r="BF1" s="295"/>
      <c r="BG1" s="295"/>
      <c r="BH1" s="295"/>
      <c r="BI1" s="295"/>
      <c r="BJ1" s="295"/>
      <c r="BK1" s="295"/>
      <c r="BL1" s="295"/>
      <c r="BM1" s="295"/>
      <c r="BN1" s="295"/>
      <c r="BO1" s="295"/>
      <c r="BP1" s="295"/>
      <c r="BQ1" s="295"/>
      <c r="BR1" s="295"/>
      <c r="BS1" s="295"/>
      <c r="BT1" s="295"/>
      <c r="BU1" s="295"/>
      <c r="BV1" s="295"/>
      <c r="BW1" s="295"/>
      <c r="BX1" s="295"/>
      <c r="BY1" s="295"/>
      <c r="BZ1" s="295"/>
      <c r="CA1" s="295"/>
      <c r="CB1" s="295"/>
      <c r="CC1" s="295"/>
      <c r="CD1" s="295"/>
      <c r="CE1" s="295"/>
      <c r="CF1" s="295"/>
      <c r="CG1" s="295"/>
      <c r="CH1" s="295"/>
      <c r="CI1" s="295"/>
      <c r="CJ1" s="295"/>
      <c r="CK1" s="295"/>
      <c r="CL1" s="295"/>
      <c r="CM1" s="295"/>
      <c r="CN1" s="295"/>
      <c r="CO1" s="295"/>
      <c r="CP1" s="295"/>
      <c r="CQ1" s="295"/>
      <c r="CR1" s="295"/>
      <c r="CS1" s="295"/>
      <c r="CT1" s="295"/>
      <c r="CU1" s="295"/>
      <c r="CV1" s="295"/>
      <c r="CW1" s="295"/>
      <c r="CX1" s="295"/>
      <c r="CY1" s="295"/>
      <c r="CZ1" s="295"/>
      <c r="DA1" s="295"/>
      <c r="DB1" s="295"/>
      <c r="DC1" s="295"/>
      <c r="DD1" s="295"/>
      <c r="DE1" s="295"/>
      <c r="DF1" s="295"/>
      <c r="DG1" s="295"/>
      <c r="DH1" s="295"/>
      <c r="DI1" s="295"/>
      <c r="DJ1" s="295"/>
      <c r="DK1" s="295"/>
      <c r="DL1" s="295"/>
      <c r="DM1" s="295"/>
      <c r="DN1" s="295"/>
      <c r="DO1" s="295"/>
      <c r="DP1" s="295"/>
      <c r="DQ1" s="295"/>
      <c r="DR1" s="295"/>
      <c r="DS1" s="295"/>
      <c r="DT1" s="295"/>
      <c r="DU1" s="295"/>
      <c r="DV1" s="295"/>
      <c r="DW1" s="295"/>
      <c r="DX1" s="295"/>
      <c r="DY1" s="295"/>
      <c r="DZ1" s="295"/>
      <c r="EA1" s="295"/>
      <c r="EB1" s="295"/>
      <c r="EC1" s="295"/>
      <c r="ED1" s="295"/>
      <c r="EE1" s="295"/>
      <c r="EF1" s="295"/>
      <c r="EG1" s="295"/>
      <c r="EH1" s="295"/>
      <c r="EI1" s="295"/>
      <c r="EJ1" s="295"/>
      <c r="EK1" s="295"/>
      <c r="EL1" s="295"/>
      <c r="EM1" s="295"/>
      <c r="EN1" s="295"/>
      <c r="EO1" s="295"/>
      <c r="EP1" s="295"/>
      <c r="EQ1" s="295"/>
      <c r="ER1" s="295"/>
      <c r="ES1" s="295"/>
      <c r="ET1" s="295"/>
      <c r="EU1" s="295"/>
      <c r="EV1" s="295"/>
      <c r="EW1" s="295"/>
      <c r="EX1" s="295"/>
      <c r="EY1" s="295"/>
      <c r="EZ1" s="295"/>
      <c r="FA1" s="295"/>
      <c r="FB1" s="295"/>
      <c r="FC1" s="295"/>
      <c r="FD1" s="295"/>
      <c r="FE1" s="295"/>
      <c r="FF1" s="295"/>
      <c r="FG1" s="295"/>
      <c r="FH1" s="295"/>
      <c r="FI1" s="295"/>
      <c r="FJ1" s="295"/>
      <c r="FK1" s="295"/>
      <c r="FL1" s="295"/>
      <c r="FM1" s="295"/>
      <c r="FN1" s="295"/>
      <c r="FO1" s="295"/>
      <c r="FP1" s="295"/>
      <c r="FQ1" s="295"/>
      <c r="FR1" s="295"/>
      <c r="FS1" s="295"/>
      <c r="FT1" s="295"/>
      <c r="FU1" s="295"/>
      <c r="FV1" s="295"/>
      <c r="FW1" s="295"/>
      <c r="FX1" s="295"/>
      <c r="FY1" s="295"/>
      <c r="FZ1" s="295"/>
      <c r="GA1" s="295"/>
      <c r="GB1" s="295"/>
      <c r="GC1" s="295"/>
      <c r="GD1" s="295"/>
      <c r="GE1" s="295"/>
      <c r="GF1" s="295"/>
      <c r="GG1" s="295"/>
      <c r="GH1" s="295"/>
      <c r="GI1" s="295"/>
      <c r="GJ1" s="295"/>
      <c r="GK1" s="295"/>
      <c r="GL1" s="295"/>
      <c r="GM1" s="295"/>
      <c r="GN1" s="295"/>
      <c r="GO1" s="295"/>
      <c r="GP1" s="295"/>
      <c r="GQ1" s="295"/>
      <c r="GR1" s="295"/>
      <c r="GS1" s="295"/>
      <c r="GT1" s="295"/>
      <c r="GU1" s="295"/>
      <c r="GV1" s="295"/>
      <c r="GW1" s="295"/>
      <c r="GX1" s="295"/>
      <c r="GY1" s="295"/>
      <c r="GZ1" s="295"/>
      <c r="HA1" s="295"/>
      <c r="HB1" s="295"/>
      <c r="HC1" s="295"/>
      <c r="HD1" s="295"/>
      <c r="HE1" s="295"/>
      <c r="HF1" s="295"/>
      <c r="HG1" s="295"/>
      <c r="HH1" s="295"/>
      <c r="HI1" s="295"/>
      <c r="HJ1" s="295"/>
      <c r="HK1" s="295"/>
      <c r="HL1" s="295"/>
      <c r="HM1" s="295"/>
    </row>
    <row r="2" spans="1:221" s="348" customFormat="1" ht="16.5">
      <c r="A2" s="347" t="s">
        <v>4851</v>
      </c>
      <c r="B2" s="268" t="s">
        <v>4864</v>
      </c>
      <c r="C2" s="268" t="s">
        <v>4811</v>
      </c>
      <c r="D2" s="62"/>
      <c r="E2" s="284">
        <v>25</v>
      </c>
      <c r="F2" s="285" t="s">
        <v>4819</v>
      </c>
      <c r="G2" s="418" t="s">
        <v>4820</v>
      </c>
      <c r="H2" s="410"/>
      <c r="I2" s="287"/>
      <c r="J2" s="449">
        <v>340</v>
      </c>
      <c r="K2" s="288">
        <v>128</v>
      </c>
      <c r="L2" s="724">
        <v>38</v>
      </c>
      <c r="M2" s="285">
        <v>13</v>
      </c>
      <c r="N2" s="2062">
        <v>4</v>
      </c>
      <c r="O2" s="58" t="s">
        <v>863</v>
      </c>
      <c r="R2" s="347" t="s">
        <v>660</v>
      </c>
      <c r="S2" s="53" t="s">
        <v>144</v>
      </c>
      <c r="T2" s="268" t="s">
        <v>144</v>
      </c>
      <c r="U2" s="62"/>
      <c r="V2" s="284"/>
      <c r="W2" s="285"/>
      <c r="X2" s="285"/>
      <c r="Y2" s="286"/>
      <c r="Z2" s="287"/>
      <c r="AA2" s="287"/>
      <c r="AB2" s="288"/>
      <c r="AC2" s="288"/>
      <c r="AD2" s="288"/>
      <c r="AE2" s="289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  <c r="AS2" s="295"/>
      <c r="AT2" s="295"/>
      <c r="AU2" s="295"/>
      <c r="AV2" s="295"/>
      <c r="AW2" s="295"/>
      <c r="AX2" s="295"/>
      <c r="AY2" s="295"/>
      <c r="AZ2" s="295"/>
      <c r="BA2" s="295"/>
      <c r="BB2" s="295"/>
      <c r="BC2" s="295"/>
      <c r="BD2" s="295"/>
      <c r="BE2" s="295"/>
      <c r="BF2" s="295"/>
      <c r="BG2" s="295"/>
      <c r="BH2" s="295"/>
      <c r="BI2" s="295"/>
      <c r="BJ2" s="295"/>
      <c r="BK2" s="295"/>
      <c r="BL2" s="295"/>
      <c r="BM2" s="295"/>
      <c r="BN2" s="295"/>
      <c r="BO2" s="295"/>
      <c r="BP2" s="295"/>
      <c r="BQ2" s="295"/>
      <c r="BR2" s="295"/>
      <c r="BS2" s="295"/>
      <c r="BT2" s="295"/>
      <c r="BU2" s="295"/>
      <c r="BV2" s="295"/>
      <c r="BW2" s="295"/>
      <c r="BX2" s="295"/>
      <c r="BY2" s="295"/>
      <c r="BZ2" s="295"/>
      <c r="CA2" s="295"/>
      <c r="CB2" s="295"/>
      <c r="CC2" s="295"/>
      <c r="CD2" s="295"/>
      <c r="CE2" s="295"/>
      <c r="CF2" s="295"/>
      <c r="CG2" s="295"/>
      <c r="CH2" s="295"/>
      <c r="CI2" s="295"/>
      <c r="CJ2" s="295"/>
      <c r="CK2" s="295"/>
      <c r="CL2" s="295"/>
      <c r="CM2" s="295"/>
      <c r="CN2" s="295"/>
      <c r="CO2" s="295"/>
      <c r="CP2" s="295"/>
      <c r="CQ2" s="295"/>
      <c r="CR2" s="295"/>
      <c r="CS2" s="295"/>
      <c r="CT2" s="295"/>
      <c r="CU2" s="295"/>
      <c r="CV2" s="295"/>
      <c r="CW2" s="295"/>
      <c r="CX2" s="295"/>
      <c r="CY2" s="295"/>
      <c r="CZ2" s="295"/>
      <c r="DA2" s="295"/>
      <c r="DB2" s="295"/>
      <c r="DC2" s="295"/>
      <c r="DD2" s="295"/>
      <c r="DE2" s="295"/>
      <c r="DF2" s="295"/>
      <c r="DG2" s="295"/>
      <c r="DH2" s="295"/>
      <c r="DI2" s="295"/>
      <c r="DJ2" s="295"/>
      <c r="DK2" s="295"/>
      <c r="DL2" s="295"/>
      <c r="DM2" s="295"/>
      <c r="DN2" s="295"/>
      <c r="DO2" s="295"/>
      <c r="DP2" s="295"/>
      <c r="DQ2" s="295"/>
      <c r="DR2" s="295"/>
      <c r="DS2" s="295"/>
      <c r="DT2" s="295"/>
      <c r="DU2" s="295"/>
      <c r="DV2" s="295"/>
      <c r="DW2" s="295"/>
      <c r="DX2" s="295"/>
      <c r="DY2" s="295"/>
      <c r="DZ2" s="295"/>
      <c r="EA2" s="295"/>
      <c r="EB2" s="295"/>
      <c r="EC2" s="295"/>
      <c r="ED2" s="295"/>
      <c r="EE2" s="295"/>
      <c r="EF2" s="295"/>
      <c r="EG2" s="295"/>
      <c r="EH2" s="295"/>
      <c r="EI2" s="295"/>
      <c r="EJ2" s="295"/>
      <c r="EK2" s="295"/>
      <c r="EL2" s="295"/>
      <c r="EM2" s="295"/>
      <c r="EN2" s="295"/>
      <c r="EO2" s="295"/>
      <c r="EP2" s="295"/>
      <c r="EQ2" s="295"/>
      <c r="ER2" s="295"/>
      <c r="ES2" s="295"/>
      <c r="ET2" s="295"/>
      <c r="EU2" s="295"/>
      <c r="EV2" s="295"/>
      <c r="EW2" s="295"/>
      <c r="EX2" s="295"/>
      <c r="EY2" s="295"/>
      <c r="EZ2" s="295"/>
      <c r="FA2" s="295"/>
      <c r="FB2" s="295"/>
      <c r="FC2" s="295"/>
      <c r="FD2" s="295"/>
      <c r="FE2" s="295"/>
      <c r="FF2" s="295"/>
      <c r="FG2" s="295"/>
      <c r="FH2" s="295"/>
      <c r="FI2" s="295"/>
      <c r="FJ2" s="295"/>
      <c r="FK2" s="295"/>
      <c r="FL2" s="295"/>
      <c r="FM2" s="295"/>
      <c r="FN2" s="295"/>
      <c r="FO2" s="295"/>
      <c r="FP2" s="295"/>
      <c r="FQ2" s="295"/>
      <c r="FR2" s="295"/>
      <c r="FS2" s="295"/>
      <c r="FT2" s="295"/>
      <c r="FU2" s="295"/>
      <c r="FV2" s="295"/>
      <c r="FW2" s="295"/>
      <c r="FX2" s="295"/>
      <c r="FY2" s="295"/>
      <c r="FZ2" s="295"/>
      <c r="GA2" s="295"/>
      <c r="GB2" s="295"/>
      <c r="GC2" s="295"/>
      <c r="GD2" s="295"/>
      <c r="GE2" s="295"/>
      <c r="GF2" s="295"/>
      <c r="GG2" s="295"/>
      <c r="GH2" s="295"/>
      <c r="GI2" s="295"/>
      <c r="GJ2" s="295"/>
      <c r="GK2" s="295"/>
      <c r="GL2" s="295"/>
      <c r="GM2" s="295"/>
      <c r="GN2" s="295"/>
      <c r="GO2" s="295"/>
      <c r="GP2" s="295"/>
      <c r="GQ2" s="295"/>
      <c r="GR2" s="295"/>
      <c r="GS2" s="295"/>
      <c r="GT2" s="295"/>
      <c r="GU2" s="295"/>
      <c r="GV2" s="295"/>
      <c r="GW2" s="295"/>
      <c r="GX2" s="295"/>
      <c r="GY2" s="295"/>
      <c r="GZ2" s="295"/>
      <c r="HA2" s="295"/>
      <c r="HB2" s="295"/>
      <c r="HC2" s="295"/>
      <c r="HD2" s="295"/>
      <c r="HE2" s="295"/>
      <c r="HF2" s="295"/>
      <c r="HG2" s="295"/>
      <c r="HH2" s="295"/>
      <c r="HI2" s="295"/>
      <c r="HJ2" s="295"/>
      <c r="HK2" s="295"/>
      <c r="HL2" s="295"/>
      <c r="HM2" s="295"/>
    </row>
    <row r="3" spans="1:221" s="348" customFormat="1" ht="16.5">
      <c r="A3" s="347" t="s">
        <v>4852</v>
      </c>
      <c r="B3" s="268" t="s">
        <v>4865</v>
      </c>
      <c r="C3" s="268" t="s">
        <v>4812</v>
      </c>
      <c r="D3" s="62"/>
      <c r="E3" s="284">
        <v>40</v>
      </c>
      <c r="F3" s="412" t="s">
        <v>4829</v>
      </c>
      <c r="G3" s="418" t="s">
        <v>4819</v>
      </c>
      <c r="H3" s="286"/>
      <c r="I3" s="287"/>
      <c r="J3" s="449">
        <v>340</v>
      </c>
      <c r="K3" s="288">
        <v>60</v>
      </c>
      <c r="L3" s="724">
        <v>70</v>
      </c>
      <c r="M3" s="285">
        <v>40</v>
      </c>
      <c r="N3" s="2062">
        <v>5</v>
      </c>
      <c r="O3" s="58" t="s">
        <v>864</v>
      </c>
      <c r="P3" s="295"/>
      <c r="R3" s="347" t="s">
        <v>149</v>
      </c>
      <c r="S3" s="270" t="s">
        <v>144</v>
      </c>
      <c r="T3" s="268" t="s">
        <v>144</v>
      </c>
      <c r="U3" s="62"/>
      <c r="V3" s="284"/>
      <c r="W3" s="285"/>
      <c r="X3" s="285"/>
      <c r="Y3" s="286"/>
      <c r="Z3" s="287"/>
      <c r="AA3" s="287"/>
      <c r="AB3" s="288"/>
      <c r="AC3" s="288"/>
      <c r="AD3" s="288"/>
      <c r="AE3" s="289"/>
      <c r="AF3" s="295"/>
      <c r="AG3" s="295"/>
      <c r="AH3" s="295"/>
      <c r="AI3" s="295"/>
      <c r="AJ3" s="295"/>
      <c r="AK3" s="295"/>
      <c r="AL3" s="295"/>
      <c r="AM3" s="295"/>
      <c r="AN3" s="295"/>
      <c r="AO3" s="295"/>
      <c r="AP3" s="295"/>
      <c r="AQ3" s="295"/>
      <c r="AR3" s="295"/>
      <c r="AS3" s="295"/>
      <c r="AT3" s="295"/>
      <c r="AU3" s="295"/>
      <c r="AV3" s="295"/>
      <c r="AW3" s="295"/>
      <c r="AX3" s="295"/>
      <c r="AY3" s="295"/>
      <c r="AZ3" s="295"/>
      <c r="BA3" s="295"/>
      <c r="BB3" s="295"/>
      <c r="BC3" s="295"/>
      <c r="BD3" s="295"/>
      <c r="BE3" s="295"/>
      <c r="BF3" s="295"/>
      <c r="BG3" s="295"/>
      <c r="BH3" s="295"/>
      <c r="BI3" s="295"/>
      <c r="BJ3" s="295"/>
      <c r="BK3" s="295"/>
      <c r="BL3" s="295"/>
      <c r="BM3" s="295"/>
      <c r="BN3" s="295"/>
      <c r="BO3" s="295"/>
      <c r="BP3" s="295"/>
      <c r="BQ3" s="295"/>
      <c r="BR3" s="295"/>
      <c r="BS3" s="295"/>
      <c r="BT3" s="295"/>
      <c r="BU3" s="295"/>
      <c r="BV3" s="295"/>
      <c r="BW3" s="295"/>
      <c r="BX3" s="295"/>
      <c r="BY3" s="295"/>
      <c r="BZ3" s="295"/>
      <c r="CA3" s="295"/>
      <c r="CB3" s="295"/>
      <c r="CC3" s="295"/>
      <c r="CD3" s="295"/>
      <c r="CE3" s="295"/>
      <c r="CF3" s="295"/>
      <c r="CG3" s="295"/>
      <c r="CH3" s="295"/>
      <c r="CI3" s="295"/>
      <c r="CJ3" s="295"/>
      <c r="CK3" s="295"/>
      <c r="CL3" s="295"/>
      <c r="CM3" s="295"/>
      <c r="CN3" s="295"/>
      <c r="CO3" s="295"/>
      <c r="CP3" s="295"/>
      <c r="CQ3" s="295"/>
      <c r="CR3" s="295"/>
      <c r="CS3" s="295"/>
      <c r="CT3" s="295"/>
      <c r="CU3" s="295"/>
      <c r="CV3" s="295"/>
      <c r="CW3" s="295"/>
      <c r="CX3" s="295"/>
      <c r="CY3" s="295"/>
      <c r="CZ3" s="295"/>
      <c r="DA3" s="295"/>
      <c r="DB3" s="295"/>
      <c r="DC3" s="295"/>
      <c r="DD3" s="295"/>
      <c r="DE3" s="295"/>
      <c r="DF3" s="295"/>
      <c r="DG3" s="295"/>
      <c r="DH3" s="295"/>
      <c r="DI3" s="295"/>
      <c r="DJ3" s="295"/>
      <c r="DK3" s="295"/>
      <c r="DL3" s="295"/>
      <c r="DM3" s="295"/>
      <c r="DN3" s="295"/>
      <c r="DO3" s="295"/>
      <c r="DP3" s="295"/>
      <c r="DQ3" s="295"/>
      <c r="DR3" s="295"/>
      <c r="DS3" s="295"/>
      <c r="DT3" s="295"/>
      <c r="DU3" s="295"/>
      <c r="DV3" s="295"/>
      <c r="DW3" s="295"/>
      <c r="DX3" s="295"/>
      <c r="DY3" s="295"/>
      <c r="DZ3" s="295"/>
      <c r="EA3" s="295"/>
      <c r="EB3" s="295"/>
      <c r="EC3" s="295"/>
      <c r="ED3" s="295"/>
      <c r="EE3" s="295"/>
      <c r="EF3" s="295"/>
      <c r="EG3" s="295"/>
      <c r="EH3" s="295"/>
      <c r="EI3" s="295"/>
      <c r="EJ3" s="295"/>
      <c r="EK3" s="295"/>
      <c r="EL3" s="295"/>
      <c r="EM3" s="295"/>
      <c r="EN3" s="295"/>
      <c r="EO3" s="295"/>
      <c r="EP3" s="295"/>
      <c r="EQ3" s="295"/>
      <c r="ER3" s="295"/>
      <c r="ES3" s="295"/>
      <c r="ET3" s="295"/>
      <c r="EU3" s="295"/>
      <c r="EV3" s="295"/>
      <c r="EW3" s="295"/>
      <c r="EX3" s="295"/>
      <c r="EY3" s="295"/>
      <c r="EZ3" s="295"/>
      <c r="FA3" s="295"/>
      <c r="FB3" s="295"/>
      <c r="FC3" s="295"/>
      <c r="FD3" s="295"/>
      <c r="FE3" s="295"/>
      <c r="FF3" s="295"/>
      <c r="FG3" s="295"/>
      <c r="FH3" s="295"/>
      <c r="FI3" s="295"/>
      <c r="FJ3" s="295"/>
      <c r="FK3" s="295"/>
      <c r="FL3" s="295"/>
      <c r="FM3" s="295"/>
      <c r="FN3" s="295"/>
      <c r="FO3" s="295"/>
      <c r="FP3" s="295"/>
      <c r="FQ3" s="295"/>
      <c r="FR3" s="295"/>
      <c r="FS3" s="295"/>
      <c r="FT3" s="295"/>
      <c r="FU3" s="295"/>
      <c r="FV3" s="295"/>
      <c r="FW3" s="295"/>
      <c r="FX3" s="295"/>
      <c r="FY3" s="295"/>
      <c r="FZ3" s="295"/>
      <c r="GA3" s="295"/>
      <c r="GB3" s="295"/>
      <c r="GC3" s="295"/>
      <c r="GD3" s="295"/>
      <c r="GE3" s="295"/>
      <c r="GF3" s="295"/>
      <c r="GG3" s="295"/>
      <c r="GH3" s="295"/>
      <c r="GI3" s="295"/>
      <c r="GJ3" s="295"/>
      <c r="GK3" s="295"/>
      <c r="GL3" s="295"/>
      <c r="GM3" s="295"/>
      <c r="GN3" s="295"/>
      <c r="GO3" s="295"/>
      <c r="GP3" s="295"/>
      <c r="GQ3" s="295"/>
      <c r="GR3" s="295"/>
      <c r="GS3" s="295"/>
      <c r="GT3" s="295"/>
      <c r="GU3" s="295"/>
      <c r="GV3" s="295"/>
      <c r="GW3" s="295"/>
      <c r="GX3" s="295"/>
      <c r="GY3" s="295"/>
      <c r="GZ3" s="295"/>
      <c r="HA3" s="295"/>
      <c r="HB3" s="295"/>
      <c r="HC3" s="295"/>
      <c r="HD3" s="295"/>
      <c r="HE3" s="295"/>
      <c r="HF3" s="295"/>
      <c r="HG3" s="295"/>
      <c r="HH3" s="295"/>
      <c r="HI3" s="295"/>
      <c r="HJ3" s="295"/>
      <c r="HK3" s="295"/>
      <c r="HL3" s="295"/>
      <c r="HM3" s="295"/>
    </row>
    <row r="4" spans="1:221" s="348" customFormat="1">
      <c r="A4" s="347" t="s">
        <v>4853</v>
      </c>
      <c r="B4" s="268" t="s">
        <v>4865</v>
      </c>
      <c r="C4" s="268" t="s">
        <v>4812</v>
      </c>
      <c r="D4" s="62"/>
      <c r="E4" s="284">
        <v>40</v>
      </c>
      <c r="F4" s="412" t="s">
        <v>4819</v>
      </c>
      <c r="G4" s="418" t="s">
        <v>4819</v>
      </c>
      <c r="H4" s="286">
        <v>11</v>
      </c>
      <c r="I4" s="287">
        <v>85</v>
      </c>
      <c r="J4" s="449">
        <v>340</v>
      </c>
      <c r="K4" s="288">
        <v>25</v>
      </c>
      <c r="L4" s="724">
        <v>70</v>
      </c>
      <c r="M4" s="285">
        <v>40</v>
      </c>
      <c r="N4" s="2062"/>
      <c r="O4" s="2061"/>
      <c r="P4" s="295"/>
      <c r="R4" s="347" t="s">
        <v>150</v>
      </c>
      <c r="S4" s="270" t="s">
        <v>144</v>
      </c>
      <c r="T4" s="268" t="s">
        <v>144</v>
      </c>
      <c r="U4" s="62"/>
      <c r="V4" s="284"/>
      <c r="W4" s="285"/>
      <c r="X4" s="285"/>
      <c r="Y4" s="286"/>
      <c r="Z4" s="287"/>
      <c r="AA4" s="287"/>
      <c r="AB4" s="288"/>
      <c r="AC4" s="288"/>
      <c r="AD4" s="288"/>
      <c r="AE4" s="289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5"/>
      <c r="AR4" s="295"/>
      <c r="AS4" s="295"/>
      <c r="AT4" s="295"/>
      <c r="AU4" s="295"/>
      <c r="AV4" s="295"/>
      <c r="AW4" s="295"/>
      <c r="AX4" s="295"/>
      <c r="AY4" s="295"/>
      <c r="AZ4" s="295"/>
      <c r="BA4" s="295"/>
      <c r="BB4" s="295"/>
      <c r="BC4" s="295"/>
      <c r="BD4" s="295"/>
      <c r="BE4" s="295"/>
      <c r="BF4" s="295"/>
      <c r="BG4" s="295"/>
      <c r="BH4" s="295"/>
      <c r="BI4" s="295"/>
      <c r="BJ4" s="295"/>
      <c r="BK4" s="295"/>
      <c r="BL4" s="295"/>
      <c r="BM4" s="295"/>
      <c r="BN4" s="295"/>
      <c r="BO4" s="295"/>
      <c r="BP4" s="295"/>
      <c r="BQ4" s="295"/>
      <c r="BR4" s="295"/>
      <c r="BS4" s="295"/>
      <c r="BT4" s="295"/>
      <c r="BU4" s="295"/>
      <c r="BV4" s="295"/>
      <c r="BW4" s="295"/>
      <c r="BX4" s="295"/>
      <c r="BY4" s="295"/>
      <c r="BZ4" s="295"/>
      <c r="CA4" s="295"/>
      <c r="CB4" s="295"/>
      <c r="CC4" s="295"/>
      <c r="CD4" s="295"/>
      <c r="CE4" s="295"/>
      <c r="CF4" s="295"/>
      <c r="CG4" s="295"/>
      <c r="CH4" s="295"/>
      <c r="CI4" s="295"/>
      <c r="CJ4" s="295"/>
      <c r="CK4" s="295"/>
      <c r="CL4" s="295"/>
      <c r="CM4" s="295"/>
      <c r="CN4" s="295"/>
      <c r="CO4" s="295"/>
      <c r="CP4" s="295"/>
      <c r="CQ4" s="295"/>
      <c r="CR4" s="295"/>
      <c r="CS4" s="295"/>
      <c r="CT4" s="295"/>
      <c r="CU4" s="295"/>
      <c r="CV4" s="295"/>
      <c r="CW4" s="295"/>
      <c r="CX4" s="295"/>
      <c r="CY4" s="295"/>
      <c r="CZ4" s="295"/>
      <c r="DA4" s="295"/>
      <c r="DB4" s="295"/>
      <c r="DC4" s="295"/>
      <c r="DD4" s="295"/>
      <c r="DE4" s="295"/>
      <c r="DF4" s="295"/>
      <c r="DG4" s="295"/>
      <c r="DH4" s="295"/>
      <c r="DI4" s="295"/>
      <c r="DJ4" s="295"/>
      <c r="DK4" s="295"/>
      <c r="DL4" s="295"/>
      <c r="DM4" s="295"/>
      <c r="DN4" s="295"/>
      <c r="DO4" s="295"/>
      <c r="DP4" s="295"/>
      <c r="DQ4" s="295"/>
      <c r="DR4" s="295"/>
      <c r="DS4" s="295"/>
      <c r="DT4" s="295"/>
      <c r="DU4" s="295"/>
      <c r="DV4" s="295"/>
      <c r="DW4" s="295"/>
      <c r="DX4" s="295"/>
      <c r="DY4" s="295"/>
      <c r="DZ4" s="295"/>
      <c r="EA4" s="295"/>
      <c r="EB4" s="295"/>
      <c r="EC4" s="295"/>
      <c r="ED4" s="295"/>
      <c r="EE4" s="295"/>
      <c r="EF4" s="295"/>
      <c r="EG4" s="295"/>
      <c r="EH4" s="295"/>
      <c r="EI4" s="295"/>
      <c r="EJ4" s="295"/>
      <c r="EK4" s="295"/>
      <c r="EL4" s="295"/>
      <c r="EM4" s="295"/>
      <c r="EN4" s="295"/>
      <c r="EO4" s="295"/>
      <c r="EP4" s="295"/>
      <c r="EQ4" s="295"/>
      <c r="ER4" s="295"/>
      <c r="ES4" s="295"/>
      <c r="ET4" s="295"/>
      <c r="EU4" s="295"/>
      <c r="EV4" s="295"/>
      <c r="EW4" s="295"/>
      <c r="EX4" s="295"/>
      <c r="EY4" s="295"/>
      <c r="EZ4" s="295"/>
      <c r="FA4" s="295"/>
      <c r="FB4" s="295"/>
      <c r="FC4" s="295"/>
      <c r="FD4" s="295"/>
      <c r="FE4" s="295"/>
      <c r="FF4" s="295"/>
      <c r="FG4" s="295"/>
      <c r="FH4" s="295"/>
      <c r="FI4" s="295"/>
      <c r="FJ4" s="295"/>
      <c r="FK4" s="295"/>
      <c r="FL4" s="295"/>
      <c r="FM4" s="295"/>
      <c r="FN4" s="295"/>
      <c r="FO4" s="295"/>
      <c r="FP4" s="295"/>
      <c r="FQ4" s="295"/>
      <c r="FR4" s="295"/>
      <c r="FS4" s="295"/>
      <c r="FT4" s="295"/>
      <c r="FU4" s="295"/>
      <c r="FV4" s="295"/>
      <c r="FW4" s="295"/>
      <c r="FX4" s="295"/>
      <c r="FY4" s="295"/>
      <c r="FZ4" s="295"/>
      <c r="GA4" s="295"/>
      <c r="GB4" s="295"/>
      <c r="GC4" s="295"/>
      <c r="GD4" s="295"/>
      <c r="GE4" s="295"/>
      <c r="GF4" s="295"/>
      <c r="GG4" s="295"/>
      <c r="GH4" s="295"/>
      <c r="GI4" s="295"/>
      <c r="GJ4" s="295"/>
      <c r="GK4" s="295"/>
      <c r="GL4" s="295"/>
      <c r="GM4" s="295"/>
      <c r="GN4" s="295"/>
      <c r="GO4" s="295"/>
      <c r="GP4" s="295"/>
      <c r="GQ4" s="295"/>
      <c r="GR4" s="295"/>
      <c r="GS4" s="295"/>
      <c r="GT4" s="295"/>
      <c r="GU4" s="295"/>
      <c r="GV4" s="295"/>
      <c r="GW4" s="295"/>
      <c r="GX4" s="295"/>
      <c r="GY4" s="295"/>
      <c r="GZ4" s="295"/>
      <c r="HA4" s="295"/>
      <c r="HB4" s="295"/>
      <c r="HC4" s="295"/>
      <c r="HD4" s="295"/>
      <c r="HE4" s="295"/>
      <c r="HF4" s="295"/>
      <c r="HG4" s="295"/>
      <c r="HH4" s="295"/>
      <c r="HI4" s="295"/>
      <c r="HJ4" s="295"/>
      <c r="HK4" s="295"/>
      <c r="HL4" s="295"/>
      <c r="HM4" s="295"/>
    </row>
    <row r="5" spans="1:221" s="348" customFormat="1">
      <c r="A5" s="347" t="s">
        <v>4854</v>
      </c>
      <c r="B5" s="268" t="s">
        <v>4862</v>
      </c>
      <c r="C5" s="268" t="s">
        <v>4813</v>
      </c>
      <c r="D5" s="62"/>
      <c r="E5" s="284">
        <v>32</v>
      </c>
      <c r="F5" s="412" t="s">
        <v>4819</v>
      </c>
      <c r="G5" s="418" t="s">
        <v>4819</v>
      </c>
      <c r="H5" s="286"/>
      <c r="I5" s="287"/>
      <c r="J5" s="449">
        <v>340</v>
      </c>
      <c r="K5" s="288"/>
      <c r="L5" s="725">
        <v>56</v>
      </c>
      <c r="M5" s="723">
        <v>24</v>
      </c>
      <c r="N5" s="2062">
        <v>5</v>
      </c>
      <c r="O5" s="295"/>
      <c r="P5" s="295"/>
      <c r="R5" s="347" t="s">
        <v>151</v>
      </c>
      <c r="S5" s="53" t="s">
        <v>144</v>
      </c>
      <c r="T5" s="268" t="s">
        <v>144</v>
      </c>
      <c r="U5" s="62"/>
      <c r="V5" s="284"/>
      <c r="W5" s="285"/>
      <c r="X5" s="290"/>
      <c r="Y5" s="286"/>
      <c r="Z5" s="287"/>
      <c r="AA5" s="288"/>
      <c r="AB5" s="288"/>
      <c r="AC5" s="288"/>
      <c r="AD5" s="288"/>
      <c r="AE5" s="289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  <c r="AS5" s="295"/>
      <c r="AT5" s="295"/>
      <c r="AU5" s="295"/>
      <c r="AV5" s="295"/>
      <c r="AW5" s="295"/>
      <c r="AX5" s="295"/>
      <c r="AY5" s="295"/>
      <c r="AZ5" s="295"/>
      <c r="BA5" s="295"/>
      <c r="BB5" s="295"/>
      <c r="BC5" s="295"/>
      <c r="BD5" s="295"/>
      <c r="BE5" s="295"/>
      <c r="BF5" s="295"/>
      <c r="BG5" s="295"/>
      <c r="BH5" s="295"/>
      <c r="BI5" s="295"/>
      <c r="BJ5" s="295"/>
      <c r="BK5" s="295"/>
      <c r="BL5" s="295"/>
      <c r="BM5" s="295"/>
      <c r="BN5" s="295"/>
      <c r="BO5" s="295"/>
      <c r="BP5" s="295"/>
      <c r="BQ5" s="295"/>
      <c r="BR5" s="295"/>
      <c r="BS5" s="295"/>
      <c r="BT5" s="295"/>
      <c r="BU5" s="295"/>
      <c r="BV5" s="295"/>
      <c r="BW5" s="295"/>
      <c r="BX5" s="295"/>
      <c r="BY5" s="295"/>
      <c r="BZ5" s="295"/>
      <c r="CA5" s="295"/>
      <c r="CB5" s="295"/>
      <c r="CC5" s="295"/>
      <c r="CD5" s="295"/>
      <c r="CE5" s="295"/>
      <c r="CF5" s="295"/>
      <c r="CG5" s="295"/>
      <c r="CH5" s="295"/>
      <c r="CI5" s="295"/>
      <c r="CJ5" s="295"/>
      <c r="CK5" s="295"/>
      <c r="CL5" s="295"/>
      <c r="CM5" s="295"/>
      <c r="CN5" s="295"/>
      <c r="CO5" s="295"/>
      <c r="CP5" s="295"/>
      <c r="CQ5" s="295"/>
      <c r="CR5" s="295"/>
      <c r="CS5" s="295"/>
      <c r="CT5" s="295"/>
      <c r="CU5" s="295"/>
      <c r="CV5" s="295"/>
      <c r="CW5" s="295"/>
      <c r="CX5" s="295"/>
      <c r="CY5" s="295"/>
      <c r="CZ5" s="295"/>
      <c r="DA5" s="295"/>
      <c r="DB5" s="295"/>
      <c r="DC5" s="295"/>
      <c r="DD5" s="295"/>
      <c r="DE5" s="295"/>
      <c r="DF5" s="295"/>
      <c r="DG5" s="295"/>
      <c r="DH5" s="295"/>
      <c r="DI5" s="295"/>
      <c r="DJ5" s="295"/>
      <c r="DK5" s="295"/>
      <c r="DL5" s="295"/>
      <c r="DM5" s="295"/>
      <c r="DN5" s="295"/>
      <c r="DO5" s="295"/>
      <c r="DP5" s="295"/>
      <c r="DQ5" s="295"/>
      <c r="DR5" s="295"/>
      <c r="DS5" s="295"/>
      <c r="DT5" s="295"/>
      <c r="DU5" s="295"/>
      <c r="DV5" s="295"/>
      <c r="DW5" s="295"/>
      <c r="DX5" s="295"/>
      <c r="DY5" s="295"/>
      <c r="DZ5" s="295"/>
      <c r="EA5" s="295"/>
      <c r="EB5" s="295"/>
      <c r="EC5" s="295"/>
      <c r="ED5" s="295"/>
      <c r="EE5" s="295"/>
      <c r="EF5" s="295"/>
      <c r="EG5" s="295"/>
      <c r="EH5" s="295"/>
      <c r="EI5" s="295"/>
      <c r="EJ5" s="295"/>
      <c r="EK5" s="295"/>
      <c r="EL5" s="295"/>
      <c r="EM5" s="295"/>
      <c r="EN5" s="295"/>
      <c r="EO5" s="295"/>
      <c r="EP5" s="295"/>
      <c r="EQ5" s="295"/>
      <c r="ER5" s="295"/>
      <c r="ES5" s="295"/>
      <c r="ET5" s="295"/>
      <c r="EU5" s="295"/>
      <c r="EV5" s="295"/>
      <c r="EW5" s="295"/>
      <c r="EX5" s="295"/>
      <c r="EY5" s="295"/>
      <c r="EZ5" s="295"/>
      <c r="FA5" s="295"/>
      <c r="FB5" s="295"/>
      <c r="FC5" s="295"/>
      <c r="FD5" s="295"/>
      <c r="FE5" s="295"/>
      <c r="FF5" s="295"/>
      <c r="FG5" s="295"/>
      <c r="FH5" s="295"/>
      <c r="FI5" s="295"/>
      <c r="FJ5" s="295"/>
      <c r="FK5" s="295"/>
      <c r="FL5" s="295"/>
      <c r="FM5" s="295"/>
      <c r="FN5" s="295"/>
      <c r="FO5" s="295"/>
      <c r="FP5" s="295"/>
      <c r="FQ5" s="295"/>
      <c r="FR5" s="295"/>
      <c r="FS5" s="295"/>
      <c r="FT5" s="295"/>
      <c r="FU5" s="295"/>
      <c r="FV5" s="295"/>
      <c r="FW5" s="295"/>
      <c r="FX5" s="295"/>
      <c r="FY5" s="295"/>
      <c r="FZ5" s="295"/>
      <c r="GA5" s="295"/>
      <c r="GB5" s="295"/>
      <c r="GC5" s="295"/>
      <c r="GD5" s="295"/>
      <c r="GE5" s="295"/>
      <c r="GF5" s="295"/>
      <c r="GG5" s="295"/>
      <c r="GH5" s="295"/>
      <c r="GI5" s="295"/>
      <c r="GJ5" s="295"/>
      <c r="GK5" s="295"/>
      <c r="GL5" s="295"/>
      <c r="GM5" s="295"/>
      <c r="GN5" s="295"/>
      <c r="GO5" s="295"/>
      <c r="GP5" s="295"/>
      <c r="GQ5" s="295"/>
      <c r="GR5" s="295"/>
      <c r="GS5" s="295"/>
      <c r="GT5" s="295"/>
      <c r="GU5" s="295"/>
      <c r="GV5" s="295"/>
      <c r="GW5" s="295"/>
      <c r="GX5" s="295"/>
      <c r="GY5" s="295"/>
      <c r="GZ5" s="295"/>
      <c r="HA5" s="295"/>
      <c r="HB5" s="295"/>
      <c r="HC5" s="295"/>
      <c r="HD5" s="295"/>
      <c r="HE5" s="295"/>
      <c r="HF5" s="295"/>
      <c r="HG5" s="295"/>
      <c r="HH5" s="295"/>
      <c r="HI5" s="295"/>
      <c r="HJ5" s="295"/>
      <c r="HK5" s="295"/>
      <c r="HL5" s="295"/>
      <c r="HM5" s="295"/>
    </row>
    <row r="6" spans="1:221" s="348" customFormat="1">
      <c r="A6" s="347" t="s">
        <v>4855</v>
      </c>
      <c r="B6" s="268" t="s">
        <v>4866</v>
      </c>
      <c r="C6" s="415" t="s">
        <v>4832</v>
      </c>
      <c r="D6" s="62"/>
      <c r="E6" s="284">
        <v>32.5</v>
      </c>
      <c r="F6" s="412" t="s">
        <v>4830</v>
      </c>
      <c r="G6" s="412">
        <v>22</v>
      </c>
      <c r="H6" s="286">
        <v>17.399999999999999</v>
      </c>
      <c r="I6" s="287">
        <v>135</v>
      </c>
      <c r="J6" s="449">
        <v>340</v>
      </c>
      <c r="K6" s="288">
        <v>40</v>
      </c>
      <c r="L6" s="724" t="s">
        <v>4819</v>
      </c>
      <c r="M6" s="285">
        <v>32.5</v>
      </c>
      <c r="N6" s="2062">
        <v>3</v>
      </c>
      <c r="O6" s="295"/>
      <c r="P6" s="295"/>
      <c r="R6" s="347" t="s">
        <v>152</v>
      </c>
      <c r="S6" s="53" t="s">
        <v>81</v>
      </c>
      <c r="T6" s="268" t="s">
        <v>144</v>
      </c>
      <c r="U6" s="62"/>
      <c r="V6" s="284"/>
      <c r="W6" s="285"/>
      <c r="X6" s="286"/>
      <c r="Y6" s="286"/>
      <c r="Z6" s="287"/>
      <c r="AA6" s="287"/>
      <c r="AB6" s="288"/>
      <c r="AC6" s="288"/>
      <c r="AD6" s="288"/>
      <c r="AE6" s="289"/>
      <c r="AF6" s="295"/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5"/>
      <c r="BA6" s="295"/>
      <c r="BB6" s="295"/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5"/>
      <c r="BN6" s="295"/>
      <c r="BO6" s="295"/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5"/>
      <c r="CA6" s="295"/>
      <c r="CB6" s="295"/>
      <c r="CC6" s="295"/>
      <c r="CD6" s="295"/>
      <c r="CE6" s="295"/>
      <c r="CF6" s="295"/>
      <c r="CG6" s="295"/>
      <c r="CH6" s="295"/>
      <c r="CI6" s="295"/>
      <c r="CJ6" s="295"/>
      <c r="CK6" s="295"/>
      <c r="CL6" s="295"/>
      <c r="CM6" s="295"/>
      <c r="CN6" s="295"/>
      <c r="CO6" s="295"/>
      <c r="CP6" s="295"/>
      <c r="CQ6" s="295"/>
      <c r="CR6" s="295"/>
      <c r="CS6" s="295"/>
      <c r="CT6" s="295"/>
      <c r="CU6" s="295"/>
      <c r="CV6" s="295"/>
      <c r="CW6" s="295"/>
      <c r="CX6" s="295"/>
      <c r="CY6" s="295"/>
      <c r="CZ6" s="295"/>
      <c r="DA6" s="295"/>
      <c r="DB6" s="295"/>
      <c r="DC6" s="295"/>
      <c r="DD6" s="295"/>
      <c r="DE6" s="295"/>
      <c r="DF6" s="295"/>
      <c r="DG6" s="295"/>
      <c r="DH6" s="295"/>
      <c r="DI6" s="295"/>
      <c r="DJ6" s="295"/>
      <c r="DK6" s="295"/>
      <c r="DL6" s="295"/>
      <c r="DM6" s="295"/>
      <c r="DN6" s="295"/>
      <c r="DO6" s="295"/>
      <c r="DP6" s="295"/>
      <c r="DQ6" s="295"/>
      <c r="DR6" s="295"/>
      <c r="DS6" s="295"/>
      <c r="DT6" s="295"/>
      <c r="DU6" s="295"/>
      <c r="DV6" s="295"/>
      <c r="DW6" s="295"/>
      <c r="DX6" s="295"/>
      <c r="DY6" s="295"/>
      <c r="DZ6" s="295"/>
      <c r="EA6" s="295"/>
      <c r="EB6" s="295"/>
      <c r="EC6" s="295"/>
      <c r="ED6" s="295"/>
      <c r="EE6" s="295"/>
      <c r="EF6" s="295"/>
      <c r="EG6" s="295"/>
      <c r="EH6" s="295"/>
      <c r="EI6" s="295"/>
      <c r="EJ6" s="295"/>
      <c r="EK6" s="295"/>
      <c r="EL6" s="295"/>
      <c r="EM6" s="295"/>
      <c r="EN6" s="295"/>
      <c r="EO6" s="295"/>
      <c r="EP6" s="295"/>
      <c r="EQ6" s="295"/>
      <c r="ER6" s="295"/>
      <c r="ES6" s="295"/>
      <c r="ET6" s="295"/>
      <c r="EU6" s="295"/>
      <c r="EV6" s="295"/>
      <c r="EW6" s="295"/>
      <c r="EX6" s="295"/>
      <c r="EY6" s="295"/>
      <c r="EZ6" s="295"/>
      <c r="FA6" s="295"/>
      <c r="FB6" s="295"/>
      <c r="FC6" s="295"/>
      <c r="FD6" s="295"/>
      <c r="FE6" s="295"/>
      <c r="FF6" s="295"/>
      <c r="FG6" s="295"/>
      <c r="FH6" s="295"/>
      <c r="FI6" s="295"/>
      <c r="FJ6" s="295"/>
      <c r="FK6" s="295"/>
      <c r="FL6" s="295"/>
      <c r="FM6" s="295"/>
      <c r="FN6" s="295"/>
      <c r="FO6" s="295"/>
      <c r="FP6" s="295"/>
      <c r="FQ6" s="295"/>
      <c r="FR6" s="295"/>
      <c r="FS6" s="295"/>
      <c r="FT6" s="295"/>
      <c r="FU6" s="295"/>
      <c r="FV6" s="295"/>
      <c r="FW6" s="295"/>
      <c r="FX6" s="295"/>
      <c r="FY6" s="295"/>
      <c r="FZ6" s="295"/>
      <c r="GA6" s="295"/>
      <c r="GB6" s="295"/>
      <c r="GC6" s="295"/>
      <c r="GD6" s="295"/>
      <c r="GE6" s="295"/>
      <c r="GF6" s="295"/>
      <c r="GG6" s="295"/>
      <c r="GH6" s="295"/>
      <c r="GI6" s="295"/>
      <c r="GJ6" s="295"/>
      <c r="GK6" s="295"/>
      <c r="GL6" s="295"/>
      <c r="GM6" s="295"/>
      <c r="GN6" s="295"/>
      <c r="GO6" s="295"/>
      <c r="GP6" s="295"/>
      <c r="GQ6" s="295"/>
      <c r="GR6" s="295"/>
      <c r="GS6" s="295"/>
      <c r="GT6" s="295"/>
      <c r="GU6" s="295"/>
      <c r="GV6" s="295"/>
      <c r="GW6" s="295"/>
      <c r="GX6" s="295"/>
      <c r="GY6" s="295"/>
      <c r="GZ6" s="295"/>
      <c r="HA6" s="295"/>
      <c r="HB6" s="295"/>
      <c r="HC6" s="295"/>
      <c r="HD6" s="295"/>
      <c r="HE6" s="295"/>
      <c r="HF6" s="295"/>
      <c r="HG6" s="295"/>
      <c r="HH6" s="295"/>
      <c r="HI6" s="295"/>
      <c r="HJ6" s="295"/>
      <c r="HK6" s="295"/>
      <c r="HL6" s="295"/>
      <c r="HM6" s="295"/>
    </row>
    <row r="7" spans="1:221" s="348" customFormat="1">
      <c r="A7" s="347" t="s">
        <v>4856</v>
      </c>
      <c r="B7" s="268" t="s">
        <v>4866</v>
      </c>
      <c r="C7" s="415" t="s">
        <v>4832</v>
      </c>
      <c r="D7" s="62"/>
      <c r="E7" s="284">
        <v>32.5</v>
      </c>
      <c r="F7" s="412">
        <v>28</v>
      </c>
      <c r="G7" s="412" t="s">
        <v>4831</v>
      </c>
      <c r="H7" s="286">
        <v>2.6</v>
      </c>
      <c r="I7" s="411">
        <v>65</v>
      </c>
      <c r="J7" s="449">
        <v>340</v>
      </c>
      <c r="K7" s="288">
        <v>53</v>
      </c>
      <c r="L7" s="724" t="s">
        <v>4819</v>
      </c>
      <c r="M7" s="285">
        <v>32.5</v>
      </c>
      <c r="N7" s="2062"/>
      <c r="O7" s="295"/>
      <c r="P7" s="295"/>
      <c r="R7" s="347" t="s">
        <v>153</v>
      </c>
      <c r="S7" s="53" t="s">
        <v>144</v>
      </c>
      <c r="T7" s="268" t="s">
        <v>144</v>
      </c>
      <c r="U7" s="62"/>
      <c r="V7" s="284"/>
      <c r="W7" s="285"/>
      <c r="X7" s="286"/>
      <c r="Y7" s="286"/>
      <c r="Z7" s="287"/>
      <c r="AA7" s="288"/>
      <c r="AB7" s="288"/>
      <c r="AC7" s="288"/>
      <c r="AD7" s="288"/>
      <c r="AE7" s="289"/>
      <c r="AF7" s="295"/>
      <c r="AG7" s="295"/>
      <c r="AH7" s="295"/>
      <c r="AI7" s="295"/>
      <c r="AJ7" s="295"/>
      <c r="AK7" s="295"/>
      <c r="AL7" s="295"/>
      <c r="AM7" s="295"/>
      <c r="AN7" s="295"/>
      <c r="AO7" s="295"/>
      <c r="AP7" s="295"/>
      <c r="AQ7" s="295"/>
      <c r="AR7" s="295"/>
      <c r="AS7" s="295"/>
      <c r="AT7" s="295"/>
      <c r="AU7" s="295"/>
      <c r="AV7" s="295"/>
      <c r="AW7" s="295"/>
      <c r="AX7" s="295"/>
      <c r="AY7" s="295"/>
      <c r="AZ7" s="295"/>
      <c r="BA7" s="295"/>
      <c r="BB7" s="295"/>
      <c r="BC7" s="295"/>
      <c r="BD7" s="295"/>
      <c r="BE7" s="295"/>
      <c r="BF7" s="295"/>
      <c r="BG7" s="295"/>
      <c r="BH7" s="295"/>
      <c r="BI7" s="295"/>
      <c r="BJ7" s="295"/>
      <c r="BK7" s="295"/>
      <c r="BL7" s="295"/>
      <c r="BM7" s="295"/>
      <c r="BN7" s="295"/>
      <c r="BO7" s="295"/>
      <c r="BP7" s="295"/>
      <c r="BQ7" s="295"/>
      <c r="BR7" s="295"/>
      <c r="BS7" s="295"/>
      <c r="BT7" s="295"/>
      <c r="BU7" s="295"/>
      <c r="BV7" s="295"/>
      <c r="BW7" s="295"/>
      <c r="BX7" s="295"/>
      <c r="BY7" s="295"/>
      <c r="BZ7" s="295"/>
      <c r="CA7" s="295"/>
      <c r="CB7" s="295"/>
      <c r="CC7" s="295"/>
      <c r="CD7" s="295"/>
      <c r="CE7" s="295"/>
      <c r="CF7" s="295"/>
      <c r="CG7" s="295"/>
      <c r="CH7" s="295"/>
      <c r="CI7" s="295"/>
      <c r="CJ7" s="295"/>
      <c r="CK7" s="295"/>
      <c r="CL7" s="295"/>
      <c r="CM7" s="295"/>
      <c r="CN7" s="295"/>
      <c r="CO7" s="295"/>
      <c r="CP7" s="295"/>
      <c r="CQ7" s="295"/>
      <c r="CR7" s="295"/>
      <c r="CS7" s="295"/>
      <c r="CT7" s="295"/>
      <c r="CU7" s="295"/>
      <c r="CV7" s="295"/>
      <c r="CW7" s="295"/>
      <c r="CX7" s="295"/>
      <c r="CY7" s="295"/>
      <c r="CZ7" s="295"/>
      <c r="DA7" s="295"/>
      <c r="DB7" s="295"/>
      <c r="DC7" s="295"/>
      <c r="DD7" s="295"/>
      <c r="DE7" s="295"/>
      <c r="DF7" s="295"/>
      <c r="DG7" s="295"/>
      <c r="DH7" s="295"/>
      <c r="DI7" s="295"/>
      <c r="DJ7" s="295"/>
      <c r="DK7" s="295"/>
      <c r="DL7" s="295"/>
      <c r="DM7" s="295"/>
      <c r="DN7" s="295"/>
      <c r="DO7" s="295"/>
      <c r="DP7" s="295"/>
      <c r="DQ7" s="295"/>
      <c r="DR7" s="295"/>
      <c r="DS7" s="295"/>
      <c r="DT7" s="295"/>
      <c r="DU7" s="295"/>
      <c r="DV7" s="295"/>
      <c r="DW7" s="295"/>
      <c r="DX7" s="295"/>
      <c r="DY7" s="295"/>
      <c r="DZ7" s="295"/>
      <c r="EA7" s="295"/>
      <c r="EB7" s="295"/>
      <c r="EC7" s="295"/>
      <c r="ED7" s="295"/>
      <c r="EE7" s="295"/>
      <c r="EF7" s="295"/>
      <c r="EG7" s="295"/>
      <c r="EH7" s="295"/>
      <c r="EI7" s="295"/>
      <c r="EJ7" s="295"/>
      <c r="EK7" s="295"/>
      <c r="EL7" s="295"/>
      <c r="EM7" s="295"/>
      <c r="EN7" s="295"/>
      <c r="EO7" s="295"/>
      <c r="EP7" s="295"/>
      <c r="EQ7" s="295"/>
      <c r="ER7" s="295"/>
      <c r="ES7" s="295"/>
      <c r="ET7" s="295"/>
      <c r="EU7" s="295"/>
      <c r="EV7" s="295"/>
      <c r="EW7" s="295"/>
      <c r="EX7" s="295"/>
      <c r="EY7" s="295"/>
      <c r="EZ7" s="295"/>
      <c r="FA7" s="295"/>
      <c r="FB7" s="295"/>
      <c r="FC7" s="295"/>
      <c r="FD7" s="295"/>
      <c r="FE7" s="295"/>
      <c r="FF7" s="295"/>
      <c r="FG7" s="295"/>
      <c r="FH7" s="295"/>
      <c r="FI7" s="295"/>
      <c r="FJ7" s="295"/>
      <c r="FK7" s="295"/>
      <c r="FL7" s="295"/>
      <c r="FM7" s="295"/>
      <c r="FN7" s="295"/>
      <c r="FO7" s="295"/>
      <c r="FP7" s="295"/>
      <c r="FQ7" s="295"/>
      <c r="FR7" s="295"/>
      <c r="FS7" s="295"/>
      <c r="FT7" s="295"/>
      <c r="FU7" s="295"/>
      <c r="FV7" s="295"/>
      <c r="FW7" s="295"/>
      <c r="FX7" s="295"/>
      <c r="FY7" s="295"/>
      <c r="FZ7" s="295"/>
      <c r="GA7" s="295"/>
      <c r="GB7" s="295"/>
      <c r="GC7" s="295"/>
      <c r="GD7" s="295"/>
      <c r="GE7" s="295"/>
      <c r="GF7" s="295"/>
      <c r="GG7" s="295"/>
      <c r="GH7" s="295"/>
      <c r="GI7" s="295"/>
      <c r="GJ7" s="295"/>
      <c r="GK7" s="295"/>
      <c r="GL7" s="295"/>
      <c r="GM7" s="295"/>
      <c r="GN7" s="295"/>
      <c r="GO7" s="295"/>
      <c r="GP7" s="295"/>
      <c r="GQ7" s="295"/>
      <c r="GR7" s="295"/>
      <c r="GS7" s="295"/>
      <c r="GT7" s="295"/>
      <c r="GU7" s="295"/>
      <c r="GV7" s="295"/>
      <c r="GW7" s="295"/>
      <c r="GX7" s="295"/>
      <c r="GY7" s="295"/>
      <c r="GZ7" s="295"/>
      <c r="HA7" s="295"/>
      <c r="HB7" s="295"/>
      <c r="HC7" s="295"/>
      <c r="HD7" s="295"/>
      <c r="HE7" s="295"/>
      <c r="HF7" s="295"/>
      <c r="HG7" s="295"/>
      <c r="HH7" s="295"/>
      <c r="HI7" s="295"/>
      <c r="HJ7" s="295"/>
      <c r="HK7" s="295"/>
      <c r="HL7" s="295"/>
      <c r="HM7" s="295"/>
    </row>
    <row r="8" spans="1:221" s="348" customFormat="1">
      <c r="A8" s="347" t="s">
        <v>4857</v>
      </c>
      <c r="B8" s="268" t="s">
        <v>4867</v>
      </c>
      <c r="C8" s="415" t="s">
        <v>4868</v>
      </c>
      <c r="D8" s="62"/>
      <c r="E8" s="284">
        <v>107.25</v>
      </c>
      <c r="F8" s="412">
        <v>16</v>
      </c>
      <c r="G8" s="636" t="s">
        <v>555</v>
      </c>
      <c r="H8" s="286">
        <v>3.5</v>
      </c>
      <c r="I8" s="411"/>
      <c r="J8" s="449">
        <v>340</v>
      </c>
      <c r="K8" s="288"/>
      <c r="L8" s="725">
        <v>129.75</v>
      </c>
      <c r="M8" s="723">
        <v>22.5</v>
      </c>
      <c r="N8" s="2062">
        <v>1.5</v>
      </c>
      <c r="O8" s="295"/>
      <c r="P8" s="295"/>
      <c r="R8" s="347" t="s">
        <v>154</v>
      </c>
      <c r="S8" s="53" t="s">
        <v>144</v>
      </c>
      <c r="T8" s="349" t="s">
        <v>144</v>
      </c>
      <c r="U8" s="62"/>
      <c r="V8" s="284"/>
      <c r="W8" s="285"/>
      <c r="X8" s="285"/>
      <c r="Y8" s="286"/>
      <c r="Z8" s="287"/>
      <c r="AA8" s="288"/>
      <c r="AB8" s="288"/>
      <c r="AC8" s="288"/>
      <c r="AD8" s="288"/>
      <c r="AE8" s="289"/>
      <c r="AF8" s="295"/>
      <c r="AG8" s="295"/>
      <c r="AH8" s="295"/>
      <c r="AI8" s="295"/>
      <c r="AJ8" s="295"/>
      <c r="AK8" s="295"/>
      <c r="AL8" s="295"/>
      <c r="AM8" s="295"/>
      <c r="AN8" s="295"/>
      <c r="AO8" s="295"/>
      <c r="AP8" s="295"/>
      <c r="AQ8" s="295"/>
      <c r="AR8" s="295"/>
      <c r="AS8" s="295"/>
      <c r="AT8" s="295"/>
      <c r="AU8" s="295"/>
      <c r="AV8" s="295"/>
      <c r="AW8" s="295"/>
      <c r="AX8" s="295"/>
      <c r="AY8" s="295"/>
      <c r="AZ8" s="295"/>
      <c r="BA8" s="295"/>
      <c r="BB8" s="295"/>
      <c r="BC8" s="295"/>
      <c r="BD8" s="295"/>
      <c r="BE8" s="295"/>
      <c r="BF8" s="295"/>
      <c r="BG8" s="295"/>
      <c r="BH8" s="295"/>
      <c r="BI8" s="295"/>
      <c r="BJ8" s="295"/>
      <c r="BK8" s="295"/>
      <c r="BL8" s="295"/>
      <c r="BM8" s="295"/>
      <c r="BN8" s="295"/>
      <c r="BO8" s="295"/>
      <c r="BP8" s="295"/>
      <c r="BQ8" s="295"/>
      <c r="BR8" s="295"/>
      <c r="BS8" s="295"/>
      <c r="BT8" s="295"/>
      <c r="BU8" s="295"/>
      <c r="BV8" s="295"/>
      <c r="BW8" s="295"/>
      <c r="BX8" s="295"/>
      <c r="BY8" s="295"/>
      <c r="BZ8" s="295"/>
      <c r="CA8" s="295"/>
      <c r="CB8" s="295"/>
      <c r="CC8" s="295"/>
      <c r="CD8" s="295"/>
      <c r="CE8" s="295"/>
      <c r="CF8" s="295"/>
      <c r="CG8" s="295"/>
      <c r="CH8" s="295"/>
      <c r="CI8" s="295"/>
      <c r="CJ8" s="295"/>
      <c r="CK8" s="295"/>
      <c r="CL8" s="295"/>
      <c r="CM8" s="295"/>
      <c r="CN8" s="295"/>
      <c r="CO8" s="295"/>
      <c r="CP8" s="295"/>
      <c r="CQ8" s="295"/>
      <c r="CR8" s="295"/>
      <c r="CS8" s="295"/>
      <c r="CT8" s="295"/>
      <c r="CU8" s="295"/>
      <c r="CV8" s="295"/>
      <c r="CW8" s="295"/>
      <c r="CX8" s="295"/>
      <c r="CY8" s="295"/>
      <c r="CZ8" s="295"/>
      <c r="DA8" s="295"/>
      <c r="DB8" s="295"/>
      <c r="DC8" s="295"/>
      <c r="DD8" s="295"/>
      <c r="DE8" s="295"/>
      <c r="DF8" s="295"/>
      <c r="DG8" s="295"/>
      <c r="DH8" s="295"/>
      <c r="DI8" s="295"/>
      <c r="DJ8" s="295"/>
      <c r="DK8" s="295"/>
      <c r="DL8" s="295"/>
      <c r="DM8" s="295"/>
      <c r="DN8" s="295"/>
      <c r="DO8" s="295"/>
      <c r="DP8" s="295"/>
      <c r="DQ8" s="295"/>
      <c r="DR8" s="295"/>
      <c r="DS8" s="295"/>
      <c r="DT8" s="295"/>
      <c r="DU8" s="295"/>
      <c r="DV8" s="295"/>
      <c r="DW8" s="295"/>
      <c r="DX8" s="295"/>
      <c r="DY8" s="295"/>
      <c r="DZ8" s="295"/>
      <c r="EA8" s="295"/>
      <c r="EB8" s="295"/>
      <c r="EC8" s="295"/>
      <c r="ED8" s="295"/>
      <c r="EE8" s="295"/>
      <c r="EF8" s="295"/>
      <c r="EG8" s="295"/>
      <c r="EH8" s="295"/>
      <c r="EI8" s="295"/>
      <c r="EJ8" s="295"/>
      <c r="EK8" s="295"/>
      <c r="EL8" s="295"/>
      <c r="EM8" s="295"/>
      <c r="EN8" s="295"/>
      <c r="EO8" s="295"/>
      <c r="EP8" s="295"/>
      <c r="EQ8" s="295"/>
      <c r="ER8" s="295"/>
      <c r="ES8" s="295"/>
      <c r="ET8" s="295"/>
      <c r="EU8" s="295"/>
      <c r="EV8" s="295"/>
      <c r="EW8" s="295"/>
      <c r="EX8" s="295"/>
      <c r="EY8" s="295"/>
      <c r="EZ8" s="295"/>
      <c r="FA8" s="295"/>
      <c r="FB8" s="295"/>
      <c r="FC8" s="295"/>
      <c r="FD8" s="295"/>
      <c r="FE8" s="295"/>
      <c r="FF8" s="295"/>
      <c r="FG8" s="295"/>
      <c r="FH8" s="295"/>
      <c r="FI8" s="295"/>
      <c r="FJ8" s="295"/>
      <c r="FK8" s="295"/>
      <c r="FL8" s="295"/>
      <c r="FM8" s="295"/>
      <c r="FN8" s="295"/>
      <c r="FO8" s="295"/>
      <c r="FP8" s="295"/>
      <c r="FQ8" s="295"/>
      <c r="FR8" s="295"/>
      <c r="FS8" s="295"/>
      <c r="FT8" s="295"/>
      <c r="FU8" s="295"/>
      <c r="FV8" s="295"/>
      <c r="FW8" s="295"/>
      <c r="FX8" s="295"/>
      <c r="FY8" s="295"/>
      <c r="FZ8" s="295"/>
      <c r="GA8" s="295"/>
      <c r="GB8" s="295"/>
      <c r="GC8" s="295"/>
      <c r="GD8" s="295"/>
      <c r="GE8" s="295"/>
      <c r="GF8" s="295"/>
      <c r="GG8" s="295"/>
      <c r="GH8" s="295"/>
      <c r="GI8" s="295"/>
      <c r="GJ8" s="295"/>
      <c r="GK8" s="295"/>
      <c r="GL8" s="295"/>
      <c r="GM8" s="295"/>
      <c r="GN8" s="295"/>
      <c r="GO8" s="295"/>
      <c r="GP8" s="295"/>
      <c r="GQ8" s="295"/>
      <c r="GR8" s="295"/>
      <c r="GS8" s="295"/>
      <c r="GT8" s="295"/>
      <c r="GU8" s="295"/>
      <c r="GV8" s="295"/>
      <c r="GW8" s="295"/>
      <c r="GX8" s="295"/>
      <c r="GY8" s="295"/>
      <c r="GZ8" s="295"/>
      <c r="HA8" s="295"/>
      <c r="HB8" s="295"/>
      <c r="HC8" s="295"/>
      <c r="HD8" s="295"/>
      <c r="HE8" s="295"/>
      <c r="HF8" s="295"/>
      <c r="HG8" s="295"/>
      <c r="HH8" s="295"/>
      <c r="HI8" s="295"/>
      <c r="HJ8" s="295"/>
      <c r="HK8" s="295"/>
      <c r="HL8" s="295"/>
      <c r="HM8" s="295"/>
    </row>
    <row r="9" spans="1:221" s="348" customFormat="1">
      <c r="A9" s="347" t="s">
        <v>4858</v>
      </c>
      <c r="B9" s="268" t="s">
        <v>4863</v>
      </c>
      <c r="C9" s="268" t="s">
        <v>4842</v>
      </c>
      <c r="D9" s="62"/>
      <c r="E9" s="284">
        <v>32</v>
      </c>
      <c r="F9" s="412" t="s">
        <v>4830</v>
      </c>
      <c r="G9" s="412" t="s">
        <v>4831</v>
      </c>
      <c r="H9" s="286"/>
      <c r="I9" s="287">
        <v>110</v>
      </c>
      <c r="J9" s="449">
        <v>340</v>
      </c>
      <c r="K9" s="288">
        <v>13</v>
      </c>
      <c r="L9" s="725">
        <v>53</v>
      </c>
      <c r="M9" s="723">
        <v>21</v>
      </c>
      <c r="N9" s="2062">
        <v>5</v>
      </c>
      <c r="O9" s="295"/>
      <c r="P9" s="295"/>
      <c r="R9" s="347" t="s">
        <v>155</v>
      </c>
      <c r="S9" s="53" t="s">
        <v>144</v>
      </c>
      <c r="T9" s="349" t="s">
        <v>144</v>
      </c>
      <c r="U9" s="62"/>
      <c r="V9" s="284"/>
      <c r="W9" s="285"/>
      <c r="X9" s="285"/>
      <c r="Y9" s="286"/>
      <c r="Z9" s="287"/>
      <c r="AA9" s="288"/>
      <c r="AB9" s="288"/>
      <c r="AC9" s="288"/>
      <c r="AD9" s="288"/>
      <c r="AE9" s="289"/>
      <c r="AF9" s="295"/>
      <c r="AG9" s="295"/>
      <c r="AH9" s="295"/>
      <c r="AI9" s="295"/>
      <c r="AJ9" s="295"/>
      <c r="AK9" s="295"/>
      <c r="AL9" s="295"/>
      <c r="AM9" s="295"/>
      <c r="AN9" s="295"/>
      <c r="AO9" s="295"/>
      <c r="AP9" s="295"/>
      <c r="AQ9" s="295"/>
      <c r="AR9" s="295"/>
      <c r="AS9" s="295"/>
      <c r="AT9" s="295"/>
      <c r="AU9" s="295"/>
      <c r="AV9" s="295"/>
      <c r="AW9" s="295"/>
      <c r="AX9" s="295"/>
      <c r="AY9" s="295"/>
      <c r="AZ9" s="295"/>
      <c r="BA9" s="295"/>
      <c r="BB9" s="295"/>
      <c r="BC9" s="295"/>
      <c r="BD9" s="295"/>
      <c r="BE9" s="295"/>
      <c r="BF9" s="295"/>
      <c r="BG9" s="295"/>
      <c r="BH9" s="295"/>
      <c r="BI9" s="295"/>
      <c r="BJ9" s="295"/>
      <c r="BK9" s="295"/>
      <c r="BL9" s="295"/>
      <c r="BM9" s="295"/>
      <c r="BN9" s="295"/>
      <c r="BO9" s="295"/>
      <c r="BP9" s="295"/>
      <c r="BQ9" s="295"/>
      <c r="BR9" s="295"/>
      <c r="BS9" s="295"/>
      <c r="BT9" s="295"/>
      <c r="BU9" s="295"/>
      <c r="BV9" s="295"/>
      <c r="BW9" s="295"/>
      <c r="BX9" s="295"/>
      <c r="BY9" s="295"/>
      <c r="BZ9" s="295"/>
      <c r="CA9" s="295"/>
      <c r="CB9" s="295"/>
      <c r="CC9" s="295"/>
      <c r="CD9" s="295"/>
      <c r="CE9" s="295"/>
      <c r="CF9" s="295"/>
      <c r="CG9" s="295"/>
      <c r="CH9" s="295"/>
      <c r="CI9" s="295"/>
      <c r="CJ9" s="295"/>
      <c r="CK9" s="295"/>
      <c r="CL9" s="295"/>
      <c r="CM9" s="295"/>
      <c r="CN9" s="295"/>
      <c r="CO9" s="295"/>
      <c r="CP9" s="295"/>
      <c r="CQ9" s="295"/>
      <c r="CR9" s="295"/>
      <c r="CS9" s="295"/>
      <c r="CT9" s="295"/>
      <c r="CU9" s="295"/>
      <c r="CV9" s="295"/>
      <c r="CW9" s="295"/>
      <c r="CX9" s="295"/>
      <c r="CY9" s="295"/>
      <c r="CZ9" s="295"/>
      <c r="DA9" s="295"/>
      <c r="DB9" s="295"/>
      <c r="DC9" s="295"/>
      <c r="DD9" s="295"/>
      <c r="DE9" s="295"/>
      <c r="DF9" s="295"/>
      <c r="DG9" s="295"/>
      <c r="DH9" s="295"/>
      <c r="DI9" s="295"/>
      <c r="DJ9" s="295"/>
      <c r="DK9" s="295"/>
      <c r="DL9" s="295"/>
      <c r="DM9" s="295"/>
      <c r="DN9" s="295"/>
      <c r="DO9" s="295"/>
      <c r="DP9" s="295"/>
      <c r="DQ9" s="295"/>
      <c r="DR9" s="295"/>
      <c r="DS9" s="295"/>
      <c r="DT9" s="295"/>
      <c r="DU9" s="295"/>
      <c r="DV9" s="295"/>
      <c r="DW9" s="295"/>
      <c r="DX9" s="295"/>
      <c r="DY9" s="295"/>
      <c r="DZ9" s="295"/>
      <c r="EA9" s="295"/>
      <c r="EB9" s="295"/>
      <c r="EC9" s="295"/>
      <c r="ED9" s="295"/>
      <c r="EE9" s="295"/>
      <c r="EF9" s="295"/>
      <c r="EG9" s="295"/>
      <c r="EH9" s="295"/>
      <c r="EI9" s="295"/>
      <c r="EJ9" s="295"/>
      <c r="EK9" s="295"/>
      <c r="EL9" s="295"/>
      <c r="EM9" s="295"/>
      <c r="EN9" s="295"/>
      <c r="EO9" s="295"/>
      <c r="EP9" s="295"/>
      <c r="EQ9" s="295"/>
      <c r="ER9" s="295"/>
      <c r="ES9" s="295"/>
      <c r="ET9" s="295"/>
      <c r="EU9" s="295"/>
      <c r="EV9" s="295"/>
      <c r="EW9" s="295"/>
      <c r="EX9" s="295"/>
      <c r="EY9" s="295"/>
      <c r="EZ9" s="295"/>
      <c r="FA9" s="295"/>
      <c r="FB9" s="295"/>
      <c r="FC9" s="295"/>
      <c r="FD9" s="295"/>
      <c r="FE9" s="295"/>
      <c r="FF9" s="295"/>
      <c r="FG9" s="295"/>
      <c r="FH9" s="295"/>
      <c r="FI9" s="295"/>
      <c r="FJ9" s="295"/>
      <c r="FK9" s="295"/>
      <c r="FL9" s="295"/>
      <c r="FM9" s="295"/>
      <c r="FN9" s="295"/>
      <c r="FO9" s="295"/>
      <c r="FP9" s="295"/>
      <c r="FQ9" s="295"/>
      <c r="FR9" s="295"/>
      <c r="FS9" s="295"/>
      <c r="FT9" s="295"/>
      <c r="FU9" s="295"/>
      <c r="FV9" s="295"/>
      <c r="FW9" s="295"/>
      <c r="FX9" s="295"/>
      <c r="FY9" s="295"/>
      <c r="FZ9" s="295"/>
      <c r="GA9" s="295"/>
      <c r="GB9" s="295"/>
      <c r="GC9" s="295"/>
      <c r="GD9" s="295"/>
      <c r="GE9" s="295"/>
      <c r="GF9" s="295"/>
      <c r="GG9" s="295"/>
      <c r="GH9" s="295"/>
      <c r="GI9" s="295"/>
      <c r="GJ9" s="295"/>
      <c r="GK9" s="295"/>
      <c r="GL9" s="295"/>
      <c r="GM9" s="295"/>
      <c r="GN9" s="295"/>
      <c r="GO9" s="295"/>
      <c r="GP9" s="295"/>
      <c r="GQ9" s="295"/>
      <c r="GR9" s="295"/>
      <c r="GS9" s="295"/>
      <c r="GT9" s="295"/>
      <c r="GU9" s="295"/>
      <c r="GV9" s="295"/>
      <c r="GW9" s="295"/>
      <c r="GX9" s="295"/>
      <c r="GY9" s="295"/>
      <c r="GZ9" s="295"/>
      <c r="HA9" s="295"/>
      <c r="HB9" s="295"/>
      <c r="HC9" s="295"/>
      <c r="HD9" s="295"/>
      <c r="HE9" s="295"/>
      <c r="HF9" s="295"/>
      <c r="HG9" s="295"/>
      <c r="HH9" s="295"/>
      <c r="HI9" s="295"/>
      <c r="HJ9" s="295"/>
      <c r="HK9" s="295"/>
      <c r="HL9" s="295"/>
      <c r="HM9" s="295"/>
    </row>
    <row r="10" spans="1:221" s="348" customFormat="1">
      <c r="A10" s="347" t="s">
        <v>4859</v>
      </c>
      <c r="B10" s="268" t="s">
        <v>4863</v>
      </c>
      <c r="C10" s="268" t="s">
        <v>4842</v>
      </c>
      <c r="D10" s="62"/>
      <c r="E10" s="284">
        <v>32</v>
      </c>
      <c r="F10" s="412" t="s">
        <v>4830</v>
      </c>
      <c r="G10" s="412" t="s">
        <v>4831</v>
      </c>
      <c r="H10" s="410">
        <v>15.8</v>
      </c>
      <c r="I10" s="287"/>
      <c r="J10" s="449">
        <v>340</v>
      </c>
      <c r="K10" s="288">
        <v>91</v>
      </c>
      <c r="L10" s="725">
        <v>53</v>
      </c>
      <c r="M10" s="723">
        <v>21</v>
      </c>
      <c r="N10" s="2062"/>
      <c r="O10" s="295"/>
      <c r="P10" s="295"/>
      <c r="R10" s="347" t="s">
        <v>156</v>
      </c>
      <c r="S10" s="284" t="s">
        <v>144</v>
      </c>
      <c r="T10" s="268" t="s">
        <v>144</v>
      </c>
      <c r="U10" s="62"/>
      <c r="V10" s="284"/>
      <c r="W10" s="285"/>
      <c r="X10" s="285"/>
      <c r="Y10" s="286"/>
      <c r="Z10" s="287"/>
      <c r="AA10" s="287"/>
      <c r="AB10" s="288"/>
      <c r="AC10" s="288"/>
      <c r="AD10" s="288"/>
      <c r="AE10" s="289"/>
      <c r="AF10" s="295"/>
      <c r="AG10" s="295"/>
      <c r="AH10" s="295"/>
      <c r="AI10" s="295"/>
      <c r="AJ10" s="295"/>
      <c r="AK10" s="295"/>
      <c r="AL10" s="295"/>
      <c r="AM10" s="295"/>
      <c r="AN10" s="295"/>
      <c r="AO10" s="295"/>
      <c r="AP10" s="295"/>
      <c r="AQ10" s="295"/>
      <c r="AR10" s="295"/>
      <c r="AS10" s="295"/>
      <c r="AT10" s="295"/>
      <c r="AU10" s="295"/>
      <c r="AV10" s="295"/>
      <c r="AW10" s="295"/>
      <c r="AX10" s="295"/>
      <c r="AY10" s="295"/>
      <c r="AZ10" s="295"/>
      <c r="BA10" s="295"/>
      <c r="BB10" s="295"/>
      <c r="BC10" s="295"/>
      <c r="BD10" s="295"/>
      <c r="BE10" s="295"/>
      <c r="BF10" s="295"/>
      <c r="BG10" s="295"/>
      <c r="BH10" s="295"/>
      <c r="BI10" s="295"/>
      <c r="BJ10" s="295"/>
      <c r="BK10" s="295"/>
      <c r="BL10" s="295"/>
      <c r="BM10" s="295"/>
      <c r="BN10" s="295"/>
      <c r="BO10" s="295"/>
      <c r="BP10" s="295"/>
      <c r="BQ10" s="295"/>
      <c r="BR10" s="295"/>
      <c r="BS10" s="295"/>
      <c r="BT10" s="295"/>
      <c r="BU10" s="295"/>
      <c r="BV10" s="295"/>
      <c r="BW10" s="295"/>
      <c r="BX10" s="295"/>
      <c r="BY10" s="295"/>
      <c r="BZ10" s="295"/>
      <c r="CA10" s="295"/>
      <c r="CB10" s="295"/>
      <c r="CC10" s="295"/>
      <c r="CD10" s="295"/>
      <c r="CE10" s="295"/>
      <c r="CF10" s="295"/>
      <c r="CG10" s="295"/>
      <c r="CH10" s="295"/>
      <c r="CI10" s="295"/>
      <c r="CJ10" s="295"/>
      <c r="CK10" s="295"/>
      <c r="CL10" s="295"/>
      <c r="CM10" s="295"/>
      <c r="CN10" s="295"/>
      <c r="CO10" s="295"/>
      <c r="CP10" s="295"/>
      <c r="CQ10" s="295"/>
      <c r="CR10" s="295"/>
      <c r="CS10" s="295"/>
      <c r="CT10" s="295"/>
      <c r="CU10" s="295"/>
      <c r="CV10" s="295"/>
      <c r="CW10" s="295"/>
      <c r="CX10" s="295"/>
      <c r="CY10" s="295"/>
      <c r="CZ10" s="295"/>
      <c r="DA10" s="295"/>
      <c r="DB10" s="295"/>
      <c r="DC10" s="295"/>
      <c r="DD10" s="295"/>
      <c r="DE10" s="295"/>
      <c r="DF10" s="295"/>
      <c r="DG10" s="295"/>
      <c r="DH10" s="295"/>
      <c r="DI10" s="295"/>
      <c r="DJ10" s="295"/>
      <c r="DK10" s="295"/>
      <c r="DL10" s="295"/>
      <c r="DM10" s="295"/>
      <c r="DN10" s="295"/>
      <c r="DO10" s="295"/>
      <c r="DP10" s="295"/>
      <c r="DQ10" s="295"/>
      <c r="DR10" s="295"/>
      <c r="DS10" s="295"/>
      <c r="DT10" s="295"/>
      <c r="DU10" s="295"/>
      <c r="DV10" s="295"/>
      <c r="DW10" s="295"/>
      <c r="DX10" s="295"/>
      <c r="DY10" s="295"/>
      <c r="DZ10" s="295"/>
      <c r="EA10" s="295"/>
      <c r="EB10" s="295"/>
      <c r="EC10" s="295"/>
      <c r="ED10" s="295"/>
      <c r="EE10" s="295"/>
      <c r="EF10" s="295"/>
      <c r="EG10" s="295"/>
      <c r="EH10" s="295"/>
      <c r="EI10" s="295"/>
      <c r="EJ10" s="295"/>
      <c r="EK10" s="295"/>
      <c r="EL10" s="295"/>
      <c r="EM10" s="295"/>
      <c r="EN10" s="295"/>
      <c r="EO10" s="295"/>
      <c r="EP10" s="295"/>
      <c r="EQ10" s="295"/>
      <c r="ER10" s="295"/>
      <c r="ES10" s="295"/>
      <c r="ET10" s="295"/>
      <c r="EU10" s="295"/>
      <c r="EV10" s="295"/>
      <c r="EW10" s="295"/>
      <c r="EX10" s="295"/>
      <c r="EY10" s="295"/>
      <c r="EZ10" s="295"/>
      <c r="FA10" s="295"/>
      <c r="FB10" s="295"/>
      <c r="FC10" s="295"/>
      <c r="FD10" s="295"/>
      <c r="FE10" s="295"/>
      <c r="FF10" s="295"/>
      <c r="FG10" s="295"/>
      <c r="FH10" s="295"/>
      <c r="FI10" s="295"/>
      <c r="FJ10" s="295"/>
      <c r="FK10" s="295"/>
      <c r="FL10" s="295"/>
      <c r="FM10" s="295"/>
      <c r="FN10" s="295"/>
      <c r="FO10" s="295"/>
      <c r="FP10" s="295"/>
      <c r="FQ10" s="295"/>
      <c r="FR10" s="295"/>
      <c r="FS10" s="295"/>
      <c r="FT10" s="295"/>
      <c r="FU10" s="295"/>
      <c r="FV10" s="295"/>
      <c r="FW10" s="295"/>
      <c r="FX10" s="295"/>
      <c r="FY10" s="295"/>
      <c r="FZ10" s="295"/>
      <c r="GA10" s="295"/>
      <c r="GB10" s="295"/>
      <c r="GC10" s="295"/>
      <c r="GD10" s="295"/>
      <c r="GE10" s="295"/>
      <c r="GF10" s="295"/>
      <c r="GG10" s="295"/>
      <c r="GH10" s="295"/>
      <c r="GI10" s="295"/>
      <c r="GJ10" s="295"/>
      <c r="GK10" s="295"/>
      <c r="GL10" s="295"/>
      <c r="GM10" s="295"/>
      <c r="GN10" s="295"/>
      <c r="GO10" s="295"/>
      <c r="GP10" s="295"/>
      <c r="GQ10" s="295"/>
      <c r="GR10" s="295"/>
      <c r="GS10" s="295"/>
      <c r="GT10" s="295"/>
      <c r="GU10" s="295"/>
      <c r="GV10" s="295"/>
      <c r="GW10" s="295"/>
      <c r="GX10" s="295"/>
      <c r="GY10" s="295"/>
      <c r="GZ10" s="295"/>
      <c r="HA10" s="295"/>
      <c r="HB10" s="295"/>
      <c r="HC10" s="295"/>
      <c r="HD10" s="295"/>
      <c r="HE10" s="295"/>
      <c r="HF10" s="295"/>
      <c r="HG10" s="295"/>
      <c r="HH10" s="295"/>
      <c r="HI10" s="295"/>
      <c r="HJ10" s="295"/>
      <c r="HK10" s="295"/>
      <c r="HL10" s="295"/>
      <c r="HM10" s="295"/>
    </row>
    <row r="11" spans="1:221" s="348" customFormat="1">
      <c r="A11" s="347" t="s">
        <v>4860</v>
      </c>
      <c r="B11" s="284" t="s">
        <v>4821</v>
      </c>
      <c r="C11" s="2063" t="s">
        <v>4861</v>
      </c>
      <c r="D11" s="62"/>
      <c r="E11" s="284"/>
      <c r="F11" s="285"/>
      <c r="G11" s="285"/>
      <c r="H11" s="286"/>
      <c r="I11" s="287"/>
      <c r="J11" s="449">
        <v>340</v>
      </c>
      <c r="K11" s="413">
        <v>50</v>
      </c>
      <c r="L11" s="287"/>
      <c r="M11" s="286"/>
      <c r="N11" s="289"/>
      <c r="O11" s="295"/>
      <c r="P11" s="295"/>
      <c r="R11" s="347" t="s">
        <v>157</v>
      </c>
      <c r="S11" s="284" t="s">
        <v>144</v>
      </c>
      <c r="T11" s="268" t="s">
        <v>144</v>
      </c>
      <c r="U11" s="62"/>
      <c r="V11" s="284"/>
      <c r="W11" s="285"/>
      <c r="X11" s="285"/>
      <c r="Y11" s="286"/>
      <c r="Z11" s="287"/>
      <c r="AA11" s="287"/>
      <c r="AB11" s="288"/>
      <c r="AC11" s="288"/>
      <c r="AD11" s="288"/>
      <c r="AE11" s="289"/>
      <c r="AF11" s="295"/>
      <c r="AG11" s="295"/>
      <c r="AH11" s="295"/>
      <c r="AI11" s="295"/>
      <c r="AJ11" s="295"/>
      <c r="AK11" s="295"/>
      <c r="AL11" s="295"/>
      <c r="AM11" s="295"/>
      <c r="AN11" s="295"/>
      <c r="AO11" s="295"/>
      <c r="AP11" s="295"/>
      <c r="AQ11" s="295"/>
      <c r="AR11" s="295"/>
      <c r="AS11" s="295"/>
      <c r="AT11" s="295"/>
      <c r="AU11" s="295"/>
      <c r="AV11" s="295"/>
      <c r="AW11" s="295"/>
      <c r="AX11" s="295"/>
      <c r="AY11" s="295"/>
      <c r="AZ11" s="295"/>
      <c r="BA11" s="295"/>
      <c r="BB11" s="295"/>
      <c r="BC11" s="295"/>
      <c r="BD11" s="295"/>
      <c r="BE11" s="295"/>
      <c r="BF11" s="295"/>
      <c r="BG11" s="295"/>
      <c r="BH11" s="295"/>
      <c r="BI11" s="295"/>
      <c r="BJ11" s="295"/>
      <c r="BK11" s="295"/>
      <c r="BL11" s="295"/>
      <c r="BM11" s="295"/>
      <c r="BN11" s="295"/>
      <c r="BO11" s="295"/>
      <c r="BP11" s="295"/>
      <c r="BQ11" s="295"/>
      <c r="BR11" s="295"/>
      <c r="BS11" s="295"/>
      <c r="BT11" s="295"/>
      <c r="BU11" s="295"/>
      <c r="BV11" s="295"/>
      <c r="BW11" s="295"/>
      <c r="BX11" s="295"/>
      <c r="BY11" s="295"/>
      <c r="BZ11" s="295"/>
      <c r="CA11" s="295"/>
      <c r="CB11" s="295"/>
      <c r="CC11" s="295"/>
      <c r="CD11" s="295"/>
      <c r="CE11" s="295"/>
      <c r="CF11" s="295"/>
      <c r="CG11" s="295"/>
      <c r="CH11" s="295"/>
      <c r="CI11" s="295"/>
      <c r="CJ11" s="295"/>
      <c r="CK11" s="295"/>
      <c r="CL11" s="295"/>
      <c r="CM11" s="295"/>
      <c r="CN11" s="295"/>
      <c r="CO11" s="295"/>
      <c r="CP11" s="295"/>
      <c r="CQ11" s="295"/>
      <c r="CR11" s="295"/>
      <c r="CS11" s="295"/>
      <c r="CT11" s="295"/>
      <c r="CU11" s="295"/>
      <c r="CV11" s="295"/>
      <c r="CW11" s="295"/>
      <c r="CX11" s="295"/>
      <c r="CY11" s="295"/>
      <c r="CZ11" s="295"/>
      <c r="DA11" s="295"/>
      <c r="DB11" s="295"/>
      <c r="DC11" s="295"/>
      <c r="DD11" s="295"/>
      <c r="DE11" s="295"/>
      <c r="DF11" s="295"/>
      <c r="DG11" s="295"/>
      <c r="DH11" s="295"/>
      <c r="DI11" s="295"/>
      <c r="DJ11" s="295"/>
      <c r="DK11" s="295"/>
      <c r="DL11" s="295"/>
      <c r="DM11" s="295"/>
      <c r="DN11" s="295"/>
      <c r="DO11" s="295"/>
      <c r="DP11" s="295"/>
      <c r="DQ11" s="295"/>
      <c r="DR11" s="295"/>
      <c r="DS11" s="295"/>
      <c r="DT11" s="295"/>
      <c r="DU11" s="295"/>
      <c r="DV11" s="295"/>
      <c r="DW11" s="295"/>
      <c r="DX11" s="295"/>
      <c r="DY11" s="295"/>
      <c r="DZ11" s="295"/>
      <c r="EA11" s="295"/>
      <c r="EB11" s="295"/>
      <c r="EC11" s="295"/>
      <c r="ED11" s="295"/>
      <c r="EE11" s="295"/>
      <c r="EF11" s="295"/>
      <c r="EG11" s="295"/>
      <c r="EH11" s="295"/>
      <c r="EI11" s="295"/>
      <c r="EJ11" s="295"/>
      <c r="EK11" s="295"/>
      <c r="EL11" s="295"/>
      <c r="EM11" s="295"/>
      <c r="EN11" s="295"/>
      <c r="EO11" s="295"/>
      <c r="EP11" s="295"/>
      <c r="EQ11" s="295"/>
      <c r="ER11" s="295"/>
      <c r="ES11" s="295"/>
      <c r="ET11" s="295"/>
      <c r="EU11" s="295"/>
      <c r="EV11" s="295"/>
      <c r="EW11" s="295"/>
      <c r="EX11" s="295"/>
      <c r="EY11" s="295"/>
      <c r="EZ11" s="295"/>
      <c r="FA11" s="295"/>
      <c r="FB11" s="295"/>
      <c r="FC11" s="295"/>
      <c r="FD11" s="295"/>
      <c r="FE11" s="295"/>
      <c r="FF11" s="295"/>
      <c r="FG11" s="295"/>
      <c r="FH11" s="295"/>
      <c r="FI11" s="295"/>
      <c r="FJ11" s="295"/>
      <c r="FK11" s="295"/>
      <c r="FL11" s="295"/>
      <c r="FM11" s="295"/>
      <c r="FN11" s="295"/>
      <c r="FO11" s="295"/>
      <c r="FP11" s="295"/>
      <c r="FQ11" s="295"/>
      <c r="FR11" s="295"/>
      <c r="FS11" s="295"/>
      <c r="FT11" s="295"/>
      <c r="FU11" s="295"/>
      <c r="FV11" s="295"/>
      <c r="FW11" s="295"/>
      <c r="FX11" s="295"/>
      <c r="FY11" s="295"/>
      <c r="FZ11" s="295"/>
      <c r="GA11" s="295"/>
      <c r="GB11" s="295"/>
      <c r="GC11" s="295"/>
      <c r="GD11" s="295"/>
      <c r="GE11" s="295"/>
      <c r="GF11" s="295"/>
      <c r="GG11" s="295"/>
      <c r="GH11" s="295"/>
      <c r="GI11" s="295"/>
      <c r="GJ11" s="295"/>
      <c r="GK11" s="295"/>
      <c r="GL11" s="295"/>
      <c r="GM11" s="295"/>
      <c r="GN11" s="295"/>
      <c r="GO11" s="295"/>
      <c r="GP11" s="295"/>
      <c r="GQ11" s="295"/>
      <c r="GR11" s="295"/>
      <c r="GS11" s="295"/>
      <c r="GT11" s="295"/>
      <c r="GU11" s="295"/>
      <c r="GV11" s="295"/>
      <c r="GW11" s="295"/>
      <c r="GX11" s="295"/>
      <c r="GY11" s="295"/>
      <c r="GZ11" s="295"/>
      <c r="HA11" s="295"/>
      <c r="HB11" s="295"/>
      <c r="HC11" s="295"/>
      <c r="HD11" s="295"/>
      <c r="HE11" s="295"/>
      <c r="HF11" s="295"/>
      <c r="HG11" s="295"/>
      <c r="HH11" s="295"/>
      <c r="HI11" s="295"/>
      <c r="HJ11" s="295"/>
      <c r="HK11" s="295"/>
      <c r="HL11" s="295"/>
      <c r="HM11" s="295"/>
    </row>
    <row r="12" spans="1:221" s="348" customFormat="1">
      <c r="A12" s="347" t="s">
        <v>158</v>
      </c>
      <c r="B12" s="268"/>
      <c r="C12" s="268"/>
      <c r="D12" s="62"/>
      <c r="E12" s="284"/>
      <c r="F12" s="269"/>
      <c r="G12" s="285"/>
      <c r="H12" s="286"/>
      <c r="I12" s="287"/>
      <c r="J12" s="288">
        <v>340</v>
      </c>
      <c r="K12" s="288" t="s">
        <v>4843</v>
      </c>
      <c r="L12" s="287"/>
      <c r="M12" s="286"/>
      <c r="N12" s="289"/>
      <c r="O12" s="295"/>
      <c r="P12" s="295"/>
      <c r="R12" s="347" t="s">
        <v>158</v>
      </c>
      <c r="S12" s="53" t="s">
        <v>144</v>
      </c>
      <c r="T12" s="268" t="s">
        <v>144</v>
      </c>
      <c r="U12" s="62"/>
      <c r="V12" s="284"/>
      <c r="W12" s="269"/>
      <c r="X12" s="285"/>
      <c r="Y12" s="286"/>
      <c r="Z12" s="287"/>
      <c r="AA12" s="287"/>
      <c r="AB12" s="288"/>
      <c r="AC12" s="288"/>
      <c r="AD12" s="288"/>
      <c r="AE12" s="289"/>
      <c r="AF12" s="295"/>
      <c r="AG12" s="295"/>
      <c r="AH12" s="295"/>
      <c r="AI12" s="295"/>
      <c r="AJ12" s="295"/>
      <c r="AK12" s="295"/>
      <c r="AL12" s="295"/>
      <c r="AM12" s="295"/>
      <c r="AN12" s="295"/>
      <c r="AO12" s="295"/>
      <c r="AP12" s="295"/>
      <c r="AQ12" s="295"/>
      <c r="AR12" s="295"/>
      <c r="AS12" s="295"/>
      <c r="AT12" s="295"/>
      <c r="AU12" s="295"/>
      <c r="AV12" s="295"/>
      <c r="AW12" s="295"/>
      <c r="AX12" s="295"/>
      <c r="AY12" s="295"/>
      <c r="AZ12" s="295"/>
      <c r="BA12" s="295"/>
      <c r="BB12" s="295"/>
      <c r="BC12" s="295"/>
      <c r="BD12" s="295"/>
      <c r="BE12" s="295"/>
      <c r="BF12" s="295"/>
      <c r="BG12" s="295"/>
      <c r="BH12" s="295"/>
      <c r="BI12" s="295"/>
      <c r="BJ12" s="295"/>
      <c r="BK12" s="295"/>
      <c r="BL12" s="295"/>
      <c r="BM12" s="295"/>
      <c r="BN12" s="295"/>
      <c r="BO12" s="295"/>
      <c r="BP12" s="295"/>
      <c r="BQ12" s="295"/>
      <c r="BR12" s="295"/>
      <c r="BS12" s="295"/>
      <c r="BT12" s="295"/>
      <c r="BU12" s="295"/>
      <c r="BV12" s="295"/>
      <c r="BW12" s="295"/>
      <c r="BX12" s="295"/>
      <c r="BY12" s="295"/>
      <c r="BZ12" s="295"/>
      <c r="CA12" s="295"/>
      <c r="CB12" s="295"/>
      <c r="CC12" s="295"/>
      <c r="CD12" s="295"/>
      <c r="CE12" s="295"/>
      <c r="CF12" s="295"/>
      <c r="CG12" s="295"/>
      <c r="CH12" s="295"/>
      <c r="CI12" s="295"/>
      <c r="CJ12" s="295"/>
      <c r="CK12" s="295"/>
      <c r="CL12" s="295"/>
      <c r="CM12" s="295"/>
      <c r="CN12" s="295"/>
      <c r="CO12" s="295"/>
      <c r="CP12" s="295"/>
      <c r="CQ12" s="295"/>
      <c r="CR12" s="295"/>
      <c r="CS12" s="295"/>
      <c r="CT12" s="295"/>
      <c r="CU12" s="295"/>
      <c r="CV12" s="295"/>
      <c r="CW12" s="295"/>
      <c r="CX12" s="295"/>
      <c r="CY12" s="295"/>
      <c r="CZ12" s="295"/>
      <c r="DA12" s="295"/>
      <c r="DB12" s="295"/>
      <c r="DC12" s="295"/>
      <c r="DD12" s="295"/>
      <c r="DE12" s="295"/>
      <c r="DF12" s="295"/>
      <c r="DG12" s="295"/>
      <c r="DH12" s="295"/>
      <c r="DI12" s="295"/>
      <c r="DJ12" s="295"/>
      <c r="DK12" s="295"/>
      <c r="DL12" s="295"/>
      <c r="DM12" s="295"/>
      <c r="DN12" s="295"/>
      <c r="DO12" s="295"/>
      <c r="DP12" s="295"/>
      <c r="DQ12" s="295"/>
      <c r="DR12" s="295"/>
      <c r="DS12" s="295"/>
      <c r="DT12" s="295"/>
      <c r="DU12" s="295"/>
      <c r="DV12" s="295"/>
      <c r="DW12" s="295"/>
      <c r="DX12" s="295"/>
      <c r="DY12" s="295"/>
      <c r="DZ12" s="295"/>
      <c r="EA12" s="295"/>
      <c r="EB12" s="295"/>
      <c r="EC12" s="295"/>
      <c r="ED12" s="295"/>
      <c r="EE12" s="295"/>
      <c r="EF12" s="295"/>
      <c r="EG12" s="295"/>
      <c r="EH12" s="295"/>
      <c r="EI12" s="295"/>
      <c r="EJ12" s="295"/>
      <c r="EK12" s="295"/>
      <c r="EL12" s="295"/>
      <c r="EM12" s="295"/>
      <c r="EN12" s="295"/>
      <c r="EO12" s="295"/>
      <c r="EP12" s="295"/>
      <c r="EQ12" s="295"/>
      <c r="ER12" s="295"/>
      <c r="ES12" s="295"/>
      <c r="ET12" s="295"/>
      <c r="EU12" s="295"/>
      <c r="EV12" s="295"/>
      <c r="EW12" s="295"/>
      <c r="EX12" s="295"/>
      <c r="EY12" s="295"/>
      <c r="EZ12" s="295"/>
      <c r="FA12" s="295"/>
      <c r="FB12" s="295"/>
      <c r="FC12" s="295"/>
      <c r="FD12" s="295"/>
      <c r="FE12" s="295"/>
      <c r="FF12" s="295"/>
      <c r="FG12" s="295"/>
      <c r="FH12" s="295"/>
      <c r="FI12" s="295"/>
      <c r="FJ12" s="295"/>
      <c r="FK12" s="295"/>
      <c r="FL12" s="295"/>
      <c r="FM12" s="295"/>
      <c r="FN12" s="295"/>
      <c r="FO12" s="295"/>
      <c r="FP12" s="295"/>
      <c r="FQ12" s="295"/>
      <c r="FR12" s="295"/>
      <c r="FS12" s="295"/>
      <c r="FT12" s="295"/>
      <c r="FU12" s="295"/>
      <c r="FV12" s="295"/>
      <c r="FW12" s="295"/>
      <c r="FX12" s="295"/>
      <c r="FY12" s="295"/>
      <c r="FZ12" s="295"/>
      <c r="GA12" s="295"/>
      <c r="GB12" s="295"/>
      <c r="GC12" s="295"/>
      <c r="GD12" s="295"/>
      <c r="GE12" s="295"/>
      <c r="GF12" s="295"/>
      <c r="GG12" s="295"/>
      <c r="GH12" s="295"/>
      <c r="GI12" s="295"/>
      <c r="GJ12" s="295"/>
      <c r="GK12" s="295"/>
      <c r="GL12" s="295"/>
      <c r="GM12" s="295"/>
      <c r="GN12" s="295"/>
      <c r="GO12" s="295"/>
      <c r="GP12" s="295"/>
      <c r="GQ12" s="295"/>
      <c r="GR12" s="295"/>
      <c r="GS12" s="295"/>
      <c r="GT12" s="295"/>
      <c r="GU12" s="295"/>
      <c r="GV12" s="295"/>
      <c r="GW12" s="295"/>
      <c r="GX12" s="295"/>
      <c r="GY12" s="295"/>
      <c r="GZ12" s="295"/>
      <c r="HA12" s="295"/>
      <c r="HB12" s="295"/>
      <c r="HC12" s="295"/>
      <c r="HD12" s="295"/>
      <c r="HE12" s="295"/>
      <c r="HF12" s="295"/>
      <c r="HG12" s="295"/>
      <c r="HH12" s="295"/>
      <c r="HI12" s="295"/>
      <c r="HJ12" s="295"/>
      <c r="HK12" s="295"/>
      <c r="HL12" s="295"/>
      <c r="HM12" s="295"/>
    </row>
    <row r="13" spans="1:221" s="348" customFormat="1">
      <c r="A13" s="347" t="s">
        <v>159</v>
      </c>
      <c r="B13" s="268"/>
      <c r="C13" s="268"/>
      <c r="D13" s="62"/>
      <c r="E13" s="284"/>
      <c r="F13" s="285"/>
      <c r="G13" s="285"/>
      <c r="H13" s="286"/>
      <c r="I13" s="287"/>
      <c r="J13" s="288">
        <v>140</v>
      </c>
      <c r="K13" s="288" t="s">
        <v>4833</v>
      </c>
      <c r="L13" s="287"/>
      <c r="M13" s="286"/>
      <c r="N13" s="289"/>
      <c r="O13" s="295"/>
      <c r="P13" s="295"/>
      <c r="R13" s="347" t="s">
        <v>159</v>
      </c>
      <c r="S13" s="53" t="s">
        <v>144</v>
      </c>
      <c r="T13" s="268" t="s">
        <v>144</v>
      </c>
      <c r="U13" s="62"/>
      <c r="V13" s="284"/>
      <c r="W13" s="285"/>
      <c r="X13" s="285"/>
      <c r="Y13" s="286"/>
      <c r="Z13" s="287"/>
      <c r="AA13" s="287"/>
      <c r="AB13" s="288"/>
      <c r="AC13" s="288"/>
      <c r="AD13" s="288"/>
      <c r="AE13" s="289"/>
      <c r="AF13" s="295"/>
      <c r="AG13" s="295"/>
      <c r="AH13" s="295"/>
      <c r="AI13" s="295"/>
      <c r="AJ13" s="295"/>
      <c r="AK13" s="295"/>
      <c r="AL13" s="295"/>
      <c r="AM13" s="295"/>
      <c r="AN13" s="295"/>
      <c r="AO13" s="295"/>
      <c r="AP13" s="295"/>
      <c r="AQ13" s="295"/>
      <c r="AR13" s="295"/>
      <c r="AS13" s="295"/>
      <c r="AT13" s="295"/>
      <c r="AU13" s="295"/>
      <c r="AV13" s="295"/>
      <c r="AW13" s="295"/>
      <c r="AX13" s="295"/>
      <c r="AY13" s="295"/>
      <c r="AZ13" s="295"/>
      <c r="BA13" s="295"/>
      <c r="BB13" s="295"/>
      <c r="BC13" s="295"/>
      <c r="BD13" s="295"/>
      <c r="BE13" s="295"/>
      <c r="BF13" s="295"/>
      <c r="BG13" s="295"/>
      <c r="BH13" s="295"/>
      <c r="BI13" s="295"/>
      <c r="BJ13" s="295"/>
      <c r="BK13" s="295"/>
      <c r="BL13" s="295"/>
      <c r="BM13" s="295"/>
      <c r="BN13" s="295"/>
      <c r="BO13" s="295"/>
      <c r="BP13" s="295"/>
      <c r="BQ13" s="295"/>
      <c r="BR13" s="295"/>
      <c r="BS13" s="295"/>
      <c r="BT13" s="295"/>
      <c r="BU13" s="295"/>
      <c r="BV13" s="295"/>
      <c r="BW13" s="295"/>
      <c r="BX13" s="295"/>
      <c r="BY13" s="295"/>
      <c r="BZ13" s="295"/>
      <c r="CA13" s="295"/>
      <c r="CB13" s="295"/>
      <c r="CC13" s="295"/>
      <c r="CD13" s="295"/>
      <c r="CE13" s="295"/>
      <c r="CF13" s="295"/>
      <c r="CG13" s="295"/>
      <c r="CH13" s="295"/>
      <c r="CI13" s="295"/>
      <c r="CJ13" s="295"/>
      <c r="CK13" s="295"/>
      <c r="CL13" s="295"/>
      <c r="CM13" s="295"/>
      <c r="CN13" s="295"/>
      <c r="CO13" s="295"/>
      <c r="CP13" s="295"/>
      <c r="CQ13" s="295"/>
      <c r="CR13" s="295"/>
      <c r="CS13" s="295"/>
      <c r="CT13" s="295"/>
      <c r="CU13" s="295"/>
      <c r="CV13" s="295"/>
      <c r="CW13" s="295"/>
      <c r="CX13" s="295"/>
      <c r="CY13" s="295"/>
      <c r="CZ13" s="295"/>
      <c r="DA13" s="295"/>
      <c r="DB13" s="295"/>
      <c r="DC13" s="295"/>
      <c r="DD13" s="295"/>
      <c r="DE13" s="295"/>
      <c r="DF13" s="295"/>
      <c r="DG13" s="295"/>
      <c r="DH13" s="295"/>
      <c r="DI13" s="295"/>
      <c r="DJ13" s="295"/>
      <c r="DK13" s="295"/>
      <c r="DL13" s="295"/>
      <c r="DM13" s="295"/>
      <c r="DN13" s="295"/>
      <c r="DO13" s="295"/>
      <c r="DP13" s="295"/>
      <c r="DQ13" s="295"/>
      <c r="DR13" s="295"/>
      <c r="DS13" s="295"/>
      <c r="DT13" s="295"/>
      <c r="DU13" s="295"/>
      <c r="DV13" s="295"/>
      <c r="DW13" s="295"/>
      <c r="DX13" s="295"/>
      <c r="DY13" s="295"/>
      <c r="DZ13" s="295"/>
      <c r="EA13" s="295"/>
      <c r="EB13" s="295"/>
      <c r="EC13" s="295"/>
      <c r="ED13" s="295"/>
      <c r="EE13" s="295"/>
      <c r="EF13" s="295"/>
      <c r="EG13" s="295"/>
      <c r="EH13" s="295"/>
      <c r="EI13" s="295"/>
      <c r="EJ13" s="295"/>
      <c r="EK13" s="295"/>
      <c r="EL13" s="295"/>
      <c r="EM13" s="295"/>
      <c r="EN13" s="295"/>
      <c r="EO13" s="295"/>
      <c r="EP13" s="295"/>
      <c r="EQ13" s="295"/>
      <c r="ER13" s="295"/>
      <c r="ES13" s="295"/>
      <c r="ET13" s="295"/>
      <c r="EU13" s="295"/>
      <c r="EV13" s="295"/>
      <c r="EW13" s="295"/>
      <c r="EX13" s="295"/>
      <c r="EY13" s="295"/>
      <c r="EZ13" s="295"/>
      <c r="FA13" s="295"/>
      <c r="FB13" s="295"/>
      <c r="FC13" s="295"/>
      <c r="FD13" s="295"/>
      <c r="FE13" s="295"/>
      <c r="FF13" s="295"/>
      <c r="FG13" s="295"/>
      <c r="FH13" s="295"/>
      <c r="FI13" s="295"/>
      <c r="FJ13" s="295"/>
      <c r="FK13" s="295"/>
      <c r="FL13" s="295"/>
      <c r="FM13" s="295"/>
      <c r="FN13" s="295"/>
      <c r="FO13" s="295"/>
      <c r="FP13" s="295"/>
      <c r="FQ13" s="295"/>
      <c r="FR13" s="295"/>
      <c r="FS13" s="295"/>
      <c r="FT13" s="295"/>
      <c r="FU13" s="295"/>
      <c r="FV13" s="295"/>
      <c r="FW13" s="295"/>
      <c r="FX13" s="295"/>
      <c r="FY13" s="295"/>
      <c r="FZ13" s="295"/>
      <c r="GA13" s="295"/>
      <c r="GB13" s="295"/>
      <c r="GC13" s="295"/>
      <c r="GD13" s="295"/>
      <c r="GE13" s="295"/>
      <c r="GF13" s="295"/>
      <c r="GG13" s="295"/>
      <c r="GH13" s="295"/>
      <c r="GI13" s="295"/>
      <c r="GJ13" s="295"/>
      <c r="GK13" s="295"/>
      <c r="GL13" s="295"/>
      <c r="GM13" s="295"/>
      <c r="GN13" s="295"/>
      <c r="GO13" s="295"/>
      <c r="GP13" s="295"/>
      <c r="GQ13" s="295"/>
      <c r="GR13" s="295"/>
      <c r="GS13" s="295"/>
      <c r="GT13" s="295"/>
      <c r="GU13" s="295"/>
      <c r="GV13" s="295"/>
      <c r="GW13" s="295"/>
      <c r="GX13" s="295"/>
      <c r="GY13" s="295"/>
      <c r="GZ13" s="295"/>
      <c r="HA13" s="295"/>
      <c r="HB13" s="295"/>
      <c r="HC13" s="295"/>
      <c r="HD13" s="295"/>
      <c r="HE13" s="295"/>
      <c r="HF13" s="295"/>
      <c r="HG13" s="295"/>
      <c r="HH13" s="295"/>
      <c r="HI13" s="295"/>
      <c r="HJ13" s="295"/>
      <c r="HK13" s="295"/>
      <c r="HL13" s="295"/>
      <c r="HM13" s="295"/>
    </row>
    <row r="14" spans="1:221" s="348" customFormat="1">
      <c r="A14" s="347" t="s">
        <v>160</v>
      </c>
      <c r="B14" s="268"/>
      <c r="C14" s="268"/>
      <c r="D14" s="62"/>
      <c r="E14" s="284"/>
      <c r="F14" s="285"/>
      <c r="G14" s="285"/>
      <c r="H14" s="286"/>
      <c r="I14" s="287"/>
      <c r="J14" s="288"/>
      <c r="K14" s="288"/>
      <c r="L14" s="287"/>
      <c r="M14" s="286"/>
      <c r="N14" s="289"/>
      <c r="O14" s="295"/>
      <c r="P14" s="295"/>
      <c r="R14" s="347" t="s">
        <v>160</v>
      </c>
      <c r="S14" s="53" t="s">
        <v>144</v>
      </c>
      <c r="T14" s="268" t="s">
        <v>144</v>
      </c>
      <c r="U14" s="62"/>
      <c r="V14" s="284"/>
      <c r="W14" s="285"/>
      <c r="X14" s="285"/>
      <c r="Y14" s="286"/>
      <c r="Z14" s="287"/>
      <c r="AA14" s="287"/>
      <c r="AB14" s="288"/>
      <c r="AC14" s="288"/>
      <c r="AD14" s="288"/>
      <c r="AE14" s="289"/>
      <c r="AF14" s="295"/>
      <c r="AG14" s="295"/>
      <c r="AH14" s="295"/>
      <c r="AI14" s="295"/>
      <c r="AJ14" s="295"/>
      <c r="AK14" s="295"/>
      <c r="AL14" s="295"/>
      <c r="AM14" s="295"/>
      <c r="AN14" s="295"/>
      <c r="AO14" s="295"/>
      <c r="AP14" s="295"/>
      <c r="AQ14" s="295"/>
      <c r="AR14" s="295"/>
      <c r="AS14" s="295"/>
      <c r="AT14" s="295"/>
      <c r="AU14" s="295"/>
      <c r="AV14" s="295"/>
      <c r="AW14" s="295"/>
      <c r="AX14" s="295"/>
      <c r="AY14" s="295"/>
      <c r="AZ14" s="295"/>
      <c r="BA14" s="295"/>
      <c r="BB14" s="295"/>
      <c r="BC14" s="295"/>
      <c r="BD14" s="295"/>
      <c r="BE14" s="295"/>
      <c r="BF14" s="295"/>
      <c r="BG14" s="295"/>
      <c r="BH14" s="295"/>
      <c r="BI14" s="295"/>
      <c r="BJ14" s="295"/>
      <c r="BK14" s="295"/>
      <c r="BL14" s="295"/>
      <c r="BM14" s="295"/>
      <c r="BN14" s="295"/>
      <c r="BO14" s="295"/>
      <c r="BP14" s="295"/>
      <c r="BQ14" s="295"/>
      <c r="BR14" s="295"/>
      <c r="BS14" s="295"/>
      <c r="BT14" s="295"/>
      <c r="BU14" s="295"/>
      <c r="BV14" s="295"/>
      <c r="BW14" s="295"/>
      <c r="BX14" s="295"/>
      <c r="BY14" s="295"/>
      <c r="BZ14" s="295"/>
      <c r="CA14" s="295"/>
      <c r="CB14" s="295"/>
      <c r="CC14" s="295"/>
      <c r="CD14" s="295"/>
      <c r="CE14" s="295"/>
      <c r="CF14" s="295"/>
      <c r="CG14" s="295"/>
      <c r="CH14" s="295"/>
      <c r="CI14" s="295"/>
      <c r="CJ14" s="295"/>
      <c r="CK14" s="295"/>
      <c r="CL14" s="295"/>
      <c r="CM14" s="295"/>
      <c r="CN14" s="295"/>
      <c r="CO14" s="295"/>
      <c r="CP14" s="295"/>
      <c r="CQ14" s="295"/>
      <c r="CR14" s="295"/>
      <c r="CS14" s="295"/>
      <c r="CT14" s="295"/>
      <c r="CU14" s="295"/>
      <c r="CV14" s="295"/>
      <c r="CW14" s="295"/>
      <c r="CX14" s="295"/>
      <c r="CY14" s="295"/>
      <c r="CZ14" s="295"/>
      <c r="DA14" s="295"/>
      <c r="DB14" s="295"/>
      <c r="DC14" s="295"/>
      <c r="DD14" s="295"/>
      <c r="DE14" s="295"/>
      <c r="DF14" s="295"/>
      <c r="DG14" s="295"/>
      <c r="DH14" s="295"/>
      <c r="DI14" s="295"/>
      <c r="DJ14" s="295"/>
      <c r="DK14" s="295"/>
      <c r="DL14" s="295"/>
      <c r="DM14" s="295"/>
      <c r="DN14" s="295"/>
      <c r="DO14" s="295"/>
      <c r="DP14" s="295"/>
      <c r="DQ14" s="295"/>
      <c r="DR14" s="295"/>
      <c r="DS14" s="295"/>
      <c r="DT14" s="295"/>
      <c r="DU14" s="295"/>
      <c r="DV14" s="295"/>
      <c r="DW14" s="295"/>
      <c r="DX14" s="295"/>
      <c r="DY14" s="295"/>
      <c r="DZ14" s="295"/>
      <c r="EA14" s="295"/>
      <c r="EB14" s="295"/>
      <c r="EC14" s="295"/>
      <c r="ED14" s="295"/>
      <c r="EE14" s="295"/>
      <c r="EF14" s="295"/>
      <c r="EG14" s="295"/>
      <c r="EH14" s="295"/>
      <c r="EI14" s="295"/>
      <c r="EJ14" s="295"/>
      <c r="EK14" s="295"/>
      <c r="EL14" s="295"/>
      <c r="EM14" s="295"/>
      <c r="EN14" s="295"/>
      <c r="EO14" s="295"/>
      <c r="EP14" s="295"/>
      <c r="EQ14" s="295"/>
      <c r="ER14" s="295"/>
      <c r="ES14" s="295"/>
      <c r="ET14" s="295"/>
      <c r="EU14" s="295"/>
      <c r="EV14" s="295"/>
      <c r="EW14" s="295"/>
      <c r="EX14" s="295"/>
      <c r="EY14" s="295"/>
      <c r="EZ14" s="295"/>
      <c r="FA14" s="295"/>
      <c r="FB14" s="295"/>
      <c r="FC14" s="295"/>
      <c r="FD14" s="295"/>
      <c r="FE14" s="295"/>
      <c r="FF14" s="295"/>
      <c r="FG14" s="295"/>
      <c r="FH14" s="295"/>
      <c r="FI14" s="295"/>
      <c r="FJ14" s="295"/>
      <c r="FK14" s="295"/>
      <c r="FL14" s="295"/>
      <c r="FM14" s="295"/>
      <c r="FN14" s="295"/>
      <c r="FO14" s="295"/>
      <c r="FP14" s="295"/>
      <c r="FQ14" s="295"/>
      <c r="FR14" s="295"/>
      <c r="FS14" s="295"/>
      <c r="FT14" s="295"/>
      <c r="FU14" s="295"/>
      <c r="FV14" s="295"/>
      <c r="FW14" s="295"/>
      <c r="FX14" s="295"/>
      <c r="FY14" s="295"/>
      <c r="FZ14" s="295"/>
      <c r="GA14" s="295"/>
      <c r="GB14" s="295"/>
      <c r="GC14" s="295"/>
      <c r="GD14" s="295"/>
      <c r="GE14" s="295"/>
      <c r="GF14" s="295"/>
      <c r="GG14" s="295"/>
      <c r="GH14" s="295"/>
      <c r="GI14" s="295"/>
      <c r="GJ14" s="295"/>
      <c r="GK14" s="295"/>
      <c r="GL14" s="295"/>
      <c r="GM14" s="295"/>
      <c r="GN14" s="295"/>
      <c r="GO14" s="295"/>
      <c r="GP14" s="295"/>
      <c r="GQ14" s="295"/>
      <c r="GR14" s="295"/>
      <c r="GS14" s="295"/>
      <c r="GT14" s="295"/>
      <c r="GU14" s="295"/>
      <c r="GV14" s="295"/>
      <c r="GW14" s="295"/>
      <c r="GX14" s="295"/>
      <c r="GY14" s="295"/>
      <c r="GZ14" s="295"/>
      <c r="HA14" s="295"/>
      <c r="HB14" s="295"/>
      <c r="HC14" s="295"/>
      <c r="HD14" s="295"/>
      <c r="HE14" s="295"/>
      <c r="HF14" s="295"/>
      <c r="HG14" s="295"/>
      <c r="HH14" s="295"/>
      <c r="HI14" s="295"/>
      <c r="HJ14" s="295"/>
      <c r="HK14" s="295"/>
      <c r="HL14" s="295"/>
      <c r="HM14" s="295"/>
    </row>
    <row r="15" spans="1:221" s="348" customFormat="1">
      <c r="A15" s="347" t="s">
        <v>501</v>
      </c>
      <c r="B15" s="268"/>
      <c r="C15" s="268"/>
      <c r="D15" s="62"/>
      <c r="E15" s="284"/>
      <c r="F15" s="285"/>
      <c r="G15" s="285"/>
      <c r="H15" s="286"/>
      <c r="I15" s="287"/>
      <c r="J15" s="288"/>
      <c r="K15" s="288"/>
      <c r="L15" s="287"/>
      <c r="M15" s="286"/>
      <c r="N15" s="289"/>
      <c r="O15" s="295"/>
      <c r="P15" s="295"/>
      <c r="R15" s="347" t="s">
        <v>501</v>
      </c>
      <c r="S15" s="53" t="s">
        <v>144</v>
      </c>
      <c r="T15" s="268" t="s">
        <v>144</v>
      </c>
      <c r="U15" s="62"/>
      <c r="V15" s="284"/>
      <c r="W15" s="285"/>
      <c r="X15" s="285"/>
      <c r="Y15" s="286"/>
      <c r="Z15" s="287"/>
      <c r="AA15" s="287"/>
      <c r="AB15" s="288"/>
      <c r="AC15" s="288"/>
      <c r="AD15" s="288"/>
      <c r="AE15" s="289"/>
      <c r="AF15" s="295"/>
      <c r="AG15" s="295"/>
      <c r="AH15" s="295"/>
      <c r="AI15" s="295"/>
      <c r="AJ15" s="295"/>
      <c r="AK15" s="295"/>
      <c r="AL15" s="295"/>
      <c r="AM15" s="295"/>
      <c r="AN15" s="295"/>
      <c r="AO15" s="295"/>
      <c r="AP15" s="295"/>
      <c r="AQ15" s="295"/>
      <c r="AR15" s="295"/>
      <c r="AS15" s="295"/>
      <c r="AT15" s="295"/>
      <c r="AU15" s="295"/>
      <c r="AV15" s="295"/>
      <c r="AW15" s="295"/>
      <c r="AX15" s="295"/>
      <c r="AY15" s="295"/>
      <c r="AZ15" s="295"/>
      <c r="BA15" s="295"/>
      <c r="BB15" s="295"/>
      <c r="BC15" s="295"/>
      <c r="BD15" s="295"/>
      <c r="BE15" s="295"/>
      <c r="BF15" s="295"/>
      <c r="BG15" s="295"/>
      <c r="BH15" s="295"/>
      <c r="BI15" s="295"/>
      <c r="BJ15" s="295"/>
      <c r="BK15" s="295"/>
      <c r="BL15" s="295"/>
      <c r="BM15" s="295"/>
      <c r="BN15" s="295"/>
      <c r="BO15" s="295"/>
      <c r="BP15" s="295"/>
      <c r="BQ15" s="295"/>
      <c r="BR15" s="295"/>
      <c r="BS15" s="295"/>
      <c r="BT15" s="295"/>
      <c r="BU15" s="295"/>
      <c r="BV15" s="295"/>
      <c r="BW15" s="295"/>
      <c r="BX15" s="295"/>
      <c r="BY15" s="295"/>
      <c r="BZ15" s="295"/>
      <c r="CA15" s="295"/>
      <c r="CB15" s="295"/>
      <c r="CC15" s="295"/>
      <c r="CD15" s="295"/>
      <c r="CE15" s="295"/>
      <c r="CF15" s="295"/>
      <c r="CG15" s="295"/>
      <c r="CH15" s="295"/>
      <c r="CI15" s="295"/>
      <c r="CJ15" s="295"/>
      <c r="CK15" s="295"/>
      <c r="CL15" s="295"/>
      <c r="CM15" s="295"/>
      <c r="CN15" s="295"/>
      <c r="CO15" s="295"/>
      <c r="CP15" s="295"/>
      <c r="CQ15" s="295"/>
      <c r="CR15" s="295"/>
      <c r="CS15" s="295"/>
      <c r="CT15" s="295"/>
      <c r="CU15" s="295"/>
      <c r="CV15" s="295"/>
      <c r="CW15" s="295"/>
      <c r="CX15" s="295"/>
      <c r="CY15" s="295"/>
      <c r="CZ15" s="295"/>
      <c r="DA15" s="295"/>
      <c r="DB15" s="295"/>
      <c r="DC15" s="295"/>
      <c r="DD15" s="295"/>
      <c r="DE15" s="295"/>
      <c r="DF15" s="295"/>
      <c r="DG15" s="295"/>
      <c r="DH15" s="295"/>
      <c r="DI15" s="295"/>
      <c r="DJ15" s="295"/>
      <c r="DK15" s="295"/>
      <c r="DL15" s="295"/>
      <c r="DM15" s="295"/>
      <c r="DN15" s="295"/>
      <c r="DO15" s="295"/>
      <c r="DP15" s="295"/>
      <c r="DQ15" s="295"/>
      <c r="DR15" s="295"/>
      <c r="DS15" s="295"/>
      <c r="DT15" s="295"/>
      <c r="DU15" s="295"/>
      <c r="DV15" s="295"/>
      <c r="DW15" s="295"/>
      <c r="DX15" s="295"/>
      <c r="DY15" s="295"/>
      <c r="DZ15" s="295"/>
      <c r="EA15" s="295"/>
      <c r="EB15" s="295"/>
      <c r="EC15" s="295"/>
      <c r="ED15" s="295"/>
      <c r="EE15" s="295"/>
      <c r="EF15" s="295"/>
      <c r="EG15" s="295"/>
      <c r="EH15" s="295"/>
      <c r="EI15" s="295"/>
      <c r="EJ15" s="295"/>
      <c r="EK15" s="295"/>
      <c r="EL15" s="295"/>
      <c r="EM15" s="295"/>
      <c r="EN15" s="295"/>
      <c r="EO15" s="295"/>
      <c r="EP15" s="295"/>
      <c r="EQ15" s="295"/>
      <c r="ER15" s="295"/>
      <c r="ES15" s="295"/>
      <c r="ET15" s="295"/>
      <c r="EU15" s="295"/>
      <c r="EV15" s="295"/>
      <c r="EW15" s="295"/>
      <c r="EX15" s="295"/>
      <c r="EY15" s="295"/>
      <c r="EZ15" s="295"/>
      <c r="FA15" s="295"/>
      <c r="FB15" s="295"/>
      <c r="FC15" s="295"/>
      <c r="FD15" s="295"/>
      <c r="FE15" s="295"/>
      <c r="FF15" s="295"/>
      <c r="FG15" s="295"/>
      <c r="FH15" s="295"/>
      <c r="FI15" s="295"/>
      <c r="FJ15" s="295"/>
      <c r="FK15" s="295"/>
      <c r="FL15" s="295"/>
      <c r="FM15" s="295"/>
      <c r="FN15" s="295"/>
      <c r="FO15" s="295"/>
      <c r="FP15" s="295"/>
      <c r="FQ15" s="295"/>
      <c r="FR15" s="295"/>
      <c r="FS15" s="295"/>
      <c r="FT15" s="295"/>
      <c r="FU15" s="295"/>
      <c r="FV15" s="295"/>
      <c r="FW15" s="295"/>
      <c r="FX15" s="295"/>
      <c r="FY15" s="295"/>
      <c r="FZ15" s="295"/>
      <c r="GA15" s="295"/>
      <c r="GB15" s="295"/>
      <c r="GC15" s="295"/>
      <c r="GD15" s="295"/>
      <c r="GE15" s="295"/>
      <c r="GF15" s="295"/>
      <c r="GG15" s="295"/>
      <c r="GH15" s="295"/>
      <c r="GI15" s="295"/>
      <c r="GJ15" s="295"/>
      <c r="GK15" s="295"/>
      <c r="GL15" s="295"/>
      <c r="GM15" s="295"/>
      <c r="GN15" s="295"/>
      <c r="GO15" s="295"/>
      <c r="GP15" s="295"/>
      <c r="GQ15" s="295"/>
      <c r="GR15" s="295"/>
      <c r="GS15" s="295"/>
      <c r="GT15" s="295"/>
      <c r="GU15" s="295"/>
      <c r="GV15" s="295"/>
      <c r="GW15" s="295"/>
      <c r="GX15" s="295"/>
      <c r="GY15" s="295"/>
      <c r="GZ15" s="295"/>
      <c r="HA15" s="295"/>
      <c r="HB15" s="295"/>
      <c r="HC15" s="295"/>
      <c r="HD15" s="295"/>
      <c r="HE15" s="295"/>
      <c r="HF15" s="295"/>
      <c r="HG15" s="295"/>
      <c r="HH15" s="295"/>
      <c r="HI15" s="295"/>
      <c r="HJ15" s="295"/>
      <c r="HK15" s="295"/>
      <c r="HL15" s="295"/>
      <c r="HM15" s="295"/>
    </row>
    <row r="16" spans="1:221" s="348" customFormat="1">
      <c r="A16" s="347" t="s">
        <v>502</v>
      </c>
      <c r="B16" s="268"/>
      <c r="C16" s="268"/>
      <c r="D16" s="62"/>
      <c r="E16" s="284"/>
      <c r="F16" s="285"/>
      <c r="G16" s="285"/>
      <c r="H16" s="286"/>
      <c r="I16" s="287"/>
      <c r="J16" s="288"/>
      <c r="K16" s="288"/>
      <c r="L16" s="287"/>
      <c r="M16" s="286"/>
      <c r="N16" s="289"/>
      <c r="O16" s="295"/>
      <c r="P16" s="295"/>
      <c r="R16" s="347" t="s">
        <v>502</v>
      </c>
      <c r="S16" s="53" t="s">
        <v>144</v>
      </c>
      <c r="T16" s="268" t="s">
        <v>144</v>
      </c>
      <c r="U16" s="62"/>
      <c r="V16" s="284"/>
      <c r="W16" s="285"/>
      <c r="X16" s="285"/>
      <c r="Y16" s="286"/>
      <c r="Z16" s="287"/>
      <c r="AA16" s="287"/>
      <c r="AB16" s="288"/>
      <c r="AC16" s="288"/>
      <c r="AD16" s="288"/>
      <c r="AE16" s="289"/>
      <c r="AF16" s="295"/>
      <c r="AG16" s="295"/>
      <c r="AH16" s="295"/>
      <c r="AI16" s="295"/>
      <c r="AJ16" s="295"/>
      <c r="AK16" s="295"/>
      <c r="AL16" s="295"/>
      <c r="AM16" s="295"/>
      <c r="AN16" s="295"/>
      <c r="AO16" s="295"/>
      <c r="AP16" s="295"/>
      <c r="AQ16" s="295"/>
      <c r="AR16" s="295"/>
      <c r="AS16" s="295"/>
      <c r="AT16" s="295"/>
      <c r="AU16" s="295"/>
      <c r="AV16" s="295"/>
      <c r="AW16" s="295"/>
      <c r="AX16" s="295"/>
      <c r="AY16" s="295"/>
      <c r="AZ16" s="295"/>
      <c r="BA16" s="295"/>
      <c r="BB16" s="295"/>
      <c r="BC16" s="295"/>
      <c r="BD16" s="295"/>
      <c r="BE16" s="295"/>
      <c r="BF16" s="295"/>
      <c r="BG16" s="295"/>
      <c r="BH16" s="295"/>
      <c r="BI16" s="295"/>
      <c r="BJ16" s="295"/>
      <c r="BK16" s="295"/>
      <c r="BL16" s="295"/>
      <c r="BM16" s="295"/>
      <c r="BN16" s="295"/>
      <c r="BO16" s="295"/>
      <c r="BP16" s="295"/>
      <c r="BQ16" s="295"/>
      <c r="BR16" s="295"/>
      <c r="BS16" s="295"/>
      <c r="BT16" s="295"/>
      <c r="BU16" s="295"/>
      <c r="BV16" s="295"/>
      <c r="BW16" s="295"/>
      <c r="BX16" s="295"/>
      <c r="BY16" s="295"/>
      <c r="BZ16" s="295"/>
      <c r="CA16" s="295"/>
      <c r="CB16" s="295"/>
      <c r="CC16" s="295"/>
      <c r="CD16" s="295"/>
      <c r="CE16" s="295"/>
      <c r="CF16" s="295"/>
      <c r="CG16" s="295"/>
      <c r="CH16" s="295"/>
      <c r="CI16" s="295"/>
      <c r="CJ16" s="295"/>
      <c r="CK16" s="295"/>
      <c r="CL16" s="295"/>
      <c r="CM16" s="295"/>
      <c r="CN16" s="295"/>
      <c r="CO16" s="295"/>
      <c r="CP16" s="295"/>
      <c r="CQ16" s="295"/>
      <c r="CR16" s="295"/>
      <c r="CS16" s="295"/>
      <c r="CT16" s="295"/>
      <c r="CU16" s="295"/>
      <c r="CV16" s="295"/>
      <c r="CW16" s="295"/>
      <c r="CX16" s="295"/>
      <c r="CY16" s="295"/>
      <c r="CZ16" s="295"/>
      <c r="DA16" s="295"/>
      <c r="DB16" s="295"/>
      <c r="DC16" s="295"/>
      <c r="DD16" s="295"/>
      <c r="DE16" s="295"/>
      <c r="DF16" s="295"/>
      <c r="DG16" s="295"/>
      <c r="DH16" s="295"/>
      <c r="DI16" s="295"/>
      <c r="DJ16" s="295"/>
      <c r="DK16" s="295"/>
      <c r="DL16" s="295"/>
      <c r="DM16" s="295"/>
      <c r="DN16" s="295"/>
      <c r="DO16" s="295"/>
      <c r="DP16" s="295"/>
      <c r="DQ16" s="295"/>
      <c r="DR16" s="295"/>
      <c r="DS16" s="295"/>
      <c r="DT16" s="295"/>
      <c r="DU16" s="295"/>
      <c r="DV16" s="295"/>
      <c r="DW16" s="295"/>
      <c r="DX16" s="295"/>
      <c r="DY16" s="295"/>
      <c r="DZ16" s="295"/>
      <c r="EA16" s="295"/>
      <c r="EB16" s="295"/>
      <c r="EC16" s="295"/>
      <c r="ED16" s="295"/>
      <c r="EE16" s="295"/>
      <c r="EF16" s="295"/>
      <c r="EG16" s="295"/>
      <c r="EH16" s="295"/>
      <c r="EI16" s="295"/>
      <c r="EJ16" s="295"/>
      <c r="EK16" s="295"/>
      <c r="EL16" s="295"/>
      <c r="EM16" s="295"/>
      <c r="EN16" s="295"/>
      <c r="EO16" s="295"/>
      <c r="EP16" s="295"/>
      <c r="EQ16" s="295"/>
      <c r="ER16" s="295"/>
      <c r="ES16" s="295"/>
      <c r="ET16" s="295"/>
      <c r="EU16" s="295"/>
      <c r="EV16" s="295"/>
      <c r="EW16" s="295"/>
      <c r="EX16" s="295"/>
      <c r="EY16" s="295"/>
      <c r="EZ16" s="295"/>
      <c r="FA16" s="295"/>
      <c r="FB16" s="295"/>
      <c r="FC16" s="295"/>
      <c r="FD16" s="295"/>
      <c r="FE16" s="295"/>
      <c r="FF16" s="295"/>
      <c r="FG16" s="295"/>
      <c r="FH16" s="295"/>
      <c r="FI16" s="295"/>
      <c r="FJ16" s="295"/>
      <c r="FK16" s="295"/>
      <c r="FL16" s="295"/>
      <c r="FM16" s="295"/>
      <c r="FN16" s="295"/>
      <c r="FO16" s="295"/>
      <c r="FP16" s="295"/>
      <c r="FQ16" s="295"/>
      <c r="FR16" s="295"/>
      <c r="FS16" s="295"/>
      <c r="FT16" s="295"/>
      <c r="FU16" s="295"/>
      <c r="FV16" s="295"/>
      <c r="FW16" s="295"/>
      <c r="FX16" s="295"/>
      <c r="FY16" s="295"/>
      <c r="FZ16" s="295"/>
      <c r="GA16" s="295"/>
      <c r="GB16" s="295"/>
      <c r="GC16" s="295"/>
      <c r="GD16" s="295"/>
      <c r="GE16" s="295"/>
      <c r="GF16" s="295"/>
      <c r="GG16" s="295"/>
      <c r="GH16" s="295"/>
      <c r="GI16" s="295"/>
      <c r="GJ16" s="295"/>
      <c r="GK16" s="295"/>
      <c r="GL16" s="295"/>
      <c r="GM16" s="295"/>
      <c r="GN16" s="295"/>
      <c r="GO16" s="295"/>
      <c r="GP16" s="295"/>
      <c r="GQ16" s="295"/>
      <c r="GR16" s="295"/>
      <c r="GS16" s="295"/>
      <c r="GT16" s="295"/>
      <c r="GU16" s="295"/>
      <c r="GV16" s="295"/>
      <c r="GW16" s="295"/>
      <c r="GX16" s="295"/>
      <c r="GY16" s="295"/>
      <c r="GZ16" s="295"/>
      <c r="HA16" s="295"/>
      <c r="HB16" s="295"/>
      <c r="HC16" s="295"/>
      <c r="HD16" s="295"/>
      <c r="HE16" s="295"/>
      <c r="HF16" s="295"/>
      <c r="HG16" s="295"/>
      <c r="HH16" s="295"/>
      <c r="HI16" s="295"/>
      <c r="HJ16" s="295"/>
      <c r="HK16" s="295"/>
      <c r="HL16" s="295"/>
      <c r="HM16" s="295"/>
    </row>
    <row r="17" spans="1:221" s="348" customFormat="1">
      <c r="A17" s="347" t="s">
        <v>503</v>
      </c>
      <c r="B17" s="268"/>
      <c r="C17" s="268"/>
      <c r="D17" s="62"/>
      <c r="E17" s="284"/>
      <c r="F17" s="285"/>
      <c r="G17" s="285"/>
      <c r="H17" s="286"/>
      <c r="I17" s="287"/>
      <c r="J17" s="288"/>
      <c r="K17" s="288"/>
      <c r="L17" s="287"/>
      <c r="M17" s="286"/>
      <c r="N17" s="289"/>
      <c r="O17" s="295"/>
      <c r="P17" s="295"/>
      <c r="R17" s="347" t="s">
        <v>503</v>
      </c>
      <c r="S17" s="53" t="s">
        <v>144</v>
      </c>
      <c r="T17" s="268" t="s">
        <v>144</v>
      </c>
      <c r="U17" s="62"/>
      <c r="V17" s="284"/>
      <c r="W17" s="285"/>
      <c r="X17" s="285"/>
      <c r="Y17" s="286"/>
      <c r="Z17" s="287"/>
      <c r="AA17" s="287"/>
      <c r="AB17" s="288"/>
      <c r="AC17" s="288"/>
      <c r="AD17" s="288"/>
      <c r="AE17" s="289"/>
      <c r="AF17" s="295"/>
      <c r="AG17" s="295"/>
      <c r="AH17" s="295"/>
      <c r="AI17" s="295"/>
      <c r="AJ17" s="295"/>
      <c r="AK17" s="295"/>
      <c r="AL17" s="295"/>
      <c r="AM17" s="295"/>
      <c r="AN17" s="295"/>
      <c r="AO17" s="295"/>
      <c r="AP17" s="295"/>
      <c r="AQ17" s="295"/>
      <c r="AR17" s="295"/>
      <c r="AS17" s="295"/>
      <c r="AT17" s="295"/>
      <c r="AU17" s="295"/>
      <c r="AV17" s="295"/>
      <c r="AW17" s="295"/>
      <c r="AX17" s="295"/>
      <c r="AY17" s="295"/>
      <c r="AZ17" s="295"/>
      <c r="BA17" s="295"/>
      <c r="BB17" s="295"/>
      <c r="BC17" s="295"/>
      <c r="BD17" s="295"/>
      <c r="BE17" s="295"/>
      <c r="BF17" s="295"/>
      <c r="BG17" s="295"/>
      <c r="BH17" s="295"/>
      <c r="BI17" s="295"/>
      <c r="BJ17" s="295"/>
      <c r="BK17" s="295"/>
      <c r="BL17" s="295"/>
      <c r="BM17" s="295"/>
      <c r="BN17" s="295"/>
      <c r="BO17" s="295"/>
      <c r="BP17" s="295"/>
      <c r="BQ17" s="295"/>
      <c r="BR17" s="295"/>
      <c r="BS17" s="295"/>
      <c r="BT17" s="295"/>
      <c r="BU17" s="295"/>
      <c r="BV17" s="295"/>
      <c r="BW17" s="295"/>
      <c r="BX17" s="295"/>
      <c r="BY17" s="295"/>
      <c r="BZ17" s="295"/>
      <c r="CA17" s="295"/>
      <c r="CB17" s="295"/>
      <c r="CC17" s="295"/>
      <c r="CD17" s="295"/>
      <c r="CE17" s="295"/>
      <c r="CF17" s="295"/>
      <c r="CG17" s="295"/>
      <c r="CH17" s="295"/>
      <c r="CI17" s="295"/>
      <c r="CJ17" s="295"/>
      <c r="CK17" s="295"/>
      <c r="CL17" s="295"/>
      <c r="CM17" s="295"/>
      <c r="CN17" s="295"/>
      <c r="CO17" s="295"/>
      <c r="CP17" s="295"/>
      <c r="CQ17" s="295"/>
      <c r="CR17" s="295"/>
      <c r="CS17" s="295"/>
      <c r="CT17" s="295"/>
      <c r="CU17" s="295"/>
      <c r="CV17" s="295"/>
      <c r="CW17" s="295"/>
      <c r="CX17" s="295"/>
      <c r="CY17" s="295"/>
      <c r="CZ17" s="295"/>
      <c r="DA17" s="295"/>
      <c r="DB17" s="295"/>
      <c r="DC17" s="295"/>
      <c r="DD17" s="295"/>
      <c r="DE17" s="295"/>
      <c r="DF17" s="295"/>
      <c r="DG17" s="295"/>
      <c r="DH17" s="295"/>
      <c r="DI17" s="295"/>
      <c r="DJ17" s="295"/>
      <c r="DK17" s="295"/>
      <c r="DL17" s="295"/>
      <c r="DM17" s="295"/>
      <c r="DN17" s="295"/>
      <c r="DO17" s="295"/>
      <c r="DP17" s="295"/>
      <c r="DQ17" s="295"/>
      <c r="DR17" s="295"/>
      <c r="DS17" s="295"/>
      <c r="DT17" s="295"/>
      <c r="DU17" s="295"/>
      <c r="DV17" s="295"/>
      <c r="DW17" s="295"/>
      <c r="DX17" s="295"/>
      <c r="DY17" s="295"/>
      <c r="DZ17" s="295"/>
      <c r="EA17" s="295"/>
      <c r="EB17" s="295"/>
      <c r="EC17" s="295"/>
      <c r="ED17" s="295"/>
      <c r="EE17" s="295"/>
      <c r="EF17" s="295"/>
      <c r="EG17" s="295"/>
      <c r="EH17" s="295"/>
      <c r="EI17" s="295"/>
      <c r="EJ17" s="295"/>
      <c r="EK17" s="295"/>
      <c r="EL17" s="295"/>
      <c r="EM17" s="295"/>
      <c r="EN17" s="295"/>
      <c r="EO17" s="295"/>
      <c r="EP17" s="295"/>
      <c r="EQ17" s="295"/>
      <c r="ER17" s="295"/>
      <c r="ES17" s="295"/>
      <c r="ET17" s="295"/>
      <c r="EU17" s="295"/>
      <c r="EV17" s="295"/>
      <c r="EW17" s="295"/>
      <c r="EX17" s="295"/>
      <c r="EY17" s="295"/>
      <c r="EZ17" s="295"/>
      <c r="FA17" s="295"/>
      <c r="FB17" s="295"/>
      <c r="FC17" s="295"/>
      <c r="FD17" s="295"/>
      <c r="FE17" s="295"/>
      <c r="FF17" s="295"/>
      <c r="FG17" s="295"/>
      <c r="FH17" s="295"/>
      <c r="FI17" s="295"/>
      <c r="FJ17" s="295"/>
      <c r="FK17" s="295"/>
      <c r="FL17" s="295"/>
      <c r="FM17" s="295"/>
      <c r="FN17" s="295"/>
      <c r="FO17" s="295"/>
      <c r="FP17" s="295"/>
      <c r="FQ17" s="295"/>
      <c r="FR17" s="295"/>
      <c r="FS17" s="295"/>
      <c r="FT17" s="295"/>
      <c r="FU17" s="295"/>
      <c r="FV17" s="295"/>
      <c r="FW17" s="295"/>
      <c r="FX17" s="295"/>
      <c r="FY17" s="295"/>
      <c r="FZ17" s="295"/>
      <c r="GA17" s="295"/>
      <c r="GB17" s="295"/>
      <c r="GC17" s="295"/>
      <c r="GD17" s="295"/>
      <c r="GE17" s="295"/>
      <c r="GF17" s="295"/>
      <c r="GG17" s="295"/>
      <c r="GH17" s="295"/>
      <c r="GI17" s="295"/>
      <c r="GJ17" s="295"/>
      <c r="GK17" s="295"/>
      <c r="GL17" s="295"/>
      <c r="GM17" s="295"/>
      <c r="GN17" s="295"/>
      <c r="GO17" s="295"/>
      <c r="GP17" s="295"/>
      <c r="GQ17" s="295"/>
      <c r="GR17" s="295"/>
      <c r="GS17" s="295"/>
      <c r="GT17" s="295"/>
      <c r="GU17" s="295"/>
      <c r="GV17" s="295"/>
      <c r="GW17" s="295"/>
      <c r="GX17" s="295"/>
      <c r="GY17" s="295"/>
      <c r="GZ17" s="295"/>
      <c r="HA17" s="295"/>
      <c r="HB17" s="295"/>
      <c r="HC17" s="295"/>
      <c r="HD17" s="295"/>
      <c r="HE17" s="295"/>
      <c r="HF17" s="295"/>
      <c r="HG17" s="295"/>
      <c r="HH17" s="295"/>
      <c r="HI17" s="295"/>
      <c r="HJ17" s="295"/>
      <c r="HK17" s="295"/>
      <c r="HL17" s="295"/>
      <c r="HM17" s="295"/>
    </row>
    <row r="18" spans="1:221" s="348" customFormat="1">
      <c r="A18" s="347" t="s">
        <v>504</v>
      </c>
      <c r="B18" s="268"/>
      <c r="C18" s="268"/>
      <c r="D18" s="62"/>
      <c r="E18" s="284"/>
      <c r="F18" s="285"/>
      <c r="G18" s="451"/>
      <c r="H18" s="286"/>
      <c r="I18" s="287"/>
      <c r="J18" s="288"/>
      <c r="K18" s="288"/>
      <c r="L18" s="287"/>
      <c r="M18" s="286"/>
      <c r="N18" s="289"/>
      <c r="O18" s="295"/>
      <c r="P18" s="295"/>
      <c r="R18" s="347" t="s">
        <v>504</v>
      </c>
      <c r="S18" s="53" t="s">
        <v>144</v>
      </c>
      <c r="T18" s="268" t="s">
        <v>144</v>
      </c>
      <c r="U18" s="62"/>
      <c r="V18" s="284"/>
      <c r="W18" s="285"/>
      <c r="X18" s="285"/>
      <c r="Y18" s="286"/>
      <c r="Z18" s="287"/>
      <c r="AA18" s="287"/>
      <c r="AB18" s="288"/>
      <c r="AC18" s="288"/>
      <c r="AD18" s="288"/>
      <c r="AE18" s="289"/>
      <c r="AF18" s="295"/>
      <c r="AG18" s="295"/>
      <c r="AH18" s="295"/>
      <c r="AI18" s="295"/>
      <c r="AJ18" s="295"/>
      <c r="AK18" s="295"/>
      <c r="AL18" s="295"/>
      <c r="AM18" s="295"/>
      <c r="AN18" s="295"/>
      <c r="AO18" s="295"/>
      <c r="AP18" s="295"/>
      <c r="AQ18" s="295"/>
      <c r="AR18" s="295"/>
      <c r="AS18" s="295"/>
      <c r="AT18" s="295"/>
      <c r="AU18" s="295"/>
      <c r="AV18" s="295"/>
      <c r="AW18" s="295"/>
      <c r="AX18" s="295"/>
      <c r="AY18" s="295"/>
      <c r="AZ18" s="295"/>
      <c r="BA18" s="295"/>
      <c r="BB18" s="295"/>
      <c r="BC18" s="295"/>
      <c r="BD18" s="295"/>
      <c r="BE18" s="295"/>
      <c r="BF18" s="295"/>
      <c r="BG18" s="295"/>
      <c r="BH18" s="295"/>
      <c r="BI18" s="295"/>
      <c r="BJ18" s="295"/>
      <c r="BK18" s="295"/>
      <c r="BL18" s="295"/>
      <c r="BM18" s="295"/>
      <c r="BN18" s="295"/>
      <c r="BO18" s="295"/>
      <c r="BP18" s="295"/>
      <c r="BQ18" s="295"/>
      <c r="BR18" s="295"/>
      <c r="BS18" s="295"/>
      <c r="BT18" s="295"/>
      <c r="BU18" s="295"/>
      <c r="BV18" s="295"/>
      <c r="BW18" s="295"/>
      <c r="BX18" s="295"/>
      <c r="BY18" s="295"/>
      <c r="BZ18" s="295"/>
      <c r="CA18" s="295"/>
      <c r="CB18" s="295"/>
      <c r="CC18" s="295"/>
      <c r="CD18" s="295"/>
      <c r="CE18" s="295"/>
      <c r="CF18" s="295"/>
      <c r="CG18" s="295"/>
      <c r="CH18" s="295"/>
      <c r="CI18" s="295"/>
      <c r="CJ18" s="295"/>
      <c r="CK18" s="295"/>
      <c r="CL18" s="295"/>
      <c r="CM18" s="295"/>
      <c r="CN18" s="295"/>
      <c r="CO18" s="295"/>
      <c r="CP18" s="295"/>
      <c r="CQ18" s="295"/>
      <c r="CR18" s="295"/>
      <c r="CS18" s="295"/>
      <c r="CT18" s="295"/>
      <c r="CU18" s="295"/>
      <c r="CV18" s="295"/>
      <c r="CW18" s="295"/>
      <c r="CX18" s="295"/>
      <c r="CY18" s="295"/>
      <c r="CZ18" s="295"/>
      <c r="DA18" s="295"/>
      <c r="DB18" s="295"/>
      <c r="DC18" s="295"/>
      <c r="DD18" s="295"/>
      <c r="DE18" s="295"/>
      <c r="DF18" s="295"/>
      <c r="DG18" s="295"/>
      <c r="DH18" s="295"/>
      <c r="DI18" s="295"/>
      <c r="DJ18" s="295"/>
      <c r="DK18" s="295"/>
      <c r="DL18" s="295"/>
      <c r="DM18" s="295"/>
      <c r="DN18" s="295"/>
      <c r="DO18" s="295"/>
      <c r="DP18" s="295"/>
      <c r="DQ18" s="295"/>
      <c r="DR18" s="295"/>
      <c r="DS18" s="295"/>
      <c r="DT18" s="295"/>
      <c r="DU18" s="295"/>
      <c r="DV18" s="295"/>
      <c r="DW18" s="295"/>
      <c r="DX18" s="295"/>
      <c r="DY18" s="295"/>
      <c r="DZ18" s="295"/>
      <c r="EA18" s="295"/>
      <c r="EB18" s="295"/>
      <c r="EC18" s="295"/>
      <c r="ED18" s="295"/>
      <c r="EE18" s="295"/>
      <c r="EF18" s="295"/>
      <c r="EG18" s="295"/>
      <c r="EH18" s="295"/>
      <c r="EI18" s="295"/>
      <c r="EJ18" s="295"/>
      <c r="EK18" s="295"/>
      <c r="EL18" s="295"/>
      <c r="EM18" s="295"/>
      <c r="EN18" s="295"/>
      <c r="EO18" s="295"/>
      <c r="EP18" s="295"/>
      <c r="EQ18" s="295"/>
      <c r="ER18" s="295"/>
      <c r="ES18" s="295"/>
      <c r="ET18" s="295"/>
      <c r="EU18" s="295"/>
      <c r="EV18" s="295"/>
      <c r="EW18" s="295"/>
      <c r="EX18" s="295"/>
      <c r="EY18" s="295"/>
      <c r="EZ18" s="295"/>
      <c r="FA18" s="295"/>
      <c r="FB18" s="295"/>
      <c r="FC18" s="295"/>
      <c r="FD18" s="295"/>
      <c r="FE18" s="295"/>
      <c r="FF18" s="295"/>
      <c r="FG18" s="295"/>
      <c r="FH18" s="295"/>
      <c r="FI18" s="295"/>
      <c r="FJ18" s="295"/>
      <c r="FK18" s="295"/>
      <c r="FL18" s="295"/>
      <c r="FM18" s="295"/>
      <c r="FN18" s="295"/>
      <c r="FO18" s="295"/>
      <c r="FP18" s="295"/>
      <c r="FQ18" s="295"/>
      <c r="FR18" s="295"/>
      <c r="FS18" s="295"/>
      <c r="FT18" s="295"/>
      <c r="FU18" s="295"/>
      <c r="FV18" s="295"/>
      <c r="FW18" s="295"/>
      <c r="FX18" s="295"/>
      <c r="FY18" s="295"/>
      <c r="FZ18" s="295"/>
      <c r="GA18" s="295"/>
      <c r="GB18" s="295"/>
      <c r="GC18" s="295"/>
      <c r="GD18" s="295"/>
      <c r="GE18" s="295"/>
      <c r="GF18" s="295"/>
      <c r="GG18" s="295"/>
      <c r="GH18" s="295"/>
      <c r="GI18" s="295"/>
      <c r="GJ18" s="295"/>
      <c r="GK18" s="295"/>
      <c r="GL18" s="295"/>
      <c r="GM18" s="295"/>
      <c r="GN18" s="295"/>
      <c r="GO18" s="295"/>
      <c r="GP18" s="295"/>
      <c r="GQ18" s="295"/>
      <c r="GR18" s="295"/>
      <c r="GS18" s="295"/>
      <c r="GT18" s="295"/>
      <c r="GU18" s="295"/>
      <c r="GV18" s="295"/>
      <c r="GW18" s="295"/>
      <c r="GX18" s="295"/>
      <c r="GY18" s="295"/>
      <c r="GZ18" s="295"/>
      <c r="HA18" s="295"/>
      <c r="HB18" s="295"/>
      <c r="HC18" s="295"/>
      <c r="HD18" s="295"/>
      <c r="HE18" s="295"/>
      <c r="HF18" s="295"/>
      <c r="HG18" s="295"/>
      <c r="HH18" s="295"/>
      <c r="HI18" s="295"/>
      <c r="HJ18" s="295"/>
      <c r="HK18" s="295"/>
      <c r="HL18" s="295"/>
      <c r="HM18" s="295"/>
    </row>
    <row r="19" spans="1:221" s="348" customFormat="1">
      <c r="A19" s="347" t="s">
        <v>505</v>
      </c>
      <c r="B19" s="268"/>
      <c r="C19" s="268"/>
      <c r="D19" s="62"/>
      <c r="E19" s="284"/>
      <c r="F19" s="285"/>
      <c r="G19" s="285"/>
      <c r="H19" s="286"/>
      <c r="I19" s="287"/>
      <c r="J19" s="288"/>
      <c r="K19" s="288"/>
      <c r="L19" s="287"/>
      <c r="M19" s="286"/>
      <c r="N19" s="289"/>
      <c r="O19" s="295"/>
      <c r="P19" s="295"/>
      <c r="R19" s="347" t="s">
        <v>505</v>
      </c>
      <c r="S19" s="53" t="s">
        <v>144</v>
      </c>
      <c r="T19" s="268" t="s">
        <v>144</v>
      </c>
      <c r="U19" s="62"/>
      <c r="V19" s="284"/>
      <c r="W19" s="285"/>
      <c r="X19" s="285"/>
      <c r="Y19" s="286"/>
      <c r="Z19" s="287"/>
      <c r="AA19" s="287"/>
      <c r="AB19" s="288"/>
      <c r="AC19" s="288"/>
      <c r="AD19" s="288"/>
      <c r="AE19" s="289"/>
      <c r="AF19" s="295"/>
      <c r="AG19" s="295"/>
      <c r="AH19" s="295"/>
      <c r="AI19" s="295"/>
      <c r="AJ19" s="295"/>
      <c r="AK19" s="295"/>
      <c r="AL19" s="295"/>
      <c r="AM19" s="295"/>
      <c r="AN19" s="295"/>
      <c r="AO19" s="295"/>
      <c r="AP19" s="295"/>
      <c r="AQ19" s="295"/>
      <c r="AR19" s="295"/>
      <c r="AS19" s="295"/>
      <c r="AT19" s="295"/>
      <c r="AU19" s="295"/>
      <c r="AV19" s="295"/>
      <c r="AW19" s="295"/>
      <c r="AX19" s="295"/>
      <c r="AY19" s="295"/>
      <c r="AZ19" s="295"/>
      <c r="BA19" s="295"/>
      <c r="BB19" s="295"/>
      <c r="BC19" s="295"/>
      <c r="BD19" s="295"/>
      <c r="BE19" s="295"/>
      <c r="BF19" s="295"/>
      <c r="BG19" s="295"/>
      <c r="BH19" s="295"/>
      <c r="BI19" s="295"/>
      <c r="BJ19" s="295"/>
      <c r="BK19" s="295"/>
      <c r="BL19" s="295"/>
      <c r="BM19" s="295"/>
      <c r="BN19" s="295"/>
      <c r="BO19" s="295"/>
      <c r="BP19" s="295"/>
      <c r="BQ19" s="295"/>
      <c r="BR19" s="295"/>
      <c r="BS19" s="295"/>
      <c r="BT19" s="295"/>
      <c r="BU19" s="295"/>
      <c r="BV19" s="295"/>
      <c r="BW19" s="295"/>
      <c r="BX19" s="295"/>
      <c r="BY19" s="295"/>
      <c r="BZ19" s="295"/>
      <c r="CA19" s="295"/>
      <c r="CB19" s="295"/>
      <c r="CC19" s="295"/>
      <c r="CD19" s="295"/>
      <c r="CE19" s="295"/>
      <c r="CF19" s="295"/>
      <c r="CG19" s="295"/>
      <c r="CH19" s="295"/>
      <c r="CI19" s="295"/>
      <c r="CJ19" s="295"/>
      <c r="CK19" s="295"/>
      <c r="CL19" s="295"/>
      <c r="CM19" s="295"/>
      <c r="CN19" s="295"/>
      <c r="CO19" s="295"/>
      <c r="CP19" s="295"/>
      <c r="CQ19" s="295"/>
      <c r="CR19" s="295"/>
      <c r="CS19" s="295"/>
      <c r="CT19" s="295"/>
      <c r="CU19" s="295"/>
      <c r="CV19" s="295"/>
      <c r="CW19" s="295"/>
      <c r="CX19" s="295"/>
      <c r="CY19" s="295"/>
      <c r="CZ19" s="295"/>
      <c r="DA19" s="295"/>
      <c r="DB19" s="295"/>
      <c r="DC19" s="295"/>
      <c r="DD19" s="295"/>
      <c r="DE19" s="295"/>
      <c r="DF19" s="295"/>
      <c r="DG19" s="295"/>
      <c r="DH19" s="295"/>
      <c r="DI19" s="295"/>
      <c r="DJ19" s="295"/>
      <c r="DK19" s="295"/>
      <c r="DL19" s="295"/>
      <c r="DM19" s="295"/>
      <c r="DN19" s="295"/>
      <c r="DO19" s="295"/>
      <c r="DP19" s="295"/>
      <c r="DQ19" s="295"/>
      <c r="DR19" s="295"/>
      <c r="DS19" s="295"/>
      <c r="DT19" s="295"/>
      <c r="DU19" s="295"/>
      <c r="DV19" s="295"/>
      <c r="DW19" s="295"/>
      <c r="DX19" s="295"/>
      <c r="DY19" s="295"/>
      <c r="DZ19" s="295"/>
      <c r="EA19" s="295"/>
      <c r="EB19" s="295"/>
      <c r="EC19" s="295"/>
      <c r="ED19" s="295"/>
      <c r="EE19" s="295"/>
      <c r="EF19" s="295"/>
      <c r="EG19" s="295"/>
      <c r="EH19" s="295"/>
      <c r="EI19" s="295"/>
      <c r="EJ19" s="295"/>
      <c r="EK19" s="295"/>
      <c r="EL19" s="295"/>
      <c r="EM19" s="295"/>
      <c r="EN19" s="295"/>
      <c r="EO19" s="295"/>
      <c r="EP19" s="295"/>
      <c r="EQ19" s="295"/>
      <c r="ER19" s="295"/>
      <c r="ES19" s="295"/>
      <c r="ET19" s="295"/>
      <c r="EU19" s="295"/>
      <c r="EV19" s="295"/>
      <c r="EW19" s="295"/>
      <c r="EX19" s="295"/>
      <c r="EY19" s="295"/>
      <c r="EZ19" s="295"/>
      <c r="FA19" s="295"/>
      <c r="FB19" s="295"/>
      <c r="FC19" s="295"/>
      <c r="FD19" s="295"/>
      <c r="FE19" s="295"/>
      <c r="FF19" s="295"/>
      <c r="FG19" s="295"/>
      <c r="FH19" s="295"/>
      <c r="FI19" s="295"/>
      <c r="FJ19" s="295"/>
      <c r="FK19" s="295"/>
      <c r="FL19" s="295"/>
      <c r="FM19" s="295"/>
      <c r="FN19" s="295"/>
      <c r="FO19" s="295"/>
      <c r="FP19" s="295"/>
      <c r="FQ19" s="295"/>
      <c r="FR19" s="295"/>
      <c r="FS19" s="295"/>
      <c r="FT19" s="295"/>
      <c r="FU19" s="295"/>
      <c r="FV19" s="295"/>
      <c r="FW19" s="295"/>
      <c r="FX19" s="295"/>
      <c r="FY19" s="295"/>
      <c r="FZ19" s="295"/>
      <c r="GA19" s="295"/>
      <c r="GB19" s="295"/>
      <c r="GC19" s="295"/>
      <c r="GD19" s="295"/>
      <c r="GE19" s="295"/>
      <c r="GF19" s="295"/>
      <c r="GG19" s="295"/>
      <c r="GH19" s="295"/>
      <c r="GI19" s="295"/>
      <c r="GJ19" s="295"/>
      <c r="GK19" s="295"/>
      <c r="GL19" s="295"/>
      <c r="GM19" s="295"/>
      <c r="GN19" s="295"/>
      <c r="GO19" s="295"/>
      <c r="GP19" s="295"/>
      <c r="GQ19" s="295"/>
      <c r="GR19" s="295"/>
      <c r="GS19" s="295"/>
      <c r="GT19" s="295"/>
      <c r="GU19" s="295"/>
      <c r="GV19" s="295"/>
      <c r="GW19" s="295"/>
      <c r="GX19" s="295"/>
      <c r="GY19" s="295"/>
      <c r="GZ19" s="295"/>
      <c r="HA19" s="295"/>
      <c r="HB19" s="295"/>
      <c r="HC19" s="295"/>
      <c r="HD19" s="295"/>
      <c r="HE19" s="295"/>
      <c r="HF19" s="295"/>
      <c r="HG19" s="295"/>
      <c r="HH19" s="295"/>
      <c r="HI19" s="295"/>
      <c r="HJ19" s="295"/>
      <c r="HK19" s="295"/>
      <c r="HL19" s="295"/>
      <c r="HM19" s="295"/>
    </row>
    <row r="20" spans="1:221" s="348" customFormat="1">
      <c r="A20" s="347" t="s">
        <v>506</v>
      </c>
      <c r="B20" s="268"/>
      <c r="C20" s="268"/>
      <c r="D20" s="62"/>
      <c r="E20" s="284"/>
      <c r="F20" s="285"/>
      <c r="G20" s="285"/>
      <c r="H20" s="286"/>
      <c r="I20" s="288"/>
      <c r="J20" s="288"/>
      <c r="K20" s="288"/>
      <c r="L20" s="288"/>
      <c r="M20" s="286"/>
      <c r="N20" s="289"/>
      <c r="O20" s="295"/>
      <c r="P20" s="295"/>
      <c r="R20" s="347" t="s">
        <v>506</v>
      </c>
      <c r="S20" s="53" t="s">
        <v>144</v>
      </c>
      <c r="T20" s="268" t="s">
        <v>144</v>
      </c>
      <c r="U20" s="62"/>
      <c r="V20" s="284"/>
      <c r="W20" s="285"/>
      <c r="X20" s="285"/>
      <c r="Y20" s="286"/>
      <c r="Z20" s="288"/>
      <c r="AA20" s="288"/>
      <c r="AB20" s="288"/>
      <c r="AC20" s="288"/>
      <c r="AD20" s="288"/>
      <c r="AE20" s="289"/>
      <c r="AF20" s="295"/>
      <c r="AG20" s="295"/>
      <c r="AH20" s="295"/>
      <c r="AI20" s="295"/>
      <c r="AJ20" s="295"/>
      <c r="AK20" s="295"/>
      <c r="AL20" s="295"/>
      <c r="AM20" s="295"/>
      <c r="AN20" s="295"/>
      <c r="AO20" s="295"/>
      <c r="AP20" s="295"/>
      <c r="AQ20" s="295"/>
      <c r="AR20" s="295"/>
      <c r="AS20" s="295"/>
      <c r="AT20" s="295"/>
      <c r="AU20" s="295"/>
      <c r="AV20" s="295"/>
      <c r="AW20" s="295"/>
      <c r="AX20" s="295"/>
      <c r="AY20" s="295"/>
      <c r="AZ20" s="295"/>
      <c r="BA20" s="295"/>
      <c r="BB20" s="295"/>
      <c r="BC20" s="295"/>
      <c r="BD20" s="295"/>
      <c r="BE20" s="295"/>
      <c r="BF20" s="295"/>
      <c r="BG20" s="295"/>
      <c r="BH20" s="295"/>
      <c r="BI20" s="295"/>
      <c r="BJ20" s="295"/>
      <c r="BK20" s="295"/>
      <c r="BL20" s="295"/>
      <c r="BM20" s="295"/>
      <c r="BN20" s="295"/>
      <c r="BO20" s="295"/>
      <c r="BP20" s="295"/>
      <c r="BQ20" s="295"/>
      <c r="BR20" s="295"/>
      <c r="BS20" s="295"/>
      <c r="BT20" s="295"/>
      <c r="BU20" s="295"/>
      <c r="BV20" s="295"/>
      <c r="BW20" s="295"/>
      <c r="BX20" s="295"/>
      <c r="BY20" s="295"/>
      <c r="BZ20" s="295"/>
      <c r="CA20" s="295"/>
      <c r="CB20" s="295"/>
      <c r="CC20" s="295"/>
      <c r="CD20" s="295"/>
      <c r="CE20" s="295"/>
      <c r="CF20" s="295"/>
      <c r="CG20" s="295"/>
      <c r="CH20" s="295"/>
      <c r="CI20" s="295"/>
      <c r="CJ20" s="295"/>
      <c r="CK20" s="295"/>
      <c r="CL20" s="295"/>
      <c r="CM20" s="295"/>
      <c r="CN20" s="295"/>
      <c r="CO20" s="295"/>
      <c r="CP20" s="295"/>
      <c r="CQ20" s="295"/>
      <c r="CR20" s="295"/>
      <c r="CS20" s="295"/>
      <c r="CT20" s="295"/>
      <c r="CU20" s="295"/>
      <c r="CV20" s="295"/>
      <c r="CW20" s="295"/>
      <c r="CX20" s="295"/>
      <c r="CY20" s="295"/>
      <c r="CZ20" s="295"/>
      <c r="DA20" s="295"/>
      <c r="DB20" s="295"/>
      <c r="DC20" s="295"/>
      <c r="DD20" s="295"/>
      <c r="DE20" s="295"/>
      <c r="DF20" s="295"/>
      <c r="DG20" s="295"/>
      <c r="DH20" s="295"/>
      <c r="DI20" s="295"/>
      <c r="DJ20" s="295"/>
      <c r="DK20" s="295"/>
      <c r="DL20" s="295"/>
      <c r="DM20" s="295"/>
      <c r="DN20" s="295"/>
      <c r="DO20" s="295"/>
      <c r="DP20" s="295"/>
      <c r="DQ20" s="295"/>
      <c r="DR20" s="295"/>
      <c r="DS20" s="295"/>
      <c r="DT20" s="295"/>
      <c r="DU20" s="295"/>
      <c r="DV20" s="295"/>
      <c r="DW20" s="295"/>
      <c r="DX20" s="295"/>
      <c r="DY20" s="295"/>
      <c r="DZ20" s="295"/>
      <c r="EA20" s="295"/>
      <c r="EB20" s="295"/>
      <c r="EC20" s="295"/>
      <c r="ED20" s="295"/>
      <c r="EE20" s="295"/>
      <c r="EF20" s="295"/>
      <c r="EG20" s="295"/>
      <c r="EH20" s="295"/>
      <c r="EI20" s="295"/>
      <c r="EJ20" s="295"/>
      <c r="EK20" s="295"/>
      <c r="EL20" s="295"/>
      <c r="EM20" s="295"/>
      <c r="EN20" s="295"/>
      <c r="EO20" s="295"/>
      <c r="EP20" s="295"/>
      <c r="EQ20" s="295"/>
      <c r="ER20" s="295"/>
      <c r="ES20" s="295"/>
      <c r="ET20" s="295"/>
      <c r="EU20" s="295"/>
      <c r="EV20" s="295"/>
      <c r="EW20" s="295"/>
      <c r="EX20" s="295"/>
      <c r="EY20" s="295"/>
      <c r="EZ20" s="295"/>
      <c r="FA20" s="295"/>
      <c r="FB20" s="295"/>
      <c r="FC20" s="295"/>
      <c r="FD20" s="295"/>
      <c r="FE20" s="295"/>
      <c r="FF20" s="295"/>
      <c r="FG20" s="295"/>
      <c r="FH20" s="295"/>
      <c r="FI20" s="295"/>
      <c r="FJ20" s="295"/>
      <c r="FK20" s="295"/>
      <c r="FL20" s="295"/>
      <c r="FM20" s="295"/>
      <c r="FN20" s="295"/>
      <c r="FO20" s="295"/>
      <c r="FP20" s="295"/>
      <c r="FQ20" s="295"/>
      <c r="FR20" s="295"/>
      <c r="FS20" s="295"/>
      <c r="FT20" s="295"/>
      <c r="FU20" s="295"/>
      <c r="FV20" s="295"/>
      <c r="FW20" s="295"/>
      <c r="FX20" s="295"/>
      <c r="FY20" s="295"/>
      <c r="FZ20" s="295"/>
      <c r="GA20" s="295"/>
      <c r="GB20" s="295"/>
      <c r="GC20" s="295"/>
      <c r="GD20" s="295"/>
      <c r="GE20" s="295"/>
      <c r="GF20" s="295"/>
      <c r="GG20" s="295"/>
      <c r="GH20" s="295"/>
      <c r="GI20" s="295"/>
      <c r="GJ20" s="295"/>
      <c r="GK20" s="295"/>
      <c r="GL20" s="295"/>
      <c r="GM20" s="295"/>
      <c r="GN20" s="295"/>
      <c r="GO20" s="295"/>
      <c r="GP20" s="295"/>
      <c r="GQ20" s="295"/>
      <c r="GR20" s="295"/>
      <c r="GS20" s="295"/>
      <c r="GT20" s="295"/>
      <c r="GU20" s="295"/>
      <c r="GV20" s="295"/>
      <c r="GW20" s="295"/>
      <c r="GX20" s="295"/>
      <c r="GY20" s="295"/>
      <c r="GZ20" s="295"/>
      <c r="HA20" s="295"/>
      <c r="HB20" s="295"/>
      <c r="HC20" s="295"/>
      <c r="HD20" s="295"/>
      <c r="HE20" s="295"/>
      <c r="HF20" s="295"/>
      <c r="HG20" s="295"/>
      <c r="HH20" s="295"/>
      <c r="HI20" s="295"/>
      <c r="HJ20" s="295"/>
      <c r="HK20" s="295"/>
      <c r="HL20" s="295"/>
      <c r="HM20" s="295"/>
    </row>
    <row r="21" spans="1:221" s="348" customFormat="1" ht="16.5" thickBot="1">
      <c r="A21" s="347" t="s">
        <v>507</v>
      </c>
      <c r="B21" s="268"/>
      <c r="C21" s="351"/>
      <c r="D21" s="63"/>
      <c r="E21" s="350"/>
      <c r="F21" s="352" t="s">
        <v>4888</v>
      </c>
      <c r="G21" s="352"/>
      <c r="H21" s="353"/>
      <c r="I21" s="354"/>
      <c r="J21" s="354"/>
      <c r="K21" s="354"/>
      <c r="L21" s="354"/>
      <c r="M21" s="353"/>
      <c r="N21" s="355"/>
      <c r="O21" s="295"/>
      <c r="P21" s="295"/>
      <c r="R21" s="347" t="s">
        <v>507</v>
      </c>
      <c r="S21" s="350" t="s">
        <v>144</v>
      </c>
      <c r="T21" s="351" t="s">
        <v>144</v>
      </c>
      <c r="U21" s="63"/>
      <c r="V21" s="350" t="s">
        <v>144</v>
      </c>
      <c r="W21" s="352"/>
      <c r="X21" s="352"/>
      <c r="Y21" s="353"/>
      <c r="Z21" s="354"/>
      <c r="AA21" s="354"/>
      <c r="AB21" s="354"/>
      <c r="AC21" s="354"/>
      <c r="AD21" s="354"/>
      <c r="AE21" s="355"/>
      <c r="AF21" s="295"/>
      <c r="AG21" s="295"/>
      <c r="AH21" s="295"/>
      <c r="AI21" s="295"/>
      <c r="AJ21" s="295"/>
      <c r="AK21" s="295"/>
      <c r="AL21" s="295"/>
      <c r="AM21" s="295"/>
      <c r="AN21" s="295"/>
      <c r="AO21" s="295"/>
      <c r="AP21" s="295"/>
      <c r="AQ21" s="295"/>
      <c r="AR21" s="295"/>
      <c r="AS21" s="295"/>
      <c r="AT21" s="295"/>
      <c r="AU21" s="295"/>
      <c r="AV21" s="295"/>
      <c r="AW21" s="295"/>
      <c r="AX21" s="295"/>
      <c r="AY21" s="295"/>
      <c r="AZ21" s="295"/>
      <c r="BA21" s="295"/>
      <c r="BB21" s="295"/>
      <c r="BC21" s="295"/>
      <c r="BD21" s="295"/>
      <c r="BE21" s="295"/>
      <c r="BF21" s="295"/>
      <c r="BG21" s="295"/>
      <c r="BH21" s="295"/>
      <c r="BI21" s="295"/>
      <c r="BJ21" s="295"/>
      <c r="BK21" s="295"/>
      <c r="BL21" s="295"/>
      <c r="BM21" s="295"/>
      <c r="BN21" s="295"/>
      <c r="BO21" s="295"/>
      <c r="BP21" s="295"/>
      <c r="BQ21" s="295"/>
      <c r="BR21" s="295"/>
      <c r="BS21" s="295"/>
      <c r="BT21" s="295"/>
      <c r="BU21" s="295"/>
      <c r="BV21" s="295"/>
      <c r="BW21" s="295"/>
      <c r="BX21" s="295"/>
      <c r="BY21" s="295"/>
      <c r="BZ21" s="295"/>
      <c r="CA21" s="295"/>
      <c r="CB21" s="295"/>
      <c r="CC21" s="295"/>
      <c r="CD21" s="295"/>
      <c r="CE21" s="295"/>
      <c r="CF21" s="295"/>
      <c r="CG21" s="295"/>
      <c r="CH21" s="295"/>
      <c r="CI21" s="295"/>
      <c r="CJ21" s="295"/>
      <c r="CK21" s="295"/>
      <c r="CL21" s="295"/>
      <c r="CM21" s="295"/>
      <c r="CN21" s="295"/>
      <c r="CO21" s="295"/>
      <c r="CP21" s="295"/>
      <c r="CQ21" s="295"/>
      <c r="CR21" s="295"/>
      <c r="CS21" s="295"/>
      <c r="CT21" s="295"/>
      <c r="CU21" s="295"/>
      <c r="CV21" s="295"/>
      <c r="CW21" s="295"/>
      <c r="CX21" s="295"/>
      <c r="CY21" s="295"/>
      <c r="CZ21" s="295"/>
      <c r="DA21" s="295"/>
      <c r="DB21" s="295"/>
      <c r="DC21" s="295"/>
      <c r="DD21" s="295"/>
      <c r="DE21" s="295"/>
      <c r="DF21" s="295"/>
      <c r="DG21" s="295"/>
      <c r="DH21" s="295"/>
      <c r="DI21" s="295"/>
      <c r="DJ21" s="295"/>
      <c r="DK21" s="295"/>
      <c r="DL21" s="295"/>
      <c r="DM21" s="295"/>
      <c r="DN21" s="295"/>
      <c r="DO21" s="295"/>
      <c r="DP21" s="295"/>
      <c r="DQ21" s="295"/>
      <c r="DR21" s="295"/>
      <c r="DS21" s="295"/>
      <c r="DT21" s="295"/>
      <c r="DU21" s="295"/>
      <c r="DV21" s="295"/>
      <c r="DW21" s="295"/>
      <c r="DX21" s="295"/>
      <c r="DY21" s="295"/>
      <c r="DZ21" s="295"/>
      <c r="EA21" s="295"/>
      <c r="EB21" s="295"/>
      <c r="EC21" s="295"/>
      <c r="ED21" s="295"/>
      <c r="EE21" s="295"/>
      <c r="EF21" s="295"/>
      <c r="EG21" s="295"/>
      <c r="EH21" s="295"/>
      <c r="EI21" s="295"/>
      <c r="EJ21" s="295"/>
      <c r="EK21" s="295"/>
      <c r="EL21" s="295"/>
      <c r="EM21" s="295"/>
      <c r="EN21" s="295"/>
      <c r="EO21" s="295"/>
      <c r="EP21" s="295"/>
      <c r="EQ21" s="295"/>
      <c r="ER21" s="295"/>
      <c r="ES21" s="295"/>
      <c r="ET21" s="295"/>
      <c r="EU21" s="295"/>
      <c r="EV21" s="295"/>
      <c r="EW21" s="295"/>
      <c r="EX21" s="295"/>
      <c r="EY21" s="295"/>
      <c r="EZ21" s="295"/>
      <c r="FA21" s="295"/>
      <c r="FB21" s="295"/>
      <c r="FC21" s="295"/>
      <c r="FD21" s="295"/>
      <c r="FE21" s="295"/>
      <c r="FF21" s="295"/>
      <c r="FG21" s="295"/>
      <c r="FH21" s="295"/>
      <c r="FI21" s="295"/>
      <c r="FJ21" s="295"/>
      <c r="FK21" s="295"/>
      <c r="FL21" s="295"/>
      <c r="FM21" s="295"/>
      <c r="FN21" s="295"/>
      <c r="FO21" s="295"/>
      <c r="FP21" s="295"/>
      <c r="FQ21" s="295"/>
      <c r="FR21" s="295"/>
      <c r="FS21" s="295"/>
      <c r="FT21" s="295"/>
      <c r="FU21" s="295"/>
      <c r="FV21" s="295"/>
      <c r="FW21" s="295"/>
      <c r="FX21" s="295"/>
      <c r="FY21" s="295"/>
      <c r="FZ21" s="295"/>
      <c r="GA21" s="295"/>
      <c r="GB21" s="295"/>
      <c r="GC21" s="295"/>
      <c r="GD21" s="295"/>
      <c r="GE21" s="295"/>
      <c r="GF21" s="295"/>
      <c r="GG21" s="295"/>
      <c r="GH21" s="295"/>
      <c r="GI21" s="295"/>
      <c r="GJ21" s="295"/>
      <c r="GK21" s="295"/>
      <c r="GL21" s="295"/>
      <c r="GM21" s="295"/>
      <c r="GN21" s="295"/>
      <c r="GO21" s="295"/>
      <c r="GP21" s="295"/>
      <c r="GQ21" s="295"/>
      <c r="GR21" s="295"/>
      <c r="GS21" s="295"/>
      <c r="GT21" s="295"/>
      <c r="GU21" s="295"/>
      <c r="GV21" s="295"/>
      <c r="GW21" s="295"/>
      <c r="GX21" s="295"/>
      <c r="GY21" s="295"/>
      <c r="GZ21" s="295"/>
      <c r="HA21" s="295"/>
      <c r="HB21" s="295"/>
      <c r="HC21" s="295"/>
      <c r="HD21" s="295"/>
      <c r="HE21" s="295"/>
      <c r="HF21" s="295"/>
      <c r="HG21" s="295"/>
      <c r="HH21" s="295"/>
      <c r="HI21" s="295"/>
      <c r="HJ21" s="295"/>
      <c r="HK21" s="295"/>
      <c r="HL21" s="295"/>
      <c r="HM21" s="295"/>
    </row>
    <row r="22" spans="1:221" s="348" customFormat="1">
      <c r="A22" s="356" t="s">
        <v>661</v>
      </c>
      <c r="B22" s="357"/>
      <c r="C22" s="419">
        <f>+換算!I13/換算!S2</f>
        <v>906.27</v>
      </c>
      <c r="D22" s="419">
        <f>+換算!H13/換算!S2</f>
        <v>785.61249999999995</v>
      </c>
      <c r="E22" s="419">
        <f>+換算!G13/換算!S2</f>
        <v>731.09999999999991</v>
      </c>
      <c r="F22" s="419">
        <f>+換算!F13/換算!S2</f>
        <v>711.86</v>
      </c>
      <c r="G22" s="419">
        <f>+換算!E13/換算!S2</f>
        <v>683.45857142857153</v>
      </c>
      <c r="H22" s="419">
        <f>+換算!D13/換算!S2</f>
        <v>652.82625000000007</v>
      </c>
      <c r="I22" s="419">
        <f>+換算!C13/換算!S2</f>
        <v>637.29555555555555</v>
      </c>
      <c r="J22" s="419">
        <f>+換算!H22/換算!S2</f>
        <v>1109.48</v>
      </c>
      <c r="K22" s="358" t="s">
        <v>662</v>
      </c>
      <c r="L22" s="358" t="s">
        <v>663</v>
      </c>
      <c r="M22" s="419">
        <f>+換算!K3/換算!S2</f>
        <v>246.5</v>
      </c>
      <c r="N22" s="358" t="s">
        <v>664</v>
      </c>
      <c r="O22" s="358" t="s">
        <v>665</v>
      </c>
      <c r="P22" s="358" t="s">
        <v>666</v>
      </c>
      <c r="Q22" s="358" t="s">
        <v>667</v>
      </c>
      <c r="R22" s="359" t="s">
        <v>661</v>
      </c>
      <c r="S22" s="360"/>
      <c r="T22" s="423">
        <f>+換算!K55/換算!S44</f>
        <v>0</v>
      </c>
      <c r="U22" s="423">
        <f>+換算!J55/換算!S44</f>
        <v>0</v>
      </c>
      <c r="V22" s="423">
        <f>+換算!I55/換算!S44</f>
        <v>0</v>
      </c>
      <c r="W22" s="423">
        <f>+換算!H55/換算!S44</f>
        <v>0</v>
      </c>
      <c r="X22" s="423">
        <f>+換算!G55/換算!S44</f>
        <v>0</v>
      </c>
      <c r="Y22" s="423">
        <f>+換算!F55/換算!S44</f>
        <v>0</v>
      </c>
      <c r="Z22" s="423">
        <f>+換算!E55/換算!S44</f>
        <v>0</v>
      </c>
      <c r="AA22" s="423">
        <f>+換算!D55/換算!S44</f>
        <v>0</v>
      </c>
      <c r="AB22" s="423">
        <f>+換算!C55/換算!S44</f>
        <v>0</v>
      </c>
      <c r="AC22" s="419">
        <f>+換算!R55/換算!S44</f>
        <v>0</v>
      </c>
      <c r="AD22" s="423">
        <f>+換算!K45/換算!S44</f>
        <v>0</v>
      </c>
      <c r="AE22" s="424">
        <f>+換算!Q55/換算!S44</f>
        <v>0</v>
      </c>
      <c r="AF22" s="424">
        <f>+換算!P55/換算!S44</f>
        <v>0</v>
      </c>
      <c r="AG22" s="424">
        <f>+換算!O55/換算!S44</f>
        <v>0</v>
      </c>
      <c r="AH22" s="424">
        <f>+換算!N55/換算!S44</f>
        <v>0</v>
      </c>
      <c r="AI22" s="424">
        <f>+換算!M55/換算!S44</f>
        <v>0</v>
      </c>
      <c r="AJ22" s="295"/>
      <c r="AK22" s="295"/>
      <c r="AL22" s="295"/>
      <c r="AM22" s="295"/>
      <c r="AN22" s="295"/>
      <c r="AO22" s="295"/>
      <c r="AP22" s="295"/>
      <c r="AQ22" s="295"/>
      <c r="AR22" s="295"/>
      <c r="AS22" s="295"/>
      <c r="AT22" s="295"/>
      <c r="AU22" s="295"/>
      <c r="AV22" s="295"/>
      <c r="AW22" s="295"/>
      <c r="AX22" s="295"/>
      <c r="AY22" s="295"/>
      <c r="AZ22" s="295"/>
      <c r="BA22" s="295"/>
      <c r="BB22" s="295"/>
      <c r="BC22" s="295"/>
      <c r="BD22" s="295"/>
      <c r="BE22" s="295"/>
      <c r="BF22" s="295"/>
      <c r="BG22" s="295"/>
      <c r="BH22" s="295"/>
      <c r="BI22" s="295"/>
      <c r="BJ22" s="295"/>
      <c r="BK22" s="295"/>
      <c r="BL22" s="295"/>
      <c r="BM22" s="295"/>
      <c r="BN22" s="295"/>
      <c r="BO22" s="295"/>
      <c r="BP22" s="295"/>
      <c r="BQ22" s="295"/>
      <c r="BR22" s="295"/>
      <c r="BS22" s="295"/>
      <c r="BT22" s="295"/>
      <c r="BU22" s="295"/>
      <c r="BV22" s="295"/>
      <c r="BW22" s="295"/>
      <c r="BX22" s="295"/>
      <c r="BY22" s="295"/>
      <c r="BZ22" s="295"/>
      <c r="CA22" s="295"/>
      <c r="CB22" s="295"/>
      <c r="CC22" s="295"/>
      <c r="CD22" s="295"/>
      <c r="CE22" s="295"/>
      <c r="CF22" s="295"/>
      <c r="CG22" s="295"/>
      <c r="CH22" s="295"/>
      <c r="CI22" s="295"/>
      <c r="CJ22" s="295"/>
      <c r="CK22" s="295"/>
      <c r="CL22" s="295"/>
      <c r="CM22" s="295"/>
      <c r="CN22" s="295"/>
      <c r="CO22" s="295"/>
      <c r="CP22" s="295"/>
      <c r="CQ22" s="295"/>
      <c r="CR22" s="295"/>
      <c r="CS22" s="295"/>
      <c r="CT22" s="295"/>
      <c r="CU22" s="295"/>
      <c r="CV22" s="295"/>
      <c r="CW22" s="295"/>
      <c r="CX22" s="295"/>
      <c r="CY22" s="295"/>
      <c r="CZ22" s="295"/>
      <c r="DA22" s="295"/>
      <c r="DB22" s="295"/>
      <c r="DC22" s="295"/>
      <c r="DD22" s="295"/>
      <c r="DE22" s="295"/>
      <c r="DF22" s="295"/>
      <c r="DG22" s="295"/>
      <c r="DH22" s="295"/>
      <c r="DI22" s="295"/>
      <c r="DJ22" s="295"/>
      <c r="DK22" s="295"/>
      <c r="DL22" s="295"/>
      <c r="DM22" s="295"/>
      <c r="DN22" s="295"/>
      <c r="DO22" s="295"/>
      <c r="DP22" s="295"/>
      <c r="DQ22" s="295"/>
      <c r="DR22" s="295"/>
      <c r="DS22" s="295"/>
      <c r="DT22" s="295"/>
      <c r="DU22" s="295"/>
      <c r="DV22" s="295"/>
      <c r="DW22" s="295"/>
      <c r="DX22" s="295"/>
      <c r="DY22" s="295"/>
      <c r="DZ22" s="295"/>
      <c r="EA22" s="295"/>
      <c r="EB22" s="295"/>
      <c r="EC22" s="295"/>
      <c r="ED22" s="295"/>
      <c r="EE22" s="295"/>
      <c r="EF22" s="295"/>
      <c r="EG22" s="295"/>
      <c r="EH22" s="295"/>
      <c r="EI22" s="295"/>
      <c r="EJ22" s="295"/>
      <c r="EK22" s="295"/>
      <c r="EL22" s="295"/>
      <c r="EM22" s="295"/>
      <c r="EN22" s="295"/>
      <c r="EO22" s="295"/>
      <c r="EP22" s="295"/>
      <c r="EQ22" s="295"/>
      <c r="ER22" s="295"/>
      <c r="ES22" s="295"/>
      <c r="ET22" s="295"/>
      <c r="EU22" s="295"/>
      <c r="EV22" s="295"/>
      <c r="EW22" s="295"/>
      <c r="EX22" s="295"/>
      <c r="EY22" s="295"/>
      <c r="EZ22" s="295"/>
      <c r="FA22" s="295"/>
      <c r="FB22" s="295"/>
      <c r="FC22" s="295"/>
      <c r="FD22" s="295"/>
      <c r="FE22" s="295"/>
      <c r="FF22" s="295"/>
      <c r="FG22" s="295"/>
      <c r="FH22" s="295"/>
      <c r="FI22" s="295"/>
      <c r="FJ22" s="295"/>
      <c r="FK22" s="295"/>
      <c r="FL22" s="295"/>
      <c r="FM22" s="295"/>
      <c r="FN22" s="295"/>
      <c r="FO22" s="295"/>
      <c r="FP22" s="295"/>
      <c r="FQ22" s="295"/>
      <c r="FR22" s="295"/>
      <c r="FS22" s="295"/>
      <c r="FT22" s="295"/>
      <c r="FU22" s="295"/>
      <c r="FV22" s="295"/>
      <c r="FW22" s="295"/>
      <c r="FX22" s="295"/>
      <c r="FY22" s="295"/>
      <c r="FZ22" s="295"/>
      <c r="GA22" s="295"/>
      <c r="GB22" s="295"/>
      <c r="GC22" s="295"/>
      <c r="GD22" s="295"/>
      <c r="GE22" s="295"/>
      <c r="GF22" s="295"/>
      <c r="GG22" s="295"/>
      <c r="GH22" s="295"/>
      <c r="GI22" s="295"/>
      <c r="GJ22" s="295"/>
      <c r="GK22" s="295"/>
      <c r="GL22" s="295"/>
      <c r="GM22" s="295"/>
      <c r="GN22" s="295"/>
      <c r="GO22" s="295"/>
      <c r="GP22" s="295"/>
      <c r="GQ22" s="295"/>
      <c r="GR22" s="295"/>
      <c r="GS22" s="295"/>
      <c r="GT22" s="295"/>
      <c r="GU22" s="295"/>
      <c r="GV22" s="295"/>
      <c r="GW22" s="295"/>
      <c r="GX22" s="295"/>
      <c r="GY22" s="295"/>
      <c r="GZ22" s="295"/>
      <c r="HA22" s="295"/>
      <c r="HB22" s="295"/>
      <c r="HC22" s="295"/>
      <c r="HD22" s="295"/>
      <c r="HE22" s="295"/>
      <c r="HF22" s="295"/>
      <c r="HG22" s="295"/>
      <c r="HH22" s="295"/>
      <c r="HI22" s="295"/>
      <c r="HJ22" s="295"/>
      <c r="HK22" s="295"/>
      <c r="HL22" s="295"/>
      <c r="HM22" s="295"/>
    </row>
    <row r="23" spans="1:221" s="348" customFormat="1">
      <c r="A23" s="361"/>
      <c r="B23" s="362"/>
      <c r="C23" s="363" t="s">
        <v>168</v>
      </c>
      <c r="D23" s="363" t="s">
        <v>169</v>
      </c>
      <c r="E23" s="363" t="s">
        <v>73</v>
      </c>
      <c r="F23" s="363" t="s">
        <v>74</v>
      </c>
      <c r="G23" s="363" t="s">
        <v>75</v>
      </c>
      <c r="H23" s="363" t="s">
        <v>76</v>
      </c>
      <c r="I23" s="363" t="s">
        <v>668</v>
      </c>
      <c r="J23" s="363" t="s">
        <v>77</v>
      </c>
      <c r="K23" s="420">
        <f>+換算!C22/換算!S2</f>
        <v>1719.1100000000001</v>
      </c>
      <c r="L23" s="420">
        <f>+換算!D22/換算!S2</f>
        <v>1518.1</v>
      </c>
      <c r="M23" s="364" t="s">
        <v>78</v>
      </c>
      <c r="N23" s="420">
        <f>+換算!N22/換算!S2</f>
        <v>881.69374999999991</v>
      </c>
      <c r="O23" s="420">
        <f>+換算!O22/換算!S2</f>
        <v>860.00882352941176</v>
      </c>
      <c r="P23" s="420">
        <f>+換算!J30/換算!S2</f>
        <v>707.73749999999995</v>
      </c>
      <c r="Q23" s="420">
        <f>+換算!K30/換算!S2</f>
        <v>701.02413793103437</v>
      </c>
      <c r="R23" s="361"/>
      <c r="S23" s="362"/>
      <c r="T23" s="363" t="s">
        <v>669</v>
      </c>
      <c r="U23" s="363" t="s">
        <v>670</v>
      </c>
      <c r="V23" s="365" t="s">
        <v>671</v>
      </c>
      <c r="W23" s="365" t="s">
        <v>672</v>
      </c>
      <c r="X23" s="365" t="s">
        <v>673</v>
      </c>
      <c r="Y23" s="363" t="s">
        <v>674</v>
      </c>
      <c r="Z23" s="363" t="s">
        <v>675</v>
      </c>
      <c r="AA23" s="363" t="s">
        <v>676</v>
      </c>
      <c r="AB23" s="363" t="s">
        <v>677</v>
      </c>
      <c r="AC23" s="363" t="s">
        <v>678</v>
      </c>
      <c r="AD23" s="366" t="s">
        <v>78</v>
      </c>
      <c r="AE23" s="363" t="s">
        <v>679</v>
      </c>
      <c r="AF23" s="363" t="s">
        <v>680</v>
      </c>
      <c r="AG23" s="363" t="s">
        <v>681</v>
      </c>
      <c r="AH23" s="363" t="s">
        <v>663</v>
      </c>
      <c r="AI23" s="363" t="s">
        <v>662</v>
      </c>
      <c r="AJ23" s="295"/>
      <c r="AK23" s="295"/>
      <c r="AL23" s="295"/>
      <c r="AM23" s="295"/>
      <c r="AN23" s="295"/>
      <c r="AO23" s="295"/>
      <c r="AP23" s="295"/>
      <c r="AQ23" s="295"/>
      <c r="AR23" s="295"/>
      <c r="AS23" s="295"/>
      <c r="AT23" s="295"/>
      <c r="AU23" s="295"/>
      <c r="AV23" s="295"/>
      <c r="AW23" s="295"/>
      <c r="AX23" s="295"/>
      <c r="AY23" s="295"/>
      <c r="AZ23" s="295"/>
      <c r="BA23" s="295"/>
      <c r="BB23" s="295"/>
      <c r="BC23" s="295"/>
      <c r="BD23" s="295"/>
      <c r="BE23" s="295"/>
      <c r="BF23" s="295"/>
      <c r="BG23" s="295"/>
      <c r="BH23" s="295"/>
      <c r="BI23" s="295"/>
      <c r="BJ23" s="295"/>
      <c r="BK23" s="295"/>
      <c r="BL23" s="295"/>
      <c r="BM23" s="295"/>
      <c r="BN23" s="295"/>
      <c r="BO23" s="295"/>
      <c r="BP23" s="295"/>
      <c r="BQ23" s="295"/>
      <c r="BR23" s="295"/>
      <c r="BS23" s="295"/>
      <c r="BT23" s="295"/>
      <c r="BU23" s="295"/>
      <c r="BV23" s="295"/>
      <c r="BW23" s="295"/>
      <c r="BX23" s="295"/>
      <c r="BY23" s="295"/>
      <c r="BZ23" s="295"/>
      <c r="CA23" s="295"/>
      <c r="CB23" s="295"/>
      <c r="CC23" s="295"/>
      <c r="CD23" s="295"/>
      <c r="CE23" s="295"/>
      <c r="CF23" s="295"/>
      <c r="CG23" s="295"/>
      <c r="CH23" s="295"/>
      <c r="CI23" s="295"/>
      <c r="CJ23" s="295"/>
      <c r="CK23" s="295"/>
      <c r="CL23" s="295"/>
      <c r="CM23" s="295"/>
      <c r="CN23" s="295"/>
      <c r="CO23" s="295"/>
      <c r="CP23" s="295"/>
      <c r="CQ23" s="295"/>
      <c r="CR23" s="295"/>
      <c r="CS23" s="295"/>
      <c r="CT23" s="295"/>
      <c r="CU23" s="295"/>
      <c r="CV23" s="295"/>
      <c r="CW23" s="295"/>
      <c r="CX23" s="295"/>
      <c r="CY23" s="295"/>
      <c r="CZ23" s="295"/>
      <c r="DA23" s="295"/>
      <c r="DB23" s="295"/>
      <c r="DC23" s="295"/>
      <c r="DD23" s="295"/>
      <c r="DE23" s="295"/>
      <c r="DF23" s="295"/>
      <c r="DG23" s="295"/>
      <c r="DH23" s="295"/>
      <c r="DI23" s="295"/>
      <c r="DJ23" s="295"/>
      <c r="DK23" s="295"/>
      <c r="DL23" s="295"/>
      <c r="DM23" s="295"/>
      <c r="DN23" s="295"/>
      <c r="DO23" s="295"/>
      <c r="DP23" s="295"/>
      <c r="DQ23" s="295"/>
      <c r="DR23" s="295"/>
      <c r="DS23" s="295"/>
      <c r="DT23" s="295"/>
      <c r="DU23" s="295"/>
      <c r="DV23" s="295"/>
      <c r="DW23" s="295"/>
      <c r="DX23" s="295"/>
      <c r="DY23" s="295"/>
      <c r="DZ23" s="295"/>
      <c r="EA23" s="295"/>
      <c r="EB23" s="295"/>
      <c r="EC23" s="295"/>
      <c r="ED23" s="295"/>
      <c r="EE23" s="295"/>
      <c r="EF23" s="295"/>
      <c r="EG23" s="295"/>
      <c r="EH23" s="295"/>
      <c r="EI23" s="295"/>
      <c r="EJ23" s="295"/>
      <c r="EK23" s="295"/>
      <c r="EL23" s="295"/>
      <c r="EM23" s="295"/>
      <c r="EN23" s="295"/>
      <c r="EO23" s="295"/>
      <c r="EP23" s="295"/>
      <c r="EQ23" s="295"/>
      <c r="ER23" s="295"/>
      <c r="ES23" s="295"/>
      <c r="ET23" s="295"/>
      <c r="EU23" s="295"/>
      <c r="EV23" s="295"/>
      <c r="EW23" s="295"/>
      <c r="EX23" s="295"/>
      <c r="EY23" s="295"/>
      <c r="EZ23" s="295"/>
      <c r="FA23" s="295"/>
      <c r="FB23" s="295"/>
      <c r="FC23" s="295"/>
      <c r="FD23" s="295"/>
      <c r="FE23" s="295"/>
      <c r="FF23" s="295"/>
      <c r="FG23" s="295"/>
      <c r="FH23" s="295"/>
      <c r="FI23" s="295"/>
      <c r="FJ23" s="295"/>
      <c r="FK23" s="295"/>
      <c r="FL23" s="295"/>
      <c r="FM23" s="295"/>
      <c r="FN23" s="295"/>
      <c r="FO23" s="295"/>
      <c r="FP23" s="295"/>
      <c r="FQ23" s="295"/>
      <c r="FR23" s="295"/>
      <c r="FS23" s="295"/>
      <c r="FT23" s="295"/>
      <c r="FU23" s="295"/>
      <c r="FV23" s="295"/>
      <c r="FW23" s="295"/>
      <c r="FX23" s="295"/>
      <c r="FY23" s="295"/>
      <c r="FZ23" s="295"/>
      <c r="GA23" s="295"/>
      <c r="GB23" s="295"/>
      <c r="GC23" s="295"/>
      <c r="GD23" s="295"/>
      <c r="GE23" s="295"/>
      <c r="GF23" s="295"/>
      <c r="GG23" s="295"/>
      <c r="GH23" s="295"/>
      <c r="GI23" s="295"/>
      <c r="GJ23" s="295"/>
      <c r="GK23" s="295"/>
      <c r="GL23" s="295"/>
      <c r="GM23" s="295"/>
      <c r="GN23" s="295"/>
      <c r="GO23" s="295"/>
      <c r="GP23" s="295"/>
      <c r="GQ23" s="295"/>
      <c r="GR23" s="295"/>
      <c r="GS23" s="295"/>
      <c r="GT23" s="295"/>
      <c r="GU23" s="295"/>
      <c r="GV23" s="295"/>
      <c r="GW23" s="295"/>
      <c r="GX23" s="295"/>
      <c r="GY23" s="295"/>
      <c r="GZ23" s="295"/>
      <c r="HA23" s="295"/>
      <c r="HB23" s="295"/>
      <c r="HC23" s="295"/>
      <c r="HD23" s="295"/>
      <c r="HE23" s="295"/>
      <c r="HF23" s="295"/>
      <c r="HG23" s="295"/>
      <c r="HH23" s="295"/>
      <c r="HI23" s="295"/>
      <c r="HJ23" s="295"/>
      <c r="HK23" s="295"/>
      <c r="HL23" s="295"/>
      <c r="HM23" s="295"/>
    </row>
    <row r="24" spans="1:221" s="348" customFormat="1" ht="16.5" customHeight="1">
      <c r="A24" s="130" t="s">
        <v>682</v>
      </c>
      <c r="B24" s="367"/>
      <c r="C24" s="54"/>
      <c r="D24" s="54"/>
      <c r="E24" s="54"/>
      <c r="F24" s="54"/>
      <c r="G24" s="54"/>
      <c r="H24" s="54"/>
      <c r="I24" s="54"/>
      <c r="J24" s="54"/>
      <c r="K24" s="368" t="s">
        <v>681</v>
      </c>
      <c r="L24" s="368" t="s">
        <v>680</v>
      </c>
      <c r="M24" s="233"/>
      <c r="N24" s="368" t="s">
        <v>683</v>
      </c>
      <c r="O24" s="368" t="s">
        <v>684</v>
      </c>
      <c r="P24" s="368" t="s">
        <v>685</v>
      </c>
      <c r="Q24" s="368" t="s">
        <v>686</v>
      </c>
      <c r="R24" s="130" t="s">
        <v>682</v>
      </c>
      <c r="S24" s="367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295"/>
      <c r="AK24" s="295"/>
      <c r="AL24" s="295"/>
      <c r="AM24" s="295"/>
      <c r="AN24" s="295"/>
      <c r="AO24" s="295"/>
      <c r="AP24" s="295"/>
      <c r="AQ24" s="295"/>
      <c r="AR24" s="295"/>
      <c r="AS24" s="295"/>
      <c r="AT24" s="295"/>
      <c r="AU24" s="295"/>
      <c r="AV24" s="295"/>
      <c r="AW24" s="295"/>
      <c r="AX24" s="295"/>
      <c r="AY24" s="295"/>
      <c r="AZ24" s="295"/>
      <c r="BA24" s="295"/>
      <c r="BB24" s="295"/>
      <c r="BC24" s="295"/>
      <c r="BD24" s="295"/>
      <c r="BE24" s="295"/>
      <c r="BF24" s="295"/>
      <c r="BG24" s="295"/>
      <c r="BH24" s="295"/>
      <c r="BI24" s="295"/>
      <c r="BJ24" s="295"/>
      <c r="BK24" s="295"/>
      <c r="BL24" s="295"/>
      <c r="BM24" s="295"/>
      <c r="BN24" s="295"/>
      <c r="BO24" s="295"/>
      <c r="BP24" s="295"/>
      <c r="BQ24" s="295"/>
      <c r="BR24" s="295"/>
      <c r="BS24" s="295"/>
      <c r="BT24" s="295"/>
      <c r="BU24" s="295"/>
      <c r="BV24" s="295"/>
      <c r="BW24" s="295"/>
      <c r="BX24" s="295"/>
      <c r="BY24" s="295"/>
      <c r="BZ24" s="295"/>
      <c r="CA24" s="295"/>
      <c r="CB24" s="295"/>
      <c r="CC24" s="295"/>
      <c r="CD24" s="295"/>
      <c r="CE24" s="295"/>
      <c r="CF24" s="295"/>
      <c r="CG24" s="295"/>
      <c r="CH24" s="295"/>
      <c r="CI24" s="295"/>
      <c r="CJ24" s="295"/>
      <c r="CK24" s="295"/>
      <c r="CL24" s="295"/>
      <c r="CM24" s="295"/>
      <c r="CN24" s="295"/>
      <c r="CO24" s="295"/>
      <c r="CP24" s="295"/>
      <c r="CQ24" s="295"/>
      <c r="CR24" s="295"/>
      <c r="CS24" s="295"/>
      <c r="CT24" s="295"/>
      <c r="CU24" s="295"/>
      <c r="CV24" s="295"/>
      <c r="CW24" s="295"/>
      <c r="CX24" s="295"/>
      <c r="CY24" s="295"/>
      <c r="CZ24" s="295"/>
      <c r="DA24" s="295"/>
      <c r="DB24" s="295"/>
      <c r="DC24" s="295"/>
      <c r="DD24" s="295"/>
      <c r="DE24" s="295"/>
      <c r="DF24" s="295"/>
      <c r="DG24" s="295"/>
      <c r="DH24" s="295"/>
      <c r="DI24" s="295"/>
      <c r="DJ24" s="295"/>
      <c r="DK24" s="295"/>
      <c r="DL24" s="295"/>
      <c r="DM24" s="295"/>
      <c r="DN24" s="295"/>
      <c r="DO24" s="295"/>
      <c r="DP24" s="295"/>
      <c r="DQ24" s="295"/>
      <c r="DR24" s="295"/>
      <c r="DS24" s="295"/>
      <c r="DT24" s="295"/>
      <c r="DU24" s="295"/>
      <c r="DV24" s="295"/>
      <c r="DW24" s="295"/>
      <c r="DX24" s="295"/>
      <c r="DY24" s="295"/>
      <c r="DZ24" s="295"/>
      <c r="EA24" s="295"/>
      <c r="EB24" s="295"/>
      <c r="EC24" s="295"/>
      <c r="ED24" s="295"/>
      <c r="EE24" s="295"/>
      <c r="EF24" s="295"/>
      <c r="EG24" s="295"/>
      <c r="EH24" s="295"/>
      <c r="EI24" s="295"/>
      <c r="EJ24" s="295"/>
      <c r="EK24" s="295"/>
      <c r="EL24" s="295"/>
      <c r="EM24" s="295"/>
      <c r="EN24" s="295"/>
      <c r="EO24" s="295"/>
      <c r="EP24" s="295"/>
      <c r="EQ24" s="295"/>
      <c r="ER24" s="295"/>
      <c r="ES24" s="295"/>
      <c r="ET24" s="295"/>
      <c r="EU24" s="295"/>
      <c r="EV24" s="295"/>
      <c r="EW24" s="295"/>
      <c r="EX24" s="295"/>
      <c r="EY24" s="295"/>
      <c r="EZ24" s="295"/>
      <c r="FA24" s="295"/>
      <c r="FB24" s="295"/>
      <c r="FC24" s="295"/>
      <c r="FD24" s="295"/>
      <c r="FE24" s="295"/>
      <c r="FF24" s="295"/>
      <c r="FG24" s="295"/>
      <c r="FH24" s="295"/>
      <c r="FI24" s="295"/>
      <c r="FJ24" s="295"/>
      <c r="FK24" s="295"/>
      <c r="FL24" s="295"/>
      <c r="FM24" s="295"/>
      <c r="FN24" s="295"/>
      <c r="FO24" s="295"/>
      <c r="FP24" s="295"/>
      <c r="FQ24" s="295"/>
      <c r="FR24" s="295"/>
      <c r="FS24" s="295"/>
      <c r="FT24" s="295"/>
      <c r="FU24" s="295"/>
      <c r="FV24" s="295"/>
      <c r="FW24" s="295"/>
      <c r="FX24" s="295"/>
      <c r="FY24" s="295"/>
      <c r="FZ24" s="295"/>
      <c r="GA24" s="295"/>
      <c r="GB24" s="295"/>
      <c r="GC24" s="295"/>
      <c r="GD24" s="295"/>
      <c r="GE24" s="295"/>
      <c r="GF24" s="295"/>
      <c r="GG24" s="295"/>
      <c r="GH24" s="295"/>
      <c r="GI24" s="295"/>
      <c r="GJ24" s="295"/>
      <c r="GK24" s="295"/>
      <c r="GL24" s="295"/>
      <c r="GM24" s="295"/>
      <c r="GN24" s="295"/>
      <c r="GO24" s="295"/>
      <c r="GP24" s="295"/>
      <c r="GQ24" s="295"/>
      <c r="GR24" s="295"/>
      <c r="GS24" s="295"/>
      <c r="GT24" s="295"/>
      <c r="GU24" s="295"/>
      <c r="GV24" s="295"/>
      <c r="GW24" s="295"/>
      <c r="GX24" s="295"/>
      <c r="GY24" s="295"/>
      <c r="GZ24" s="295"/>
      <c r="HA24" s="295"/>
      <c r="HB24" s="295"/>
      <c r="HC24" s="295"/>
      <c r="HD24" s="295"/>
      <c r="HE24" s="295"/>
      <c r="HF24" s="295"/>
      <c r="HG24" s="295"/>
      <c r="HH24" s="295"/>
      <c r="HI24" s="295"/>
      <c r="HJ24" s="295"/>
      <c r="HK24" s="295"/>
      <c r="HL24" s="295"/>
      <c r="HM24" s="295"/>
    </row>
    <row r="25" spans="1:221" s="348" customFormat="1">
      <c r="A25" s="130" t="s">
        <v>682</v>
      </c>
      <c r="B25" s="367"/>
      <c r="C25" s="54"/>
      <c r="D25" s="54"/>
      <c r="E25" s="54"/>
      <c r="F25" s="54"/>
      <c r="G25" s="54"/>
      <c r="H25" s="54"/>
      <c r="I25" s="54"/>
      <c r="J25" s="54"/>
      <c r="K25" s="420">
        <f>+換算!E22/換算!S2</f>
        <v>1374.5214285714287</v>
      </c>
      <c r="L25" s="420">
        <f>+換算!F22/換算!S2</f>
        <v>1266.8375000000001</v>
      </c>
      <c r="M25" s="233"/>
      <c r="N25" s="420">
        <f>+換算!P22/換算!S2</f>
        <v>840.73333333333335</v>
      </c>
      <c r="O25" s="420">
        <f>+換算!Q22/換算!S2</f>
        <v>823.48684210526312</v>
      </c>
      <c r="P25" s="420">
        <f>+換算!M30/換算!S2</f>
        <v>705.44677419354844</v>
      </c>
      <c r="Q25" s="420">
        <f>+換算!N30/換算!S2</f>
        <v>699.43437499999993</v>
      </c>
      <c r="R25" s="130" t="s">
        <v>682</v>
      </c>
      <c r="S25" s="367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295"/>
      <c r="AK25" s="295"/>
      <c r="AL25" s="295"/>
      <c r="AM25" s="295"/>
      <c r="AN25" s="295"/>
      <c r="AO25" s="295"/>
      <c r="AP25" s="295"/>
      <c r="AQ25" s="295"/>
      <c r="AR25" s="295"/>
      <c r="AS25" s="295"/>
      <c r="AT25" s="295"/>
      <c r="AU25" s="295"/>
      <c r="AV25" s="295"/>
      <c r="AW25" s="295"/>
      <c r="AX25" s="295"/>
      <c r="AY25" s="295"/>
      <c r="AZ25" s="295"/>
      <c r="BA25" s="295"/>
      <c r="BB25" s="295"/>
      <c r="BC25" s="295"/>
      <c r="BD25" s="295"/>
      <c r="BE25" s="295"/>
      <c r="BF25" s="295"/>
      <c r="BG25" s="295"/>
      <c r="BH25" s="295"/>
      <c r="BI25" s="295"/>
      <c r="BJ25" s="295"/>
      <c r="BK25" s="295"/>
      <c r="BL25" s="295"/>
      <c r="BM25" s="295"/>
      <c r="BN25" s="295"/>
      <c r="BO25" s="295"/>
      <c r="BP25" s="295"/>
      <c r="BQ25" s="295"/>
      <c r="BR25" s="295"/>
      <c r="BS25" s="295"/>
      <c r="BT25" s="295"/>
      <c r="BU25" s="295"/>
      <c r="BV25" s="295"/>
      <c r="BW25" s="295"/>
      <c r="BX25" s="295"/>
      <c r="BY25" s="295"/>
      <c r="BZ25" s="295"/>
      <c r="CA25" s="295"/>
      <c r="CB25" s="295"/>
      <c r="CC25" s="295"/>
      <c r="CD25" s="295"/>
      <c r="CE25" s="295"/>
      <c r="CF25" s="295"/>
      <c r="CG25" s="295"/>
      <c r="CH25" s="295"/>
      <c r="CI25" s="295"/>
      <c r="CJ25" s="295"/>
      <c r="CK25" s="295"/>
      <c r="CL25" s="295"/>
      <c r="CM25" s="295"/>
      <c r="CN25" s="295"/>
      <c r="CO25" s="295"/>
      <c r="CP25" s="295"/>
      <c r="CQ25" s="295"/>
      <c r="CR25" s="295"/>
      <c r="CS25" s="295"/>
      <c r="CT25" s="295"/>
      <c r="CU25" s="295"/>
      <c r="CV25" s="295"/>
      <c r="CW25" s="295"/>
      <c r="CX25" s="295"/>
      <c r="CY25" s="295"/>
      <c r="CZ25" s="295"/>
      <c r="DA25" s="295"/>
      <c r="DB25" s="295"/>
      <c r="DC25" s="295"/>
      <c r="DD25" s="295"/>
      <c r="DE25" s="295"/>
      <c r="DF25" s="295"/>
      <c r="DG25" s="295"/>
      <c r="DH25" s="295"/>
      <c r="DI25" s="295"/>
      <c r="DJ25" s="295"/>
      <c r="DK25" s="295"/>
      <c r="DL25" s="295"/>
      <c r="DM25" s="295"/>
      <c r="DN25" s="295"/>
      <c r="DO25" s="295"/>
      <c r="DP25" s="295"/>
      <c r="DQ25" s="295"/>
      <c r="DR25" s="295"/>
      <c r="DS25" s="295"/>
      <c r="DT25" s="295"/>
      <c r="DU25" s="295"/>
      <c r="DV25" s="295"/>
      <c r="DW25" s="295"/>
      <c r="DX25" s="295"/>
      <c r="DY25" s="295"/>
      <c r="DZ25" s="295"/>
      <c r="EA25" s="295"/>
      <c r="EB25" s="295"/>
      <c r="EC25" s="295"/>
      <c r="ED25" s="295"/>
      <c r="EE25" s="295"/>
      <c r="EF25" s="295"/>
      <c r="EG25" s="295"/>
      <c r="EH25" s="295"/>
      <c r="EI25" s="295"/>
      <c r="EJ25" s="295"/>
      <c r="EK25" s="295"/>
      <c r="EL25" s="295"/>
      <c r="EM25" s="295"/>
      <c r="EN25" s="295"/>
      <c r="EO25" s="295"/>
      <c r="EP25" s="295"/>
      <c r="EQ25" s="295"/>
      <c r="ER25" s="295"/>
      <c r="ES25" s="295"/>
      <c r="ET25" s="295"/>
      <c r="EU25" s="295"/>
      <c r="EV25" s="295"/>
      <c r="EW25" s="295"/>
      <c r="EX25" s="295"/>
      <c r="EY25" s="295"/>
      <c r="EZ25" s="295"/>
      <c r="FA25" s="295"/>
      <c r="FB25" s="295"/>
      <c r="FC25" s="295"/>
      <c r="FD25" s="295"/>
      <c r="FE25" s="295"/>
      <c r="FF25" s="295"/>
      <c r="FG25" s="295"/>
      <c r="FH25" s="295"/>
      <c r="FI25" s="295"/>
      <c r="FJ25" s="295"/>
      <c r="FK25" s="295"/>
      <c r="FL25" s="295"/>
      <c r="FM25" s="295"/>
      <c r="FN25" s="295"/>
      <c r="FO25" s="295"/>
      <c r="FP25" s="295"/>
      <c r="FQ25" s="295"/>
      <c r="FR25" s="295"/>
      <c r="FS25" s="295"/>
      <c r="FT25" s="295"/>
      <c r="FU25" s="295"/>
      <c r="FV25" s="295"/>
      <c r="FW25" s="295"/>
      <c r="FX25" s="295"/>
      <c r="FY25" s="295"/>
      <c r="FZ25" s="295"/>
      <c r="GA25" s="295"/>
      <c r="GB25" s="295"/>
      <c r="GC25" s="295"/>
      <c r="GD25" s="295"/>
      <c r="GE25" s="295"/>
      <c r="GF25" s="295"/>
      <c r="GG25" s="295"/>
      <c r="GH25" s="295"/>
      <c r="GI25" s="295"/>
      <c r="GJ25" s="295"/>
      <c r="GK25" s="295"/>
      <c r="GL25" s="295"/>
      <c r="GM25" s="295"/>
      <c r="GN25" s="295"/>
      <c r="GO25" s="295"/>
      <c r="GP25" s="295"/>
      <c r="GQ25" s="295"/>
      <c r="GR25" s="295"/>
      <c r="GS25" s="295"/>
      <c r="GT25" s="295"/>
      <c r="GU25" s="295"/>
      <c r="GV25" s="295"/>
      <c r="GW25" s="295"/>
      <c r="GX25" s="295"/>
      <c r="GY25" s="295"/>
      <c r="GZ25" s="295"/>
      <c r="HA25" s="295"/>
      <c r="HB25" s="295"/>
      <c r="HC25" s="295"/>
      <c r="HD25" s="295"/>
      <c r="HE25" s="295"/>
      <c r="HF25" s="295"/>
      <c r="HG25" s="295"/>
      <c r="HH25" s="295"/>
      <c r="HI25" s="295"/>
      <c r="HJ25" s="295"/>
      <c r="HK25" s="295"/>
      <c r="HL25" s="295"/>
      <c r="HM25" s="295"/>
    </row>
    <row r="26" spans="1:221" s="348" customFormat="1">
      <c r="A26" s="130" t="s">
        <v>682</v>
      </c>
      <c r="B26" s="367"/>
      <c r="C26" s="54"/>
      <c r="D26" s="54"/>
      <c r="E26" s="54"/>
      <c r="F26" s="54"/>
      <c r="G26" s="54"/>
      <c r="H26" s="54"/>
      <c r="I26" s="54"/>
      <c r="J26" s="54"/>
      <c r="K26" s="368" t="s">
        <v>679</v>
      </c>
      <c r="L26" s="368" t="s">
        <v>77</v>
      </c>
      <c r="M26" s="233"/>
      <c r="N26" s="368" t="s">
        <v>687</v>
      </c>
      <c r="O26" s="368" t="s">
        <v>688</v>
      </c>
      <c r="P26" s="368" t="s">
        <v>689</v>
      </c>
      <c r="Q26" s="368" t="s">
        <v>690</v>
      </c>
      <c r="R26" s="130" t="s">
        <v>682</v>
      </c>
      <c r="S26" s="367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295"/>
      <c r="AK26" s="295"/>
      <c r="AL26" s="295"/>
      <c r="AM26" s="295"/>
      <c r="AN26" s="295"/>
      <c r="AO26" s="295"/>
      <c r="AP26" s="295"/>
      <c r="AQ26" s="295"/>
      <c r="AR26" s="295"/>
      <c r="AS26" s="295"/>
      <c r="AT26" s="295"/>
      <c r="AU26" s="295"/>
      <c r="AV26" s="295"/>
      <c r="AW26" s="295"/>
      <c r="AX26" s="295"/>
      <c r="AY26" s="295"/>
      <c r="AZ26" s="295"/>
      <c r="BA26" s="295"/>
      <c r="BB26" s="295"/>
      <c r="BC26" s="295"/>
      <c r="BD26" s="295"/>
      <c r="BE26" s="295"/>
      <c r="BF26" s="295"/>
      <c r="BG26" s="295"/>
      <c r="BH26" s="295"/>
      <c r="BI26" s="295"/>
      <c r="BJ26" s="295"/>
      <c r="BK26" s="295"/>
      <c r="BL26" s="295"/>
      <c r="BM26" s="295"/>
      <c r="BN26" s="295"/>
      <c r="BO26" s="295"/>
      <c r="BP26" s="295"/>
      <c r="BQ26" s="295"/>
      <c r="BR26" s="295"/>
      <c r="BS26" s="295"/>
      <c r="BT26" s="295"/>
      <c r="BU26" s="295"/>
      <c r="BV26" s="295"/>
      <c r="BW26" s="295"/>
      <c r="BX26" s="295"/>
      <c r="BY26" s="295"/>
      <c r="BZ26" s="295"/>
      <c r="CA26" s="295"/>
      <c r="CB26" s="295"/>
      <c r="CC26" s="295"/>
      <c r="CD26" s="295"/>
      <c r="CE26" s="295"/>
      <c r="CF26" s="295"/>
      <c r="CG26" s="295"/>
      <c r="CH26" s="295"/>
      <c r="CI26" s="295"/>
      <c r="CJ26" s="295"/>
      <c r="CK26" s="295"/>
      <c r="CL26" s="295"/>
      <c r="CM26" s="295"/>
      <c r="CN26" s="295"/>
      <c r="CO26" s="295"/>
      <c r="CP26" s="295"/>
      <c r="CQ26" s="295"/>
      <c r="CR26" s="295"/>
      <c r="CS26" s="295"/>
      <c r="CT26" s="295"/>
      <c r="CU26" s="295"/>
      <c r="CV26" s="295"/>
      <c r="CW26" s="295"/>
      <c r="CX26" s="295"/>
      <c r="CY26" s="295"/>
      <c r="CZ26" s="295"/>
      <c r="DA26" s="295"/>
      <c r="DB26" s="295"/>
      <c r="DC26" s="295"/>
      <c r="DD26" s="295"/>
      <c r="DE26" s="295"/>
      <c r="DF26" s="295"/>
      <c r="DG26" s="295"/>
      <c r="DH26" s="295"/>
      <c r="DI26" s="295"/>
      <c r="DJ26" s="295"/>
      <c r="DK26" s="295"/>
      <c r="DL26" s="295"/>
      <c r="DM26" s="295"/>
      <c r="DN26" s="295"/>
      <c r="DO26" s="295"/>
      <c r="DP26" s="295"/>
      <c r="DQ26" s="295"/>
      <c r="DR26" s="295"/>
      <c r="DS26" s="295"/>
      <c r="DT26" s="295"/>
      <c r="DU26" s="295"/>
      <c r="DV26" s="295"/>
      <c r="DW26" s="295"/>
      <c r="DX26" s="295"/>
      <c r="DY26" s="295"/>
      <c r="DZ26" s="295"/>
      <c r="EA26" s="295"/>
      <c r="EB26" s="295"/>
      <c r="EC26" s="295"/>
      <c r="ED26" s="295"/>
      <c r="EE26" s="295"/>
      <c r="EF26" s="295"/>
      <c r="EG26" s="295"/>
      <c r="EH26" s="295"/>
      <c r="EI26" s="295"/>
      <c r="EJ26" s="295"/>
      <c r="EK26" s="295"/>
      <c r="EL26" s="295"/>
      <c r="EM26" s="295"/>
      <c r="EN26" s="295"/>
      <c r="EO26" s="295"/>
      <c r="EP26" s="295"/>
      <c r="EQ26" s="295"/>
      <c r="ER26" s="295"/>
      <c r="ES26" s="295"/>
      <c r="ET26" s="295"/>
      <c r="EU26" s="295"/>
      <c r="EV26" s="295"/>
      <c r="EW26" s="295"/>
      <c r="EX26" s="295"/>
      <c r="EY26" s="295"/>
      <c r="EZ26" s="295"/>
      <c r="FA26" s="295"/>
      <c r="FB26" s="295"/>
      <c r="FC26" s="295"/>
      <c r="FD26" s="295"/>
      <c r="FE26" s="295"/>
      <c r="FF26" s="295"/>
      <c r="FG26" s="295"/>
      <c r="FH26" s="295"/>
      <c r="FI26" s="295"/>
      <c r="FJ26" s="295"/>
      <c r="FK26" s="295"/>
      <c r="FL26" s="295"/>
      <c r="FM26" s="295"/>
      <c r="FN26" s="295"/>
      <c r="FO26" s="295"/>
      <c r="FP26" s="295"/>
      <c r="FQ26" s="295"/>
      <c r="FR26" s="295"/>
      <c r="FS26" s="295"/>
      <c r="FT26" s="295"/>
      <c r="FU26" s="295"/>
      <c r="FV26" s="295"/>
      <c r="FW26" s="295"/>
      <c r="FX26" s="295"/>
      <c r="FY26" s="295"/>
      <c r="FZ26" s="295"/>
      <c r="GA26" s="295"/>
      <c r="GB26" s="295"/>
      <c r="GC26" s="295"/>
      <c r="GD26" s="295"/>
      <c r="GE26" s="295"/>
      <c r="GF26" s="295"/>
      <c r="GG26" s="295"/>
      <c r="GH26" s="295"/>
      <c r="GI26" s="295"/>
      <c r="GJ26" s="295"/>
      <c r="GK26" s="295"/>
      <c r="GL26" s="295"/>
      <c r="GM26" s="295"/>
      <c r="GN26" s="295"/>
      <c r="GO26" s="295"/>
      <c r="GP26" s="295"/>
      <c r="GQ26" s="295"/>
      <c r="GR26" s="295"/>
      <c r="GS26" s="295"/>
      <c r="GT26" s="295"/>
      <c r="GU26" s="295"/>
      <c r="GV26" s="295"/>
      <c r="GW26" s="295"/>
      <c r="GX26" s="295"/>
      <c r="GY26" s="295"/>
      <c r="GZ26" s="295"/>
      <c r="HA26" s="295"/>
      <c r="HB26" s="295"/>
      <c r="HC26" s="295"/>
      <c r="HD26" s="295"/>
      <c r="HE26" s="295"/>
      <c r="HF26" s="295"/>
      <c r="HG26" s="295"/>
      <c r="HH26" s="295"/>
      <c r="HI26" s="295"/>
      <c r="HJ26" s="295"/>
      <c r="HK26" s="295"/>
      <c r="HL26" s="295"/>
      <c r="HM26" s="295"/>
    </row>
    <row r="27" spans="1:221" s="348" customFormat="1">
      <c r="A27" s="369" t="s">
        <v>691</v>
      </c>
      <c r="B27" s="370"/>
      <c r="C27" s="228">
        <v>23</v>
      </c>
      <c r="D27" s="228">
        <v>45</v>
      </c>
      <c r="E27" s="228">
        <v>47</v>
      </c>
      <c r="F27" s="228">
        <v>48</v>
      </c>
      <c r="G27" s="228">
        <v>49</v>
      </c>
      <c r="H27" s="228"/>
      <c r="I27" s="228"/>
      <c r="J27" s="228"/>
      <c r="K27" s="420">
        <f>+換算!G22/換算!S2</f>
        <v>1183.0833333333335</v>
      </c>
      <c r="L27" s="420">
        <f>+換算!H22/換算!S2</f>
        <v>1109.48</v>
      </c>
      <c r="M27" s="234">
        <v>50</v>
      </c>
      <c r="N27" s="420">
        <f>+換算!C30/換算!S2</f>
        <v>772.63333333333321</v>
      </c>
      <c r="O27" s="420">
        <f>+換算!D30/換算!S2</f>
        <v>760.83409090909095</v>
      </c>
      <c r="P27" s="420">
        <f>+換算!O30/換算!S2</f>
        <v>693.7863636363636</v>
      </c>
      <c r="Q27" s="420">
        <f>+換算!P30/換算!S2</f>
        <v>688.47058823529414</v>
      </c>
      <c r="R27" s="131" t="s">
        <v>691</v>
      </c>
      <c r="S27" s="132"/>
      <c r="T27" s="55"/>
      <c r="U27" s="55"/>
      <c r="V27" s="55"/>
      <c r="W27" s="55"/>
      <c r="X27" s="55"/>
      <c r="Y27" s="55" t="s">
        <v>144</v>
      </c>
      <c r="Z27" s="55" t="s">
        <v>144</v>
      </c>
      <c r="AA27" s="55" t="s">
        <v>81</v>
      </c>
      <c r="AB27" s="55" t="s">
        <v>81</v>
      </c>
      <c r="AC27" s="55"/>
      <c r="AD27" s="55" t="s">
        <v>144</v>
      </c>
      <c r="AE27" s="55"/>
      <c r="AF27" s="55"/>
      <c r="AG27" s="55"/>
      <c r="AH27" s="55"/>
      <c r="AI27" s="55"/>
      <c r="AJ27" s="295"/>
      <c r="AK27" s="295"/>
      <c r="AL27" s="295"/>
      <c r="AM27" s="295"/>
      <c r="AN27" s="295"/>
      <c r="AO27" s="295"/>
      <c r="AP27" s="295"/>
      <c r="AQ27" s="295"/>
      <c r="AR27" s="295"/>
      <c r="AS27" s="295"/>
      <c r="AT27" s="295"/>
      <c r="AU27" s="295"/>
      <c r="AV27" s="295"/>
      <c r="AW27" s="295"/>
      <c r="AX27" s="295"/>
      <c r="AY27" s="295"/>
      <c r="AZ27" s="295"/>
      <c r="BA27" s="295"/>
      <c r="BB27" s="295"/>
      <c r="BC27" s="295"/>
      <c r="BD27" s="295"/>
      <c r="BE27" s="295"/>
      <c r="BF27" s="295"/>
      <c r="BG27" s="295"/>
      <c r="BH27" s="295"/>
      <c r="BI27" s="295"/>
      <c r="BJ27" s="295"/>
      <c r="BK27" s="295"/>
      <c r="BL27" s="295"/>
      <c r="BM27" s="295"/>
      <c r="BN27" s="295"/>
      <c r="BO27" s="295"/>
      <c r="BP27" s="295"/>
      <c r="BQ27" s="295"/>
      <c r="BR27" s="295"/>
      <c r="BS27" s="295"/>
      <c r="BT27" s="295"/>
      <c r="BU27" s="295"/>
      <c r="BV27" s="295"/>
      <c r="BW27" s="295"/>
      <c r="BX27" s="295"/>
      <c r="BY27" s="295"/>
      <c r="BZ27" s="295"/>
      <c r="CA27" s="295"/>
      <c r="CB27" s="295"/>
      <c r="CC27" s="295"/>
      <c r="CD27" s="295"/>
      <c r="CE27" s="295"/>
      <c r="CF27" s="295"/>
      <c r="CG27" s="295"/>
      <c r="CH27" s="295"/>
      <c r="CI27" s="295"/>
      <c r="CJ27" s="295"/>
      <c r="CK27" s="295"/>
      <c r="CL27" s="295"/>
      <c r="CM27" s="295"/>
      <c r="CN27" s="295"/>
      <c r="CO27" s="295"/>
      <c r="CP27" s="295"/>
      <c r="CQ27" s="295"/>
      <c r="CR27" s="295"/>
      <c r="CS27" s="295"/>
      <c r="CT27" s="295"/>
      <c r="CU27" s="295"/>
      <c r="CV27" s="295"/>
      <c r="CW27" s="295"/>
      <c r="CX27" s="295"/>
      <c r="CY27" s="295"/>
      <c r="CZ27" s="295"/>
      <c r="DA27" s="295"/>
      <c r="DB27" s="295"/>
      <c r="DC27" s="295"/>
      <c r="DD27" s="295"/>
      <c r="DE27" s="295"/>
      <c r="DF27" s="295"/>
      <c r="DG27" s="295"/>
      <c r="DH27" s="295"/>
      <c r="DI27" s="295"/>
      <c r="DJ27" s="295"/>
      <c r="DK27" s="295"/>
      <c r="DL27" s="295"/>
      <c r="DM27" s="295"/>
      <c r="DN27" s="295"/>
      <c r="DO27" s="295"/>
      <c r="DP27" s="295"/>
      <c r="DQ27" s="295"/>
      <c r="DR27" s="295"/>
      <c r="DS27" s="295"/>
      <c r="DT27" s="295"/>
      <c r="DU27" s="295"/>
      <c r="DV27" s="295"/>
      <c r="DW27" s="295"/>
      <c r="DX27" s="295"/>
      <c r="DY27" s="295"/>
      <c r="DZ27" s="295"/>
      <c r="EA27" s="295"/>
      <c r="EB27" s="295"/>
      <c r="EC27" s="295"/>
      <c r="ED27" s="295"/>
      <c r="EE27" s="295"/>
      <c r="EF27" s="295"/>
      <c r="EG27" s="295"/>
      <c r="EH27" s="295"/>
      <c r="EI27" s="295"/>
      <c r="EJ27" s="295"/>
      <c r="EK27" s="295"/>
      <c r="EL27" s="295"/>
      <c r="EM27" s="295"/>
      <c r="EN27" s="295"/>
      <c r="EO27" s="295"/>
      <c r="EP27" s="295"/>
      <c r="EQ27" s="295"/>
      <c r="ER27" s="295"/>
      <c r="ES27" s="295"/>
      <c r="ET27" s="295"/>
      <c r="EU27" s="295"/>
      <c r="EV27" s="295"/>
      <c r="EW27" s="295"/>
      <c r="EX27" s="295"/>
      <c r="EY27" s="295"/>
      <c r="EZ27" s="295"/>
      <c r="FA27" s="295"/>
      <c r="FB27" s="295"/>
      <c r="FC27" s="295"/>
      <c r="FD27" s="295"/>
      <c r="FE27" s="295"/>
      <c r="FF27" s="295"/>
      <c r="FG27" s="295"/>
      <c r="FH27" s="295"/>
      <c r="FI27" s="295"/>
      <c r="FJ27" s="295"/>
      <c r="FK27" s="295"/>
      <c r="FL27" s="295"/>
      <c r="FM27" s="295"/>
      <c r="FN27" s="295"/>
      <c r="FO27" s="295"/>
      <c r="FP27" s="295"/>
      <c r="FQ27" s="295"/>
      <c r="FR27" s="295"/>
      <c r="FS27" s="295"/>
      <c r="FT27" s="295"/>
      <c r="FU27" s="295"/>
      <c r="FV27" s="295"/>
      <c r="FW27" s="295"/>
      <c r="FX27" s="295"/>
      <c r="FY27" s="295"/>
      <c r="FZ27" s="295"/>
      <c r="GA27" s="295"/>
      <c r="GB27" s="295"/>
      <c r="GC27" s="295"/>
      <c r="GD27" s="295"/>
      <c r="GE27" s="295"/>
      <c r="GF27" s="295"/>
      <c r="GG27" s="295"/>
      <c r="GH27" s="295"/>
      <c r="GI27" s="295"/>
      <c r="GJ27" s="295"/>
      <c r="GK27" s="295"/>
      <c r="GL27" s="295"/>
      <c r="GM27" s="295"/>
      <c r="GN27" s="295"/>
      <c r="GO27" s="295"/>
      <c r="GP27" s="295"/>
      <c r="GQ27" s="295"/>
      <c r="GR27" s="295"/>
      <c r="GS27" s="295"/>
      <c r="GT27" s="295"/>
      <c r="GU27" s="295"/>
      <c r="GV27" s="295"/>
      <c r="GW27" s="295"/>
      <c r="GX27" s="295"/>
      <c r="GY27" s="295"/>
      <c r="GZ27" s="295"/>
      <c r="HA27" s="295"/>
      <c r="HB27" s="295"/>
      <c r="HC27" s="295"/>
      <c r="HD27" s="295"/>
      <c r="HE27" s="295"/>
      <c r="HF27" s="295"/>
      <c r="HG27" s="295"/>
      <c r="HH27" s="295"/>
      <c r="HI27" s="295"/>
      <c r="HJ27" s="295"/>
      <c r="HK27" s="295"/>
      <c r="HL27" s="295"/>
      <c r="HM27" s="295"/>
    </row>
    <row r="28" spans="1:221" s="348" customFormat="1">
      <c r="A28" s="295"/>
      <c r="B28" s="295"/>
      <c r="C28" s="363" t="s">
        <v>168</v>
      </c>
      <c r="D28" s="363" t="s">
        <v>169</v>
      </c>
      <c r="E28" s="363" t="s">
        <v>73</v>
      </c>
      <c r="F28" s="363" t="s">
        <v>74</v>
      </c>
      <c r="G28" s="363" t="s">
        <v>75</v>
      </c>
      <c r="H28" s="363" t="s">
        <v>76</v>
      </c>
      <c r="I28" s="363" t="s">
        <v>668</v>
      </c>
      <c r="J28" s="363" t="s">
        <v>77</v>
      </c>
      <c r="K28" s="368" t="s">
        <v>692</v>
      </c>
      <c r="L28" s="368" t="s">
        <v>693</v>
      </c>
      <c r="M28" s="364" t="s">
        <v>78</v>
      </c>
      <c r="N28" s="368" t="s">
        <v>694</v>
      </c>
      <c r="O28" s="368" t="s">
        <v>695</v>
      </c>
      <c r="P28" s="368" t="s">
        <v>696</v>
      </c>
      <c r="Q28" s="368" t="s">
        <v>697</v>
      </c>
      <c r="R28" s="371"/>
      <c r="S28" s="372"/>
      <c r="T28" s="363" t="s">
        <v>669</v>
      </c>
      <c r="U28" s="363" t="s">
        <v>670</v>
      </c>
      <c r="V28" s="365" t="s">
        <v>671</v>
      </c>
      <c r="W28" s="365" t="s">
        <v>672</v>
      </c>
      <c r="X28" s="365" t="s">
        <v>673</v>
      </c>
      <c r="Y28" s="363" t="s">
        <v>674</v>
      </c>
      <c r="Z28" s="363" t="s">
        <v>675</v>
      </c>
      <c r="AA28" s="363" t="s">
        <v>676</v>
      </c>
      <c r="AB28" s="363" t="s">
        <v>677</v>
      </c>
      <c r="AC28" s="363" t="s">
        <v>678</v>
      </c>
      <c r="AD28" s="366" t="s">
        <v>78</v>
      </c>
      <c r="AE28" s="363" t="s">
        <v>679</v>
      </c>
      <c r="AF28" s="363" t="s">
        <v>680</v>
      </c>
      <c r="AG28" s="363" t="s">
        <v>681</v>
      </c>
      <c r="AH28" s="363" t="s">
        <v>663</v>
      </c>
      <c r="AI28" s="363" t="s">
        <v>662</v>
      </c>
      <c r="AJ28" s="295"/>
      <c r="AK28" s="295"/>
      <c r="AL28" s="295"/>
      <c r="AM28" s="295"/>
      <c r="AN28" s="295"/>
      <c r="AO28" s="295"/>
      <c r="AP28" s="295"/>
      <c r="AQ28" s="295"/>
      <c r="AR28" s="295"/>
      <c r="AS28" s="295"/>
      <c r="AT28" s="295"/>
      <c r="AU28" s="295"/>
      <c r="AV28" s="295"/>
      <c r="AW28" s="295"/>
      <c r="AX28" s="295"/>
      <c r="AY28" s="295"/>
      <c r="AZ28" s="295"/>
      <c r="BA28" s="295"/>
      <c r="BB28" s="295"/>
      <c r="BC28" s="295"/>
      <c r="BD28" s="295"/>
      <c r="BE28" s="295"/>
      <c r="BF28" s="295"/>
      <c r="BG28" s="295"/>
      <c r="BH28" s="295"/>
      <c r="BI28" s="295"/>
      <c r="BJ28" s="295"/>
      <c r="BK28" s="295"/>
      <c r="BL28" s="295"/>
      <c r="BM28" s="295"/>
      <c r="BN28" s="295"/>
      <c r="BO28" s="295"/>
      <c r="BP28" s="295"/>
      <c r="BQ28" s="295"/>
      <c r="BR28" s="295"/>
      <c r="BS28" s="295"/>
      <c r="BT28" s="295"/>
      <c r="BU28" s="295"/>
      <c r="BV28" s="295"/>
      <c r="BW28" s="295"/>
      <c r="BX28" s="295"/>
      <c r="BY28" s="295"/>
      <c r="BZ28" s="295"/>
      <c r="CA28" s="295"/>
      <c r="CB28" s="295"/>
      <c r="CC28" s="295"/>
      <c r="CD28" s="295"/>
      <c r="CE28" s="295"/>
      <c r="CF28" s="295"/>
      <c r="CG28" s="295"/>
      <c r="CH28" s="295"/>
      <c r="CI28" s="295"/>
      <c r="CJ28" s="295"/>
      <c r="CK28" s="295"/>
      <c r="CL28" s="295"/>
      <c r="CM28" s="295"/>
      <c r="CN28" s="295"/>
      <c r="CO28" s="295"/>
      <c r="CP28" s="295"/>
      <c r="CQ28" s="295"/>
      <c r="CR28" s="295"/>
      <c r="CS28" s="295"/>
      <c r="CT28" s="295"/>
      <c r="CU28" s="295"/>
      <c r="CV28" s="295"/>
      <c r="CW28" s="295"/>
      <c r="CX28" s="295"/>
      <c r="CY28" s="295"/>
      <c r="CZ28" s="295"/>
      <c r="DA28" s="295"/>
      <c r="DB28" s="295"/>
      <c r="DC28" s="295"/>
      <c r="DD28" s="295"/>
      <c r="DE28" s="295"/>
      <c r="DF28" s="295"/>
      <c r="DG28" s="295"/>
      <c r="DH28" s="295"/>
      <c r="DI28" s="295"/>
      <c r="DJ28" s="295"/>
      <c r="DK28" s="295"/>
      <c r="DL28" s="295"/>
      <c r="DM28" s="295"/>
      <c r="DN28" s="295"/>
      <c r="DO28" s="295"/>
      <c r="DP28" s="295"/>
      <c r="DQ28" s="295"/>
      <c r="DR28" s="295"/>
      <c r="DS28" s="295"/>
      <c r="DT28" s="295"/>
      <c r="DU28" s="295"/>
      <c r="DV28" s="295"/>
      <c r="DW28" s="295"/>
      <c r="DX28" s="295"/>
      <c r="DY28" s="295"/>
      <c r="DZ28" s="295"/>
      <c r="EA28" s="295"/>
      <c r="EB28" s="295"/>
      <c r="EC28" s="295"/>
      <c r="ED28" s="295"/>
      <c r="EE28" s="295"/>
      <c r="EF28" s="295"/>
      <c r="EG28" s="295"/>
      <c r="EH28" s="295"/>
      <c r="EI28" s="295"/>
      <c r="EJ28" s="295"/>
      <c r="EK28" s="295"/>
      <c r="EL28" s="295"/>
      <c r="EM28" s="295"/>
      <c r="EN28" s="295"/>
      <c r="EO28" s="295"/>
      <c r="EP28" s="295"/>
      <c r="EQ28" s="295"/>
      <c r="ER28" s="295"/>
      <c r="ES28" s="295"/>
      <c r="ET28" s="295"/>
      <c r="EU28" s="295"/>
      <c r="EV28" s="295"/>
      <c r="EW28" s="295"/>
      <c r="EX28" s="295"/>
      <c r="EY28" s="295"/>
      <c r="EZ28" s="295"/>
      <c r="FA28" s="295"/>
      <c r="FB28" s="295"/>
      <c r="FC28" s="295"/>
      <c r="FD28" s="295"/>
      <c r="FE28" s="295"/>
      <c r="FF28" s="295"/>
      <c r="FG28" s="295"/>
      <c r="FH28" s="295"/>
      <c r="FI28" s="295"/>
      <c r="FJ28" s="295"/>
      <c r="FK28" s="295"/>
      <c r="FL28" s="295"/>
      <c r="FM28" s="295"/>
      <c r="FN28" s="295"/>
      <c r="FO28" s="295"/>
      <c r="FP28" s="295"/>
      <c r="FQ28" s="295"/>
      <c r="FR28" s="295"/>
      <c r="FS28" s="295"/>
      <c r="FT28" s="295"/>
      <c r="FU28" s="295"/>
      <c r="FV28" s="295"/>
      <c r="FW28" s="295"/>
      <c r="FX28" s="295"/>
      <c r="FY28" s="295"/>
      <c r="FZ28" s="295"/>
      <c r="GA28" s="295"/>
      <c r="GB28" s="295"/>
      <c r="GC28" s="295"/>
      <c r="GD28" s="295"/>
      <c r="GE28" s="295"/>
      <c r="GF28" s="295"/>
      <c r="GG28" s="295"/>
      <c r="GH28" s="295"/>
      <c r="GI28" s="295"/>
      <c r="GJ28" s="295"/>
      <c r="GK28" s="295"/>
      <c r="GL28" s="295"/>
      <c r="GM28" s="295"/>
      <c r="GN28" s="295"/>
      <c r="GO28" s="295"/>
      <c r="GP28" s="295"/>
      <c r="GQ28" s="295"/>
      <c r="GR28" s="295"/>
      <c r="GS28" s="295"/>
      <c r="GT28" s="295"/>
      <c r="GU28" s="295"/>
      <c r="GV28" s="295"/>
      <c r="GW28" s="295"/>
      <c r="GX28" s="295"/>
      <c r="GY28" s="295"/>
      <c r="GZ28" s="295"/>
      <c r="HA28" s="295"/>
      <c r="HB28" s="295"/>
      <c r="HC28" s="295"/>
      <c r="HD28" s="295"/>
      <c r="HE28" s="295"/>
      <c r="HF28" s="295"/>
      <c r="HG28" s="295"/>
      <c r="HH28" s="295"/>
      <c r="HI28" s="295"/>
      <c r="HJ28" s="295"/>
      <c r="HK28" s="295"/>
      <c r="HL28" s="295"/>
      <c r="HM28" s="295"/>
    </row>
    <row r="29" spans="1:221" s="348" customFormat="1">
      <c r="A29" s="421" t="s">
        <v>79</v>
      </c>
      <c r="B29" s="421" t="s">
        <v>698</v>
      </c>
      <c r="C29" s="422">
        <f t="shared" ref="C29:M29" si="0">SUM(C22:C27)</f>
        <v>929.27</v>
      </c>
      <c r="D29" s="422">
        <f t="shared" si="0"/>
        <v>830.61249999999995</v>
      </c>
      <c r="E29" s="422">
        <f t="shared" si="0"/>
        <v>778.09999999999991</v>
      </c>
      <c r="F29" s="422">
        <f t="shared" si="0"/>
        <v>759.86</v>
      </c>
      <c r="G29" s="422">
        <f t="shared" si="0"/>
        <v>732.45857142857153</v>
      </c>
      <c r="H29" s="422">
        <f t="shared" si="0"/>
        <v>652.82625000000007</v>
      </c>
      <c r="I29" s="422">
        <f t="shared" si="0"/>
        <v>637.29555555555555</v>
      </c>
      <c r="J29" s="422">
        <f t="shared" si="0"/>
        <v>1109.48</v>
      </c>
      <c r="K29" s="420">
        <f>+換算!I22/換算!S2</f>
        <v>1055.2590909090909</v>
      </c>
      <c r="L29" s="420">
        <f>+換算!J22/換算!S2</f>
        <v>1010.075</v>
      </c>
      <c r="M29" s="422">
        <f t="shared" si="0"/>
        <v>296.5</v>
      </c>
      <c r="N29" s="420">
        <f>+換算!E30/換算!S2</f>
        <v>750.06086956521744</v>
      </c>
      <c r="O29" s="420">
        <f>+換算!F30/換算!S2</f>
        <v>740.1854166666667</v>
      </c>
      <c r="P29" s="420">
        <f>+換算!R30/換算!S2</f>
        <v>678.72500000000002</v>
      </c>
      <c r="Q29" s="420">
        <f>+換算!C39/換算!S2</f>
        <v>674.24729729729734</v>
      </c>
      <c r="R29" s="425" t="s">
        <v>79</v>
      </c>
      <c r="S29" s="425" t="s">
        <v>698</v>
      </c>
      <c r="T29" s="426">
        <f t="shared" ref="T29:AI29" si="1">SUM(T22:T27)</f>
        <v>0</v>
      </c>
      <c r="U29" s="426">
        <f t="shared" si="1"/>
        <v>0</v>
      </c>
      <c r="V29" s="426">
        <f t="shared" si="1"/>
        <v>0</v>
      </c>
      <c r="W29" s="426">
        <f t="shared" si="1"/>
        <v>0</v>
      </c>
      <c r="X29" s="426">
        <f t="shared" si="1"/>
        <v>0</v>
      </c>
      <c r="Y29" s="426">
        <f t="shared" si="1"/>
        <v>0</v>
      </c>
      <c r="Z29" s="426">
        <f t="shared" si="1"/>
        <v>0</v>
      </c>
      <c r="AA29" s="426">
        <f t="shared" si="1"/>
        <v>0</v>
      </c>
      <c r="AB29" s="426">
        <f t="shared" si="1"/>
        <v>0</v>
      </c>
      <c r="AC29" s="422">
        <f t="shared" si="1"/>
        <v>0</v>
      </c>
      <c r="AD29" s="426">
        <f t="shared" si="1"/>
        <v>0</v>
      </c>
      <c r="AE29" s="422">
        <f t="shared" si="1"/>
        <v>0</v>
      </c>
      <c r="AF29" s="422">
        <f t="shared" si="1"/>
        <v>0</v>
      </c>
      <c r="AG29" s="422">
        <f t="shared" si="1"/>
        <v>0</v>
      </c>
      <c r="AH29" s="422">
        <f t="shared" si="1"/>
        <v>0</v>
      </c>
      <c r="AI29" s="422">
        <f t="shared" si="1"/>
        <v>0</v>
      </c>
      <c r="AJ29" s="295"/>
      <c r="AK29" s="295"/>
      <c r="AL29" s="295"/>
      <c r="AM29" s="295"/>
      <c r="AN29" s="295"/>
      <c r="AO29" s="295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95"/>
      <c r="BB29" s="295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95"/>
      <c r="BO29" s="295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95"/>
      <c r="CB29" s="295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95"/>
      <c r="CO29" s="295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95"/>
      <c r="DB29" s="295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95"/>
      <c r="DO29" s="295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95"/>
      <c r="EB29" s="295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95"/>
      <c r="EO29" s="295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95"/>
      <c r="FB29" s="295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95"/>
      <c r="FO29" s="295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95"/>
      <c r="GB29" s="295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95"/>
      <c r="GO29" s="295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95"/>
      <c r="HB29" s="295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</row>
    <row r="30" spans="1:221" s="348" customFormat="1" ht="16.5" thickBot="1">
      <c r="A30" s="295"/>
      <c r="B30" s="295"/>
      <c r="C30" s="363" t="s">
        <v>168</v>
      </c>
      <c r="D30" s="363" t="s">
        <v>169</v>
      </c>
      <c r="E30" s="363" t="s">
        <v>73</v>
      </c>
      <c r="F30" s="363" t="s">
        <v>74</v>
      </c>
      <c r="G30" s="363" t="s">
        <v>75</v>
      </c>
      <c r="H30" s="363" t="s">
        <v>76</v>
      </c>
      <c r="I30" s="363" t="s">
        <v>668</v>
      </c>
      <c r="J30" s="363" t="s">
        <v>77</v>
      </c>
      <c r="K30" s="368" t="s">
        <v>699</v>
      </c>
      <c r="L30" s="368" t="s">
        <v>700</v>
      </c>
      <c r="M30" s="364" t="s">
        <v>78</v>
      </c>
      <c r="N30" s="368" t="s">
        <v>701</v>
      </c>
      <c r="O30" s="368" t="s">
        <v>702</v>
      </c>
      <c r="P30" s="368" t="s">
        <v>703</v>
      </c>
      <c r="Q30" s="368" t="s">
        <v>704</v>
      </c>
      <c r="R30" s="373"/>
      <c r="S30" s="374"/>
      <c r="T30" s="363" t="s">
        <v>669</v>
      </c>
      <c r="U30" s="363" t="s">
        <v>670</v>
      </c>
      <c r="V30" s="365" t="s">
        <v>671</v>
      </c>
      <c r="W30" s="365" t="s">
        <v>672</v>
      </c>
      <c r="X30" s="365" t="s">
        <v>673</v>
      </c>
      <c r="Y30" s="363" t="s">
        <v>674</v>
      </c>
      <c r="Z30" s="363" t="s">
        <v>675</v>
      </c>
      <c r="AA30" s="363" t="s">
        <v>676</v>
      </c>
      <c r="AB30" s="363" t="s">
        <v>677</v>
      </c>
      <c r="AC30" s="363" t="s">
        <v>678</v>
      </c>
      <c r="AD30" s="366" t="s">
        <v>78</v>
      </c>
      <c r="AE30" s="363" t="s">
        <v>679</v>
      </c>
      <c r="AF30" s="363" t="s">
        <v>680</v>
      </c>
      <c r="AG30" s="363" t="s">
        <v>681</v>
      </c>
      <c r="AH30" s="363" t="s">
        <v>663</v>
      </c>
      <c r="AI30" s="363" t="s">
        <v>662</v>
      </c>
      <c r="AJ30" s="295"/>
      <c r="AK30" s="295"/>
      <c r="AL30" s="295"/>
      <c r="AM30" s="295"/>
      <c r="AN30" s="295"/>
      <c r="AO30" s="295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95"/>
      <c r="BB30" s="295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95"/>
      <c r="BO30" s="295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95"/>
      <c r="CB30" s="295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95"/>
      <c r="CO30" s="295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95"/>
      <c r="DB30" s="295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95"/>
      <c r="DO30" s="295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95"/>
      <c r="EB30" s="295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95"/>
      <c r="EO30" s="295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95"/>
      <c r="FB30" s="295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95"/>
      <c r="FO30" s="295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95"/>
      <c r="GB30" s="295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95"/>
      <c r="GO30" s="295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95"/>
      <c r="HB30" s="295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</row>
    <row r="31" spans="1:221" s="348" customFormat="1" ht="16.5" thickBot="1">
      <c r="A31" s="224" t="s">
        <v>79</v>
      </c>
      <c r="B31" s="225" t="s">
        <v>698</v>
      </c>
      <c r="C31" s="135" t="s">
        <v>4845</v>
      </c>
      <c r="D31" s="136" t="s">
        <v>4846</v>
      </c>
      <c r="E31" s="56" t="s">
        <v>4847</v>
      </c>
      <c r="F31" s="57" t="s">
        <v>4848</v>
      </c>
      <c r="G31" s="57" t="s">
        <v>4849</v>
      </c>
      <c r="H31" s="57" t="s">
        <v>144</v>
      </c>
      <c r="I31" s="57" t="s">
        <v>144</v>
      </c>
      <c r="J31" s="57" t="s">
        <v>144</v>
      </c>
      <c r="K31" s="420">
        <f>+換算!K22/換算!S2</f>
        <v>971.84230769230771</v>
      </c>
      <c r="L31" s="420">
        <f>+換算!L22/換算!S2</f>
        <v>939.07142857142867</v>
      </c>
      <c r="M31" s="235" t="s">
        <v>4850</v>
      </c>
      <c r="N31" s="420">
        <f>+換算!H30/換算!S2</f>
        <v>722.71346153846162</v>
      </c>
      <c r="O31" s="420">
        <f>+換算!I30/換算!S2</f>
        <v>714.94814814814811</v>
      </c>
      <c r="P31" s="420">
        <f>+換算!D39/換算!S2</f>
        <v>670.00526315789477</v>
      </c>
      <c r="Q31" s="420">
        <f>+換算!E39/換算!S2</f>
        <v>665.98076923076917</v>
      </c>
      <c r="R31" s="133" t="s">
        <v>79</v>
      </c>
      <c r="S31" s="134" t="s">
        <v>698</v>
      </c>
      <c r="T31" s="137" t="s">
        <v>144</v>
      </c>
      <c r="U31" s="137" t="s">
        <v>144</v>
      </c>
      <c r="V31" s="137" t="s">
        <v>144</v>
      </c>
      <c r="W31" s="135" t="s">
        <v>144</v>
      </c>
      <c r="X31" s="135" t="s">
        <v>144</v>
      </c>
      <c r="Y31" s="137" t="s">
        <v>144</v>
      </c>
      <c r="Z31" s="137" t="s">
        <v>144</v>
      </c>
      <c r="AA31" s="136" t="s">
        <v>144</v>
      </c>
      <c r="AB31" s="427" t="s">
        <v>144</v>
      </c>
      <c r="AC31" s="57" t="s">
        <v>144</v>
      </c>
      <c r="AD31" s="57" t="s">
        <v>144</v>
      </c>
      <c r="AE31" s="57" t="s">
        <v>144</v>
      </c>
      <c r="AF31" s="57" t="s">
        <v>144</v>
      </c>
      <c r="AG31" s="57" t="s">
        <v>81</v>
      </c>
      <c r="AH31" s="57" t="s">
        <v>144</v>
      </c>
      <c r="AI31" s="57" t="s">
        <v>144</v>
      </c>
      <c r="AJ31" s="295" t="s">
        <v>144</v>
      </c>
      <c r="AK31" s="295" t="s">
        <v>144</v>
      </c>
      <c r="AL31" s="295"/>
      <c r="AM31" s="295"/>
      <c r="AN31" s="295"/>
      <c r="AO31" s="295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95"/>
      <c r="BB31" s="295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95"/>
      <c r="BO31" s="295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95"/>
      <c r="CB31" s="295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95"/>
      <c r="CO31" s="295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95"/>
      <c r="DB31" s="295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95"/>
      <c r="DO31" s="295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95"/>
      <c r="EB31" s="295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95"/>
      <c r="EO31" s="295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95"/>
      <c r="FB31" s="295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95"/>
      <c r="FO31" s="295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95"/>
      <c r="GB31" s="295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95"/>
      <c r="GO31" s="295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95"/>
      <c r="HB31" s="295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</row>
    <row r="32" spans="1:221" s="348" customFormat="1">
      <c r="A32" s="295"/>
      <c r="B32" s="295"/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5"/>
      <c r="AA32" s="295"/>
      <c r="AB32" s="295"/>
      <c r="AC32" s="295"/>
      <c r="AD32" s="295"/>
      <c r="AE32" s="295"/>
      <c r="AF32" s="295"/>
      <c r="AG32" s="295"/>
      <c r="AH32" s="295"/>
      <c r="AI32" s="295"/>
      <c r="AJ32" s="295"/>
      <c r="AK32" s="295"/>
      <c r="AL32" s="295"/>
      <c r="AM32" s="295"/>
      <c r="AN32" s="295"/>
      <c r="AO32" s="295"/>
      <c r="AP32" s="295"/>
      <c r="AQ32" s="295"/>
      <c r="AR32" s="295"/>
      <c r="AS32" s="295"/>
      <c r="AT32" s="295"/>
      <c r="AU32" s="295"/>
      <c r="AV32" s="295"/>
      <c r="AW32" s="295"/>
      <c r="AX32" s="295"/>
      <c r="AY32" s="295"/>
      <c r="AZ32" s="295"/>
      <c r="BA32" s="295"/>
      <c r="BB32" s="295"/>
      <c r="BC32" s="295"/>
      <c r="BD32" s="295"/>
      <c r="BE32" s="295"/>
      <c r="BF32" s="295"/>
      <c r="BG32" s="295"/>
      <c r="BH32" s="295"/>
      <c r="BI32" s="295"/>
      <c r="BJ32" s="295"/>
      <c r="BK32" s="295"/>
      <c r="BL32" s="295"/>
      <c r="BM32" s="295"/>
      <c r="BN32" s="295"/>
      <c r="BO32" s="295"/>
      <c r="BP32" s="295"/>
      <c r="BQ32" s="295"/>
      <c r="BR32" s="295"/>
      <c r="BS32" s="295"/>
      <c r="BT32" s="295"/>
      <c r="BU32" s="295"/>
      <c r="BV32" s="295"/>
      <c r="BW32" s="295"/>
      <c r="BX32" s="295"/>
      <c r="BY32" s="295"/>
      <c r="BZ32" s="295"/>
      <c r="CA32" s="295"/>
      <c r="CB32" s="295"/>
      <c r="CC32" s="295"/>
      <c r="CD32" s="295"/>
      <c r="CE32" s="295"/>
      <c r="CF32" s="295"/>
      <c r="CG32" s="295"/>
      <c r="CH32" s="295"/>
      <c r="CI32" s="295"/>
      <c r="CJ32" s="295"/>
      <c r="CK32" s="295"/>
      <c r="CL32" s="295"/>
      <c r="CM32" s="295"/>
      <c r="CN32" s="295"/>
      <c r="CO32" s="295"/>
      <c r="CP32" s="295"/>
      <c r="CQ32" s="295"/>
      <c r="CR32" s="295"/>
      <c r="CS32" s="295"/>
      <c r="CT32" s="295"/>
      <c r="CU32" s="295"/>
      <c r="CV32" s="295"/>
      <c r="CW32" s="295"/>
      <c r="CX32" s="295"/>
      <c r="CY32" s="295"/>
      <c r="CZ32" s="295"/>
      <c r="DA32" s="295"/>
      <c r="DB32" s="295"/>
      <c r="DC32" s="295"/>
      <c r="DD32" s="295"/>
      <c r="DE32" s="295"/>
      <c r="DF32" s="295"/>
      <c r="DG32" s="295"/>
      <c r="DH32" s="295"/>
      <c r="DI32" s="295"/>
      <c r="DJ32" s="295"/>
      <c r="DK32" s="295"/>
      <c r="DL32" s="295"/>
      <c r="DM32" s="295"/>
      <c r="DN32" s="295"/>
      <c r="DO32" s="295"/>
      <c r="DP32" s="295"/>
      <c r="DQ32" s="295"/>
      <c r="DR32" s="295"/>
      <c r="DS32" s="295"/>
      <c r="DT32" s="295"/>
      <c r="DU32" s="295"/>
      <c r="DV32" s="295"/>
      <c r="DW32" s="295"/>
      <c r="DX32" s="295"/>
      <c r="DY32" s="295"/>
      <c r="DZ32" s="295"/>
      <c r="EA32" s="295"/>
      <c r="EB32" s="295"/>
      <c r="EC32" s="295"/>
      <c r="ED32" s="295"/>
      <c r="EE32" s="295"/>
      <c r="EF32" s="295"/>
      <c r="EG32" s="295"/>
      <c r="EH32" s="295"/>
      <c r="EI32" s="295"/>
      <c r="EJ32" s="295"/>
      <c r="EK32" s="295"/>
      <c r="EL32" s="295"/>
      <c r="EM32" s="295"/>
      <c r="EN32" s="295"/>
      <c r="EO32" s="295"/>
      <c r="EP32" s="295"/>
      <c r="EQ32" s="295"/>
      <c r="ER32" s="295"/>
      <c r="ES32" s="295"/>
      <c r="ET32" s="295"/>
      <c r="EU32" s="295"/>
      <c r="EV32" s="295"/>
      <c r="EW32" s="295"/>
      <c r="EX32" s="295"/>
      <c r="EY32" s="295"/>
      <c r="EZ32" s="295"/>
      <c r="FA32" s="295"/>
      <c r="FB32" s="295"/>
      <c r="FC32" s="295"/>
      <c r="FD32" s="295"/>
      <c r="FE32" s="295"/>
      <c r="FF32" s="295"/>
      <c r="FG32" s="295"/>
      <c r="FH32" s="295"/>
      <c r="FI32" s="295"/>
      <c r="FJ32" s="295"/>
      <c r="FK32" s="295"/>
      <c r="FL32" s="295"/>
      <c r="FM32" s="295"/>
      <c r="FN32" s="295"/>
      <c r="FO32" s="295"/>
      <c r="FP32" s="295"/>
      <c r="FQ32" s="295"/>
      <c r="FR32" s="295"/>
      <c r="FS32" s="295"/>
      <c r="FT32" s="295"/>
      <c r="FU32" s="295"/>
      <c r="FV32" s="295"/>
      <c r="FW32" s="295"/>
      <c r="FX32" s="295"/>
      <c r="FY32" s="295"/>
      <c r="FZ32" s="295"/>
      <c r="GA32" s="295"/>
      <c r="GB32" s="295"/>
      <c r="GC32" s="295"/>
      <c r="GD32" s="295"/>
      <c r="GE32" s="295"/>
      <c r="GF32" s="295"/>
      <c r="GG32" s="295"/>
      <c r="GH32" s="295"/>
      <c r="GI32" s="295"/>
      <c r="GJ32" s="295"/>
      <c r="GK32" s="295"/>
      <c r="GL32" s="295"/>
      <c r="GM32" s="295"/>
      <c r="GN32" s="295"/>
      <c r="GO32" s="295"/>
      <c r="GP32" s="295"/>
      <c r="GQ32" s="295"/>
      <c r="GR32" s="295"/>
      <c r="GS32" s="295"/>
      <c r="GT32" s="295"/>
      <c r="GU32" s="295"/>
      <c r="GV32" s="295"/>
      <c r="GW32" s="295"/>
      <c r="GX32" s="295"/>
      <c r="GY32" s="295"/>
      <c r="GZ32" s="295"/>
      <c r="HA32" s="295"/>
      <c r="HB32" s="295"/>
      <c r="HC32" s="295"/>
      <c r="HD32" s="295"/>
      <c r="HE32" s="295"/>
      <c r="HF32" s="295"/>
      <c r="HG32" s="295"/>
      <c r="HH32" s="295"/>
      <c r="HI32" s="295"/>
      <c r="HJ32" s="295"/>
      <c r="HK32" s="295"/>
      <c r="HL32" s="295"/>
      <c r="HM32" s="295"/>
    </row>
    <row r="33" spans="1:30" s="295" customFormat="1" ht="17.25" thickBot="1">
      <c r="A33" s="294" t="s">
        <v>865</v>
      </c>
      <c r="F33" s="58"/>
      <c r="G33" s="58"/>
      <c r="H33" s="58"/>
      <c r="I33" s="58"/>
      <c r="J33" s="58"/>
    </row>
    <row r="34" spans="1:30" s="295" customFormat="1" ht="17.25" thickBot="1">
      <c r="A34" s="238" t="s">
        <v>705</v>
      </c>
      <c r="B34" s="375"/>
      <c r="C34" s="239" t="s">
        <v>866</v>
      </c>
      <c r="D34" s="376"/>
      <c r="E34" s="376"/>
      <c r="F34" s="376"/>
      <c r="G34" s="376"/>
      <c r="H34" s="377"/>
      <c r="J34" s="378" t="s">
        <v>706</v>
      </c>
      <c r="K34" s="379"/>
      <c r="L34" s="380" t="s">
        <v>707</v>
      </c>
      <c r="M34" s="381"/>
      <c r="N34" s="382"/>
      <c r="U34" s="383" t="s">
        <v>706</v>
      </c>
      <c r="V34" s="384"/>
      <c r="W34" s="385" t="s">
        <v>707</v>
      </c>
      <c r="X34" s="386"/>
      <c r="Y34" s="384"/>
      <c r="Z34" s="387"/>
    </row>
    <row r="35" spans="1:30" s="295" customFormat="1" ht="18.75">
      <c r="A35" s="240" t="s">
        <v>867</v>
      </c>
      <c r="B35" s="362"/>
      <c r="C35" s="289"/>
      <c r="D35" s="289"/>
      <c r="E35" s="289"/>
      <c r="F35" s="289"/>
      <c r="G35" s="289"/>
      <c r="H35" s="388"/>
      <c r="I35" s="389" t="s">
        <v>708</v>
      </c>
      <c r="J35" s="381"/>
      <c r="K35" s="381"/>
      <c r="L35" s="381"/>
      <c r="M35" s="381"/>
      <c r="N35" s="381"/>
      <c r="O35" s="381"/>
      <c r="P35" s="381"/>
      <c r="Q35" s="390"/>
      <c r="T35" s="389" t="s">
        <v>708</v>
      </c>
      <c r="U35" s="381"/>
      <c r="V35" s="381"/>
      <c r="W35" s="381"/>
      <c r="X35" s="381"/>
      <c r="Y35" s="381"/>
      <c r="Z35" s="381"/>
      <c r="AA35" s="381"/>
      <c r="AB35" s="390"/>
      <c r="AC35" s="391"/>
    </row>
    <row r="36" spans="1:30" s="295" customFormat="1" ht="18.75">
      <c r="A36" s="241" t="s">
        <v>691</v>
      </c>
      <c r="B36" s="226"/>
      <c r="C36" s="227"/>
      <c r="D36" s="227"/>
      <c r="E36" s="227"/>
      <c r="F36" s="227"/>
      <c r="G36" s="227"/>
      <c r="H36" s="237"/>
      <c r="I36" s="392" t="s">
        <v>709</v>
      </c>
      <c r="J36" s="391"/>
      <c r="K36" s="391"/>
      <c r="L36" s="391"/>
      <c r="M36" s="391"/>
      <c r="N36" s="391"/>
      <c r="O36" s="391"/>
      <c r="P36" s="391"/>
      <c r="Q36" s="393"/>
      <c r="T36" s="392" t="s">
        <v>709</v>
      </c>
      <c r="U36" s="391"/>
      <c r="W36" s="391"/>
      <c r="X36" s="391"/>
      <c r="Y36" s="391"/>
      <c r="Z36" s="391"/>
      <c r="AA36" s="391"/>
      <c r="AB36" s="393"/>
      <c r="AC36" s="391"/>
    </row>
    <row r="37" spans="1:30" s="295" customFormat="1" ht="18.75">
      <c r="A37" s="421" t="s">
        <v>79</v>
      </c>
      <c r="B37" s="421" t="s">
        <v>698</v>
      </c>
      <c r="C37" s="422">
        <f t="shared" ref="C37:H37" si="2">SUM(C35:C36)</f>
        <v>0</v>
      </c>
      <c r="D37" s="422">
        <f t="shared" si="2"/>
        <v>0</v>
      </c>
      <c r="E37" s="422">
        <f t="shared" si="2"/>
        <v>0</v>
      </c>
      <c r="F37" s="422">
        <f t="shared" si="2"/>
        <v>0</v>
      </c>
      <c r="G37" s="422">
        <f t="shared" si="2"/>
        <v>0</v>
      </c>
      <c r="H37" s="422">
        <f t="shared" si="2"/>
        <v>0</v>
      </c>
      <c r="I37" s="394" t="s">
        <v>710</v>
      </c>
      <c r="J37" s="391"/>
      <c r="K37" s="391"/>
      <c r="L37" s="391"/>
      <c r="M37" s="391"/>
      <c r="N37" s="391"/>
      <c r="O37" s="391"/>
      <c r="P37" s="391"/>
      <c r="Q37" s="393"/>
      <c r="T37" s="392" t="s">
        <v>710</v>
      </c>
      <c r="U37" s="391"/>
      <c r="V37" s="391"/>
      <c r="W37" s="391"/>
      <c r="X37" s="391"/>
      <c r="Y37" s="391"/>
      <c r="Z37" s="391"/>
      <c r="AA37" s="391"/>
      <c r="AB37" s="393"/>
      <c r="AC37" s="391"/>
    </row>
    <row r="38" spans="1:30" s="295" customFormat="1" ht="19.5" thickBot="1">
      <c r="A38" s="261" t="s">
        <v>79</v>
      </c>
      <c r="B38" s="262" t="s">
        <v>698</v>
      </c>
      <c r="C38" s="263" t="s">
        <v>144</v>
      </c>
      <c r="D38" s="264" t="s">
        <v>144</v>
      </c>
      <c r="E38" s="265" t="s">
        <v>144</v>
      </c>
      <c r="F38" s="266" t="s">
        <v>144</v>
      </c>
      <c r="G38" s="266" t="s">
        <v>144</v>
      </c>
      <c r="H38" s="267" t="s">
        <v>144</v>
      </c>
      <c r="I38" s="392" t="s">
        <v>711</v>
      </c>
      <c r="J38" s="391"/>
      <c r="K38" s="391"/>
      <c r="L38" s="391"/>
      <c r="M38" s="391"/>
      <c r="N38" s="391"/>
      <c r="O38" s="391"/>
      <c r="P38" s="391"/>
      <c r="Q38" s="393"/>
      <c r="T38" s="392" t="s">
        <v>711</v>
      </c>
      <c r="U38" s="391"/>
      <c r="V38" s="391"/>
      <c r="W38" s="391"/>
      <c r="X38" s="391"/>
      <c r="Y38" s="391"/>
      <c r="Z38" s="391"/>
      <c r="AA38" s="391"/>
      <c r="AB38" s="393"/>
      <c r="AC38" s="391"/>
    </row>
    <row r="39" spans="1:30" s="295" customFormat="1" ht="19.5" thickBot="1">
      <c r="I39" s="405" t="s">
        <v>712</v>
      </c>
      <c r="J39" s="406"/>
      <c r="K39" s="406"/>
      <c r="L39" s="406"/>
      <c r="M39" s="406"/>
      <c r="N39" s="406"/>
      <c r="O39" s="406"/>
      <c r="P39" s="406"/>
      <c r="Q39" s="407"/>
      <c r="T39" s="405" t="s">
        <v>712</v>
      </c>
      <c r="U39" s="406"/>
      <c r="V39" s="406"/>
      <c r="W39" s="406"/>
      <c r="X39" s="406"/>
      <c r="Y39" s="406"/>
      <c r="Z39" s="406"/>
      <c r="AA39" s="406"/>
      <c r="AB39" s="407"/>
      <c r="AC39" s="391"/>
    </row>
    <row r="40" spans="1:30" s="295" customFormat="1" ht="19.5">
      <c r="B40" s="138" t="s">
        <v>868</v>
      </c>
      <c r="G40" s="408" t="s">
        <v>869</v>
      </c>
      <c r="H40" s="58"/>
      <c r="I40" s="58"/>
    </row>
    <row r="41" spans="1:30" s="295" customFormat="1" ht="19.5">
      <c r="B41" s="138" t="s">
        <v>870</v>
      </c>
      <c r="AC41" s="409"/>
      <c r="AD41" s="409"/>
    </row>
    <row r="42" spans="1:30" s="295" customFormat="1" ht="18.75">
      <c r="B42" s="138" t="s">
        <v>871</v>
      </c>
      <c r="AC42" s="409"/>
      <c r="AD42" s="409"/>
    </row>
    <row r="43" spans="1:30" s="295" customFormat="1" ht="18.75">
      <c r="B43" s="138" t="s">
        <v>872</v>
      </c>
    </row>
    <row r="44" spans="1:30" s="295" customFormat="1"/>
    <row r="45" spans="1:30" s="295" customFormat="1">
      <c r="H45" s="1555" t="s">
        <v>4056</v>
      </c>
    </row>
    <row r="46" spans="1:30" s="304" customFormat="1">
      <c r="A46" s="315"/>
      <c r="B46" s="315"/>
      <c r="C46" s="315"/>
      <c r="D46" s="315"/>
      <c r="E46" s="315"/>
      <c r="F46" s="315"/>
      <c r="G46" s="315"/>
      <c r="H46" s="19" t="s">
        <v>4057</v>
      </c>
      <c r="I46" s="315"/>
      <c r="J46" s="315"/>
      <c r="K46" s="315"/>
      <c r="L46" s="315"/>
      <c r="M46" s="315"/>
      <c r="N46" s="315"/>
      <c r="O46" s="315"/>
    </row>
    <row r="47" spans="1:30" s="304" customFormat="1">
      <c r="A47" s="315"/>
      <c r="B47" s="315"/>
      <c r="C47" s="315"/>
      <c r="D47" s="315"/>
      <c r="E47" s="315"/>
      <c r="F47" s="315"/>
      <c r="G47" s="315"/>
      <c r="H47" s="315" t="s">
        <v>2356</v>
      </c>
      <c r="I47" s="315"/>
      <c r="J47" s="315"/>
      <c r="K47" s="315"/>
      <c r="L47" s="315"/>
      <c r="M47" s="315"/>
      <c r="N47" s="315"/>
      <c r="O47" s="315"/>
    </row>
    <row r="48" spans="1:30" s="304" customFormat="1" ht="18.75">
      <c r="B48" s="138" t="s">
        <v>2223</v>
      </c>
      <c r="H48" s="611" t="s">
        <v>2357</v>
      </c>
    </row>
    <row r="49" spans="1:30" s="304" customFormat="1">
      <c r="B49" t="s">
        <v>1004</v>
      </c>
    </row>
    <row r="50" spans="1:30" s="304" customFormat="1" ht="16.5" thickBot="1">
      <c r="A50" s="315"/>
      <c r="B50" s="315"/>
      <c r="C50" s="315"/>
      <c r="D50" s="315"/>
      <c r="E50" s="315"/>
      <c r="F50" s="315"/>
      <c r="G50" s="315"/>
      <c r="H50" s="315"/>
      <c r="I50" s="315"/>
      <c r="J50" s="315"/>
      <c r="K50" s="315"/>
      <c r="L50" s="315"/>
      <c r="M50" s="315"/>
      <c r="N50" s="315"/>
      <c r="O50" s="315"/>
      <c r="AD50" s="312"/>
    </row>
    <row r="51" spans="1:30" s="304" customFormat="1" ht="19.5" thickBot="1">
      <c r="A51" s="319" t="s">
        <v>141</v>
      </c>
      <c r="B51" s="296" t="s">
        <v>142</v>
      </c>
      <c r="C51" s="297" t="s">
        <v>143</v>
      </c>
      <c r="D51" s="298" t="s">
        <v>144</v>
      </c>
      <c r="E51" s="299" t="s">
        <v>229</v>
      </c>
      <c r="F51" s="299" t="s">
        <v>145</v>
      </c>
      <c r="G51" s="299" t="s">
        <v>146</v>
      </c>
      <c r="H51" s="299" t="s">
        <v>147</v>
      </c>
      <c r="I51" s="299" t="s">
        <v>230</v>
      </c>
      <c r="J51" s="300" t="s">
        <v>659</v>
      </c>
      <c r="K51" s="301"/>
      <c r="L51" s="299" t="s">
        <v>148</v>
      </c>
      <c r="M51" s="302" t="s">
        <v>231</v>
      </c>
      <c r="N51" s="299" t="s">
        <v>232</v>
      </c>
    </row>
    <row r="52" spans="1:30" s="1620" customFormat="1" ht="18.75" customHeight="1">
      <c r="A52" s="1556" t="s">
        <v>4286</v>
      </c>
      <c r="B52" s="1557" t="s">
        <v>614</v>
      </c>
      <c r="C52" s="1558" t="s">
        <v>1194</v>
      </c>
      <c r="D52" s="1559"/>
      <c r="E52" s="1560">
        <v>26</v>
      </c>
      <c r="F52" s="1561"/>
      <c r="G52" s="1561"/>
      <c r="H52" s="1562"/>
      <c r="I52" s="1563"/>
      <c r="J52" s="1564"/>
      <c r="K52" s="1564"/>
      <c r="L52" s="1564">
        <v>47</v>
      </c>
      <c r="M52" s="1562"/>
      <c r="N52" s="1617">
        <v>5</v>
      </c>
      <c r="O52" s="1618"/>
      <c r="P52" s="1619"/>
      <c r="Q52" s="1619"/>
      <c r="R52" s="1619"/>
      <c r="S52" s="1619"/>
      <c r="T52" s="1619"/>
      <c r="U52" s="1619"/>
    </row>
    <row r="53" spans="1:30" s="1620" customFormat="1">
      <c r="A53" s="1568" t="s">
        <v>4287</v>
      </c>
      <c r="B53" s="1557" t="s">
        <v>614</v>
      </c>
      <c r="C53" s="1558" t="s">
        <v>1194</v>
      </c>
      <c r="D53" s="1559"/>
      <c r="E53" s="1560">
        <v>34</v>
      </c>
      <c r="F53" s="1561"/>
      <c r="G53" s="1561"/>
      <c r="H53" s="1562"/>
      <c r="I53" s="1563"/>
      <c r="J53" s="1564"/>
      <c r="K53" s="1564"/>
      <c r="L53" s="1564">
        <v>64</v>
      </c>
      <c r="M53" s="1562"/>
      <c r="N53" s="1617">
        <v>5</v>
      </c>
      <c r="O53" s="1618"/>
      <c r="P53" s="1619"/>
      <c r="Q53" s="1619"/>
      <c r="R53" s="1619"/>
      <c r="S53" s="1619"/>
      <c r="T53" s="1619"/>
      <c r="U53" s="1619"/>
    </row>
    <row r="54" spans="1:30" s="1620" customFormat="1">
      <c r="A54" s="1568" t="s">
        <v>4288</v>
      </c>
      <c r="B54" s="1557" t="s">
        <v>614</v>
      </c>
      <c r="C54" s="1558" t="s">
        <v>1194</v>
      </c>
      <c r="D54" s="1559"/>
      <c r="E54" s="1560">
        <v>42</v>
      </c>
      <c r="F54" s="1561"/>
      <c r="G54" s="1561"/>
      <c r="H54" s="1562"/>
      <c r="I54" s="1563"/>
      <c r="J54" s="1564"/>
      <c r="K54" s="1564"/>
      <c r="L54" s="1564">
        <v>78</v>
      </c>
      <c r="M54" s="1562"/>
      <c r="N54" s="1617">
        <v>5</v>
      </c>
      <c r="O54" s="1618"/>
      <c r="P54" s="1619"/>
      <c r="Q54" s="1619"/>
      <c r="R54" s="1619"/>
      <c r="S54" s="1619"/>
      <c r="T54" s="1619"/>
      <c r="U54" s="1619"/>
    </row>
    <row r="55" spans="1:30" s="1620" customFormat="1">
      <c r="A55" s="1568" t="s">
        <v>4289</v>
      </c>
      <c r="B55" s="1557" t="s">
        <v>614</v>
      </c>
      <c r="C55" s="1558" t="s">
        <v>1194</v>
      </c>
      <c r="D55" s="1559"/>
      <c r="E55" s="1560">
        <v>51.5</v>
      </c>
      <c r="F55" s="1561"/>
      <c r="G55" s="1561"/>
      <c r="H55" s="1562"/>
      <c r="I55" s="1563"/>
      <c r="J55" s="1564"/>
      <c r="K55" s="1564"/>
      <c r="L55" s="1564">
        <v>88</v>
      </c>
      <c r="M55" s="1562"/>
      <c r="N55" s="1617"/>
      <c r="O55" s="1618" t="s">
        <v>4291</v>
      </c>
      <c r="P55" s="1619"/>
      <c r="Q55" s="1619"/>
      <c r="R55" s="1619"/>
      <c r="S55" s="1619"/>
      <c r="T55" s="1619"/>
      <c r="U55" s="1619"/>
    </row>
    <row r="56" spans="1:30" s="1620" customFormat="1">
      <c r="A56" s="1568" t="s">
        <v>4289</v>
      </c>
      <c r="B56" s="1557" t="s">
        <v>614</v>
      </c>
      <c r="C56" s="1558" t="s">
        <v>1194</v>
      </c>
      <c r="D56" s="1559"/>
      <c r="E56" s="1560">
        <v>65</v>
      </c>
      <c r="F56" s="1561"/>
      <c r="G56" s="1561"/>
      <c r="H56" s="1562"/>
      <c r="I56" s="1563"/>
      <c r="J56" s="1564"/>
      <c r="K56" s="1564"/>
      <c r="L56" s="1564">
        <v>115</v>
      </c>
      <c r="M56" s="1562"/>
      <c r="N56" s="1617"/>
      <c r="O56" s="1618" t="s">
        <v>4290</v>
      </c>
      <c r="P56" s="1619"/>
      <c r="Q56" s="1619"/>
      <c r="R56" s="1619"/>
      <c r="S56" s="1619"/>
      <c r="T56" s="1619"/>
      <c r="U56" s="1619"/>
    </row>
    <row r="57" spans="1:30" s="1567" customFormat="1">
      <c r="A57" s="1556" t="s">
        <v>875</v>
      </c>
      <c r="B57" s="1557" t="s">
        <v>614</v>
      </c>
      <c r="C57" s="1558" t="s">
        <v>1194</v>
      </c>
      <c r="D57" s="1559"/>
      <c r="E57" s="1560"/>
      <c r="F57" s="1561" t="s">
        <v>2414</v>
      </c>
      <c r="G57" s="1562"/>
      <c r="H57" s="1562"/>
      <c r="I57" s="1563"/>
      <c r="J57" s="1564"/>
      <c r="K57" s="1564"/>
      <c r="L57" s="1564"/>
      <c r="M57" s="1562"/>
      <c r="N57" s="1617"/>
      <c r="O57" s="1618" t="s">
        <v>4285</v>
      </c>
      <c r="P57" s="1710"/>
      <c r="Q57" s="1710"/>
      <c r="R57" s="1710"/>
      <c r="S57" s="1710"/>
      <c r="T57" s="1710"/>
      <c r="U57" s="1710"/>
    </row>
    <row r="58" spans="1:30" s="1620" customFormat="1">
      <c r="A58" s="1556" t="s">
        <v>4286</v>
      </c>
      <c r="B58" s="1557" t="s">
        <v>614</v>
      </c>
      <c r="C58" s="1558" t="s">
        <v>1194</v>
      </c>
      <c r="D58" s="1559"/>
      <c r="E58" s="1560">
        <v>30</v>
      </c>
      <c r="F58" s="1561" t="s">
        <v>583</v>
      </c>
      <c r="G58" s="1561"/>
      <c r="H58" s="1562"/>
      <c r="I58" s="1563"/>
      <c r="J58" s="1564"/>
      <c r="K58" s="1564"/>
      <c r="L58" s="1564">
        <v>55</v>
      </c>
      <c r="M58" s="1562"/>
      <c r="N58" s="1617" t="s">
        <v>551</v>
      </c>
      <c r="O58" s="1618"/>
      <c r="P58" s="1619"/>
      <c r="Q58" s="1619"/>
      <c r="R58" s="1619"/>
      <c r="S58" s="1619"/>
      <c r="T58" s="1619"/>
      <c r="U58" s="1619"/>
    </row>
    <row r="59" spans="1:30" s="1620" customFormat="1">
      <c r="A59" s="1568" t="s">
        <v>4287</v>
      </c>
      <c r="B59" s="1557" t="s">
        <v>614</v>
      </c>
      <c r="C59" s="1558" t="s">
        <v>1194</v>
      </c>
      <c r="D59" s="1559"/>
      <c r="E59" s="1560">
        <v>37</v>
      </c>
      <c r="F59" s="1561" t="s">
        <v>583</v>
      </c>
      <c r="G59" s="1561"/>
      <c r="H59" s="1562"/>
      <c r="I59" s="1563"/>
      <c r="J59" s="1564"/>
      <c r="K59" s="1564"/>
      <c r="L59" s="1564">
        <v>70</v>
      </c>
      <c r="M59" s="1562"/>
      <c r="N59" s="1617" t="s">
        <v>551</v>
      </c>
      <c r="O59" s="1618"/>
      <c r="P59" s="1619"/>
      <c r="Q59" s="1619"/>
      <c r="R59" s="1619"/>
      <c r="S59" s="1619"/>
      <c r="T59" s="1619"/>
      <c r="U59" s="1619"/>
    </row>
    <row r="60" spans="1:30" s="1620" customFormat="1">
      <c r="A60" s="1568" t="s">
        <v>4288</v>
      </c>
      <c r="B60" s="1557" t="s">
        <v>614</v>
      </c>
      <c r="C60" s="1558" t="s">
        <v>1194</v>
      </c>
      <c r="D60" s="1559"/>
      <c r="E60" s="1560">
        <v>44</v>
      </c>
      <c r="F60" s="1561" t="s">
        <v>583</v>
      </c>
      <c r="G60" s="1561"/>
      <c r="H60" s="1562"/>
      <c r="I60" s="1563"/>
      <c r="J60" s="1564"/>
      <c r="K60" s="1564"/>
      <c r="L60" s="1564">
        <v>84</v>
      </c>
      <c r="M60" s="1562"/>
      <c r="N60" s="1617" t="s">
        <v>551</v>
      </c>
      <c r="O60" s="1618"/>
      <c r="P60" s="1619"/>
      <c r="Q60" s="1619"/>
      <c r="R60" s="1619"/>
      <c r="S60" s="1619"/>
      <c r="T60" s="1619"/>
      <c r="U60" s="1619"/>
    </row>
    <row r="61" spans="1:30" s="1620" customFormat="1" ht="18.75" customHeight="1">
      <c r="A61" s="1556" t="s">
        <v>4286</v>
      </c>
      <c r="B61" s="1557" t="s">
        <v>614</v>
      </c>
      <c r="C61" s="1558" t="s">
        <v>4305</v>
      </c>
      <c r="D61" s="1559"/>
      <c r="E61" s="1560">
        <v>28</v>
      </c>
      <c r="F61" s="1561"/>
      <c r="G61" s="1561"/>
      <c r="H61" s="1562"/>
      <c r="I61" s="1563"/>
      <c r="J61" s="1564"/>
      <c r="K61" s="1564"/>
      <c r="L61" s="1564">
        <v>53</v>
      </c>
      <c r="M61" s="1562"/>
      <c r="N61" s="1617">
        <v>5</v>
      </c>
      <c r="O61" s="1618"/>
      <c r="P61" s="1619"/>
      <c r="Q61" s="1619"/>
      <c r="R61" s="1619"/>
      <c r="S61" s="1619"/>
      <c r="T61" s="1619"/>
      <c r="U61" s="1619"/>
    </row>
    <row r="62" spans="1:30" s="1620" customFormat="1">
      <c r="A62" s="1568" t="s">
        <v>4287</v>
      </c>
      <c r="B62" s="1557" t="s">
        <v>614</v>
      </c>
      <c r="C62" s="1558" t="s">
        <v>4305</v>
      </c>
      <c r="D62" s="1559"/>
      <c r="E62" s="1560">
        <v>36</v>
      </c>
      <c r="F62" s="1561"/>
      <c r="G62" s="1561"/>
      <c r="H62" s="1562"/>
      <c r="I62" s="1563"/>
      <c r="J62" s="1564"/>
      <c r="K62" s="1564"/>
      <c r="L62" s="1564">
        <v>65</v>
      </c>
      <c r="M62" s="1562"/>
      <c r="N62" s="1617">
        <v>5</v>
      </c>
      <c r="O62" s="1618"/>
      <c r="P62" s="1619"/>
      <c r="Q62" s="1619"/>
      <c r="R62" s="1619"/>
      <c r="S62" s="1619"/>
      <c r="T62" s="1619"/>
      <c r="U62" s="1619"/>
    </row>
    <row r="63" spans="1:30" s="1620" customFormat="1">
      <c r="A63" s="1568" t="s">
        <v>4288</v>
      </c>
      <c r="B63" s="1557" t="s">
        <v>614</v>
      </c>
      <c r="C63" s="1558" t="s">
        <v>4305</v>
      </c>
      <c r="D63" s="1559"/>
      <c r="E63" s="1560">
        <v>46</v>
      </c>
      <c r="F63" s="1561"/>
      <c r="G63" s="1561"/>
      <c r="H63" s="1562"/>
      <c r="I63" s="1563"/>
      <c r="J63" s="1564"/>
      <c r="K63" s="1564"/>
      <c r="L63" s="1564">
        <v>81</v>
      </c>
      <c r="M63" s="1562"/>
      <c r="N63" s="1617">
        <v>5</v>
      </c>
      <c r="O63" s="1618"/>
      <c r="P63" s="1619"/>
      <c r="Q63" s="1619"/>
      <c r="R63" s="1619"/>
      <c r="S63" s="1619"/>
      <c r="T63" s="1619"/>
      <c r="U63" s="1619"/>
    </row>
    <row r="64" spans="1:30" s="1620" customFormat="1">
      <c r="A64" s="1568" t="s">
        <v>4289</v>
      </c>
      <c r="B64" s="1557" t="s">
        <v>614</v>
      </c>
      <c r="C64" s="1558" t="s">
        <v>4305</v>
      </c>
      <c r="D64" s="1559"/>
      <c r="E64" s="1560">
        <v>65</v>
      </c>
      <c r="F64" s="1561"/>
      <c r="G64" s="1561"/>
      <c r="H64" s="1562"/>
      <c r="I64" s="1563"/>
      <c r="J64" s="1564"/>
      <c r="K64" s="1564"/>
      <c r="L64" s="1564">
        <v>115</v>
      </c>
      <c r="M64" s="1562"/>
      <c r="N64" s="1617"/>
      <c r="O64" s="1618" t="s">
        <v>4290</v>
      </c>
      <c r="P64" s="1619"/>
      <c r="Q64" s="1619"/>
      <c r="R64" s="1619"/>
      <c r="S64" s="1619"/>
      <c r="T64" s="1619"/>
      <c r="U64" s="1619"/>
    </row>
    <row r="65" spans="1:21" s="1620" customFormat="1">
      <c r="A65" s="1568" t="s">
        <v>4289</v>
      </c>
      <c r="B65" s="1557" t="s">
        <v>614</v>
      </c>
      <c r="C65" s="1558" t="s">
        <v>4305</v>
      </c>
      <c r="D65" s="1559"/>
      <c r="E65" s="1560">
        <v>60</v>
      </c>
      <c r="F65" s="1561"/>
      <c r="G65" s="1561"/>
      <c r="H65" s="1562"/>
      <c r="I65" s="1563"/>
      <c r="J65" s="1564"/>
      <c r="K65" s="1564"/>
      <c r="L65" s="1564">
        <v>105</v>
      </c>
      <c r="M65" s="1562"/>
      <c r="N65" s="1617"/>
      <c r="O65" s="1618" t="s">
        <v>4298</v>
      </c>
      <c r="P65" s="1619"/>
      <c r="Q65" s="1619"/>
      <c r="R65" s="1619"/>
      <c r="S65" s="1619"/>
      <c r="T65" s="1619"/>
      <c r="U65" s="1619"/>
    </row>
    <row r="66" spans="1:21" s="1567" customFormat="1">
      <c r="A66" s="1556" t="s">
        <v>875</v>
      </c>
      <c r="B66" s="1557" t="s">
        <v>614</v>
      </c>
      <c r="C66" s="1558" t="s">
        <v>4305</v>
      </c>
      <c r="D66" s="1559"/>
      <c r="E66" s="1560"/>
      <c r="F66" s="1561" t="s">
        <v>2414</v>
      </c>
      <c r="G66" s="1562"/>
      <c r="H66" s="1562"/>
      <c r="I66" s="1563"/>
      <c r="J66" s="1564"/>
      <c r="K66" s="1564"/>
      <c r="L66" s="1564"/>
      <c r="M66" s="1562"/>
      <c r="N66" s="1617"/>
      <c r="O66" s="1618" t="s">
        <v>4285</v>
      </c>
      <c r="P66" s="1710"/>
      <c r="Q66" s="1710"/>
      <c r="R66" s="1710"/>
      <c r="S66" s="1710"/>
      <c r="T66" s="1710"/>
      <c r="U66" s="1710"/>
    </row>
    <row r="67" spans="1:21" s="1567" customFormat="1">
      <c r="A67" s="1556" t="s">
        <v>4058</v>
      </c>
      <c r="B67" s="1557" t="s">
        <v>614</v>
      </c>
      <c r="C67" s="1558" t="s">
        <v>4059</v>
      </c>
      <c r="D67" s="1559"/>
      <c r="E67" s="1560">
        <v>29</v>
      </c>
      <c r="F67" s="1561"/>
      <c r="G67" s="1561" t="s">
        <v>4060</v>
      </c>
      <c r="H67" s="1562"/>
      <c r="I67" s="1563"/>
      <c r="J67" s="1564"/>
      <c r="K67" s="1564"/>
      <c r="L67" s="1564">
        <v>57</v>
      </c>
      <c r="M67" s="1562">
        <v>29</v>
      </c>
      <c r="N67" s="1565">
        <v>5</v>
      </c>
      <c r="O67" s="1566"/>
    </row>
    <row r="68" spans="1:21" s="1567" customFormat="1">
      <c r="A68" s="1568" t="s">
        <v>4061</v>
      </c>
      <c r="B68" s="1557" t="s">
        <v>614</v>
      </c>
      <c r="C68" s="1558" t="s">
        <v>4059</v>
      </c>
      <c r="D68" s="1559"/>
      <c r="E68" s="1560">
        <v>33</v>
      </c>
      <c r="F68" s="1561"/>
      <c r="G68" s="1561" t="s">
        <v>4060</v>
      </c>
      <c r="H68" s="1562"/>
      <c r="I68" s="1563"/>
      <c r="J68" s="1564"/>
      <c r="K68" s="1564"/>
      <c r="L68" s="1564">
        <v>60</v>
      </c>
      <c r="M68" s="1562">
        <v>27</v>
      </c>
      <c r="N68" s="1565">
        <v>5</v>
      </c>
      <c r="O68" s="1566"/>
    </row>
    <row r="69" spans="1:21" s="1567" customFormat="1">
      <c r="A69" s="1568" t="s">
        <v>1252</v>
      </c>
      <c r="B69" s="1557" t="s">
        <v>614</v>
      </c>
      <c r="C69" s="1558" t="s">
        <v>4059</v>
      </c>
      <c r="D69" s="1559"/>
      <c r="E69" s="1560">
        <v>36</v>
      </c>
      <c r="F69" s="1561"/>
      <c r="G69" s="1561" t="s">
        <v>4060</v>
      </c>
      <c r="H69" s="1562"/>
      <c r="I69" s="1563"/>
      <c r="J69" s="1564"/>
      <c r="K69" s="1564"/>
      <c r="L69" s="1564">
        <v>67</v>
      </c>
      <c r="M69" s="1562">
        <v>31</v>
      </c>
      <c r="N69" s="1565">
        <v>5</v>
      </c>
      <c r="O69" s="1566"/>
    </row>
    <row r="70" spans="1:21" s="1567" customFormat="1">
      <c r="A70" s="1568" t="s">
        <v>4062</v>
      </c>
      <c r="B70" s="1557" t="s">
        <v>614</v>
      </c>
      <c r="C70" s="1558" t="s">
        <v>4059</v>
      </c>
      <c r="D70" s="1559"/>
      <c r="E70" s="1560">
        <v>39</v>
      </c>
      <c r="F70" s="1561"/>
      <c r="G70" s="1561" t="s">
        <v>4060</v>
      </c>
      <c r="H70" s="1562"/>
      <c r="I70" s="1563"/>
      <c r="J70" s="1564"/>
      <c r="K70" s="1564"/>
      <c r="L70" s="1564">
        <v>70</v>
      </c>
      <c r="M70" s="1562">
        <v>31</v>
      </c>
      <c r="N70" s="1565">
        <v>5</v>
      </c>
      <c r="O70" s="1566"/>
    </row>
    <row r="71" spans="1:21" s="1620" customFormat="1">
      <c r="A71" s="1556" t="s">
        <v>3640</v>
      </c>
      <c r="B71" s="1557" t="s">
        <v>614</v>
      </c>
      <c r="C71" s="1558" t="s">
        <v>3639</v>
      </c>
      <c r="D71" s="1559"/>
      <c r="E71" s="1560">
        <v>28</v>
      </c>
      <c r="F71" s="1561"/>
      <c r="G71" s="1561"/>
      <c r="H71" s="1562"/>
      <c r="I71" s="1563"/>
      <c r="J71" s="1564"/>
      <c r="K71" s="1564"/>
      <c r="L71" s="1564">
        <v>51</v>
      </c>
      <c r="M71" s="1562">
        <v>23</v>
      </c>
      <c r="N71" s="1617">
        <v>5</v>
      </c>
      <c r="O71" s="1618"/>
      <c r="P71" s="1619"/>
      <c r="Q71" s="1619"/>
      <c r="R71" s="1619"/>
      <c r="S71" s="1619"/>
      <c r="T71" s="1619"/>
      <c r="U71" s="1619"/>
    </row>
    <row r="72" spans="1:21" s="1620" customFormat="1">
      <c r="A72" s="1568" t="s">
        <v>4168</v>
      </c>
      <c r="B72" s="1557" t="s">
        <v>614</v>
      </c>
      <c r="C72" s="1558" t="s">
        <v>3639</v>
      </c>
      <c r="D72" s="1559"/>
      <c r="E72" s="1560">
        <v>35</v>
      </c>
      <c r="F72" s="1561"/>
      <c r="G72" s="1561"/>
      <c r="H72" s="1562"/>
      <c r="I72" s="1563"/>
      <c r="J72" s="1564"/>
      <c r="K72" s="1564"/>
      <c r="L72" s="1564">
        <v>64</v>
      </c>
      <c r="M72" s="1562">
        <v>34</v>
      </c>
      <c r="N72" s="1617">
        <v>5</v>
      </c>
      <c r="O72" s="1618"/>
      <c r="P72" s="1619"/>
      <c r="Q72" s="1619"/>
      <c r="R72" s="1619"/>
      <c r="S72" s="1619"/>
      <c r="T72" s="1619"/>
      <c r="U72" s="1619"/>
    </row>
    <row r="73" spans="1:21" s="1620" customFormat="1">
      <c r="A73" s="1568" t="s">
        <v>4169</v>
      </c>
      <c r="B73" s="1557" t="s">
        <v>614</v>
      </c>
      <c r="C73" s="1558" t="s">
        <v>3639</v>
      </c>
      <c r="D73" s="1559"/>
      <c r="E73" s="1560">
        <v>41</v>
      </c>
      <c r="F73" s="1561"/>
      <c r="G73" s="1561"/>
      <c r="H73" s="1562"/>
      <c r="I73" s="1563"/>
      <c r="J73" s="1564"/>
      <c r="K73" s="1564"/>
      <c r="L73" s="1564">
        <v>77</v>
      </c>
      <c r="M73" s="1562">
        <v>36</v>
      </c>
      <c r="N73" s="1617">
        <v>5</v>
      </c>
      <c r="O73" s="1618"/>
      <c r="P73" s="1619"/>
      <c r="Q73" s="1619"/>
      <c r="R73" s="1619"/>
      <c r="S73" s="1619"/>
      <c r="T73" s="1619"/>
      <c r="U73" s="1619"/>
    </row>
    <row r="74" spans="1:21" s="1620" customFormat="1" ht="18.75" customHeight="1">
      <c r="A74" s="1556" t="s">
        <v>4286</v>
      </c>
      <c r="B74" s="1557" t="s">
        <v>614</v>
      </c>
      <c r="C74" s="1558" t="s">
        <v>4306</v>
      </c>
      <c r="D74" s="1559"/>
      <c r="E74" s="1560">
        <v>30</v>
      </c>
      <c r="F74" s="1561"/>
      <c r="G74" s="1561"/>
      <c r="H74" s="1562"/>
      <c r="I74" s="1563"/>
      <c r="J74" s="1564"/>
      <c r="K74" s="1564"/>
      <c r="L74" s="1564">
        <v>56</v>
      </c>
      <c r="M74" s="1562"/>
      <c r="N74" s="1617">
        <v>5</v>
      </c>
      <c r="O74" s="1618"/>
      <c r="P74" s="1619"/>
      <c r="Q74" s="1619"/>
      <c r="R74" s="1619"/>
      <c r="S74" s="1619"/>
      <c r="T74" s="1619"/>
      <c r="U74" s="1619"/>
    </row>
    <row r="75" spans="1:21" s="1620" customFormat="1">
      <c r="A75" s="1568" t="s">
        <v>4287</v>
      </c>
      <c r="B75" s="1557" t="s">
        <v>614</v>
      </c>
      <c r="C75" s="1558" t="s">
        <v>4306</v>
      </c>
      <c r="D75" s="1559"/>
      <c r="E75" s="1560">
        <v>38</v>
      </c>
      <c r="F75" s="1561"/>
      <c r="G75" s="1561"/>
      <c r="H75" s="1562"/>
      <c r="I75" s="1563"/>
      <c r="J75" s="1564"/>
      <c r="K75" s="1564"/>
      <c r="L75" s="1564">
        <v>72</v>
      </c>
      <c r="M75" s="1562"/>
      <c r="N75" s="1617">
        <v>5</v>
      </c>
      <c r="O75" s="1618"/>
      <c r="P75" s="1619"/>
      <c r="Q75" s="1619"/>
      <c r="R75" s="1619"/>
      <c r="S75" s="1619"/>
      <c r="T75" s="1619"/>
      <c r="U75" s="1619"/>
    </row>
    <row r="76" spans="1:21" s="1620" customFormat="1">
      <c r="A76" s="1568" t="s">
        <v>4288</v>
      </c>
      <c r="B76" s="1557" t="s">
        <v>614</v>
      </c>
      <c r="C76" s="1558" t="s">
        <v>4306</v>
      </c>
      <c r="D76" s="1559"/>
      <c r="E76" s="1560">
        <v>42</v>
      </c>
      <c r="F76" s="1561"/>
      <c r="G76" s="1561"/>
      <c r="H76" s="1562"/>
      <c r="I76" s="1563"/>
      <c r="J76" s="1564"/>
      <c r="K76" s="1564"/>
      <c r="L76" s="1564">
        <v>79</v>
      </c>
      <c r="M76" s="1562"/>
      <c r="N76" s="1617">
        <v>5</v>
      </c>
      <c r="O76" s="1618"/>
      <c r="P76" s="1619"/>
      <c r="Q76" s="1619"/>
      <c r="R76" s="1619"/>
      <c r="S76" s="1619"/>
      <c r="T76" s="1619"/>
      <c r="U76" s="1619"/>
    </row>
    <row r="77" spans="1:21" s="1620" customFormat="1">
      <c r="A77" s="1568" t="s">
        <v>4289</v>
      </c>
      <c r="B77" s="1557" t="s">
        <v>614</v>
      </c>
      <c r="C77" s="1558" t="s">
        <v>4306</v>
      </c>
      <c r="D77" s="1559"/>
      <c r="E77" s="1560" t="s">
        <v>4307</v>
      </c>
      <c r="F77" s="1561"/>
      <c r="G77" s="1561"/>
      <c r="H77" s="1562"/>
      <c r="I77" s="1563"/>
      <c r="J77" s="1564"/>
      <c r="K77" s="1564"/>
      <c r="L77" s="1564">
        <v>115</v>
      </c>
      <c r="M77" s="1562"/>
      <c r="N77" s="1617"/>
      <c r="O77" s="1618" t="s">
        <v>4308</v>
      </c>
      <c r="P77" s="1619"/>
      <c r="Q77" s="1619"/>
      <c r="R77" s="1619"/>
      <c r="S77" s="1619"/>
      <c r="T77" s="1619"/>
      <c r="U77" s="1619"/>
    </row>
    <row r="78" spans="1:21" s="1567" customFormat="1">
      <c r="A78" s="1556" t="s">
        <v>875</v>
      </c>
      <c r="B78" s="1557" t="s">
        <v>614</v>
      </c>
      <c r="C78" s="1558" t="s">
        <v>4306</v>
      </c>
      <c r="D78" s="1559"/>
      <c r="E78" s="1560"/>
      <c r="F78" s="1561" t="s">
        <v>4302</v>
      </c>
      <c r="G78" s="1562"/>
      <c r="H78" s="1562"/>
      <c r="I78" s="1563"/>
      <c r="J78" s="1564"/>
      <c r="K78" s="1564"/>
      <c r="L78" s="1564"/>
      <c r="M78" s="1562"/>
      <c r="N78" s="1617"/>
      <c r="O78" s="1618" t="s">
        <v>4285</v>
      </c>
      <c r="P78" s="1710"/>
      <c r="Q78" s="1710"/>
      <c r="R78" s="1710"/>
      <c r="S78" s="1710"/>
      <c r="T78" s="1710"/>
      <c r="U78" s="1710"/>
    </row>
    <row r="79" spans="1:21" s="1620" customFormat="1">
      <c r="A79" s="1556" t="s">
        <v>4286</v>
      </c>
      <c r="B79" s="1557" t="s">
        <v>614</v>
      </c>
      <c r="C79" s="1558" t="s">
        <v>4309</v>
      </c>
      <c r="D79" s="1559"/>
      <c r="E79" s="1560">
        <v>32</v>
      </c>
      <c r="F79" s="1561"/>
      <c r="G79" s="1562"/>
      <c r="H79" s="1562"/>
      <c r="I79" s="1563"/>
      <c r="J79" s="1564"/>
      <c r="K79" s="1564"/>
      <c r="L79" s="1564">
        <v>56</v>
      </c>
      <c r="M79" s="1562"/>
      <c r="N79" s="1617">
        <v>5</v>
      </c>
      <c r="O79" s="1711"/>
      <c r="P79" s="1619"/>
      <c r="Q79" s="1619"/>
      <c r="R79" s="1619"/>
      <c r="S79" s="1619"/>
      <c r="T79" s="1619"/>
      <c r="U79" s="1619"/>
    </row>
    <row r="80" spans="1:21" s="1620" customFormat="1">
      <c r="A80" s="1568" t="s">
        <v>4287</v>
      </c>
      <c r="B80" s="1557" t="s">
        <v>614</v>
      </c>
      <c r="C80" s="1558" t="s">
        <v>4309</v>
      </c>
      <c r="D80" s="1559"/>
      <c r="E80" s="1560">
        <v>43</v>
      </c>
      <c r="F80" s="1561"/>
      <c r="G80" s="1562"/>
      <c r="H80" s="1562"/>
      <c r="I80" s="1563"/>
      <c r="J80" s="1564"/>
      <c r="K80" s="1564"/>
      <c r="L80" s="1564">
        <v>75</v>
      </c>
      <c r="M80" s="1562"/>
      <c r="N80" s="1617">
        <v>5</v>
      </c>
      <c r="O80" s="1711"/>
      <c r="P80" s="1619"/>
      <c r="Q80" s="1619"/>
      <c r="R80" s="1619"/>
      <c r="S80" s="1619"/>
      <c r="T80" s="1619"/>
      <c r="U80" s="1619"/>
    </row>
    <row r="81" spans="1:21" s="1620" customFormat="1">
      <c r="A81" s="1568" t="s">
        <v>4288</v>
      </c>
      <c r="B81" s="1557" t="s">
        <v>614</v>
      </c>
      <c r="C81" s="1558" t="s">
        <v>4309</v>
      </c>
      <c r="D81" s="1559"/>
      <c r="E81" s="1560">
        <v>51</v>
      </c>
      <c r="F81" s="1561"/>
      <c r="G81" s="1562"/>
      <c r="H81" s="1562"/>
      <c r="I81" s="1563"/>
      <c r="J81" s="1564"/>
      <c r="K81" s="1564"/>
      <c r="L81" s="1564">
        <v>90</v>
      </c>
      <c r="M81" s="1562"/>
      <c r="N81" s="1617">
        <v>5</v>
      </c>
      <c r="O81" s="1711"/>
      <c r="P81" s="1619"/>
      <c r="Q81" s="1619"/>
      <c r="R81" s="1619"/>
      <c r="S81" s="1619"/>
      <c r="T81" s="1619"/>
      <c r="U81" s="1619"/>
    </row>
    <row r="82" spans="1:21" s="1567" customFormat="1">
      <c r="A82" s="1556" t="s">
        <v>875</v>
      </c>
      <c r="B82" s="1557" t="s">
        <v>614</v>
      </c>
      <c r="C82" s="1558" t="s">
        <v>4309</v>
      </c>
      <c r="D82" s="1559"/>
      <c r="E82" s="1560"/>
      <c r="F82" s="1561" t="s">
        <v>4302</v>
      </c>
      <c r="G82" s="1562"/>
      <c r="H82" s="1562"/>
      <c r="I82" s="1563"/>
      <c r="J82" s="1564"/>
      <c r="K82" s="1564"/>
      <c r="L82" s="1564"/>
      <c r="M82" s="1562"/>
      <c r="N82" s="1617">
        <v>5</v>
      </c>
      <c r="O82" s="1618" t="s">
        <v>4285</v>
      </c>
      <c r="P82" s="1710"/>
      <c r="Q82" s="1710"/>
      <c r="R82" s="1710"/>
      <c r="S82" s="1710"/>
      <c r="T82" s="1710"/>
      <c r="U82" s="1710"/>
    </row>
    <row r="83" spans="1:21" s="1620" customFormat="1">
      <c r="A83" s="1568" t="s">
        <v>4289</v>
      </c>
      <c r="B83" s="1557" t="s">
        <v>614</v>
      </c>
      <c r="C83" s="1558" t="s">
        <v>4309</v>
      </c>
      <c r="D83" s="1559"/>
      <c r="E83" s="1560">
        <v>80</v>
      </c>
      <c r="F83" s="1561"/>
      <c r="G83" s="1562"/>
      <c r="H83" s="1562"/>
      <c r="I83" s="1563"/>
      <c r="J83" s="1564"/>
      <c r="K83" s="1564"/>
      <c r="L83" s="1564">
        <v>140</v>
      </c>
      <c r="M83" s="1562"/>
      <c r="N83" s="1617">
        <v>5</v>
      </c>
      <c r="O83" s="1715" t="s">
        <v>4310</v>
      </c>
      <c r="P83" s="1619"/>
      <c r="Q83" s="1619"/>
      <c r="R83" s="1619"/>
      <c r="S83" s="1619"/>
      <c r="T83" s="1619"/>
      <c r="U83" s="1619"/>
    </row>
    <row r="84" spans="1:21" s="1567" customFormat="1">
      <c r="A84" s="1556" t="s">
        <v>4289</v>
      </c>
      <c r="B84" s="1557" t="s">
        <v>614</v>
      </c>
      <c r="C84" s="1558" t="s">
        <v>4309</v>
      </c>
      <c r="D84" s="1559"/>
      <c r="E84" s="1560">
        <v>54.5</v>
      </c>
      <c r="F84" s="1561"/>
      <c r="G84" s="1562"/>
      <c r="H84" s="1562"/>
      <c r="I84" s="1563"/>
      <c r="J84" s="1564"/>
      <c r="K84" s="1564"/>
      <c r="L84" s="1564">
        <v>89</v>
      </c>
      <c r="M84" s="1562"/>
      <c r="N84" s="1617">
        <v>5</v>
      </c>
      <c r="O84" s="1618" t="s">
        <v>4311</v>
      </c>
      <c r="P84" s="1710"/>
      <c r="Q84" s="1710"/>
      <c r="R84" s="1710"/>
      <c r="S84" s="1710"/>
      <c r="T84" s="1710"/>
      <c r="U84" s="1710"/>
    </row>
    <row r="85" spans="1:21" s="1620" customFormat="1">
      <c r="A85" s="1568" t="s">
        <v>4289</v>
      </c>
      <c r="B85" s="1557" t="s">
        <v>614</v>
      </c>
      <c r="C85" s="1558" t="s">
        <v>4309</v>
      </c>
      <c r="D85" s="1559"/>
      <c r="E85" s="1560">
        <v>70</v>
      </c>
      <c r="F85" s="1561"/>
      <c r="G85" s="1562"/>
      <c r="H85" s="1562"/>
      <c r="I85" s="1563"/>
      <c r="J85" s="1564"/>
      <c r="K85" s="1564"/>
      <c r="L85" s="1564">
        <v>120</v>
      </c>
      <c r="M85" s="1562"/>
      <c r="N85" s="1617">
        <v>5</v>
      </c>
      <c r="O85" s="1715" t="s">
        <v>4312</v>
      </c>
      <c r="P85" s="1619"/>
      <c r="Q85" s="1619"/>
      <c r="R85" s="1619"/>
      <c r="S85" s="1619"/>
      <c r="T85" s="1619"/>
      <c r="U85" s="1619"/>
    </row>
    <row r="86" spans="1:21" s="1567" customFormat="1">
      <c r="A86" s="1556" t="s">
        <v>4289</v>
      </c>
      <c r="B86" s="1557" t="s">
        <v>614</v>
      </c>
      <c r="C86" s="1558" t="s">
        <v>4309</v>
      </c>
      <c r="D86" s="1559"/>
      <c r="E86" s="1560">
        <v>75</v>
      </c>
      <c r="F86" s="1561"/>
      <c r="G86" s="1562"/>
      <c r="H86" s="1562"/>
      <c r="I86" s="1563"/>
      <c r="J86" s="1564"/>
      <c r="K86" s="1564"/>
      <c r="L86" s="1564">
        <v>130</v>
      </c>
      <c r="M86" s="1562"/>
      <c r="N86" s="1617">
        <v>5</v>
      </c>
      <c r="O86" s="1618" t="s">
        <v>4294</v>
      </c>
      <c r="P86" s="1710"/>
      <c r="Q86" s="1710"/>
      <c r="R86" s="1710"/>
      <c r="S86" s="1710"/>
      <c r="T86" s="1710"/>
      <c r="U86" s="1710"/>
    </row>
    <row r="87" spans="1:21" s="1620" customFormat="1">
      <c r="A87" s="1556" t="s">
        <v>4286</v>
      </c>
      <c r="B87" s="1557" t="s">
        <v>614</v>
      </c>
      <c r="C87" s="1558" t="s">
        <v>1195</v>
      </c>
      <c r="D87" s="1559"/>
      <c r="E87" s="1560">
        <v>32</v>
      </c>
      <c r="F87" s="1561" t="s">
        <v>874</v>
      </c>
      <c r="G87" s="1562"/>
      <c r="H87" s="1562"/>
      <c r="I87" s="1563"/>
      <c r="J87" s="1564"/>
      <c r="K87" s="1564"/>
      <c r="L87" s="1564">
        <v>56</v>
      </c>
      <c r="M87" s="1562"/>
      <c r="N87" s="1617">
        <v>5</v>
      </c>
      <c r="O87" s="1711"/>
      <c r="P87" s="1619"/>
      <c r="Q87" s="1619"/>
      <c r="R87" s="1619"/>
      <c r="S87" s="1619"/>
      <c r="T87" s="1619"/>
      <c r="U87" s="1619"/>
    </row>
    <row r="88" spans="1:21" s="1620" customFormat="1">
      <c r="A88" s="1568" t="s">
        <v>4287</v>
      </c>
      <c r="B88" s="1557" t="s">
        <v>614</v>
      </c>
      <c r="C88" s="1558" t="s">
        <v>1195</v>
      </c>
      <c r="D88" s="1559"/>
      <c r="E88" s="1560">
        <v>46</v>
      </c>
      <c r="F88" s="1561" t="s">
        <v>874</v>
      </c>
      <c r="G88" s="1562"/>
      <c r="H88" s="1562"/>
      <c r="I88" s="1563"/>
      <c r="J88" s="1564"/>
      <c r="K88" s="1564"/>
      <c r="L88" s="1564">
        <v>79</v>
      </c>
      <c r="M88" s="1562"/>
      <c r="N88" s="1617">
        <v>5</v>
      </c>
      <c r="O88" s="1711"/>
      <c r="P88" s="1619"/>
      <c r="Q88" s="1619"/>
      <c r="R88" s="1619"/>
      <c r="S88" s="1619"/>
      <c r="T88" s="1619"/>
      <c r="U88" s="1619"/>
    </row>
    <row r="89" spans="1:21" s="1620" customFormat="1">
      <c r="A89" s="1568" t="s">
        <v>4288</v>
      </c>
      <c r="B89" s="1557" t="s">
        <v>614</v>
      </c>
      <c r="C89" s="1558" t="s">
        <v>1195</v>
      </c>
      <c r="D89" s="1559"/>
      <c r="E89" s="1560">
        <v>56</v>
      </c>
      <c r="F89" s="1561" t="s">
        <v>874</v>
      </c>
      <c r="G89" s="1562"/>
      <c r="H89" s="1562"/>
      <c r="I89" s="1563"/>
      <c r="J89" s="1564"/>
      <c r="K89" s="1564"/>
      <c r="L89" s="1564">
        <v>100</v>
      </c>
      <c r="M89" s="1562"/>
      <c r="N89" s="1617">
        <v>5</v>
      </c>
      <c r="O89" s="1711"/>
      <c r="P89" s="1619"/>
      <c r="Q89" s="1619"/>
      <c r="R89" s="1619"/>
      <c r="S89" s="1619"/>
      <c r="T89" s="1619"/>
      <c r="U89" s="1619"/>
    </row>
    <row r="90" spans="1:21" s="1567" customFormat="1">
      <c r="A90" s="1556" t="s">
        <v>875</v>
      </c>
      <c r="B90" s="1557" t="s">
        <v>614</v>
      </c>
      <c r="C90" s="1558" t="s">
        <v>1195</v>
      </c>
      <c r="D90" s="1559"/>
      <c r="E90" s="1560"/>
      <c r="F90" s="1561" t="s">
        <v>1197</v>
      </c>
      <c r="G90" s="1562"/>
      <c r="H90" s="1562"/>
      <c r="I90" s="1563"/>
      <c r="J90" s="1564"/>
      <c r="K90" s="1564"/>
      <c r="L90" s="1564"/>
      <c r="M90" s="1562"/>
      <c r="N90" s="1617">
        <v>5</v>
      </c>
      <c r="O90" s="1612" t="s">
        <v>4285</v>
      </c>
      <c r="P90" s="1710"/>
      <c r="Q90" s="1710"/>
      <c r="R90" s="1710"/>
      <c r="S90" s="1710"/>
      <c r="T90" s="1710"/>
      <c r="U90" s="1710"/>
    </row>
    <row r="91" spans="1:21" s="1620" customFormat="1">
      <c r="A91" s="1568" t="s">
        <v>4289</v>
      </c>
      <c r="B91" s="1557" t="s">
        <v>614</v>
      </c>
      <c r="C91" s="1558" t="s">
        <v>1195</v>
      </c>
      <c r="D91" s="1559"/>
      <c r="E91" s="1560">
        <v>79.5</v>
      </c>
      <c r="F91" s="1561"/>
      <c r="G91" s="1562"/>
      <c r="H91" s="1562"/>
      <c r="I91" s="1563"/>
      <c r="J91" s="1564"/>
      <c r="K91" s="1564"/>
      <c r="L91" s="1564">
        <v>140</v>
      </c>
      <c r="M91" s="1562"/>
      <c r="N91" s="1617">
        <v>5</v>
      </c>
      <c r="O91" s="1613" t="s">
        <v>4292</v>
      </c>
      <c r="P91" s="1619"/>
      <c r="Q91" s="1619"/>
      <c r="R91" s="1619"/>
      <c r="S91" s="1619"/>
      <c r="T91" s="1619"/>
      <c r="U91" s="1619"/>
    </row>
    <row r="92" spans="1:21" s="1567" customFormat="1">
      <c r="A92" s="1556" t="s">
        <v>4289</v>
      </c>
      <c r="B92" s="1557" t="s">
        <v>614</v>
      </c>
      <c r="C92" s="1558" t="s">
        <v>1195</v>
      </c>
      <c r="D92" s="1559"/>
      <c r="E92" s="1560">
        <v>69.5</v>
      </c>
      <c r="F92" s="1561"/>
      <c r="G92" s="1562"/>
      <c r="H92" s="1562"/>
      <c r="I92" s="1563"/>
      <c r="J92" s="1564"/>
      <c r="K92" s="1564"/>
      <c r="L92" s="1564">
        <v>120</v>
      </c>
      <c r="M92" s="1562"/>
      <c r="N92" s="1617">
        <v>5</v>
      </c>
      <c r="O92" s="1612" t="s">
        <v>4293</v>
      </c>
      <c r="P92" s="1710"/>
      <c r="Q92" s="1710"/>
      <c r="R92" s="1710"/>
      <c r="S92" s="1710"/>
      <c r="T92" s="1710"/>
      <c r="U92" s="1710"/>
    </row>
    <row r="93" spans="1:21" s="1620" customFormat="1">
      <c r="A93" s="1568" t="s">
        <v>4289</v>
      </c>
      <c r="B93" s="1557" t="s">
        <v>614</v>
      </c>
      <c r="C93" s="1558" t="s">
        <v>1195</v>
      </c>
      <c r="D93" s="1559"/>
      <c r="E93" s="1560">
        <v>82</v>
      </c>
      <c r="F93" s="1561"/>
      <c r="G93" s="1562"/>
      <c r="H93" s="1562"/>
      <c r="I93" s="1563"/>
      <c r="J93" s="1564"/>
      <c r="K93" s="1564"/>
      <c r="L93" s="1564">
        <v>145</v>
      </c>
      <c r="M93" s="1562"/>
      <c r="N93" s="1617">
        <v>5</v>
      </c>
      <c r="O93" s="1613" t="s">
        <v>4294</v>
      </c>
      <c r="P93" s="1619"/>
      <c r="Q93" s="1619"/>
      <c r="R93" s="1619"/>
      <c r="S93" s="1619"/>
      <c r="T93" s="1619"/>
      <c r="U93" s="1619"/>
    </row>
    <row r="94" spans="1:21" s="1567" customFormat="1">
      <c r="A94" s="1556" t="s">
        <v>4289</v>
      </c>
      <c r="B94" s="1557" t="s">
        <v>614</v>
      </c>
      <c r="C94" s="1558" t="s">
        <v>1195</v>
      </c>
      <c r="D94" s="1559"/>
      <c r="E94" s="1560">
        <v>74.5</v>
      </c>
      <c r="F94" s="1561"/>
      <c r="G94" s="1562"/>
      <c r="H94" s="1562"/>
      <c r="I94" s="1563"/>
      <c r="J94" s="1564"/>
      <c r="K94" s="1564"/>
      <c r="L94" s="1564">
        <v>130</v>
      </c>
      <c r="M94" s="1562"/>
      <c r="N94" s="1617">
        <v>5</v>
      </c>
      <c r="O94" s="1713" t="s">
        <v>4295</v>
      </c>
      <c r="P94" s="1710"/>
      <c r="Q94" s="1710"/>
      <c r="R94" s="1710"/>
      <c r="S94" s="1710"/>
      <c r="T94" s="1710"/>
      <c r="U94" s="1710"/>
    </row>
    <row r="95" spans="1:21" s="1581" customFormat="1">
      <c r="A95" s="1569" t="s">
        <v>4317</v>
      </c>
      <c r="B95" s="1570" t="s">
        <v>614</v>
      </c>
      <c r="C95" s="1571" t="s">
        <v>553</v>
      </c>
      <c r="D95" s="1572"/>
      <c r="E95" s="1573">
        <v>32</v>
      </c>
      <c r="F95" s="1574" t="s">
        <v>2812</v>
      </c>
      <c r="G95" s="1576"/>
      <c r="H95" s="1576"/>
      <c r="I95" s="1623"/>
      <c r="J95" s="1578"/>
      <c r="K95" s="1578"/>
      <c r="L95" s="1578"/>
      <c r="M95" s="1576">
        <v>25</v>
      </c>
      <c r="N95" s="1611">
        <v>7</v>
      </c>
      <c r="O95" s="1576" t="s">
        <v>4332</v>
      </c>
      <c r="P95" s="1595"/>
      <c r="Q95" s="1595"/>
      <c r="R95" s="1595"/>
      <c r="S95" s="1595"/>
      <c r="T95" s="1595"/>
      <c r="U95" s="1595"/>
    </row>
    <row r="96" spans="1:21" s="1581" customFormat="1">
      <c r="A96" s="1569" t="s">
        <v>4320</v>
      </c>
      <c r="B96" s="1570" t="s">
        <v>614</v>
      </c>
      <c r="C96" s="1571" t="s">
        <v>553</v>
      </c>
      <c r="D96" s="1572"/>
      <c r="E96" s="1573">
        <v>40</v>
      </c>
      <c r="F96" s="1574" t="s">
        <v>2812</v>
      </c>
      <c r="G96" s="1576"/>
      <c r="H96" s="1576"/>
      <c r="I96" s="1623"/>
      <c r="J96" s="1578"/>
      <c r="K96" s="1578"/>
      <c r="L96" s="1578"/>
      <c r="M96" s="1576">
        <v>30</v>
      </c>
      <c r="N96" s="1611">
        <v>7</v>
      </c>
      <c r="O96" s="1576" t="s">
        <v>4332</v>
      </c>
      <c r="P96" s="1595"/>
      <c r="Q96" s="1595"/>
      <c r="R96" s="1595"/>
      <c r="S96" s="1595"/>
      <c r="T96" s="1595"/>
      <c r="U96" s="1595"/>
    </row>
    <row r="97" spans="1:21" s="1581" customFormat="1">
      <c r="A97" s="1569" t="s">
        <v>849</v>
      </c>
      <c r="B97" s="1570" t="s">
        <v>614</v>
      </c>
      <c r="C97" s="1571" t="s">
        <v>553</v>
      </c>
      <c r="D97" s="1572"/>
      <c r="E97" s="1573">
        <v>32</v>
      </c>
      <c r="F97" s="1574" t="s">
        <v>2812</v>
      </c>
      <c r="G97" s="1576"/>
      <c r="H97" s="1576"/>
      <c r="I97" s="1623"/>
      <c r="J97" s="1578"/>
      <c r="K97" s="1578"/>
      <c r="L97" s="1578"/>
      <c r="M97" s="1576">
        <v>25</v>
      </c>
      <c r="N97" s="1611">
        <v>7</v>
      </c>
      <c r="O97" s="1576" t="s">
        <v>4332</v>
      </c>
      <c r="P97" s="1595"/>
      <c r="Q97" s="1595"/>
      <c r="R97" s="1595"/>
      <c r="S97" s="1595"/>
      <c r="T97" s="1595"/>
      <c r="U97" s="1595"/>
    </row>
    <row r="98" spans="1:21" s="1581" customFormat="1">
      <c r="A98" s="1569" t="s">
        <v>4317</v>
      </c>
      <c r="B98" s="1570" t="s">
        <v>614</v>
      </c>
      <c r="C98" s="1571" t="s">
        <v>553</v>
      </c>
      <c r="D98" s="1572"/>
      <c r="E98" s="1573">
        <v>35</v>
      </c>
      <c r="F98" s="1574" t="s">
        <v>2981</v>
      </c>
      <c r="G98" s="1576"/>
      <c r="H98" s="1576"/>
      <c r="I98" s="1623"/>
      <c r="J98" s="1578"/>
      <c r="K98" s="1578"/>
      <c r="L98" s="1578">
        <v>65</v>
      </c>
      <c r="M98" s="1576">
        <v>30</v>
      </c>
      <c r="N98" s="1611">
        <v>7</v>
      </c>
      <c r="O98" s="1576" t="s">
        <v>4332</v>
      </c>
      <c r="P98" s="1595"/>
      <c r="Q98" s="1595"/>
      <c r="R98" s="1595"/>
      <c r="S98" s="1595"/>
      <c r="T98" s="1595"/>
      <c r="U98" s="1595"/>
    </row>
    <row r="99" spans="1:21" s="1581" customFormat="1">
      <c r="A99" s="1569" t="s">
        <v>4318</v>
      </c>
      <c r="B99" s="1570" t="s">
        <v>614</v>
      </c>
      <c r="C99" s="1571" t="s">
        <v>553</v>
      </c>
      <c r="D99" s="1572"/>
      <c r="E99" s="1573">
        <v>45</v>
      </c>
      <c r="F99" s="1574" t="s">
        <v>2981</v>
      </c>
      <c r="G99" s="1576"/>
      <c r="H99" s="1576"/>
      <c r="I99" s="1623"/>
      <c r="J99" s="1578"/>
      <c r="K99" s="1578"/>
      <c r="L99" s="1578"/>
      <c r="M99" s="1576">
        <v>35</v>
      </c>
      <c r="N99" s="1611">
        <v>7</v>
      </c>
      <c r="O99" s="1576" t="s">
        <v>4332</v>
      </c>
      <c r="P99" s="1595"/>
      <c r="Q99" s="1595"/>
      <c r="R99" s="1595"/>
      <c r="S99" s="1595"/>
      <c r="T99" s="1595"/>
      <c r="U99" s="1595"/>
    </row>
    <row r="100" spans="1:21" s="1581" customFormat="1">
      <c r="A100" s="1569" t="s">
        <v>485</v>
      </c>
      <c r="B100" s="1570" t="s">
        <v>614</v>
      </c>
      <c r="C100" s="1571" t="s">
        <v>553</v>
      </c>
      <c r="D100" s="1572"/>
      <c r="E100" s="1573">
        <v>35</v>
      </c>
      <c r="F100" s="1574" t="s">
        <v>2981</v>
      </c>
      <c r="G100" s="1576"/>
      <c r="H100" s="1574"/>
      <c r="I100" s="1623"/>
      <c r="J100" s="1578"/>
      <c r="K100" s="1578"/>
      <c r="L100" s="1578">
        <v>65</v>
      </c>
      <c r="M100" s="1576">
        <v>30</v>
      </c>
      <c r="N100" s="1611">
        <v>7</v>
      </c>
      <c r="O100" s="1576" t="s">
        <v>4332</v>
      </c>
      <c r="P100" s="1595"/>
      <c r="Q100" s="1595"/>
      <c r="R100" s="1595"/>
      <c r="S100" s="1595"/>
      <c r="T100" s="1595"/>
      <c r="U100" s="1595"/>
    </row>
    <row r="101" spans="1:21" s="1581" customFormat="1">
      <c r="A101" s="1569" t="s">
        <v>4319</v>
      </c>
      <c r="B101" s="1570" t="s">
        <v>614</v>
      </c>
      <c r="C101" s="1571" t="s">
        <v>553</v>
      </c>
      <c r="D101" s="1572"/>
      <c r="E101" s="1573">
        <v>60</v>
      </c>
      <c r="F101" s="1574" t="s">
        <v>2981</v>
      </c>
      <c r="G101" s="1576"/>
      <c r="H101" s="1576"/>
      <c r="I101" s="1623"/>
      <c r="J101" s="1578"/>
      <c r="K101" s="1578"/>
      <c r="L101" s="1578">
        <v>110</v>
      </c>
      <c r="M101" s="1576">
        <v>50</v>
      </c>
      <c r="N101" s="1611">
        <v>7</v>
      </c>
      <c r="O101" s="1576" t="s">
        <v>4332</v>
      </c>
      <c r="P101" s="1595"/>
      <c r="Q101" s="1595"/>
      <c r="R101" s="1595"/>
      <c r="S101" s="1595"/>
      <c r="T101" s="1595"/>
      <c r="U101" s="1595"/>
    </row>
    <row r="102" spans="1:21" s="727" customFormat="1">
      <c r="A102" s="523" t="s">
        <v>40</v>
      </c>
      <c r="B102" s="53" t="s">
        <v>614</v>
      </c>
      <c r="C102" s="268" t="s">
        <v>1183</v>
      </c>
      <c r="D102" s="62"/>
      <c r="E102" s="284">
        <v>21</v>
      </c>
      <c r="F102" s="285"/>
      <c r="G102" s="286"/>
      <c r="H102" s="286"/>
      <c r="I102" s="287"/>
      <c r="J102" s="288"/>
      <c r="K102" s="288"/>
      <c r="L102" s="288">
        <v>40</v>
      </c>
      <c r="M102" s="286">
        <v>19</v>
      </c>
      <c r="N102" s="1400">
        <v>4</v>
      </c>
      <c r="O102" s="1420"/>
      <c r="P102" s="1415"/>
      <c r="Q102" s="1415"/>
      <c r="R102" s="1415"/>
      <c r="S102" s="1415"/>
      <c r="T102" s="1415"/>
      <c r="U102" s="1415"/>
    </row>
    <row r="103" spans="1:21" s="295" customFormat="1">
      <c r="A103" s="523" t="s">
        <v>713</v>
      </c>
      <c r="B103" s="53" t="s">
        <v>614</v>
      </c>
      <c r="C103" s="268" t="s">
        <v>1183</v>
      </c>
      <c r="D103" s="62"/>
      <c r="E103" s="284">
        <v>24</v>
      </c>
      <c r="F103" s="285" t="s">
        <v>3647</v>
      </c>
      <c r="G103" s="286"/>
      <c r="H103" s="286"/>
      <c r="I103" s="287"/>
      <c r="J103" s="288"/>
      <c r="K103" s="288"/>
      <c r="L103" s="288">
        <v>46</v>
      </c>
      <c r="M103" s="286">
        <v>22</v>
      </c>
      <c r="N103" s="1400">
        <v>4</v>
      </c>
      <c r="O103" s="1421"/>
      <c r="P103" s="1416"/>
      <c r="Q103" s="1416"/>
      <c r="R103" s="1416"/>
      <c r="S103" s="1416"/>
      <c r="T103" s="1416"/>
      <c r="U103" s="1416"/>
    </row>
    <row r="104" spans="1:21" s="295" customFormat="1">
      <c r="A104" s="523" t="s">
        <v>335</v>
      </c>
      <c r="B104" s="53" t="s">
        <v>614</v>
      </c>
      <c r="C104" s="268" t="s">
        <v>1183</v>
      </c>
      <c r="D104" s="62"/>
      <c r="E104" s="284">
        <v>27</v>
      </c>
      <c r="F104" s="285" t="s">
        <v>625</v>
      </c>
      <c r="G104" s="286"/>
      <c r="H104" s="286"/>
      <c r="I104" s="287"/>
      <c r="J104" s="288"/>
      <c r="K104" s="288"/>
      <c r="L104" s="288">
        <v>52</v>
      </c>
      <c r="M104" s="286">
        <v>27</v>
      </c>
      <c r="N104" s="1400">
        <v>4</v>
      </c>
      <c r="O104" s="1421"/>
      <c r="P104" s="1416"/>
      <c r="Q104" s="1416"/>
      <c r="R104" s="1416"/>
      <c r="S104" s="1416"/>
      <c r="T104" s="1416"/>
      <c r="U104" s="1416"/>
    </row>
    <row r="105" spans="1:21" s="295" customFormat="1">
      <c r="A105" s="523" t="s">
        <v>3648</v>
      </c>
      <c r="B105" s="53" t="s">
        <v>614</v>
      </c>
      <c r="C105" s="268" t="s">
        <v>1183</v>
      </c>
      <c r="D105" s="62"/>
      <c r="E105" s="284">
        <v>27</v>
      </c>
      <c r="F105" s="285" t="s">
        <v>3649</v>
      </c>
      <c r="G105" s="286"/>
      <c r="H105" s="286"/>
      <c r="I105" s="287"/>
      <c r="J105" s="288"/>
      <c r="K105" s="288"/>
      <c r="L105" s="288">
        <v>52</v>
      </c>
      <c r="M105" s="286">
        <v>27</v>
      </c>
      <c r="N105" s="1400">
        <v>4</v>
      </c>
      <c r="O105" s="1421"/>
      <c r="P105" s="1416"/>
      <c r="Q105" s="1416"/>
      <c r="R105" s="1416"/>
      <c r="S105" s="1416"/>
      <c r="T105" s="1416"/>
      <c r="U105" s="1416"/>
    </row>
    <row r="106" spans="1:21" s="1615" customFormat="1">
      <c r="A106" s="1569" t="s">
        <v>4321</v>
      </c>
      <c r="B106" s="1570" t="s">
        <v>614</v>
      </c>
      <c r="C106" s="1571" t="s">
        <v>331</v>
      </c>
      <c r="D106" s="1572"/>
      <c r="E106" s="1573">
        <v>32</v>
      </c>
      <c r="F106" s="1574"/>
      <c r="G106" s="1575"/>
      <c r="H106" s="1576"/>
      <c r="I106" s="1623"/>
      <c r="J106" s="1577"/>
      <c r="K106" s="1578"/>
      <c r="L106" s="1578"/>
      <c r="M106" s="1576">
        <v>32</v>
      </c>
      <c r="N106" s="1611">
        <v>7</v>
      </c>
      <c r="O106" s="1576" t="s">
        <v>4330</v>
      </c>
      <c r="P106" s="1614"/>
      <c r="Q106" s="1614"/>
      <c r="R106" s="1614"/>
      <c r="S106" s="1614"/>
      <c r="T106" s="1614"/>
      <c r="U106" s="1614"/>
    </row>
    <row r="107" spans="1:21" s="1615" customFormat="1">
      <c r="A107" s="1569" t="s">
        <v>4322</v>
      </c>
      <c r="B107" s="1570" t="s">
        <v>614</v>
      </c>
      <c r="C107" s="1571" t="s">
        <v>331</v>
      </c>
      <c r="D107" s="1572"/>
      <c r="E107" s="1573">
        <v>40</v>
      </c>
      <c r="F107" s="1574"/>
      <c r="G107" s="1575"/>
      <c r="H107" s="1576"/>
      <c r="I107" s="1578"/>
      <c r="J107" s="1577"/>
      <c r="K107" s="1578"/>
      <c r="L107" s="1578"/>
      <c r="M107" s="1576">
        <v>40</v>
      </c>
      <c r="N107" s="1611">
        <v>7</v>
      </c>
      <c r="O107" s="1576" t="s">
        <v>4330</v>
      </c>
      <c r="P107" s="1614"/>
      <c r="Q107" s="1614"/>
      <c r="R107" s="1614"/>
      <c r="S107" s="1614"/>
      <c r="T107" s="1614"/>
      <c r="U107" s="1614"/>
    </row>
    <row r="108" spans="1:21" s="1581" customFormat="1">
      <c r="A108" s="1569" t="s">
        <v>4323</v>
      </c>
      <c r="B108" s="1570" t="s">
        <v>614</v>
      </c>
      <c r="C108" s="1571" t="s">
        <v>331</v>
      </c>
      <c r="D108" s="1572"/>
      <c r="E108" s="1573">
        <v>54</v>
      </c>
      <c r="F108" s="1574"/>
      <c r="G108" s="1575"/>
      <c r="H108" s="1576"/>
      <c r="I108" s="1578"/>
      <c r="J108" s="1577"/>
      <c r="K108" s="1578"/>
      <c r="L108" s="1578"/>
      <c r="M108" s="1576">
        <v>54</v>
      </c>
      <c r="N108" s="1611">
        <v>7</v>
      </c>
      <c r="O108" s="1576" t="s">
        <v>4330</v>
      </c>
      <c r="P108" s="1595"/>
      <c r="Q108" s="1595"/>
      <c r="R108" s="1595"/>
      <c r="S108" s="1595"/>
      <c r="T108" s="1595"/>
      <c r="U108" s="1595"/>
    </row>
    <row r="109" spans="1:21" s="1581" customFormat="1">
      <c r="A109" s="1569" t="s">
        <v>4319</v>
      </c>
      <c r="B109" s="1570" t="s">
        <v>614</v>
      </c>
      <c r="C109" s="1571" t="s">
        <v>331</v>
      </c>
      <c r="D109" s="1572"/>
      <c r="E109" s="1573">
        <v>75</v>
      </c>
      <c r="F109" s="1574"/>
      <c r="G109" s="1575" t="s">
        <v>4324</v>
      </c>
      <c r="H109" s="1576"/>
      <c r="I109" s="1578"/>
      <c r="J109" s="1577"/>
      <c r="K109" s="1578"/>
      <c r="L109" s="1578"/>
      <c r="M109" s="1576">
        <v>75</v>
      </c>
      <c r="N109" s="1611">
        <v>7</v>
      </c>
      <c r="O109" s="1576" t="s">
        <v>4330</v>
      </c>
      <c r="P109" s="1595"/>
      <c r="Q109" s="1595"/>
      <c r="R109" s="1595"/>
      <c r="S109" s="1595"/>
      <c r="T109" s="1595"/>
      <c r="U109" s="1595"/>
    </row>
    <row r="110" spans="1:21" s="1615" customFormat="1">
      <c r="A110" s="1569" t="s">
        <v>2197</v>
      </c>
      <c r="B110" s="1570" t="s">
        <v>614</v>
      </c>
      <c r="C110" s="1571" t="s">
        <v>2196</v>
      </c>
      <c r="D110" s="1572"/>
      <c r="E110" s="1573">
        <v>44</v>
      </c>
      <c r="F110" s="1574" t="s">
        <v>4165</v>
      </c>
      <c r="G110" s="1575"/>
      <c r="H110" s="1576"/>
      <c r="I110" s="1578"/>
      <c r="J110" s="1577"/>
      <c r="K110" s="1578"/>
      <c r="L110" s="1578">
        <v>76</v>
      </c>
      <c r="M110" s="1576">
        <v>32</v>
      </c>
      <c r="N110" s="1611" t="s">
        <v>1256</v>
      </c>
      <c r="O110" s="1613"/>
      <c r="P110" s="1614"/>
      <c r="Q110" s="1614"/>
      <c r="R110" s="1614"/>
      <c r="S110" s="1614"/>
      <c r="T110" s="1614"/>
      <c r="U110" s="1614"/>
    </row>
    <row r="111" spans="1:21" s="1615" customFormat="1">
      <c r="A111" s="1569" t="s">
        <v>8</v>
      </c>
      <c r="B111" s="1570" t="s">
        <v>614</v>
      </c>
      <c r="C111" s="1571" t="s">
        <v>2196</v>
      </c>
      <c r="D111" s="1572"/>
      <c r="E111" s="1573">
        <v>38</v>
      </c>
      <c r="F111" s="1574" t="s">
        <v>4166</v>
      </c>
      <c r="G111" s="1575"/>
      <c r="H111" s="1576"/>
      <c r="I111" s="1578"/>
      <c r="J111" s="1577"/>
      <c r="K111" s="1578"/>
      <c r="L111" s="1578">
        <v>68</v>
      </c>
      <c r="M111" s="1576">
        <v>30</v>
      </c>
      <c r="N111" s="1611" t="s">
        <v>1256</v>
      </c>
      <c r="O111" s="1613"/>
      <c r="P111" s="1614"/>
      <c r="Q111" s="1614"/>
      <c r="R111" s="1614"/>
      <c r="S111" s="1614"/>
      <c r="T111" s="1614"/>
      <c r="U111" s="1614"/>
    </row>
    <row r="112" spans="1:21" s="1581" customFormat="1">
      <c r="A112" s="1569" t="s">
        <v>2198</v>
      </c>
      <c r="B112" s="1570" t="s">
        <v>614</v>
      </c>
      <c r="C112" s="1571" t="s">
        <v>2196</v>
      </c>
      <c r="D112" s="1572"/>
      <c r="E112" s="1573">
        <v>43.5</v>
      </c>
      <c r="F112" s="1574" t="s">
        <v>2379</v>
      </c>
      <c r="G112" s="1575"/>
      <c r="H112" s="1576"/>
      <c r="I112" s="1578"/>
      <c r="J112" s="1577"/>
      <c r="K112" s="1578"/>
      <c r="L112" s="1578">
        <v>75.5</v>
      </c>
      <c r="M112" s="1576">
        <v>30</v>
      </c>
      <c r="N112" s="1611" t="s">
        <v>1256</v>
      </c>
      <c r="O112" s="1616"/>
      <c r="P112" s="1595"/>
      <c r="Q112" s="1595"/>
      <c r="R112" s="1595"/>
      <c r="S112" s="1595"/>
      <c r="T112" s="1595"/>
      <c r="U112" s="1595"/>
    </row>
    <row r="113" spans="1:21" s="1615" customFormat="1">
      <c r="A113" s="1569" t="s">
        <v>1198</v>
      </c>
      <c r="B113" s="1570" t="s">
        <v>614</v>
      </c>
      <c r="C113" s="1571" t="s">
        <v>2196</v>
      </c>
      <c r="D113" s="1572"/>
      <c r="E113" s="1573">
        <v>65.5</v>
      </c>
      <c r="F113" s="1574"/>
      <c r="G113" s="1575"/>
      <c r="H113" s="1576"/>
      <c r="I113" s="1578"/>
      <c r="J113" s="1577"/>
      <c r="K113" s="1578"/>
      <c r="L113" s="1578">
        <v>115.5</v>
      </c>
      <c r="M113" s="1576">
        <v>50.5</v>
      </c>
      <c r="N113" s="1611" t="s">
        <v>1256</v>
      </c>
      <c r="O113" s="1612" t="s">
        <v>4167</v>
      </c>
      <c r="P113" s="1614"/>
      <c r="Q113" s="1614"/>
      <c r="R113" s="1614"/>
      <c r="S113" s="1614"/>
      <c r="T113" s="1614"/>
      <c r="U113" s="1614"/>
    </row>
    <row r="114" spans="1:21" s="1581" customFormat="1">
      <c r="A114" s="1569" t="s">
        <v>40</v>
      </c>
      <c r="B114" s="1570" t="s">
        <v>614</v>
      </c>
      <c r="C114" s="1571" t="s">
        <v>715</v>
      </c>
      <c r="D114" s="1572"/>
      <c r="E114" s="1573">
        <v>33.5</v>
      </c>
      <c r="F114" s="1574" t="s">
        <v>484</v>
      </c>
      <c r="G114" s="1575"/>
      <c r="H114" s="1576"/>
      <c r="I114" s="1577"/>
      <c r="J114" s="1578"/>
      <c r="K114" s="1578"/>
      <c r="L114" s="1578">
        <v>60</v>
      </c>
      <c r="M114" s="1576">
        <v>26.5</v>
      </c>
      <c r="N114" s="1579">
        <v>4</v>
      </c>
      <c r="O114" s="1580" t="s">
        <v>4063</v>
      </c>
    </row>
    <row r="115" spans="1:21" s="1581" customFormat="1">
      <c r="A115" s="1569" t="s">
        <v>40</v>
      </c>
      <c r="B115" s="1570" t="s">
        <v>614</v>
      </c>
      <c r="C115" s="1571" t="s">
        <v>715</v>
      </c>
      <c r="D115" s="1572"/>
      <c r="E115" s="1573">
        <v>30.5</v>
      </c>
      <c r="F115" s="1574" t="s">
        <v>991</v>
      </c>
      <c r="G115" s="1576"/>
      <c r="H115" s="1576"/>
      <c r="I115" s="1582"/>
      <c r="J115" s="1578"/>
      <c r="K115" s="1578"/>
      <c r="L115" s="1578">
        <v>54</v>
      </c>
      <c r="M115" s="1576">
        <v>23.5</v>
      </c>
      <c r="N115" s="1579">
        <v>4</v>
      </c>
      <c r="O115" s="1580"/>
    </row>
    <row r="116" spans="1:21" s="1581" customFormat="1">
      <c r="A116" s="1569" t="s">
        <v>1010</v>
      </c>
      <c r="B116" s="1570" t="s">
        <v>614</v>
      </c>
      <c r="C116" s="1571" t="s">
        <v>715</v>
      </c>
      <c r="D116" s="1572"/>
      <c r="E116" s="1573">
        <v>41.5</v>
      </c>
      <c r="F116" s="1574" t="s">
        <v>484</v>
      </c>
      <c r="G116" s="1575"/>
      <c r="H116" s="1576"/>
      <c r="I116" s="1577"/>
      <c r="J116" s="1578"/>
      <c r="K116" s="1578"/>
      <c r="L116" s="1578">
        <v>70</v>
      </c>
      <c r="M116" s="1576">
        <v>28.5</v>
      </c>
      <c r="N116" s="1579">
        <v>4</v>
      </c>
      <c r="O116" s="1580"/>
    </row>
    <row r="117" spans="1:21" s="1581" customFormat="1">
      <c r="A117" s="1569" t="s">
        <v>1010</v>
      </c>
      <c r="B117" s="1570" t="s">
        <v>614</v>
      </c>
      <c r="C117" s="1571" t="s">
        <v>715</v>
      </c>
      <c r="D117" s="1572"/>
      <c r="E117" s="1573">
        <v>35</v>
      </c>
      <c r="F117" s="1574" t="s">
        <v>991</v>
      </c>
      <c r="G117" s="1576"/>
      <c r="H117" s="1576"/>
      <c r="I117" s="1582"/>
      <c r="J117" s="1578"/>
      <c r="K117" s="1578"/>
      <c r="L117" s="1578">
        <v>83</v>
      </c>
      <c r="M117" s="1576">
        <v>48</v>
      </c>
      <c r="N117" s="1579">
        <v>4</v>
      </c>
      <c r="O117" s="1580"/>
    </row>
    <row r="118" spans="1:21" s="1581" customFormat="1">
      <c r="A118" s="1569" t="s">
        <v>550</v>
      </c>
      <c r="B118" s="1570" t="s">
        <v>614</v>
      </c>
      <c r="C118" s="1571" t="s">
        <v>715</v>
      </c>
      <c r="D118" s="1572"/>
      <c r="E118" s="1573">
        <v>54.5</v>
      </c>
      <c r="F118" s="1574" t="s">
        <v>484</v>
      </c>
      <c r="G118" s="1576"/>
      <c r="H118" s="1576"/>
      <c r="I118" s="1582"/>
      <c r="J118" s="1578"/>
      <c r="K118" s="1578"/>
      <c r="L118" s="1578">
        <v>102</v>
      </c>
      <c r="M118" s="1576">
        <v>47.5</v>
      </c>
      <c r="N118" s="1579">
        <v>4</v>
      </c>
      <c r="O118" s="1580"/>
    </row>
    <row r="119" spans="1:21" s="1581" customFormat="1">
      <c r="A119" s="1569" t="s">
        <v>550</v>
      </c>
      <c r="B119" s="1570" t="s">
        <v>614</v>
      </c>
      <c r="C119" s="1571" t="s">
        <v>715</v>
      </c>
      <c r="D119" s="1572"/>
      <c r="E119" s="1573">
        <v>49.5</v>
      </c>
      <c r="F119" s="1574" t="s">
        <v>991</v>
      </c>
      <c r="G119" s="1576"/>
      <c r="H119" s="1576"/>
      <c r="I119" s="1582"/>
      <c r="J119" s="1578"/>
      <c r="K119" s="1578"/>
      <c r="L119" s="1578">
        <v>92</v>
      </c>
      <c r="M119" s="1576">
        <v>42.5</v>
      </c>
      <c r="N119" s="1579">
        <v>4</v>
      </c>
      <c r="O119" s="1580"/>
    </row>
    <row r="120" spans="1:21" s="1581" customFormat="1">
      <c r="A120" s="1569" t="s">
        <v>2365</v>
      </c>
      <c r="B120" s="1570" t="s">
        <v>614</v>
      </c>
      <c r="C120" s="1571" t="s">
        <v>715</v>
      </c>
      <c r="D120" s="1572"/>
      <c r="E120" s="1573">
        <v>101</v>
      </c>
      <c r="F120" s="1580" t="s">
        <v>4064</v>
      </c>
      <c r="G120" s="1576"/>
      <c r="H120" s="1576"/>
      <c r="I120" s="1582"/>
      <c r="J120" s="1578"/>
      <c r="K120" s="1578"/>
      <c r="L120" s="1578">
        <v>195</v>
      </c>
      <c r="M120" s="1576">
        <v>94</v>
      </c>
      <c r="N120" s="1579">
        <v>4</v>
      </c>
      <c r="O120" s="1580"/>
    </row>
    <row r="121" spans="1:21" s="1581" customFormat="1">
      <c r="A121" s="1569" t="s">
        <v>1005</v>
      </c>
      <c r="B121" s="1570" t="s">
        <v>552</v>
      </c>
      <c r="C121" s="1571" t="s">
        <v>441</v>
      </c>
      <c r="D121" s="1572"/>
      <c r="E121" s="1573">
        <v>30</v>
      </c>
      <c r="F121" s="1574" t="s">
        <v>4335</v>
      </c>
      <c r="G121" s="1576"/>
      <c r="H121" s="1576"/>
      <c r="I121" s="1582"/>
      <c r="J121" s="1578"/>
      <c r="K121" s="1578"/>
      <c r="L121" s="1578">
        <v>54</v>
      </c>
      <c r="M121" s="1576">
        <v>14</v>
      </c>
      <c r="N121" s="1611">
        <v>5</v>
      </c>
      <c r="O121" s="1612"/>
      <c r="P121" s="1595"/>
      <c r="Q121" s="1595"/>
      <c r="R121" s="1595"/>
      <c r="S121" s="1595"/>
      <c r="T121" s="1595"/>
      <c r="U121" s="1595"/>
    </row>
    <row r="122" spans="1:21" s="1615" customFormat="1">
      <c r="A122" s="1569" t="s">
        <v>440</v>
      </c>
      <c r="B122" s="1570" t="s">
        <v>552</v>
      </c>
      <c r="C122" s="1571" t="s">
        <v>441</v>
      </c>
      <c r="D122" s="1572"/>
      <c r="E122" s="1573">
        <v>38</v>
      </c>
      <c r="F122" s="1574" t="s">
        <v>4335</v>
      </c>
      <c r="G122" s="1576"/>
      <c r="H122" s="1576"/>
      <c r="I122" s="1582"/>
      <c r="J122" s="1578"/>
      <c r="K122" s="1578"/>
      <c r="L122" s="1578">
        <v>62</v>
      </c>
      <c r="M122" s="1576">
        <v>24</v>
      </c>
      <c r="N122" s="1611">
        <v>5</v>
      </c>
      <c r="O122" s="1612" t="s">
        <v>4337</v>
      </c>
      <c r="P122" s="1614"/>
      <c r="Q122" s="1614"/>
      <c r="R122" s="1614"/>
      <c r="S122" s="1614"/>
      <c r="T122" s="1614"/>
      <c r="U122" s="1614"/>
    </row>
    <row r="123" spans="1:21" s="1615" customFormat="1">
      <c r="A123" s="1569" t="s">
        <v>335</v>
      </c>
      <c r="B123" s="1570" t="s">
        <v>552</v>
      </c>
      <c r="C123" s="1571" t="s">
        <v>441</v>
      </c>
      <c r="D123" s="1572"/>
      <c r="E123" s="1573">
        <v>48</v>
      </c>
      <c r="F123" s="1574" t="s">
        <v>4335</v>
      </c>
      <c r="G123" s="1576"/>
      <c r="H123" s="1576"/>
      <c r="I123" s="1582"/>
      <c r="J123" s="1578"/>
      <c r="K123" s="1578"/>
      <c r="L123" s="1578">
        <v>83</v>
      </c>
      <c r="M123" s="1576">
        <v>35</v>
      </c>
      <c r="N123" s="1611">
        <v>5</v>
      </c>
      <c r="O123" s="1612" t="s">
        <v>4336</v>
      </c>
      <c r="P123" s="1614"/>
      <c r="Q123" s="1614"/>
      <c r="R123" s="1614"/>
      <c r="S123" s="1614"/>
      <c r="T123" s="1614"/>
      <c r="U123" s="1614"/>
    </row>
    <row r="124" spans="1:21" s="1615" customFormat="1">
      <c r="A124" s="1569" t="s">
        <v>875</v>
      </c>
      <c r="B124" s="1570" t="s">
        <v>552</v>
      </c>
      <c r="C124" s="1571" t="s">
        <v>441</v>
      </c>
      <c r="D124" s="1572"/>
      <c r="E124" s="1573">
        <v>48</v>
      </c>
      <c r="F124" s="1574" t="s">
        <v>4333</v>
      </c>
      <c r="G124" s="1576"/>
      <c r="H124" s="1576"/>
      <c r="I124" s="1582"/>
      <c r="J124" s="1578"/>
      <c r="K124" s="1578"/>
      <c r="L124" s="1578">
        <v>83</v>
      </c>
      <c r="M124" s="1576">
        <v>35</v>
      </c>
      <c r="N124" s="1611">
        <v>5</v>
      </c>
      <c r="O124" s="1612" t="s">
        <v>4334</v>
      </c>
      <c r="P124" s="1614"/>
      <c r="Q124" s="1614"/>
      <c r="R124" s="1614"/>
      <c r="S124" s="1614"/>
      <c r="T124" s="1614"/>
      <c r="U124" s="1614"/>
    </row>
    <row r="125" spans="1:21" s="1567" customFormat="1">
      <c r="A125" s="1556" t="s">
        <v>4286</v>
      </c>
      <c r="B125" s="1557" t="s">
        <v>614</v>
      </c>
      <c r="C125" s="1558" t="s">
        <v>1006</v>
      </c>
      <c r="D125" s="1559"/>
      <c r="E125" s="1560">
        <v>40</v>
      </c>
      <c r="F125" s="1561"/>
      <c r="G125" s="1562"/>
      <c r="H125" s="1561"/>
      <c r="I125" s="1563"/>
      <c r="J125" s="1564"/>
      <c r="K125" s="1564"/>
      <c r="L125" s="1564">
        <v>76</v>
      </c>
      <c r="M125" s="1562"/>
      <c r="N125" s="1617">
        <v>5</v>
      </c>
      <c r="O125" s="1618"/>
      <c r="P125" s="1710"/>
      <c r="Q125" s="1710"/>
      <c r="R125" s="1710"/>
      <c r="S125" s="1710"/>
      <c r="T125" s="1710"/>
      <c r="U125" s="1710"/>
    </row>
    <row r="126" spans="1:21" s="1567" customFormat="1">
      <c r="A126" s="1568" t="s">
        <v>4287</v>
      </c>
      <c r="B126" s="1557" t="s">
        <v>614</v>
      </c>
      <c r="C126" s="1558" t="s">
        <v>716</v>
      </c>
      <c r="D126" s="1559"/>
      <c r="E126" s="1560">
        <v>54</v>
      </c>
      <c r="F126" s="1561"/>
      <c r="G126" s="1562"/>
      <c r="H126" s="1561"/>
      <c r="I126" s="1563"/>
      <c r="J126" s="1564"/>
      <c r="K126" s="1564"/>
      <c r="L126" s="1564">
        <v>97</v>
      </c>
      <c r="M126" s="1562"/>
      <c r="N126" s="1617">
        <v>5</v>
      </c>
      <c r="O126" s="1618"/>
      <c r="P126" s="1710"/>
      <c r="Q126" s="1710"/>
      <c r="R126" s="1710"/>
      <c r="S126" s="1710"/>
      <c r="T126" s="1710"/>
      <c r="U126" s="1710"/>
    </row>
    <row r="127" spans="1:21" s="1567" customFormat="1">
      <c r="A127" s="1568" t="s">
        <v>4288</v>
      </c>
      <c r="B127" s="1557" t="s">
        <v>614</v>
      </c>
      <c r="C127" s="1558" t="s">
        <v>716</v>
      </c>
      <c r="D127" s="1559"/>
      <c r="E127" s="1560">
        <v>70</v>
      </c>
      <c r="F127" s="1561"/>
      <c r="G127" s="1562"/>
      <c r="H127" s="1561"/>
      <c r="I127" s="1563"/>
      <c r="J127" s="1564"/>
      <c r="K127" s="1564"/>
      <c r="L127" s="1564">
        <v>118</v>
      </c>
      <c r="M127" s="1562"/>
      <c r="N127" s="1617">
        <v>5</v>
      </c>
      <c r="O127" s="1714"/>
      <c r="P127" s="1710"/>
      <c r="Q127" s="1710"/>
      <c r="R127" s="1710"/>
      <c r="S127" s="1710"/>
      <c r="T127" s="1710"/>
      <c r="U127" s="1710"/>
    </row>
    <row r="128" spans="1:21" s="1567" customFormat="1">
      <c r="A128" s="1556" t="s">
        <v>875</v>
      </c>
      <c r="B128" s="1557" t="s">
        <v>614</v>
      </c>
      <c r="C128" s="1558" t="s">
        <v>716</v>
      </c>
      <c r="D128" s="1559"/>
      <c r="E128" s="1560"/>
      <c r="F128" s="1561" t="s">
        <v>2413</v>
      </c>
      <c r="G128" s="1562"/>
      <c r="H128" s="1562"/>
      <c r="I128" s="1563"/>
      <c r="J128" s="1564"/>
      <c r="K128" s="1564"/>
      <c r="L128" s="1564"/>
      <c r="M128" s="1562"/>
      <c r="N128" s="1617"/>
      <c r="O128" s="1618" t="s">
        <v>4285</v>
      </c>
      <c r="P128" s="1710"/>
      <c r="Q128" s="1710"/>
      <c r="R128" s="1710"/>
      <c r="S128" s="1710"/>
      <c r="T128" s="1710"/>
      <c r="U128" s="1710"/>
    </row>
    <row r="129" spans="1:21" s="1620" customFormat="1">
      <c r="A129" s="1568" t="s">
        <v>4289</v>
      </c>
      <c r="B129" s="1557" t="s">
        <v>614</v>
      </c>
      <c r="C129" s="1558" t="s">
        <v>1006</v>
      </c>
      <c r="D129" s="1559"/>
      <c r="E129" s="1560">
        <v>115</v>
      </c>
      <c r="F129" s="1561"/>
      <c r="G129" s="1562"/>
      <c r="H129" s="1562"/>
      <c r="I129" s="1563"/>
      <c r="J129" s="1564"/>
      <c r="K129" s="1564"/>
      <c r="L129" s="1564">
        <v>210</v>
      </c>
      <c r="M129" s="1562"/>
      <c r="N129" s="1617">
        <v>5</v>
      </c>
      <c r="O129" s="1715" t="s">
        <v>4292</v>
      </c>
      <c r="P129" s="1619"/>
      <c r="Q129" s="1619"/>
      <c r="R129" s="1619"/>
      <c r="S129" s="1619"/>
      <c r="T129" s="1619"/>
      <c r="U129" s="1619"/>
    </row>
    <row r="130" spans="1:21" s="1567" customFormat="1">
      <c r="A130" s="1556" t="s">
        <v>4289</v>
      </c>
      <c r="B130" s="1557" t="s">
        <v>614</v>
      </c>
      <c r="C130" s="1558" t="s">
        <v>1006</v>
      </c>
      <c r="D130" s="1559"/>
      <c r="E130" s="1560">
        <v>105</v>
      </c>
      <c r="F130" s="1561"/>
      <c r="G130" s="1562"/>
      <c r="H130" s="1562"/>
      <c r="I130" s="1563"/>
      <c r="J130" s="1564"/>
      <c r="K130" s="1564"/>
      <c r="L130" s="1564">
        <v>190</v>
      </c>
      <c r="M130" s="1562"/>
      <c r="N130" s="1617">
        <v>5</v>
      </c>
      <c r="O130" s="1618" t="s">
        <v>4298</v>
      </c>
      <c r="P130" s="1710"/>
      <c r="Q130" s="1710"/>
      <c r="R130" s="1710"/>
      <c r="S130" s="1710"/>
      <c r="T130" s="1710"/>
      <c r="U130" s="1710"/>
    </row>
    <row r="131" spans="1:21" s="1620" customFormat="1">
      <c r="A131" s="1568" t="s">
        <v>4289</v>
      </c>
      <c r="B131" s="1557" t="s">
        <v>614</v>
      </c>
      <c r="C131" s="1558" t="s">
        <v>1006</v>
      </c>
      <c r="D131" s="1559"/>
      <c r="E131" s="1560">
        <v>100</v>
      </c>
      <c r="F131" s="1561"/>
      <c r="G131" s="1562"/>
      <c r="H131" s="1562"/>
      <c r="I131" s="1563"/>
      <c r="J131" s="1564"/>
      <c r="K131" s="1564"/>
      <c r="L131" s="1564">
        <v>180</v>
      </c>
      <c r="M131" s="1562"/>
      <c r="N131" s="1617">
        <v>5</v>
      </c>
      <c r="O131" s="1715" t="s">
        <v>4299</v>
      </c>
      <c r="P131" s="1619"/>
      <c r="Q131" s="1619"/>
      <c r="R131" s="1619"/>
      <c r="S131" s="1619"/>
      <c r="T131" s="1619"/>
      <c r="U131" s="1619"/>
    </row>
    <row r="132" spans="1:21" s="1567" customFormat="1">
      <c r="A132" s="1556" t="s">
        <v>4289</v>
      </c>
      <c r="B132" s="1557" t="s">
        <v>614</v>
      </c>
      <c r="C132" s="1558" t="s">
        <v>1006</v>
      </c>
      <c r="D132" s="1559"/>
      <c r="E132" s="1560">
        <v>98</v>
      </c>
      <c r="F132" s="1561"/>
      <c r="G132" s="1562"/>
      <c r="H132" s="1562"/>
      <c r="I132" s="1563"/>
      <c r="J132" s="1564"/>
      <c r="K132" s="1564"/>
      <c r="L132" s="1564">
        <v>173</v>
      </c>
      <c r="M132" s="1562"/>
      <c r="N132" s="1617">
        <v>5</v>
      </c>
      <c r="O132" s="1712" t="s">
        <v>4300</v>
      </c>
      <c r="P132" s="1710"/>
      <c r="Q132" s="1710"/>
      <c r="R132" s="1710"/>
      <c r="S132" s="1710"/>
      <c r="T132" s="1710"/>
      <c r="U132" s="1710"/>
    </row>
    <row r="133" spans="1:21" s="1567" customFormat="1">
      <c r="A133" s="1556" t="s">
        <v>4289</v>
      </c>
      <c r="B133" s="1557" t="s">
        <v>614</v>
      </c>
      <c r="C133" s="1558" t="s">
        <v>1006</v>
      </c>
      <c r="D133" s="1559"/>
      <c r="E133" s="1560">
        <v>80</v>
      </c>
      <c r="F133" s="1561"/>
      <c r="G133" s="1562"/>
      <c r="H133" s="1562"/>
      <c r="I133" s="1563"/>
      <c r="J133" s="1564"/>
      <c r="K133" s="1564"/>
      <c r="L133" s="1564">
        <v>140</v>
      </c>
      <c r="M133" s="1562"/>
      <c r="N133" s="1617">
        <v>5</v>
      </c>
      <c r="O133" s="1618" t="s">
        <v>4295</v>
      </c>
      <c r="P133" s="1710"/>
      <c r="Q133" s="1710"/>
      <c r="R133" s="1710"/>
      <c r="S133" s="1710"/>
      <c r="T133" s="1710"/>
      <c r="U133" s="1710"/>
    </row>
    <row r="134" spans="1:21" s="1567" customFormat="1">
      <c r="A134" s="1556" t="s">
        <v>4289</v>
      </c>
      <c r="B134" s="1557" t="s">
        <v>614</v>
      </c>
      <c r="C134" s="1558" t="s">
        <v>1006</v>
      </c>
      <c r="D134" s="1559"/>
      <c r="E134" s="1560">
        <v>130</v>
      </c>
      <c r="F134" s="1561"/>
      <c r="G134" s="1562"/>
      <c r="H134" s="1562"/>
      <c r="I134" s="1563"/>
      <c r="J134" s="1564"/>
      <c r="K134" s="1564"/>
      <c r="L134" s="1564">
        <v>240</v>
      </c>
      <c r="M134" s="1562"/>
      <c r="N134" s="1617">
        <v>5</v>
      </c>
      <c r="O134" s="1618" t="s">
        <v>4301</v>
      </c>
      <c r="P134" s="1710"/>
      <c r="Q134" s="1710"/>
      <c r="R134" s="1710"/>
      <c r="S134" s="1710"/>
      <c r="T134" s="1710"/>
      <c r="U134" s="1710"/>
    </row>
    <row r="135" spans="1:21" s="1567" customFormat="1">
      <c r="A135" s="1556" t="s">
        <v>4286</v>
      </c>
      <c r="B135" s="1557" t="s">
        <v>614</v>
      </c>
      <c r="C135" s="1558" t="s">
        <v>1196</v>
      </c>
      <c r="D135" s="1559"/>
      <c r="E135" s="1560">
        <v>32</v>
      </c>
      <c r="F135" s="1561"/>
      <c r="G135" s="1562"/>
      <c r="H135" s="1561"/>
      <c r="I135" s="1563"/>
      <c r="J135" s="1564"/>
      <c r="K135" s="1564"/>
      <c r="L135" s="1564">
        <v>56</v>
      </c>
      <c r="M135" s="1562"/>
      <c r="N135" s="1617">
        <v>5</v>
      </c>
      <c r="O135" s="1618"/>
      <c r="P135" s="1710"/>
      <c r="Q135" s="1710"/>
      <c r="R135" s="1710"/>
      <c r="S135" s="1710"/>
      <c r="T135" s="1710"/>
      <c r="U135" s="1710"/>
    </row>
    <row r="136" spans="1:21" s="1567" customFormat="1">
      <c r="A136" s="1568" t="s">
        <v>4287</v>
      </c>
      <c r="B136" s="1557" t="s">
        <v>614</v>
      </c>
      <c r="C136" s="1558" t="s">
        <v>1196</v>
      </c>
      <c r="D136" s="1559"/>
      <c r="E136" s="1560">
        <v>46</v>
      </c>
      <c r="F136" s="1561"/>
      <c r="G136" s="1562"/>
      <c r="H136" s="1561"/>
      <c r="I136" s="1563"/>
      <c r="J136" s="1564"/>
      <c r="K136" s="1564"/>
      <c r="L136" s="1564">
        <v>81</v>
      </c>
      <c r="M136" s="1562"/>
      <c r="N136" s="1617">
        <v>5</v>
      </c>
      <c r="O136" s="1618"/>
      <c r="P136" s="1710"/>
      <c r="Q136" s="1710"/>
      <c r="R136" s="1710"/>
      <c r="S136" s="1710"/>
      <c r="T136" s="1710"/>
      <c r="U136" s="1710"/>
    </row>
    <row r="137" spans="1:21" s="1567" customFormat="1">
      <c r="A137" s="1568" t="s">
        <v>4288</v>
      </c>
      <c r="B137" s="1557" t="s">
        <v>614</v>
      </c>
      <c r="C137" s="1558" t="s">
        <v>1196</v>
      </c>
      <c r="D137" s="1559"/>
      <c r="E137" s="1560">
        <v>56</v>
      </c>
      <c r="F137" s="1561"/>
      <c r="G137" s="1562"/>
      <c r="H137" s="1561"/>
      <c r="I137" s="1563"/>
      <c r="J137" s="1564"/>
      <c r="K137" s="1564"/>
      <c r="L137" s="1564">
        <v>102</v>
      </c>
      <c r="M137" s="1562"/>
      <c r="N137" s="1617">
        <v>5</v>
      </c>
      <c r="O137" s="1714"/>
      <c r="P137" s="1710"/>
      <c r="Q137" s="1710"/>
      <c r="R137" s="1710"/>
      <c r="S137" s="1710"/>
      <c r="T137" s="1710"/>
      <c r="U137" s="1710"/>
    </row>
    <row r="138" spans="1:21" s="1567" customFormat="1">
      <c r="A138" s="1556" t="s">
        <v>875</v>
      </c>
      <c r="B138" s="1557" t="s">
        <v>614</v>
      </c>
      <c r="C138" s="1558" t="s">
        <v>1196</v>
      </c>
      <c r="D138" s="1559"/>
      <c r="E138" s="1560"/>
      <c r="F138" s="1561" t="s">
        <v>1197</v>
      </c>
      <c r="G138" s="1562"/>
      <c r="H138" s="1562"/>
      <c r="I138" s="1563"/>
      <c r="J138" s="1564"/>
      <c r="K138" s="1564"/>
      <c r="L138" s="1564"/>
      <c r="M138" s="1562"/>
      <c r="N138" s="1617"/>
      <c r="O138" s="1618" t="s">
        <v>4285</v>
      </c>
      <c r="P138" s="1710"/>
      <c r="Q138" s="1710"/>
      <c r="R138" s="1710"/>
      <c r="S138" s="1710"/>
      <c r="T138" s="1710"/>
      <c r="U138" s="1710"/>
    </row>
    <row r="139" spans="1:21" s="1620" customFormat="1">
      <c r="A139" s="1568" t="s">
        <v>4289</v>
      </c>
      <c r="B139" s="1557" t="s">
        <v>614</v>
      </c>
      <c r="C139" s="1558" t="s">
        <v>1196</v>
      </c>
      <c r="D139" s="1559"/>
      <c r="E139" s="1560">
        <v>79.5</v>
      </c>
      <c r="F139" s="1561"/>
      <c r="G139" s="1562"/>
      <c r="H139" s="1562"/>
      <c r="I139" s="1563"/>
      <c r="J139" s="1564"/>
      <c r="K139" s="1564"/>
      <c r="L139" s="1564">
        <v>140</v>
      </c>
      <c r="M139" s="1562"/>
      <c r="N139" s="1617">
        <v>5</v>
      </c>
      <c r="O139" s="1715" t="s">
        <v>4292</v>
      </c>
      <c r="P139" s="1619"/>
      <c r="Q139" s="1619"/>
      <c r="R139" s="1619"/>
      <c r="S139" s="1619"/>
      <c r="T139" s="1619"/>
      <c r="U139" s="1619"/>
    </row>
    <row r="140" spans="1:21" s="1567" customFormat="1">
      <c r="A140" s="1556" t="s">
        <v>4289</v>
      </c>
      <c r="B140" s="1557" t="s">
        <v>614</v>
      </c>
      <c r="C140" s="1558" t="s">
        <v>1196</v>
      </c>
      <c r="D140" s="1559"/>
      <c r="E140" s="1560">
        <v>84.5</v>
      </c>
      <c r="F140" s="1561"/>
      <c r="G140" s="1562"/>
      <c r="H140" s="1562"/>
      <c r="I140" s="1563"/>
      <c r="J140" s="1564"/>
      <c r="K140" s="1564"/>
      <c r="L140" s="1564">
        <v>150</v>
      </c>
      <c r="M140" s="1562"/>
      <c r="N140" s="1617">
        <v>5</v>
      </c>
      <c r="O140" s="1618" t="s">
        <v>4296</v>
      </c>
      <c r="P140" s="1710"/>
      <c r="Q140" s="1710"/>
      <c r="R140" s="1710"/>
      <c r="S140" s="1710"/>
      <c r="T140" s="1710"/>
      <c r="U140" s="1710"/>
    </row>
    <row r="141" spans="1:21" s="1620" customFormat="1">
      <c r="A141" s="1568" t="s">
        <v>4289</v>
      </c>
      <c r="B141" s="1557" t="s">
        <v>614</v>
      </c>
      <c r="C141" s="1558" t="s">
        <v>1196</v>
      </c>
      <c r="D141" s="1559"/>
      <c r="E141" s="1560">
        <v>69.5</v>
      </c>
      <c r="F141" s="1561"/>
      <c r="G141" s="1562"/>
      <c r="H141" s="1562"/>
      <c r="I141" s="1563"/>
      <c r="J141" s="1564"/>
      <c r="K141" s="1564"/>
      <c r="L141" s="1564">
        <v>120</v>
      </c>
      <c r="M141" s="1562"/>
      <c r="N141" s="1617">
        <v>5</v>
      </c>
      <c r="O141" s="1715" t="s">
        <v>4293</v>
      </c>
      <c r="P141" s="1619"/>
      <c r="Q141" s="1619"/>
      <c r="R141" s="1619"/>
      <c r="S141" s="1619"/>
      <c r="T141" s="1619"/>
      <c r="U141" s="1619"/>
    </row>
    <row r="142" spans="1:21" s="1567" customFormat="1">
      <c r="A142" s="1556" t="s">
        <v>4289</v>
      </c>
      <c r="B142" s="1557" t="s">
        <v>614</v>
      </c>
      <c r="C142" s="1558" t="s">
        <v>1196</v>
      </c>
      <c r="D142" s="1559"/>
      <c r="E142" s="1560">
        <v>82</v>
      </c>
      <c r="F142" s="1561"/>
      <c r="G142" s="1562"/>
      <c r="H142" s="1562"/>
      <c r="I142" s="1563"/>
      <c r="J142" s="1564"/>
      <c r="K142" s="1564"/>
      <c r="L142" s="1564">
        <v>145</v>
      </c>
      <c r="M142" s="1562"/>
      <c r="N142" s="1617">
        <v>5</v>
      </c>
      <c r="O142" s="1618" t="s">
        <v>4297</v>
      </c>
      <c r="P142" s="1710"/>
      <c r="Q142" s="1710"/>
      <c r="R142" s="1710"/>
      <c r="S142" s="1710"/>
      <c r="T142" s="1710"/>
      <c r="U142" s="1710"/>
    </row>
    <row r="143" spans="1:21" s="1567" customFormat="1">
      <c r="A143" s="1556" t="s">
        <v>4289</v>
      </c>
      <c r="B143" s="1557" t="s">
        <v>614</v>
      </c>
      <c r="C143" s="1558" t="s">
        <v>1196</v>
      </c>
      <c r="D143" s="1559"/>
      <c r="E143" s="1560">
        <v>74.5</v>
      </c>
      <c r="F143" s="1561"/>
      <c r="G143" s="1562"/>
      <c r="H143" s="1562"/>
      <c r="I143" s="1563"/>
      <c r="J143" s="1564"/>
      <c r="K143" s="1564"/>
      <c r="L143" s="1564">
        <v>130</v>
      </c>
      <c r="M143" s="1562"/>
      <c r="N143" s="1617">
        <v>5</v>
      </c>
      <c r="O143" s="1618" t="s">
        <v>4295</v>
      </c>
      <c r="P143" s="1710"/>
      <c r="Q143" s="1710"/>
      <c r="R143" s="1710"/>
      <c r="S143" s="1710"/>
      <c r="T143" s="1710"/>
      <c r="U143" s="1710"/>
    </row>
    <row r="144" spans="1:21" s="1567" customFormat="1">
      <c r="A144" s="1556" t="s">
        <v>4286</v>
      </c>
      <c r="B144" s="1557" t="s">
        <v>614</v>
      </c>
      <c r="C144" s="1558" t="s">
        <v>883</v>
      </c>
      <c r="D144" s="1559"/>
      <c r="E144" s="1560">
        <v>30</v>
      </c>
      <c r="F144" s="1561"/>
      <c r="G144" s="1562"/>
      <c r="H144" s="1561"/>
      <c r="I144" s="1563"/>
      <c r="J144" s="1564"/>
      <c r="K144" s="1564"/>
      <c r="L144" s="1564">
        <v>54</v>
      </c>
      <c r="M144" s="1562"/>
      <c r="N144" s="1617">
        <v>5</v>
      </c>
      <c r="O144" s="1618"/>
      <c r="P144" s="1710"/>
      <c r="Q144" s="1710"/>
      <c r="R144" s="1710"/>
      <c r="S144" s="1710"/>
      <c r="T144" s="1710"/>
      <c r="U144" s="1710"/>
    </row>
    <row r="145" spans="1:21" s="1567" customFormat="1">
      <c r="A145" s="1568" t="s">
        <v>4287</v>
      </c>
      <c r="B145" s="1557" t="s">
        <v>614</v>
      </c>
      <c r="C145" s="1558" t="s">
        <v>883</v>
      </c>
      <c r="D145" s="1559"/>
      <c r="E145" s="1560">
        <v>40</v>
      </c>
      <c r="F145" s="1561"/>
      <c r="G145" s="1562"/>
      <c r="H145" s="1561"/>
      <c r="I145" s="1563"/>
      <c r="J145" s="1564"/>
      <c r="K145" s="1564"/>
      <c r="L145" s="1564">
        <v>73</v>
      </c>
      <c r="M145" s="1562"/>
      <c r="N145" s="1617">
        <v>5</v>
      </c>
      <c r="O145" s="1618"/>
      <c r="P145" s="1710"/>
      <c r="Q145" s="1710"/>
      <c r="R145" s="1710"/>
      <c r="S145" s="1710"/>
      <c r="T145" s="1710"/>
      <c r="U145" s="1710"/>
    </row>
    <row r="146" spans="1:21" s="1567" customFormat="1">
      <c r="A146" s="1568" t="s">
        <v>4288</v>
      </c>
      <c r="B146" s="1557" t="s">
        <v>614</v>
      </c>
      <c r="C146" s="1558" t="s">
        <v>883</v>
      </c>
      <c r="D146" s="1559"/>
      <c r="E146" s="1560">
        <v>46</v>
      </c>
      <c r="F146" s="1561"/>
      <c r="G146" s="1562"/>
      <c r="H146" s="1561"/>
      <c r="I146" s="1563"/>
      <c r="J146" s="1564"/>
      <c r="K146" s="1564"/>
      <c r="L146" s="1564">
        <v>84</v>
      </c>
      <c r="M146" s="1562"/>
      <c r="N146" s="1617">
        <v>5</v>
      </c>
      <c r="O146" s="1618"/>
      <c r="P146" s="1710"/>
      <c r="Q146" s="1710"/>
      <c r="R146" s="1710"/>
      <c r="S146" s="1710"/>
      <c r="T146" s="1710"/>
      <c r="U146" s="1710"/>
    </row>
    <row r="147" spans="1:21" s="1567" customFormat="1">
      <c r="A147" s="1556" t="s">
        <v>875</v>
      </c>
      <c r="B147" s="1557" t="s">
        <v>614</v>
      </c>
      <c r="C147" s="1558" t="s">
        <v>883</v>
      </c>
      <c r="D147" s="1559"/>
      <c r="E147" s="1560"/>
      <c r="F147" s="1561" t="s">
        <v>4302</v>
      </c>
      <c r="G147" s="1562"/>
      <c r="H147" s="1562"/>
      <c r="I147" s="1563"/>
      <c r="J147" s="1564"/>
      <c r="K147" s="1564"/>
      <c r="L147" s="1564"/>
      <c r="M147" s="1562"/>
      <c r="N147" s="1617"/>
      <c r="O147" s="1618" t="s">
        <v>4285</v>
      </c>
      <c r="P147" s="1710"/>
      <c r="Q147" s="1710"/>
      <c r="R147" s="1710"/>
      <c r="S147" s="1710"/>
      <c r="T147" s="1710"/>
      <c r="U147" s="1710"/>
    </row>
    <row r="148" spans="1:21" s="1567" customFormat="1">
      <c r="A148" s="1556" t="s">
        <v>4289</v>
      </c>
      <c r="B148" s="1557" t="s">
        <v>614</v>
      </c>
      <c r="C148" s="1558" t="s">
        <v>883</v>
      </c>
      <c r="D148" s="1559"/>
      <c r="E148" s="1560">
        <v>70</v>
      </c>
      <c r="F148" s="1561"/>
      <c r="G148" s="1562"/>
      <c r="H148" s="1562"/>
      <c r="I148" s="1563"/>
      <c r="J148" s="1564"/>
      <c r="K148" s="1564"/>
      <c r="L148" s="1564">
        <v>120</v>
      </c>
      <c r="M148" s="1562"/>
      <c r="N148" s="1617">
        <v>5</v>
      </c>
      <c r="O148" s="1618" t="s">
        <v>4303</v>
      </c>
      <c r="P148" s="1710"/>
      <c r="Q148" s="1710"/>
      <c r="R148" s="1710"/>
      <c r="S148" s="1710"/>
      <c r="T148" s="1710"/>
      <c r="U148" s="1710"/>
    </row>
    <row r="149" spans="1:21" s="1567" customFormat="1">
      <c r="A149" s="1556" t="s">
        <v>4289</v>
      </c>
      <c r="B149" s="1557" t="s">
        <v>614</v>
      </c>
      <c r="C149" s="1558" t="s">
        <v>883</v>
      </c>
      <c r="D149" s="1559"/>
      <c r="E149" s="1560">
        <v>54.5</v>
      </c>
      <c r="F149" s="1561"/>
      <c r="G149" s="1562"/>
      <c r="H149" s="1562"/>
      <c r="I149" s="1563"/>
      <c r="J149" s="1564"/>
      <c r="K149" s="1564"/>
      <c r="L149" s="1564">
        <v>89</v>
      </c>
      <c r="M149" s="1562"/>
      <c r="N149" s="1617">
        <v>5</v>
      </c>
      <c r="O149" s="1618" t="s">
        <v>4304</v>
      </c>
      <c r="P149" s="1710"/>
      <c r="Q149" s="1710"/>
      <c r="R149" s="1710"/>
      <c r="S149" s="1710"/>
      <c r="T149" s="1710"/>
      <c r="U149" s="1710"/>
    </row>
    <row r="150" spans="1:21" s="1581" customFormat="1">
      <c r="A150" s="1569" t="s">
        <v>40</v>
      </c>
      <c r="B150" s="1570" t="s">
        <v>614</v>
      </c>
      <c r="C150" s="1571" t="s">
        <v>525</v>
      </c>
      <c r="D150" s="1572"/>
      <c r="E150" s="1573">
        <v>32</v>
      </c>
      <c r="F150" s="1574" t="s">
        <v>58</v>
      </c>
      <c r="G150" s="1576"/>
      <c r="H150" s="1576"/>
      <c r="I150" s="1582"/>
      <c r="J150" s="1578"/>
      <c r="K150" s="1578"/>
      <c r="L150" s="1578">
        <v>62</v>
      </c>
      <c r="M150" s="1576">
        <v>30</v>
      </c>
      <c r="N150" s="1611">
        <v>4</v>
      </c>
      <c r="O150" s="1612"/>
      <c r="P150" s="1595"/>
      <c r="Q150" s="1595"/>
      <c r="R150" s="1595"/>
      <c r="S150" s="1595"/>
      <c r="T150" s="1595"/>
      <c r="U150" s="1595"/>
    </row>
    <row r="151" spans="1:21" s="1581" customFormat="1">
      <c r="A151" s="1587" t="s">
        <v>4182</v>
      </c>
      <c r="B151" s="1570" t="s">
        <v>614</v>
      </c>
      <c r="C151" s="1571" t="s">
        <v>525</v>
      </c>
      <c r="D151" s="1572"/>
      <c r="E151" s="1573">
        <v>43</v>
      </c>
      <c r="F151" s="1574" t="s">
        <v>58</v>
      </c>
      <c r="G151" s="1576"/>
      <c r="H151" s="1576"/>
      <c r="I151" s="1582"/>
      <c r="J151" s="1578"/>
      <c r="K151" s="1578"/>
      <c r="L151" s="1578">
        <v>73</v>
      </c>
      <c r="M151" s="1576">
        <v>30</v>
      </c>
      <c r="N151" s="1611">
        <v>4</v>
      </c>
      <c r="O151" s="1612"/>
      <c r="P151" s="1595"/>
      <c r="Q151" s="1595"/>
      <c r="R151" s="1595"/>
      <c r="S151" s="1595"/>
      <c r="T151" s="1595"/>
      <c r="U151" s="1595"/>
    </row>
    <row r="152" spans="1:21" s="1581" customFormat="1">
      <c r="A152" s="1587" t="s">
        <v>4183</v>
      </c>
      <c r="B152" s="1570" t="s">
        <v>614</v>
      </c>
      <c r="C152" s="1571" t="s">
        <v>525</v>
      </c>
      <c r="D152" s="1572"/>
      <c r="E152" s="1573">
        <v>53</v>
      </c>
      <c r="F152" s="1574" t="s">
        <v>58</v>
      </c>
      <c r="G152" s="1576"/>
      <c r="H152" s="1576"/>
      <c r="I152" s="1582"/>
      <c r="J152" s="1578"/>
      <c r="K152" s="1578"/>
      <c r="L152" s="1578">
        <v>83</v>
      </c>
      <c r="M152" s="1576">
        <v>30</v>
      </c>
      <c r="N152" s="1611">
        <v>4</v>
      </c>
      <c r="O152" s="1612"/>
      <c r="P152" s="1595"/>
      <c r="Q152" s="1595"/>
      <c r="R152" s="1595"/>
      <c r="S152" s="1595"/>
      <c r="T152" s="1595"/>
      <c r="U152" s="1595"/>
    </row>
    <row r="153" spans="1:21" s="1581" customFormat="1">
      <c r="A153" s="1587" t="s">
        <v>1198</v>
      </c>
      <c r="B153" s="1570" t="s">
        <v>614</v>
      </c>
      <c r="C153" s="1571" t="s">
        <v>525</v>
      </c>
      <c r="D153" s="1572"/>
      <c r="E153" s="1573">
        <v>145</v>
      </c>
      <c r="F153" s="1574" t="s">
        <v>58</v>
      </c>
      <c r="G153" s="1576"/>
      <c r="H153" s="1576"/>
      <c r="I153" s="1582"/>
      <c r="J153" s="1578"/>
      <c r="K153" s="1578"/>
      <c r="L153" s="1578">
        <v>290</v>
      </c>
      <c r="M153" s="1576">
        <v>145</v>
      </c>
      <c r="N153" s="1611">
        <v>4</v>
      </c>
      <c r="O153" s="1612" t="s">
        <v>4184</v>
      </c>
      <c r="P153" s="1595"/>
      <c r="Q153" s="1595"/>
      <c r="R153" s="1595"/>
      <c r="S153" s="1595"/>
      <c r="T153" s="1595"/>
      <c r="U153" s="1595"/>
    </row>
    <row r="154" spans="1:21" s="1581" customFormat="1">
      <c r="A154" s="1569" t="s">
        <v>40</v>
      </c>
      <c r="B154" s="1570" t="s">
        <v>614</v>
      </c>
      <c r="C154" s="1571" t="s">
        <v>4185</v>
      </c>
      <c r="D154" s="1572"/>
      <c r="E154" s="1573">
        <v>32</v>
      </c>
      <c r="F154" s="1574" t="s">
        <v>58</v>
      </c>
      <c r="G154" s="1576"/>
      <c r="H154" s="1576"/>
      <c r="I154" s="1582"/>
      <c r="J154" s="1578"/>
      <c r="K154" s="1578"/>
      <c r="L154" s="1578">
        <v>62</v>
      </c>
      <c r="M154" s="1576">
        <v>30</v>
      </c>
      <c r="N154" s="1611">
        <v>4</v>
      </c>
      <c r="O154" s="1612"/>
      <c r="P154" s="1595"/>
      <c r="Q154" s="1595"/>
      <c r="R154" s="1595"/>
      <c r="S154" s="1595"/>
      <c r="T154" s="1595"/>
      <c r="U154" s="1595"/>
    </row>
    <row r="155" spans="1:21" s="1581" customFormat="1">
      <c r="A155" s="1587" t="s">
        <v>4182</v>
      </c>
      <c r="B155" s="1570" t="s">
        <v>614</v>
      </c>
      <c r="C155" s="1571" t="s">
        <v>4185</v>
      </c>
      <c r="D155" s="1572"/>
      <c r="E155" s="1573">
        <v>43</v>
      </c>
      <c r="F155" s="1574" t="s">
        <v>58</v>
      </c>
      <c r="G155" s="1576"/>
      <c r="H155" s="1576"/>
      <c r="I155" s="1582"/>
      <c r="J155" s="1578"/>
      <c r="K155" s="1578"/>
      <c r="L155" s="1578">
        <v>73</v>
      </c>
      <c r="M155" s="1576">
        <v>30</v>
      </c>
      <c r="N155" s="1611">
        <v>4</v>
      </c>
      <c r="O155" s="1612"/>
      <c r="P155" s="1595"/>
      <c r="Q155" s="1595"/>
      <c r="R155" s="1595"/>
      <c r="S155" s="1595"/>
      <c r="T155" s="1595"/>
      <c r="U155" s="1595"/>
    </row>
    <row r="156" spans="1:21" s="1581" customFormat="1">
      <c r="A156" s="1587" t="s">
        <v>4183</v>
      </c>
      <c r="B156" s="1570" t="s">
        <v>614</v>
      </c>
      <c r="C156" s="1571" t="s">
        <v>4185</v>
      </c>
      <c r="D156" s="1572"/>
      <c r="E156" s="1573">
        <v>53</v>
      </c>
      <c r="F156" s="1574" t="s">
        <v>58</v>
      </c>
      <c r="G156" s="1576"/>
      <c r="H156" s="1576"/>
      <c r="I156" s="1582"/>
      <c r="J156" s="1578"/>
      <c r="K156" s="1578"/>
      <c r="L156" s="1578">
        <v>83</v>
      </c>
      <c r="M156" s="1576">
        <v>30</v>
      </c>
      <c r="N156" s="1611">
        <v>4</v>
      </c>
      <c r="O156" s="1612"/>
      <c r="P156" s="1595"/>
      <c r="Q156" s="1595"/>
      <c r="R156" s="1595"/>
      <c r="S156" s="1595"/>
      <c r="T156" s="1595"/>
      <c r="U156" s="1595"/>
    </row>
    <row r="157" spans="1:21" s="1581" customFormat="1">
      <c r="A157" s="1587" t="s">
        <v>1198</v>
      </c>
      <c r="B157" s="1570" t="s">
        <v>614</v>
      </c>
      <c r="C157" s="1571" t="s">
        <v>4185</v>
      </c>
      <c r="D157" s="1572"/>
      <c r="E157" s="1573">
        <v>145</v>
      </c>
      <c r="F157" s="1574" t="s">
        <v>58</v>
      </c>
      <c r="G157" s="1576"/>
      <c r="H157" s="1576"/>
      <c r="I157" s="1582"/>
      <c r="J157" s="1578"/>
      <c r="K157" s="1578"/>
      <c r="L157" s="1578">
        <v>290</v>
      </c>
      <c r="M157" s="1576">
        <v>145</v>
      </c>
      <c r="N157" s="1611">
        <v>4</v>
      </c>
      <c r="O157" s="1612" t="s">
        <v>4184</v>
      </c>
      <c r="P157" s="1595"/>
      <c r="Q157" s="1595"/>
      <c r="R157" s="1595"/>
      <c r="S157" s="1595"/>
      <c r="T157" s="1595"/>
      <c r="U157" s="1595"/>
    </row>
    <row r="158" spans="1:21" s="1567" customFormat="1">
      <c r="A158" s="1556" t="s">
        <v>40</v>
      </c>
      <c r="B158" s="1557" t="s">
        <v>614</v>
      </c>
      <c r="C158" s="1558" t="s">
        <v>4065</v>
      </c>
      <c r="D158" s="1559"/>
      <c r="E158" s="1560">
        <v>41.5</v>
      </c>
      <c r="F158" s="1561"/>
      <c r="G158" s="1561" t="s">
        <v>4066</v>
      </c>
      <c r="H158" s="1562"/>
      <c r="I158" s="1583"/>
      <c r="J158" s="1564"/>
      <c r="K158" s="1564"/>
      <c r="L158" s="1564">
        <v>83</v>
      </c>
      <c r="M158" s="1562">
        <v>41.5</v>
      </c>
      <c r="N158" s="1565">
        <v>4</v>
      </c>
      <c r="O158" s="1566" t="s">
        <v>4067</v>
      </c>
    </row>
    <row r="159" spans="1:21" s="1567" customFormat="1">
      <c r="A159" s="1556" t="s">
        <v>460</v>
      </c>
      <c r="B159" s="1557" t="s">
        <v>614</v>
      </c>
      <c r="C159" s="1558" t="s">
        <v>4065</v>
      </c>
      <c r="D159" s="1559"/>
      <c r="E159" s="1560">
        <v>62.5</v>
      </c>
      <c r="F159" s="1561"/>
      <c r="G159" s="1561" t="s">
        <v>4066</v>
      </c>
      <c r="H159" s="1562"/>
      <c r="I159" s="1583"/>
      <c r="J159" s="1564"/>
      <c r="K159" s="1564"/>
      <c r="L159" s="1564">
        <v>125</v>
      </c>
      <c r="M159" s="1562">
        <v>62.5</v>
      </c>
      <c r="N159" s="1565">
        <v>4</v>
      </c>
      <c r="O159" s="1566" t="s">
        <v>4068</v>
      </c>
    </row>
    <row r="160" spans="1:21" s="1567" customFormat="1">
      <c r="A160" s="1556" t="s">
        <v>550</v>
      </c>
      <c r="B160" s="1557" t="s">
        <v>614</v>
      </c>
      <c r="C160" s="1558" t="s">
        <v>4065</v>
      </c>
      <c r="D160" s="1559"/>
      <c r="E160" s="1560">
        <v>75.5</v>
      </c>
      <c r="F160" s="1561"/>
      <c r="G160" s="1561" t="s">
        <v>4066</v>
      </c>
      <c r="H160" s="1562"/>
      <c r="I160" s="1583"/>
      <c r="J160" s="1564"/>
      <c r="K160" s="1564"/>
      <c r="L160" s="1564">
        <v>151</v>
      </c>
      <c r="M160" s="1562">
        <v>75.5</v>
      </c>
      <c r="N160" s="1565">
        <v>4</v>
      </c>
      <c r="O160" s="1566" t="s">
        <v>4069</v>
      </c>
    </row>
    <row r="161" spans="1:21" s="1567" customFormat="1">
      <c r="A161" s="1556" t="s">
        <v>1198</v>
      </c>
      <c r="B161" s="1557" t="s">
        <v>614</v>
      </c>
      <c r="C161" s="1558" t="s">
        <v>4065</v>
      </c>
      <c r="D161" s="1559"/>
      <c r="E161" s="1560">
        <v>132.5</v>
      </c>
      <c r="F161" s="1561"/>
      <c r="G161" s="1561" t="s">
        <v>4066</v>
      </c>
      <c r="H161" s="1562"/>
      <c r="I161" s="1583"/>
      <c r="J161" s="1564"/>
      <c r="K161" s="1564"/>
      <c r="L161" s="1564">
        <v>265</v>
      </c>
      <c r="M161" s="1562">
        <v>132.5</v>
      </c>
      <c r="N161" s="1565">
        <v>4</v>
      </c>
      <c r="O161" s="1566" t="s">
        <v>4070</v>
      </c>
    </row>
    <row r="162" spans="1:21" s="1567" customFormat="1">
      <c r="A162" s="1556" t="s">
        <v>40</v>
      </c>
      <c r="B162" s="1557" t="s">
        <v>614</v>
      </c>
      <c r="C162" s="1558" t="s">
        <v>717</v>
      </c>
      <c r="D162" s="1559"/>
      <c r="E162" s="1584">
        <v>55</v>
      </c>
      <c r="F162" s="1561"/>
      <c r="G162" s="1561" t="s">
        <v>4066</v>
      </c>
      <c r="H162" s="1562"/>
      <c r="I162" s="1583"/>
      <c r="J162" s="1564"/>
      <c r="K162" s="1564"/>
      <c r="L162" s="1564">
        <v>110</v>
      </c>
      <c r="M162" s="1562">
        <v>55</v>
      </c>
      <c r="N162" s="1565">
        <v>4</v>
      </c>
      <c r="O162" s="1566" t="s">
        <v>4067</v>
      </c>
    </row>
    <row r="163" spans="1:21" s="1567" customFormat="1">
      <c r="A163" s="1556" t="s">
        <v>460</v>
      </c>
      <c r="B163" s="1557" t="s">
        <v>614</v>
      </c>
      <c r="C163" s="1558" t="s">
        <v>717</v>
      </c>
      <c r="D163" s="1559"/>
      <c r="E163" s="1560">
        <v>80</v>
      </c>
      <c r="F163" s="1561"/>
      <c r="G163" s="1561" t="s">
        <v>4066</v>
      </c>
      <c r="H163" s="1562"/>
      <c r="I163" s="1583"/>
      <c r="J163" s="1564"/>
      <c r="K163" s="1564"/>
      <c r="L163" s="1564">
        <v>160</v>
      </c>
      <c r="M163" s="1562">
        <v>80</v>
      </c>
      <c r="N163" s="1565">
        <v>4</v>
      </c>
      <c r="O163" s="1566" t="s">
        <v>4068</v>
      </c>
    </row>
    <row r="164" spans="1:21" s="1567" customFormat="1">
      <c r="A164" s="1556" t="s">
        <v>550</v>
      </c>
      <c r="B164" s="1557" t="s">
        <v>614</v>
      </c>
      <c r="C164" s="1558" t="s">
        <v>717</v>
      </c>
      <c r="D164" s="1559"/>
      <c r="E164" s="1560">
        <v>93</v>
      </c>
      <c r="F164" s="1561"/>
      <c r="G164" s="1561" t="s">
        <v>4066</v>
      </c>
      <c r="H164" s="1562"/>
      <c r="I164" s="1583"/>
      <c r="J164" s="1564"/>
      <c r="K164" s="1564"/>
      <c r="L164" s="1564">
        <v>186</v>
      </c>
      <c r="M164" s="1562">
        <v>93</v>
      </c>
      <c r="N164" s="1565">
        <v>4</v>
      </c>
      <c r="O164" s="1566" t="s">
        <v>4069</v>
      </c>
    </row>
    <row r="165" spans="1:21" s="1567" customFormat="1">
      <c r="A165" s="1556" t="s">
        <v>1198</v>
      </c>
      <c r="B165" s="1557" t="s">
        <v>614</v>
      </c>
      <c r="C165" s="1558" t="s">
        <v>717</v>
      </c>
      <c r="D165" s="1559"/>
      <c r="E165" s="1560">
        <v>181</v>
      </c>
      <c r="F165" s="1561"/>
      <c r="G165" s="1561" t="s">
        <v>4066</v>
      </c>
      <c r="H165" s="1562"/>
      <c r="I165" s="1583"/>
      <c r="J165" s="1564"/>
      <c r="K165" s="1564"/>
      <c r="L165" s="1564">
        <v>362</v>
      </c>
      <c r="M165" s="1562">
        <v>181</v>
      </c>
      <c r="N165" s="1565">
        <v>4</v>
      </c>
      <c r="O165" s="1566" t="s">
        <v>4070</v>
      </c>
    </row>
    <row r="166" spans="1:21" s="1567" customFormat="1" ht="16.5" customHeight="1">
      <c r="A166" s="1556" t="s">
        <v>40</v>
      </c>
      <c r="B166" s="1557" t="s">
        <v>614</v>
      </c>
      <c r="C166" s="1558" t="s">
        <v>718</v>
      </c>
      <c r="D166" s="1559"/>
      <c r="E166" s="1584">
        <v>65</v>
      </c>
      <c r="F166" s="1561"/>
      <c r="G166" s="1561" t="s">
        <v>4066</v>
      </c>
      <c r="H166" s="1562"/>
      <c r="I166" s="1583"/>
      <c r="J166" s="1564"/>
      <c r="K166" s="1564"/>
      <c r="L166" s="1564">
        <v>130</v>
      </c>
      <c r="M166" s="1562">
        <v>65</v>
      </c>
      <c r="N166" s="1565">
        <v>4</v>
      </c>
      <c r="O166" s="1566" t="s">
        <v>4067</v>
      </c>
    </row>
    <row r="167" spans="1:21" s="1567" customFormat="1">
      <c r="A167" s="1556" t="s">
        <v>460</v>
      </c>
      <c r="B167" s="1557" t="s">
        <v>614</v>
      </c>
      <c r="C167" s="1558" t="s">
        <v>718</v>
      </c>
      <c r="D167" s="1559"/>
      <c r="E167" s="1560">
        <v>90.5</v>
      </c>
      <c r="F167" s="1561"/>
      <c r="G167" s="1561" t="s">
        <v>4066</v>
      </c>
      <c r="H167" s="1562"/>
      <c r="I167" s="1583"/>
      <c r="J167" s="1564"/>
      <c r="K167" s="1564"/>
      <c r="L167" s="1564">
        <v>181</v>
      </c>
      <c r="M167" s="1562">
        <v>90.5</v>
      </c>
      <c r="N167" s="1565">
        <v>4</v>
      </c>
      <c r="O167" s="1566" t="s">
        <v>4068</v>
      </c>
    </row>
    <row r="168" spans="1:21" s="1567" customFormat="1">
      <c r="A168" s="1556" t="s">
        <v>550</v>
      </c>
      <c r="B168" s="1557" t="s">
        <v>614</v>
      </c>
      <c r="C168" s="1558" t="s">
        <v>718</v>
      </c>
      <c r="D168" s="1559"/>
      <c r="E168" s="1560">
        <v>103.5</v>
      </c>
      <c r="F168" s="1561"/>
      <c r="G168" s="1561" t="s">
        <v>4066</v>
      </c>
      <c r="H168" s="1562"/>
      <c r="I168" s="1583"/>
      <c r="J168" s="1564"/>
      <c r="K168" s="1564"/>
      <c r="L168" s="1564">
        <v>207</v>
      </c>
      <c r="M168" s="1562">
        <v>103.5</v>
      </c>
      <c r="N168" s="1565">
        <v>4</v>
      </c>
      <c r="O168" s="1566" t="s">
        <v>4069</v>
      </c>
    </row>
    <row r="169" spans="1:21" s="1567" customFormat="1">
      <c r="A169" s="1556" t="s">
        <v>1198</v>
      </c>
      <c r="B169" s="1557" t="s">
        <v>614</v>
      </c>
      <c r="C169" s="1558" t="s">
        <v>718</v>
      </c>
      <c r="D169" s="1559"/>
      <c r="E169" s="1560">
        <v>189</v>
      </c>
      <c r="F169" s="1561"/>
      <c r="G169" s="1561" t="s">
        <v>4066</v>
      </c>
      <c r="H169" s="1562"/>
      <c r="I169" s="1583"/>
      <c r="J169" s="1564"/>
      <c r="K169" s="1564"/>
      <c r="L169" s="1564">
        <v>378</v>
      </c>
      <c r="M169" s="1562">
        <v>189</v>
      </c>
      <c r="N169" s="1565">
        <v>4</v>
      </c>
      <c r="O169" s="1566" t="s">
        <v>4070</v>
      </c>
    </row>
    <row r="170" spans="1:21" s="1581" customFormat="1">
      <c r="A170" s="1569" t="s">
        <v>40</v>
      </c>
      <c r="B170" s="1570" t="s">
        <v>614</v>
      </c>
      <c r="C170" s="1571" t="s">
        <v>2222</v>
      </c>
      <c r="D170" s="1572"/>
      <c r="E170" s="1573">
        <v>33.5</v>
      </c>
      <c r="F170" s="1574"/>
      <c r="G170" s="1576" t="s">
        <v>4071</v>
      </c>
      <c r="H170" s="1576"/>
      <c r="I170" s="1582"/>
      <c r="J170" s="1578"/>
      <c r="K170" s="1578"/>
      <c r="L170" s="1578">
        <v>60</v>
      </c>
      <c r="M170" s="1576">
        <v>26.5</v>
      </c>
      <c r="N170" s="1579">
        <v>5</v>
      </c>
      <c r="O170" s="1580"/>
    </row>
    <row r="171" spans="1:21" s="1581" customFormat="1">
      <c r="A171" s="1569" t="s">
        <v>4072</v>
      </c>
      <c r="B171" s="1570" t="s">
        <v>614</v>
      </c>
      <c r="C171" s="1571" t="s">
        <v>2222</v>
      </c>
      <c r="D171" s="1572"/>
      <c r="E171" s="1573">
        <v>41.5</v>
      </c>
      <c r="F171" s="1574"/>
      <c r="G171" s="1576" t="s">
        <v>4071</v>
      </c>
      <c r="H171" s="1576"/>
      <c r="I171" s="1582"/>
      <c r="J171" s="1578"/>
      <c r="K171" s="1578"/>
      <c r="L171" s="1578">
        <v>75</v>
      </c>
      <c r="M171" s="1576">
        <v>33.5</v>
      </c>
      <c r="N171" s="1579">
        <v>5</v>
      </c>
      <c r="O171" s="1580"/>
    </row>
    <row r="172" spans="1:21" s="1581" customFormat="1">
      <c r="A172" s="1569" t="s">
        <v>550</v>
      </c>
      <c r="B172" s="1570" t="s">
        <v>614</v>
      </c>
      <c r="C172" s="1571" t="s">
        <v>2222</v>
      </c>
      <c r="D172" s="1572"/>
      <c r="E172" s="1573">
        <v>54.5</v>
      </c>
      <c r="F172" s="1574"/>
      <c r="G172" s="1576" t="s">
        <v>4071</v>
      </c>
      <c r="H172" s="1576"/>
      <c r="I172" s="1582"/>
      <c r="J172" s="1578"/>
      <c r="K172" s="1578"/>
      <c r="L172" s="1578">
        <v>101</v>
      </c>
      <c r="M172" s="1576">
        <v>46.5</v>
      </c>
      <c r="N172" s="1579">
        <v>5</v>
      </c>
      <c r="O172" s="1580"/>
    </row>
    <row r="173" spans="1:21" s="727" customFormat="1">
      <c r="A173" s="320"/>
      <c r="B173" s="305"/>
      <c r="C173" s="306"/>
      <c r="D173" s="307"/>
      <c r="E173" s="308"/>
      <c r="F173" s="309"/>
      <c r="G173" s="309"/>
      <c r="H173" s="293"/>
      <c r="I173" s="310"/>
      <c r="J173" s="313"/>
      <c r="K173" s="313"/>
      <c r="L173" s="313"/>
      <c r="M173" s="293"/>
      <c r="N173" s="1402"/>
      <c r="O173" s="1420"/>
      <c r="P173" s="1415"/>
      <c r="Q173" s="1415"/>
      <c r="R173" s="1415"/>
      <c r="S173" s="1415"/>
      <c r="T173" s="1415"/>
      <c r="U173" s="1415"/>
    </row>
    <row r="174" spans="1:21" s="342" customFormat="1">
      <c r="A174" s="320" t="s">
        <v>1177</v>
      </c>
      <c r="B174" s="305" t="s">
        <v>552</v>
      </c>
      <c r="C174" s="306" t="s">
        <v>533</v>
      </c>
      <c r="D174" s="307"/>
      <c r="E174" s="308">
        <v>50</v>
      </c>
      <c r="F174" s="309" t="s">
        <v>274</v>
      </c>
      <c r="G174" s="309"/>
      <c r="H174" s="293"/>
      <c r="I174" s="310"/>
      <c r="J174" s="313"/>
      <c r="K174" s="313"/>
      <c r="L174" s="313">
        <v>100</v>
      </c>
      <c r="M174" s="293">
        <v>50</v>
      </c>
      <c r="N174" s="1585">
        <v>4</v>
      </c>
      <c r="O174" s="1586" t="s">
        <v>4073</v>
      </c>
    </row>
    <row r="175" spans="1:21" s="342" customFormat="1">
      <c r="A175" s="320" t="s">
        <v>1178</v>
      </c>
      <c r="B175" s="305" t="s">
        <v>552</v>
      </c>
      <c r="C175" s="306" t="s">
        <v>533</v>
      </c>
      <c r="D175" s="307"/>
      <c r="E175" s="308">
        <v>85.5</v>
      </c>
      <c r="F175" s="309" t="s">
        <v>274</v>
      </c>
      <c r="G175" s="309"/>
      <c r="H175" s="293"/>
      <c r="I175" s="310" t="s">
        <v>1180</v>
      </c>
      <c r="J175" s="313"/>
      <c r="K175" s="313"/>
      <c r="L175" s="313">
        <v>165.5</v>
      </c>
      <c r="M175" s="293">
        <v>80</v>
      </c>
      <c r="N175" s="1585">
        <v>4</v>
      </c>
      <c r="O175" s="1586" t="s">
        <v>4073</v>
      </c>
    </row>
    <row r="176" spans="1:21" s="342" customFormat="1">
      <c r="A176" s="320" t="s">
        <v>1179</v>
      </c>
      <c r="B176" s="305" t="s">
        <v>552</v>
      </c>
      <c r="C176" s="306" t="s">
        <v>533</v>
      </c>
      <c r="D176" s="307"/>
      <c r="E176" s="308">
        <v>73.5</v>
      </c>
      <c r="F176" s="309" t="s">
        <v>274</v>
      </c>
      <c r="G176" s="309"/>
      <c r="H176" s="293"/>
      <c r="I176" s="310" t="s">
        <v>1181</v>
      </c>
      <c r="J176" s="313"/>
      <c r="K176" s="313"/>
      <c r="L176" s="313">
        <v>133.5</v>
      </c>
      <c r="M176" s="293">
        <v>60</v>
      </c>
      <c r="N176" s="1585">
        <v>4</v>
      </c>
      <c r="O176" s="1586" t="s">
        <v>4073</v>
      </c>
    </row>
    <row r="177" spans="1:21" s="1581" customFormat="1">
      <c r="A177" s="1587" t="s">
        <v>4074</v>
      </c>
      <c r="B177" s="1570" t="s">
        <v>552</v>
      </c>
      <c r="C177" s="1571" t="s">
        <v>4075</v>
      </c>
      <c r="D177" s="1572"/>
      <c r="E177" s="1573">
        <v>54</v>
      </c>
      <c r="F177" s="1574" t="s">
        <v>4076</v>
      </c>
      <c r="G177" s="1574"/>
      <c r="H177" s="1576"/>
      <c r="I177" s="1582"/>
      <c r="J177" s="1578"/>
      <c r="K177" s="1578"/>
      <c r="L177" s="1578">
        <v>106</v>
      </c>
      <c r="M177" s="1576">
        <v>52</v>
      </c>
      <c r="N177" s="1579">
        <v>5</v>
      </c>
      <c r="O177" s="1580" t="s">
        <v>4077</v>
      </c>
    </row>
    <row r="178" spans="1:21" s="1581" customFormat="1">
      <c r="A178" s="1587">
        <v>38013</v>
      </c>
      <c r="B178" s="1570" t="s">
        <v>552</v>
      </c>
      <c r="C178" s="1571" t="s">
        <v>4075</v>
      </c>
      <c r="D178" s="1572"/>
      <c r="E178" s="1573">
        <v>60</v>
      </c>
      <c r="F178" s="1574" t="s">
        <v>4076</v>
      </c>
      <c r="G178" s="1574"/>
      <c r="H178" s="1576"/>
      <c r="I178" s="1582"/>
      <c r="J178" s="1578"/>
      <c r="K178" s="1578"/>
      <c r="L178" s="1578">
        <v>112</v>
      </c>
      <c r="M178" s="1576">
        <v>52</v>
      </c>
      <c r="N178" s="1579">
        <v>5</v>
      </c>
      <c r="O178" s="1580" t="s">
        <v>4077</v>
      </c>
    </row>
    <row r="179" spans="1:21" s="1581" customFormat="1">
      <c r="A179" s="1587" t="s">
        <v>550</v>
      </c>
      <c r="B179" s="1570" t="s">
        <v>552</v>
      </c>
      <c r="C179" s="1571" t="s">
        <v>4075</v>
      </c>
      <c r="D179" s="1572"/>
      <c r="E179" s="1573">
        <v>70</v>
      </c>
      <c r="F179" s="1574" t="s">
        <v>4076</v>
      </c>
      <c r="G179" s="1574"/>
      <c r="H179" s="1576"/>
      <c r="I179" s="1582"/>
      <c r="J179" s="1578"/>
      <c r="K179" s="1578"/>
      <c r="L179" s="1578">
        <v>122</v>
      </c>
      <c r="M179" s="1576">
        <v>52</v>
      </c>
      <c r="N179" s="1579">
        <v>5</v>
      </c>
      <c r="O179" s="1580" t="s">
        <v>4077</v>
      </c>
    </row>
    <row r="180" spans="1:21" s="727" customFormat="1">
      <c r="A180" s="1457"/>
      <c r="B180" s="1448" t="s">
        <v>614</v>
      </c>
      <c r="C180" s="1449" t="s">
        <v>3873</v>
      </c>
      <c r="D180" s="1450"/>
      <c r="E180" s="1451"/>
      <c r="F180" s="1452"/>
      <c r="G180" s="1452"/>
      <c r="H180" s="1453"/>
      <c r="I180" s="1454"/>
      <c r="J180" s="1455"/>
      <c r="K180" s="1455"/>
      <c r="L180" s="1455"/>
      <c r="M180" s="1453"/>
      <c r="N180" s="1456"/>
      <c r="O180" s="1420"/>
      <c r="P180" s="1415"/>
      <c r="Q180" s="1415"/>
      <c r="R180" s="1415"/>
      <c r="S180" s="1415"/>
      <c r="T180" s="1415"/>
      <c r="U180" s="1415"/>
    </row>
    <row r="181" spans="1:21" s="727" customFormat="1">
      <c r="A181" s="1457"/>
      <c r="B181" s="1448" t="s">
        <v>614</v>
      </c>
      <c r="C181" s="1449" t="s">
        <v>3873</v>
      </c>
      <c r="D181" s="1450"/>
      <c r="E181" s="1451"/>
      <c r="F181" s="1452"/>
      <c r="G181" s="1452"/>
      <c r="H181" s="1453"/>
      <c r="I181" s="1454"/>
      <c r="J181" s="1455"/>
      <c r="K181" s="1455"/>
      <c r="L181" s="1455"/>
      <c r="M181" s="1453"/>
      <c r="N181" s="1456"/>
      <c r="O181" s="1420"/>
      <c r="P181" s="1415"/>
      <c r="Q181" s="1415"/>
      <c r="R181" s="1415"/>
      <c r="S181" s="1415"/>
      <c r="T181" s="1415"/>
      <c r="U181" s="1415"/>
    </row>
    <row r="182" spans="1:21" s="727" customFormat="1">
      <c r="A182" s="1457"/>
      <c r="B182" s="1448" t="s">
        <v>614</v>
      </c>
      <c r="C182" s="1449" t="s">
        <v>3873</v>
      </c>
      <c r="D182" s="1450"/>
      <c r="E182" s="1451"/>
      <c r="F182" s="1452"/>
      <c r="G182" s="1452"/>
      <c r="H182" s="1453"/>
      <c r="I182" s="1454"/>
      <c r="J182" s="1455"/>
      <c r="K182" s="1455"/>
      <c r="L182" s="1455"/>
      <c r="M182" s="1453"/>
      <c r="N182" s="1456"/>
      <c r="O182" s="1420"/>
      <c r="P182" s="1415"/>
      <c r="Q182" s="1415"/>
      <c r="R182" s="1415"/>
      <c r="S182" s="1415"/>
      <c r="T182" s="1415"/>
      <c r="U182" s="1415"/>
    </row>
    <row r="183" spans="1:21" s="727" customFormat="1">
      <c r="A183" s="1457"/>
      <c r="B183" s="1448" t="s">
        <v>614</v>
      </c>
      <c r="C183" s="1449" t="s">
        <v>3873</v>
      </c>
      <c r="D183" s="1450"/>
      <c r="E183" s="1451"/>
      <c r="F183" s="1452"/>
      <c r="G183" s="1452"/>
      <c r="H183" s="1453"/>
      <c r="I183" s="1454"/>
      <c r="J183" s="1455"/>
      <c r="K183" s="1455"/>
      <c r="L183" s="1455"/>
      <c r="M183" s="1453"/>
      <c r="N183" s="1456"/>
      <c r="O183" s="1420"/>
      <c r="P183" s="1415"/>
      <c r="Q183" s="1415"/>
      <c r="R183" s="1415"/>
      <c r="S183" s="1415"/>
      <c r="T183" s="1415"/>
      <c r="U183" s="1415"/>
    </row>
    <row r="184" spans="1:21" s="727" customFormat="1">
      <c r="A184" s="1457"/>
      <c r="B184" s="1448" t="s">
        <v>614</v>
      </c>
      <c r="C184" s="1449" t="s">
        <v>3874</v>
      </c>
      <c r="D184" s="1450"/>
      <c r="E184" s="1451"/>
      <c r="F184" s="1452"/>
      <c r="G184" s="1452"/>
      <c r="H184" s="1453"/>
      <c r="I184" s="1454"/>
      <c r="J184" s="1455"/>
      <c r="K184" s="1455"/>
      <c r="L184" s="1455"/>
      <c r="M184" s="1453"/>
      <c r="N184" s="1456"/>
      <c r="O184" s="1420"/>
      <c r="P184" s="1415"/>
      <c r="Q184" s="1415"/>
      <c r="R184" s="1415"/>
      <c r="S184" s="1415"/>
      <c r="T184" s="1415"/>
      <c r="U184" s="1415"/>
    </row>
    <row r="185" spans="1:21" s="727" customFormat="1">
      <c r="A185" s="1457"/>
      <c r="B185" s="1448" t="s">
        <v>614</v>
      </c>
      <c r="C185" s="1449" t="s">
        <v>3874</v>
      </c>
      <c r="D185" s="1450"/>
      <c r="E185" s="1451"/>
      <c r="F185" s="1452"/>
      <c r="G185" s="1452"/>
      <c r="H185" s="1453"/>
      <c r="I185" s="1454"/>
      <c r="J185" s="1455"/>
      <c r="K185" s="1455"/>
      <c r="L185" s="1455"/>
      <c r="M185" s="1453"/>
      <c r="N185" s="1456"/>
      <c r="O185" s="1420"/>
      <c r="P185" s="1415"/>
      <c r="Q185" s="1415"/>
      <c r="R185" s="1415"/>
      <c r="S185" s="1415"/>
      <c r="T185" s="1415"/>
      <c r="U185" s="1415"/>
    </row>
    <row r="186" spans="1:21" s="727" customFormat="1">
      <c r="A186" s="1457"/>
      <c r="B186" s="1448" t="s">
        <v>614</v>
      </c>
      <c r="C186" s="1449" t="s">
        <v>3874</v>
      </c>
      <c r="D186" s="1450"/>
      <c r="E186" s="1451"/>
      <c r="F186" s="1452"/>
      <c r="G186" s="1452"/>
      <c r="H186" s="1453"/>
      <c r="I186" s="1454"/>
      <c r="J186" s="1455"/>
      <c r="K186" s="1455"/>
      <c r="L186" s="1455"/>
      <c r="M186" s="1453"/>
      <c r="N186" s="1456"/>
      <c r="O186" s="1420"/>
      <c r="P186" s="1415"/>
      <c r="Q186" s="1415"/>
      <c r="R186" s="1415"/>
      <c r="S186" s="1415"/>
      <c r="T186" s="1415"/>
      <c r="U186" s="1415"/>
    </row>
    <row r="187" spans="1:21" s="525" customFormat="1">
      <c r="A187" s="1457"/>
      <c r="B187" s="1448" t="s">
        <v>614</v>
      </c>
      <c r="C187" s="1449" t="s">
        <v>3874</v>
      </c>
      <c r="D187" s="1450"/>
      <c r="E187" s="1451"/>
      <c r="F187" s="1452"/>
      <c r="G187" s="1452"/>
      <c r="H187" s="1453"/>
      <c r="I187" s="1454"/>
      <c r="J187" s="1455"/>
      <c r="K187" s="1455"/>
      <c r="L187" s="1455"/>
      <c r="M187" s="1453"/>
      <c r="N187" s="1456"/>
      <c r="O187" s="1424"/>
      <c r="P187" s="637"/>
      <c r="Q187" s="637"/>
      <c r="R187" s="637"/>
      <c r="S187" s="637"/>
      <c r="T187" s="637"/>
      <c r="U187" s="637"/>
    </row>
    <row r="188" spans="1:21" s="525" customFormat="1">
      <c r="A188" s="1457"/>
      <c r="B188" s="1448" t="s">
        <v>614</v>
      </c>
      <c r="C188" s="1449" t="s">
        <v>3875</v>
      </c>
      <c r="D188" s="1450"/>
      <c r="E188" s="1451"/>
      <c r="F188" s="1452"/>
      <c r="G188" s="1452"/>
      <c r="H188" s="1453"/>
      <c r="I188" s="1454"/>
      <c r="J188" s="1455"/>
      <c r="K188" s="1455"/>
      <c r="L188" s="1455"/>
      <c r="M188" s="1453"/>
      <c r="N188" s="1456"/>
      <c r="O188" s="1424"/>
      <c r="P188" s="637"/>
      <c r="Q188" s="637"/>
      <c r="R188" s="637"/>
      <c r="S188" s="637"/>
      <c r="T188" s="637"/>
      <c r="U188" s="637"/>
    </row>
    <row r="189" spans="1:21" s="525" customFormat="1">
      <c r="A189" s="1457"/>
      <c r="B189" s="1448" t="s">
        <v>614</v>
      </c>
      <c r="C189" s="1449" t="s">
        <v>3875</v>
      </c>
      <c r="D189" s="1450"/>
      <c r="E189" s="1451"/>
      <c r="F189" s="1452"/>
      <c r="G189" s="1452"/>
      <c r="H189" s="1453"/>
      <c r="I189" s="1454"/>
      <c r="J189" s="1455"/>
      <c r="K189" s="1455"/>
      <c r="L189" s="1455"/>
      <c r="M189" s="1453"/>
      <c r="N189" s="1456"/>
      <c r="O189" s="1424"/>
      <c r="P189" s="637"/>
      <c r="Q189" s="637"/>
      <c r="R189" s="637"/>
      <c r="S189" s="637"/>
      <c r="T189" s="637"/>
      <c r="U189" s="637"/>
    </row>
    <row r="190" spans="1:21" s="525" customFormat="1">
      <c r="A190" s="1457"/>
      <c r="B190" s="1448" t="s">
        <v>614</v>
      </c>
      <c r="C190" s="1449" t="s">
        <v>3876</v>
      </c>
      <c r="D190" s="1450"/>
      <c r="E190" s="1451"/>
      <c r="F190" s="1452"/>
      <c r="G190" s="1452"/>
      <c r="H190" s="1453"/>
      <c r="I190" s="1454"/>
      <c r="J190" s="1455"/>
      <c r="K190" s="1455"/>
      <c r="L190" s="1455"/>
      <c r="M190" s="1453"/>
      <c r="N190" s="1456"/>
      <c r="O190" s="1424"/>
      <c r="P190" s="637"/>
      <c r="Q190" s="637"/>
      <c r="R190" s="637"/>
      <c r="S190" s="637"/>
      <c r="T190" s="637"/>
      <c r="U190" s="637"/>
    </row>
    <row r="191" spans="1:21" s="525" customFormat="1">
      <c r="A191" s="1457"/>
      <c r="B191" s="1448" t="s">
        <v>614</v>
      </c>
      <c r="C191" s="1449" t="s">
        <v>3876</v>
      </c>
      <c r="D191" s="1450"/>
      <c r="E191" s="1451"/>
      <c r="F191" s="1452"/>
      <c r="G191" s="1452"/>
      <c r="H191" s="1453"/>
      <c r="I191" s="1454"/>
      <c r="J191" s="1455"/>
      <c r="K191" s="1455"/>
      <c r="L191" s="1455"/>
      <c r="M191" s="1453"/>
      <c r="N191" s="1456"/>
      <c r="O191" s="1424"/>
      <c r="P191" s="637"/>
      <c r="Q191" s="637"/>
      <c r="R191" s="637"/>
      <c r="S191" s="637"/>
      <c r="T191" s="637"/>
      <c r="U191" s="637"/>
    </row>
    <row r="192" spans="1:21" s="727" customFormat="1">
      <c r="A192" s="523"/>
      <c r="B192" s="53" t="s">
        <v>3979</v>
      </c>
      <c r="C192" s="268" t="s">
        <v>3980</v>
      </c>
      <c r="D192" s="62"/>
      <c r="E192" s="284"/>
      <c r="F192" s="285"/>
      <c r="G192" s="285"/>
      <c r="H192" s="286"/>
      <c r="I192" s="287"/>
      <c r="J192" s="288"/>
      <c r="K192" s="288"/>
      <c r="L192" s="288"/>
      <c r="M192" s="286"/>
      <c r="N192" s="1400"/>
      <c r="O192" s="1420"/>
      <c r="P192" s="1415"/>
      <c r="Q192" s="1415"/>
      <c r="R192" s="1415"/>
      <c r="S192" s="1415"/>
      <c r="T192" s="1415"/>
      <c r="U192" s="1415"/>
    </row>
    <row r="193" spans="1:21" s="727" customFormat="1" ht="16.5" customHeight="1">
      <c r="A193" s="523"/>
      <c r="B193" s="53"/>
      <c r="C193" s="268"/>
      <c r="D193" s="62"/>
      <c r="E193" s="284"/>
      <c r="F193" s="286"/>
      <c r="G193" s="286"/>
      <c r="H193" s="524"/>
      <c r="I193" s="287"/>
      <c r="J193" s="288"/>
      <c r="K193" s="288"/>
      <c r="L193" s="288"/>
      <c r="M193" s="286"/>
      <c r="N193" s="1400"/>
      <c r="O193" s="1420"/>
      <c r="P193" s="1415"/>
      <c r="Q193" s="1415"/>
      <c r="R193" s="1415"/>
      <c r="S193" s="1415"/>
      <c r="T193" s="1415"/>
      <c r="U193" s="1415"/>
    </row>
    <row r="194" spans="1:21" s="727" customFormat="1" ht="16.5" customHeight="1">
      <c r="A194" s="1459"/>
      <c r="B194" s="1460" t="s">
        <v>15</v>
      </c>
      <c r="C194" s="1461" t="s">
        <v>16</v>
      </c>
      <c r="D194" s="1462"/>
      <c r="E194" s="1463">
        <v>30</v>
      </c>
      <c r="F194" s="1465"/>
      <c r="G194" s="1465">
        <v>10</v>
      </c>
      <c r="H194" s="1465"/>
      <c r="I194" s="1466"/>
      <c r="J194" s="1466"/>
      <c r="K194" s="1466"/>
      <c r="L194" s="1466">
        <v>44</v>
      </c>
      <c r="M194" s="1465">
        <v>14</v>
      </c>
      <c r="N194" s="1467">
        <v>3</v>
      </c>
      <c r="O194" s="1420"/>
      <c r="P194" s="1415"/>
      <c r="Q194" s="1415"/>
      <c r="R194" s="1415"/>
      <c r="S194" s="1415"/>
      <c r="T194" s="1415"/>
      <c r="U194" s="1415"/>
    </row>
    <row r="195" spans="1:21" s="727" customFormat="1">
      <c r="A195" s="1459" t="s">
        <v>484</v>
      </c>
      <c r="B195" s="1460" t="s">
        <v>15</v>
      </c>
      <c r="C195" s="1461" t="s">
        <v>470</v>
      </c>
      <c r="D195" s="1462"/>
      <c r="E195" s="1463">
        <v>35</v>
      </c>
      <c r="F195" s="1465"/>
      <c r="G195" s="1465"/>
      <c r="H195" s="1465"/>
      <c r="I195" s="1466"/>
      <c r="J195" s="1466"/>
      <c r="K195" s="1466"/>
      <c r="L195" s="1466">
        <v>55</v>
      </c>
      <c r="M195" s="1465">
        <v>20</v>
      </c>
      <c r="N195" s="1467">
        <v>3</v>
      </c>
      <c r="O195" s="1420"/>
      <c r="P195" s="1415"/>
      <c r="Q195" s="1415"/>
      <c r="R195" s="1415"/>
      <c r="S195" s="1415"/>
      <c r="T195" s="1415"/>
      <c r="U195" s="1415"/>
    </row>
    <row r="196" spans="1:21" s="727" customFormat="1">
      <c r="A196" s="1459" t="s">
        <v>485</v>
      </c>
      <c r="B196" s="1460" t="s">
        <v>15</v>
      </c>
      <c r="C196" s="1461" t="s">
        <v>470</v>
      </c>
      <c r="D196" s="1462"/>
      <c r="E196" s="1463">
        <v>30</v>
      </c>
      <c r="F196" s="1465"/>
      <c r="G196" s="1465"/>
      <c r="H196" s="1465"/>
      <c r="I196" s="1466"/>
      <c r="J196" s="1466"/>
      <c r="K196" s="1466"/>
      <c r="L196" s="1466">
        <v>50</v>
      </c>
      <c r="M196" s="1465">
        <v>20</v>
      </c>
      <c r="N196" s="1467">
        <v>3</v>
      </c>
      <c r="O196" s="1420"/>
      <c r="P196" s="1415"/>
      <c r="Q196" s="1415"/>
      <c r="R196" s="1415"/>
      <c r="S196" s="1415"/>
      <c r="T196" s="1415"/>
      <c r="U196" s="1415"/>
    </row>
    <row r="197" spans="1:21" s="342" customFormat="1">
      <c r="A197" s="320" t="s">
        <v>335</v>
      </c>
      <c r="B197" s="305" t="s">
        <v>410</v>
      </c>
      <c r="C197" s="306" t="s">
        <v>885</v>
      </c>
      <c r="D197" s="307"/>
      <c r="E197" s="308">
        <v>36</v>
      </c>
      <c r="F197" s="309"/>
      <c r="G197" s="309"/>
      <c r="H197" s="293">
        <v>1.5</v>
      </c>
      <c r="I197" s="310" t="s">
        <v>273</v>
      </c>
      <c r="J197" s="313"/>
      <c r="K197" s="313"/>
      <c r="L197" s="313">
        <v>53</v>
      </c>
      <c r="M197" s="293">
        <v>17</v>
      </c>
      <c r="N197" s="1585">
        <v>3</v>
      </c>
      <c r="O197" s="1586"/>
    </row>
    <row r="198" spans="1:21" s="342" customFormat="1">
      <c r="A198" s="320" t="s">
        <v>886</v>
      </c>
      <c r="B198" s="305" t="s">
        <v>410</v>
      </c>
      <c r="C198" s="306" t="s">
        <v>885</v>
      </c>
      <c r="D198" s="307"/>
      <c r="E198" s="308">
        <v>50</v>
      </c>
      <c r="F198" s="309" t="s">
        <v>887</v>
      </c>
      <c r="G198" s="309"/>
      <c r="H198" s="293">
        <v>1.5</v>
      </c>
      <c r="I198" s="310" t="s">
        <v>273</v>
      </c>
      <c r="J198" s="313"/>
      <c r="K198" s="313"/>
      <c r="L198" s="313">
        <v>67</v>
      </c>
      <c r="M198" s="293">
        <v>17</v>
      </c>
      <c r="N198" s="1585">
        <v>3</v>
      </c>
      <c r="O198" s="1586"/>
    </row>
    <row r="199" spans="1:21" s="525" customFormat="1">
      <c r="A199" s="1459"/>
      <c r="B199" s="1464"/>
      <c r="C199" s="1461"/>
      <c r="D199" s="1462"/>
      <c r="E199" s="1463"/>
      <c r="F199" s="1465"/>
      <c r="G199" s="1465"/>
      <c r="H199" s="1465"/>
      <c r="I199" s="1466"/>
      <c r="J199" s="1466"/>
      <c r="K199" s="1466"/>
      <c r="L199" s="1466"/>
      <c r="M199" s="1465"/>
      <c r="N199" s="1467"/>
      <c r="O199" s="1424"/>
      <c r="P199" s="637"/>
      <c r="Q199" s="637"/>
      <c r="R199" s="637"/>
      <c r="S199" s="637"/>
      <c r="T199" s="637"/>
      <c r="U199" s="637"/>
    </row>
    <row r="200" spans="1:21" s="525" customFormat="1">
      <c r="A200" s="1459"/>
      <c r="B200" s="1464"/>
      <c r="C200" s="1461"/>
      <c r="D200" s="1462"/>
      <c r="E200" s="1463"/>
      <c r="F200" s="1465"/>
      <c r="G200" s="1465"/>
      <c r="H200" s="1465"/>
      <c r="I200" s="1466"/>
      <c r="J200" s="1466"/>
      <c r="K200" s="1466"/>
      <c r="L200" s="1466"/>
      <c r="M200" s="1465"/>
      <c r="N200" s="1467"/>
      <c r="O200" s="1421"/>
      <c r="P200" s="637"/>
      <c r="Q200" s="637"/>
      <c r="R200" s="637"/>
      <c r="S200" s="637"/>
      <c r="T200" s="637"/>
      <c r="U200" s="637"/>
    </row>
    <row r="201" spans="1:21" s="584" customFormat="1">
      <c r="A201" s="1459"/>
      <c r="B201" s="1464"/>
      <c r="C201" s="1461"/>
      <c r="D201" s="1462"/>
      <c r="E201" s="1463"/>
      <c r="F201" s="1465"/>
      <c r="G201" s="1465"/>
      <c r="H201" s="1465"/>
      <c r="I201" s="1466"/>
      <c r="J201" s="1466"/>
      <c r="K201" s="1466"/>
      <c r="L201" s="1466"/>
      <c r="M201" s="1465"/>
      <c r="N201" s="1467"/>
      <c r="O201" s="1425"/>
      <c r="P201" s="614"/>
      <c r="Q201" s="614"/>
      <c r="R201" s="614"/>
      <c r="S201" s="614"/>
      <c r="T201" s="614"/>
      <c r="U201" s="614"/>
    </row>
    <row r="202" spans="1:21" s="584" customFormat="1">
      <c r="A202" s="1458"/>
      <c r="B202" s="305"/>
      <c r="C202" s="306"/>
      <c r="D202" s="307"/>
      <c r="E202" s="308"/>
      <c r="F202" s="309"/>
      <c r="G202" s="309"/>
      <c r="H202" s="293"/>
      <c r="I202" s="310"/>
      <c r="J202" s="313"/>
      <c r="K202" s="313"/>
      <c r="L202" s="313"/>
      <c r="M202" s="293"/>
      <c r="N202" s="1402"/>
      <c r="O202" s="1425"/>
      <c r="P202" s="614"/>
      <c r="Q202" s="614"/>
      <c r="R202" s="614"/>
      <c r="S202" s="614"/>
      <c r="T202" s="614"/>
      <c r="U202" s="614"/>
    </row>
    <row r="203" spans="1:21" s="342" customFormat="1">
      <c r="A203" s="320"/>
      <c r="B203" s="305"/>
      <c r="C203" s="306"/>
      <c r="D203" s="307"/>
      <c r="E203" s="308"/>
      <c r="F203" s="309"/>
      <c r="G203" s="309"/>
      <c r="H203" s="293"/>
      <c r="I203" s="310"/>
      <c r="J203" s="313"/>
      <c r="K203" s="313"/>
      <c r="L203" s="313"/>
      <c r="M203" s="293"/>
      <c r="N203" s="1402"/>
      <c r="O203" s="1426"/>
      <c r="P203" s="318"/>
      <c r="Q203" s="318"/>
      <c r="R203" s="318"/>
      <c r="S203" s="318"/>
      <c r="T203" s="318"/>
      <c r="U203" s="318"/>
    </row>
    <row r="204" spans="1:21" s="1581" customFormat="1">
      <c r="A204" s="1569" t="s">
        <v>5</v>
      </c>
      <c r="B204" s="1570" t="s">
        <v>343</v>
      </c>
      <c r="C204" s="1571" t="s">
        <v>719</v>
      </c>
      <c r="D204" s="1572"/>
      <c r="E204" s="1573">
        <v>32</v>
      </c>
      <c r="F204" s="1574"/>
      <c r="G204" s="1574"/>
      <c r="H204" s="1576"/>
      <c r="I204" s="1582"/>
      <c r="J204" s="1578"/>
      <c r="K204" s="1578"/>
      <c r="L204" s="1578">
        <v>52</v>
      </c>
      <c r="M204" s="1576">
        <v>20</v>
      </c>
      <c r="N204" s="1579">
        <v>3.4</v>
      </c>
      <c r="O204" s="1580"/>
    </row>
    <row r="205" spans="1:21" s="1581" customFormat="1">
      <c r="A205" s="1569" t="s">
        <v>4078</v>
      </c>
      <c r="B205" s="1570" t="s">
        <v>343</v>
      </c>
      <c r="C205" s="1571" t="s">
        <v>719</v>
      </c>
      <c r="D205" s="1572"/>
      <c r="E205" s="1573">
        <v>37</v>
      </c>
      <c r="F205" s="1574"/>
      <c r="G205" s="1574"/>
      <c r="H205" s="1576"/>
      <c r="I205" s="1582"/>
      <c r="J205" s="1578"/>
      <c r="K205" s="1578"/>
      <c r="L205" s="1578">
        <v>57</v>
      </c>
      <c r="M205" s="1576">
        <v>20</v>
      </c>
      <c r="N205" s="1579">
        <v>3.4</v>
      </c>
      <c r="O205" s="1580"/>
    </row>
    <row r="206" spans="1:21" s="1581" customFormat="1">
      <c r="A206" s="1569" t="s">
        <v>4079</v>
      </c>
      <c r="B206" s="1570" t="s">
        <v>343</v>
      </c>
      <c r="C206" s="1571" t="s">
        <v>719</v>
      </c>
      <c r="D206" s="1572"/>
      <c r="E206" s="1573">
        <v>41.5</v>
      </c>
      <c r="F206" s="1574"/>
      <c r="G206" s="1574"/>
      <c r="H206" s="1576"/>
      <c r="I206" s="1582"/>
      <c r="J206" s="1578"/>
      <c r="K206" s="1578"/>
      <c r="L206" s="1578">
        <v>59.5</v>
      </c>
      <c r="M206" s="1576">
        <v>20</v>
      </c>
      <c r="N206" s="1579">
        <v>3.4</v>
      </c>
    </row>
    <row r="207" spans="1:21" s="1581" customFormat="1">
      <c r="A207" s="1569" t="s">
        <v>4084</v>
      </c>
      <c r="B207" s="1570" t="s">
        <v>343</v>
      </c>
      <c r="C207" s="1571" t="s">
        <v>4085</v>
      </c>
      <c r="D207" s="1572"/>
      <c r="E207" s="1573">
        <v>34.5</v>
      </c>
      <c r="F207" s="1574"/>
      <c r="G207" s="1574"/>
      <c r="H207" s="1576"/>
      <c r="I207" s="1582"/>
      <c r="J207" s="1578"/>
      <c r="K207" s="1578"/>
      <c r="L207" s="1578">
        <v>59.5</v>
      </c>
      <c r="M207" s="1576">
        <v>25</v>
      </c>
      <c r="N207" s="1579">
        <v>4</v>
      </c>
      <c r="O207" s="1580"/>
    </row>
    <row r="208" spans="1:21" s="1581" customFormat="1">
      <c r="A208" s="1569" t="s">
        <v>335</v>
      </c>
      <c r="B208" s="1570" t="s">
        <v>343</v>
      </c>
      <c r="C208" s="1571" t="s">
        <v>4085</v>
      </c>
      <c r="D208" s="1572"/>
      <c r="E208" s="1573">
        <v>39</v>
      </c>
      <c r="F208" s="1574"/>
      <c r="G208" s="1574"/>
      <c r="H208" s="1576"/>
      <c r="I208" s="1582"/>
      <c r="J208" s="1578"/>
      <c r="K208" s="1578"/>
      <c r="L208" s="1578">
        <v>65.5</v>
      </c>
      <c r="M208" s="1576">
        <v>26.5</v>
      </c>
      <c r="N208" s="1579">
        <v>4</v>
      </c>
      <c r="O208" s="1580"/>
    </row>
    <row r="209" spans="1:21" s="1581" customFormat="1">
      <c r="A209" s="1569" t="s">
        <v>721</v>
      </c>
      <c r="B209" s="1570" t="s">
        <v>343</v>
      </c>
      <c r="C209" s="1571" t="s">
        <v>4085</v>
      </c>
      <c r="D209" s="1572"/>
      <c r="E209" s="1573">
        <v>48.5</v>
      </c>
      <c r="F209" s="1574" t="s">
        <v>4086</v>
      </c>
      <c r="G209" s="1574"/>
      <c r="H209" s="1576"/>
      <c r="I209" s="1582"/>
      <c r="J209" s="1578"/>
      <c r="K209" s="1578"/>
      <c r="L209" s="1578">
        <v>75.5</v>
      </c>
      <c r="M209" s="1576">
        <v>27</v>
      </c>
      <c r="N209" s="1579">
        <v>4</v>
      </c>
      <c r="O209" s="1580"/>
    </row>
    <row r="210" spans="1:21" s="1581" customFormat="1">
      <c r="A210" s="1569" t="s">
        <v>873</v>
      </c>
      <c r="B210" s="1570" t="s">
        <v>343</v>
      </c>
      <c r="C210" s="1571" t="s">
        <v>720</v>
      </c>
      <c r="D210" s="1572"/>
      <c r="E210" s="1573">
        <v>39.5</v>
      </c>
      <c r="F210" s="1574"/>
      <c r="G210" s="1574"/>
      <c r="H210" s="1576">
        <v>1.5</v>
      </c>
      <c r="I210" s="1582" t="s">
        <v>273</v>
      </c>
      <c r="J210" s="1578"/>
      <c r="K210" s="1578"/>
      <c r="L210" s="1578">
        <v>59</v>
      </c>
      <c r="M210" s="1576">
        <v>19.5</v>
      </c>
      <c r="N210" s="1611">
        <v>5</v>
      </c>
      <c r="O210" s="1612"/>
      <c r="P210" s="1595"/>
      <c r="Q210" s="1595"/>
      <c r="R210" s="1595"/>
      <c r="S210" s="1595"/>
      <c r="T210" s="1595"/>
      <c r="U210" s="1595"/>
    </row>
    <row r="211" spans="1:21" s="1581" customFormat="1">
      <c r="A211" s="1569" t="s">
        <v>579</v>
      </c>
      <c r="B211" s="1570" t="s">
        <v>343</v>
      </c>
      <c r="C211" s="1571" t="s">
        <v>720</v>
      </c>
      <c r="D211" s="1572"/>
      <c r="E211" s="1573">
        <v>44.5</v>
      </c>
      <c r="F211" s="1574"/>
      <c r="G211" s="1574"/>
      <c r="H211" s="1576">
        <v>1.5</v>
      </c>
      <c r="I211" s="1582" t="s">
        <v>273</v>
      </c>
      <c r="J211" s="1578"/>
      <c r="K211" s="1578"/>
      <c r="L211" s="1578">
        <v>69</v>
      </c>
      <c r="M211" s="1576">
        <v>24.5</v>
      </c>
      <c r="N211" s="1611">
        <v>5</v>
      </c>
      <c r="O211" s="1612"/>
      <c r="P211" s="1595"/>
      <c r="Q211" s="1595"/>
      <c r="R211" s="1595"/>
      <c r="S211" s="1595"/>
      <c r="T211" s="1595"/>
      <c r="U211" s="1595"/>
    </row>
    <row r="212" spans="1:21" s="1581" customFormat="1">
      <c r="A212" s="1569" t="s">
        <v>4159</v>
      </c>
      <c r="B212" s="1570" t="s">
        <v>343</v>
      </c>
      <c r="C212" s="1571" t="s">
        <v>720</v>
      </c>
      <c r="D212" s="1572"/>
      <c r="E212" s="1573">
        <v>49.5</v>
      </c>
      <c r="F212" s="1574"/>
      <c r="G212" s="1574"/>
      <c r="H212" s="1576">
        <v>1.5</v>
      </c>
      <c r="I212" s="1582" t="s">
        <v>273</v>
      </c>
      <c r="J212" s="1578"/>
      <c r="K212" s="1578"/>
      <c r="L212" s="1578">
        <v>79</v>
      </c>
      <c r="M212" s="1576">
        <v>29.5</v>
      </c>
      <c r="N212" s="1611">
        <v>5</v>
      </c>
      <c r="O212" s="1612"/>
      <c r="P212" s="1595"/>
      <c r="Q212" s="1595"/>
      <c r="R212" s="1595"/>
      <c r="S212" s="1595"/>
      <c r="T212" s="1595"/>
      <c r="U212" s="1595"/>
    </row>
    <row r="213" spans="1:21" s="1581" customFormat="1">
      <c r="A213" s="1569" t="s">
        <v>4160</v>
      </c>
      <c r="B213" s="1570" t="s">
        <v>343</v>
      </c>
      <c r="C213" s="1571" t="s">
        <v>720</v>
      </c>
      <c r="D213" s="1572"/>
      <c r="E213" s="1573">
        <v>69.5</v>
      </c>
      <c r="F213" s="1574"/>
      <c r="G213" s="1574"/>
      <c r="H213" s="1576">
        <v>1.5</v>
      </c>
      <c r="I213" s="1582" t="s">
        <v>273</v>
      </c>
      <c r="J213" s="1578"/>
      <c r="K213" s="1578"/>
      <c r="L213" s="1578">
        <v>119</v>
      </c>
      <c r="M213" s="1576">
        <v>49.5</v>
      </c>
      <c r="N213" s="1611">
        <v>5</v>
      </c>
      <c r="O213" s="1612"/>
      <c r="P213" s="1595"/>
      <c r="Q213" s="1595"/>
      <c r="R213" s="1595"/>
      <c r="S213" s="1595"/>
      <c r="T213" s="1595"/>
      <c r="U213" s="1595"/>
    </row>
    <row r="214" spans="1:21" s="1581" customFormat="1">
      <c r="A214" s="1569" t="s">
        <v>2371</v>
      </c>
      <c r="B214" s="1570" t="s">
        <v>343</v>
      </c>
      <c r="C214" s="1571" t="s">
        <v>720</v>
      </c>
      <c r="D214" s="1572"/>
      <c r="E214" s="1573">
        <v>47</v>
      </c>
      <c r="F214" s="1574"/>
      <c r="G214" s="1574"/>
      <c r="H214" s="1576">
        <v>1.5</v>
      </c>
      <c r="I214" s="1582" t="s">
        <v>273</v>
      </c>
      <c r="J214" s="1578"/>
      <c r="K214" s="1578"/>
      <c r="L214" s="1578">
        <v>74</v>
      </c>
      <c r="M214" s="1576">
        <v>27</v>
      </c>
      <c r="N214" s="1611">
        <v>5</v>
      </c>
      <c r="O214" s="1612"/>
      <c r="P214" s="1595"/>
      <c r="Q214" s="1595"/>
      <c r="R214" s="1595"/>
      <c r="S214" s="1595"/>
      <c r="T214" s="1595"/>
      <c r="U214" s="1595"/>
    </row>
    <row r="215" spans="1:21" s="1581" customFormat="1">
      <c r="A215" s="1569" t="s">
        <v>4161</v>
      </c>
      <c r="B215" s="1570" t="s">
        <v>343</v>
      </c>
      <c r="C215" s="1571" t="s">
        <v>720</v>
      </c>
      <c r="D215" s="1572"/>
      <c r="E215" s="1573">
        <v>74.5</v>
      </c>
      <c r="F215" s="1574"/>
      <c r="G215" s="1574"/>
      <c r="H215" s="1576">
        <v>1.5</v>
      </c>
      <c r="I215" s="1582" t="s">
        <v>273</v>
      </c>
      <c r="J215" s="1578"/>
      <c r="K215" s="1578"/>
      <c r="L215" s="1578">
        <v>129</v>
      </c>
      <c r="M215" s="1576">
        <v>54.5</v>
      </c>
      <c r="N215" s="1611">
        <v>5</v>
      </c>
      <c r="O215" s="1612"/>
      <c r="P215" s="1595"/>
      <c r="Q215" s="1595"/>
      <c r="R215" s="1595"/>
      <c r="S215" s="1595"/>
      <c r="T215" s="1595"/>
      <c r="U215" s="1595"/>
    </row>
    <row r="216" spans="1:21" s="1567" customFormat="1">
      <c r="A216" s="1556" t="s">
        <v>2367</v>
      </c>
      <c r="B216" s="1557" t="s">
        <v>343</v>
      </c>
      <c r="C216" s="1558" t="s">
        <v>420</v>
      </c>
      <c r="D216" s="1559"/>
      <c r="E216" s="1560">
        <v>32</v>
      </c>
      <c r="F216" s="1561"/>
      <c r="G216" s="1561"/>
      <c r="H216" s="293"/>
      <c r="I216" s="310"/>
      <c r="J216" s="1564"/>
      <c r="K216" s="1564"/>
      <c r="L216" s="1564">
        <v>53</v>
      </c>
      <c r="M216" s="1562">
        <v>21</v>
      </c>
      <c r="N216" s="1565">
        <v>5</v>
      </c>
      <c r="O216" s="1566" t="s">
        <v>4080</v>
      </c>
    </row>
    <row r="217" spans="1:21" s="1567" customFormat="1">
      <c r="A217" s="1556" t="s">
        <v>550</v>
      </c>
      <c r="B217" s="1557" t="s">
        <v>343</v>
      </c>
      <c r="C217" s="1558" t="s">
        <v>420</v>
      </c>
      <c r="D217" s="1559"/>
      <c r="E217" s="1560">
        <v>46</v>
      </c>
      <c r="F217" s="1561"/>
      <c r="G217" s="1561"/>
      <c r="H217" s="1562"/>
      <c r="I217" s="1563"/>
      <c r="J217" s="1564"/>
      <c r="K217" s="1564"/>
      <c r="L217" s="1564">
        <v>72</v>
      </c>
      <c r="M217" s="1562">
        <v>46</v>
      </c>
      <c r="N217" s="1565">
        <v>5</v>
      </c>
      <c r="O217" s="1566" t="s">
        <v>4080</v>
      </c>
    </row>
    <row r="218" spans="1:21" s="1567" customFormat="1">
      <c r="A218" s="1556" t="s">
        <v>721</v>
      </c>
      <c r="B218" s="1557" t="s">
        <v>343</v>
      </c>
      <c r="C218" s="1558" t="s">
        <v>420</v>
      </c>
      <c r="D218" s="1559"/>
      <c r="E218" s="1560">
        <v>66</v>
      </c>
      <c r="F218" s="1561"/>
      <c r="G218" s="1561"/>
      <c r="H218" s="1561" t="s">
        <v>2366</v>
      </c>
      <c r="I218" s="1563"/>
      <c r="J218" s="1564"/>
      <c r="K218" s="1564"/>
      <c r="L218" s="1564">
        <v>97</v>
      </c>
      <c r="M218" s="1562">
        <v>31</v>
      </c>
      <c r="N218" s="1565">
        <v>5</v>
      </c>
      <c r="O218" s="1566" t="s">
        <v>4080</v>
      </c>
    </row>
    <row r="219" spans="1:21" s="1567" customFormat="1">
      <c r="A219" s="1556" t="s">
        <v>4325</v>
      </c>
      <c r="B219" s="1557" t="s">
        <v>343</v>
      </c>
      <c r="C219" s="1558" t="s">
        <v>1200</v>
      </c>
      <c r="D219" s="1559"/>
      <c r="E219" s="1560">
        <v>42</v>
      </c>
      <c r="F219" s="1561"/>
      <c r="G219" s="1561"/>
      <c r="H219" s="1562"/>
      <c r="I219" s="1563"/>
      <c r="J219" s="1564"/>
      <c r="K219" s="1564"/>
      <c r="L219" s="1564"/>
      <c r="M219" s="1562">
        <v>42</v>
      </c>
      <c r="N219" s="1617">
        <v>6.5</v>
      </c>
      <c r="O219" s="1618" t="s">
        <v>4331</v>
      </c>
      <c r="P219" s="1710"/>
      <c r="Q219" s="1710"/>
      <c r="R219" s="1710"/>
      <c r="S219" s="1710"/>
      <c r="T219" s="1710"/>
      <c r="U219" s="1710"/>
    </row>
    <row r="220" spans="1:21" s="1567" customFormat="1">
      <c r="A220" s="1556" t="s">
        <v>4326</v>
      </c>
      <c r="B220" s="1557" t="s">
        <v>343</v>
      </c>
      <c r="C220" s="1558" t="s">
        <v>1200</v>
      </c>
      <c r="D220" s="1559"/>
      <c r="E220" s="1560">
        <v>88</v>
      </c>
      <c r="F220" s="1561" t="s">
        <v>4328</v>
      </c>
      <c r="G220" s="1561"/>
      <c r="H220" s="1562"/>
      <c r="I220" s="1563"/>
      <c r="J220" s="1564"/>
      <c r="K220" s="1564"/>
      <c r="L220" s="1564"/>
      <c r="M220" s="1562">
        <v>55</v>
      </c>
      <c r="N220" s="1617">
        <v>6.5</v>
      </c>
      <c r="O220" s="1618" t="s">
        <v>4331</v>
      </c>
      <c r="P220" s="1710"/>
      <c r="Q220" s="1710"/>
      <c r="R220" s="1710"/>
      <c r="S220" s="1710"/>
      <c r="T220" s="1710"/>
      <c r="U220" s="1710"/>
    </row>
    <row r="221" spans="1:21" s="1567" customFormat="1">
      <c r="A221" s="1556" t="s">
        <v>4326</v>
      </c>
      <c r="B221" s="1557" t="s">
        <v>343</v>
      </c>
      <c r="C221" s="1558" t="s">
        <v>1200</v>
      </c>
      <c r="D221" s="1559"/>
      <c r="E221" s="1560">
        <v>58</v>
      </c>
      <c r="F221" s="1561" t="s">
        <v>4327</v>
      </c>
      <c r="G221" s="1561"/>
      <c r="H221" s="1561"/>
      <c r="I221" s="1563"/>
      <c r="J221" s="1564"/>
      <c r="K221" s="1564"/>
      <c r="L221" s="1564"/>
      <c r="M221" s="1562">
        <v>55</v>
      </c>
      <c r="N221" s="1617">
        <v>6.5</v>
      </c>
      <c r="O221" s="1618" t="s">
        <v>4331</v>
      </c>
      <c r="P221" s="1710"/>
      <c r="Q221" s="1710"/>
      <c r="R221" s="1710"/>
      <c r="S221" s="1710"/>
      <c r="T221" s="1710"/>
      <c r="U221" s="1710"/>
    </row>
    <row r="222" spans="1:21" s="1567" customFormat="1">
      <c r="A222" s="1556" t="s">
        <v>721</v>
      </c>
      <c r="B222" s="1557" t="s">
        <v>343</v>
      </c>
      <c r="C222" s="1558" t="s">
        <v>1200</v>
      </c>
      <c r="D222" s="1559"/>
      <c r="E222" s="1560">
        <v>105</v>
      </c>
      <c r="F222" s="1561" t="s">
        <v>4329</v>
      </c>
      <c r="G222" s="1561"/>
      <c r="H222" s="1561"/>
      <c r="I222" s="1563"/>
      <c r="J222" s="1564"/>
      <c r="K222" s="1564"/>
      <c r="L222" s="1564"/>
      <c r="M222" s="1562">
        <v>80</v>
      </c>
      <c r="N222" s="1617">
        <v>6.5</v>
      </c>
      <c r="O222" s="1618" t="s">
        <v>4331</v>
      </c>
      <c r="P222" s="1710"/>
      <c r="Q222" s="1710"/>
      <c r="R222" s="1710"/>
      <c r="S222" s="1710"/>
      <c r="T222" s="1710"/>
      <c r="U222" s="1710"/>
    </row>
    <row r="223" spans="1:21" s="1567" customFormat="1">
      <c r="A223" s="1556" t="s">
        <v>2367</v>
      </c>
      <c r="B223" s="1557" t="s">
        <v>343</v>
      </c>
      <c r="C223" s="1558" t="s">
        <v>419</v>
      </c>
      <c r="D223" s="1559"/>
      <c r="E223" s="1560">
        <v>29</v>
      </c>
      <c r="F223" s="1561"/>
      <c r="G223" s="1561"/>
      <c r="H223" s="1562"/>
      <c r="I223" s="1563"/>
      <c r="J223" s="1564"/>
      <c r="K223" s="1564"/>
      <c r="L223" s="1564">
        <v>50</v>
      </c>
      <c r="M223" s="1562">
        <v>21</v>
      </c>
      <c r="N223" s="1565">
        <v>5</v>
      </c>
      <c r="O223" s="1566" t="s">
        <v>4081</v>
      </c>
    </row>
    <row r="224" spans="1:21" s="1567" customFormat="1">
      <c r="A224" s="1556" t="s">
        <v>550</v>
      </c>
      <c r="B224" s="1557" t="s">
        <v>343</v>
      </c>
      <c r="C224" s="1558" t="s">
        <v>419</v>
      </c>
      <c r="D224" s="1559"/>
      <c r="E224" s="1560">
        <v>43</v>
      </c>
      <c r="F224" s="1561"/>
      <c r="G224" s="1561"/>
      <c r="H224" s="1562" t="s">
        <v>4082</v>
      </c>
      <c r="I224" s="1563"/>
      <c r="J224" s="1564"/>
      <c r="K224" s="1564"/>
      <c r="L224" s="1564">
        <v>67</v>
      </c>
      <c r="M224" s="1562">
        <v>24</v>
      </c>
      <c r="N224" s="1565">
        <v>5</v>
      </c>
      <c r="O224" s="1566" t="s">
        <v>4081</v>
      </c>
    </row>
    <row r="225" spans="1:25" s="1567" customFormat="1">
      <c r="A225" s="1556" t="s">
        <v>721</v>
      </c>
      <c r="B225" s="1557" t="s">
        <v>343</v>
      </c>
      <c r="C225" s="1558" t="s">
        <v>419</v>
      </c>
      <c r="D225" s="1559"/>
      <c r="E225" s="1560">
        <v>61</v>
      </c>
      <c r="F225" s="1561"/>
      <c r="G225" s="1561"/>
      <c r="H225" s="1561" t="s">
        <v>4083</v>
      </c>
      <c r="I225" s="1561"/>
      <c r="J225" s="1564"/>
      <c r="K225" s="1564"/>
      <c r="L225" s="1564">
        <v>90</v>
      </c>
      <c r="M225" s="1562">
        <v>29</v>
      </c>
      <c r="N225" s="1565">
        <v>5</v>
      </c>
      <c r="O225" s="1566" t="s">
        <v>4081</v>
      </c>
    </row>
    <row r="226" spans="1:25" s="1581" customFormat="1">
      <c r="A226" s="1569" t="s">
        <v>522</v>
      </c>
      <c r="B226" s="1570" t="s">
        <v>343</v>
      </c>
      <c r="C226" s="1571" t="s">
        <v>4186</v>
      </c>
      <c r="D226" s="1572"/>
      <c r="E226" s="1573">
        <v>38</v>
      </c>
      <c r="F226" s="1574"/>
      <c r="G226" s="1574"/>
      <c r="H226" s="1576"/>
      <c r="I226" s="1582"/>
      <c r="J226" s="1578"/>
      <c r="K226" s="1578"/>
      <c r="L226" s="1578">
        <v>65</v>
      </c>
      <c r="M226" s="1576">
        <v>27</v>
      </c>
      <c r="N226" s="1611">
        <v>4</v>
      </c>
      <c r="O226" s="1612"/>
      <c r="P226" s="1595"/>
      <c r="Q226" s="1595"/>
      <c r="R226" s="1595"/>
      <c r="S226" s="1595"/>
      <c r="T226" s="1595"/>
      <c r="U226" s="1595"/>
    </row>
    <row r="227" spans="1:25" s="1581" customFormat="1">
      <c r="A227" s="1569" t="s">
        <v>550</v>
      </c>
      <c r="B227" s="1570" t="s">
        <v>343</v>
      </c>
      <c r="C227" s="1571" t="s">
        <v>4186</v>
      </c>
      <c r="D227" s="1572"/>
      <c r="E227" s="1573">
        <v>52</v>
      </c>
      <c r="F227" s="1574"/>
      <c r="G227" s="1574"/>
      <c r="H227" s="1576"/>
      <c r="I227" s="1582"/>
      <c r="J227" s="1578"/>
      <c r="K227" s="1578"/>
      <c r="L227" s="1578">
        <v>82</v>
      </c>
      <c r="M227" s="1576">
        <v>30</v>
      </c>
      <c r="N227" s="1611">
        <v>4</v>
      </c>
      <c r="O227" s="1612"/>
      <c r="P227" s="1595"/>
      <c r="Q227" s="1595"/>
      <c r="R227" s="1595"/>
      <c r="S227" s="1595"/>
      <c r="T227" s="1595"/>
      <c r="U227" s="1595"/>
    </row>
    <row r="228" spans="1:25" s="1581" customFormat="1">
      <c r="A228" s="1569" t="s">
        <v>721</v>
      </c>
      <c r="B228" s="1570" t="s">
        <v>343</v>
      </c>
      <c r="C228" s="1571" t="s">
        <v>4186</v>
      </c>
      <c r="D228" s="1572"/>
      <c r="E228" s="1573">
        <v>77</v>
      </c>
      <c r="F228" s="1574" t="s">
        <v>723</v>
      </c>
      <c r="G228" s="1574"/>
      <c r="H228" s="1576"/>
      <c r="I228" s="1582"/>
      <c r="J228" s="1578"/>
      <c r="K228" s="1578"/>
      <c r="L228" s="1578">
        <v>129</v>
      </c>
      <c r="M228" s="1576">
        <v>52</v>
      </c>
      <c r="N228" s="1611">
        <v>4</v>
      </c>
      <c r="O228" s="1616"/>
      <c r="P228" s="1595"/>
      <c r="Q228" s="1595"/>
      <c r="R228" s="1595"/>
      <c r="S228" s="1595"/>
      <c r="T228" s="1595"/>
      <c r="U228" s="1595"/>
    </row>
    <row r="229" spans="1:25" s="1581" customFormat="1">
      <c r="A229" s="1569" t="s">
        <v>40</v>
      </c>
      <c r="B229" s="1570" t="s">
        <v>343</v>
      </c>
      <c r="C229" s="1571" t="s">
        <v>2370</v>
      </c>
      <c r="D229" s="1572"/>
      <c r="E229" s="1573">
        <v>41.5</v>
      </c>
      <c r="F229" s="1574"/>
      <c r="G229" s="1574"/>
      <c r="H229" s="1576">
        <v>1.5</v>
      </c>
      <c r="I229" s="1582" t="s">
        <v>273</v>
      </c>
      <c r="J229" s="1578"/>
      <c r="K229" s="1578"/>
      <c r="L229" s="1578">
        <v>67.5</v>
      </c>
      <c r="M229" s="1576">
        <v>26</v>
      </c>
      <c r="N229" s="1611">
        <v>6</v>
      </c>
      <c r="O229" s="1612"/>
      <c r="P229" s="1595"/>
      <c r="Q229" s="1595"/>
      <c r="R229" s="1595"/>
      <c r="S229" s="1595"/>
      <c r="T229" s="1595"/>
      <c r="U229" s="1595"/>
    </row>
    <row r="230" spans="1:25" s="1581" customFormat="1">
      <c r="A230" s="1569" t="s">
        <v>4162</v>
      </c>
      <c r="B230" s="1570" t="s">
        <v>343</v>
      </c>
      <c r="C230" s="1571" t="s">
        <v>2370</v>
      </c>
      <c r="D230" s="1572"/>
      <c r="E230" s="1573">
        <v>49.5</v>
      </c>
      <c r="F230" s="1574"/>
      <c r="G230" s="1574"/>
      <c r="H230" s="1576">
        <v>1.5</v>
      </c>
      <c r="I230" s="1582" t="s">
        <v>273</v>
      </c>
      <c r="J230" s="1578"/>
      <c r="K230" s="1578"/>
      <c r="L230" s="1578">
        <v>75.5</v>
      </c>
      <c r="M230" s="1576">
        <v>26</v>
      </c>
      <c r="N230" s="1611">
        <v>6</v>
      </c>
      <c r="O230" s="1612"/>
      <c r="P230" s="1595"/>
      <c r="Q230" s="1595"/>
      <c r="R230" s="1595"/>
      <c r="S230" s="1595"/>
      <c r="T230" s="1595"/>
      <c r="U230" s="1595"/>
    </row>
    <row r="231" spans="1:25" s="1581" customFormat="1">
      <c r="A231" s="1569" t="s">
        <v>4163</v>
      </c>
      <c r="B231" s="1570" t="s">
        <v>343</v>
      </c>
      <c r="C231" s="1571" t="s">
        <v>2370</v>
      </c>
      <c r="D231" s="1572"/>
      <c r="E231" s="1573">
        <v>51.5</v>
      </c>
      <c r="F231" s="1574"/>
      <c r="G231" s="1574"/>
      <c r="H231" s="1576">
        <v>1.5</v>
      </c>
      <c r="I231" s="1582" t="s">
        <v>273</v>
      </c>
      <c r="J231" s="1578"/>
      <c r="K231" s="1578"/>
      <c r="L231" s="1578">
        <v>77.5</v>
      </c>
      <c r="M231" s="1576">
        <v>26</v>
      </c>
      <c r="N231" s="1611">
        <v>6</v>
      </c>
      <c r="O231" s="1612"/>
      <c r="P231" s="1595"/>
      <c r="Q231" s="1595"/>
      <c r="R231" s="1595"/>
      <c r="S231" s="1595"/>
      <c r="T231" s="1595"/>
      <c r="U231" s="1595"/>
    </row>
    <row r="232" spans="1:25" s="1581" customFormat="1">
      <c r="A232" s="1569" t="s">
        <v>721</v>
      </c>
      <c r="B232" s="1570" t="s">
        <v>343</v>
      </c>
      <c r="C232" s="1571" t="s">
        <v>2370</v>
      </c>
      <c r="D232" s="1572"/>
      <c r="E232" s="1573">
        <v>72.5</v>
      </c>
      <c r="F232" s="1574" t="s">
        <v>4164</v>
      </c>
      <c r="G232" s="1574"/>
      <c r="H232" s="1576">
        <v>1.5</v>
      </c>
      <c r="I232" s="1582" t="s">
        <v>273</v>
      </c>
      <c r="J232" s="1578"/>
      <c r="K232" s="1578"/>
      <c r="L232" s="1578">
        <v>98.5</v>
      </c>
      <c r="M232" s="1576">
        <v>26</v>
      </c>
      <c r="N232" s="1611">
        <v>6</v>
      </c>
      <c r="O232" s="1574" t="s">
        <v>4164</v>
      </c>
      <c r="P232" s="1595"/>
      <c r="Q232" s="1595"/>
      <c r="R232" s="1595"/>
      <c r="S232" s="1595"/>
      <c r="T232" s="1595"/>
      <c r="U232" s="1595"/>
    </row>
    <row r="233" spans="1:25" s="1581" customFormat="1">
      <c r="A233" s="1569" t="s">
        <v>550</v>
      </c>
      <c r="B233" s="1570" t="s">
        <v>343</v>
      </c>
      <c r="C233" s="1571" t="s">
        <v>554</v>
      </c>
      <c r="D233" s="1572"/>
      <c r="E233" s="1573">
        <v>60</v>
      </c>
      <c r="F233" s="1574" t="s">
        <v>58</v>
      </c>
      <c r="G233" s="1574"/>
      <c r="H233" s="1576"/>
      <c r="I233" s="1582"/>
      <c r="J233" s="1578"/>
      <c r="K233" s="1578"/>
      <c r="L233" s="1578">
        <v>110</v>
      </c>
      <c r="M233" s="1576">
        <v>50</v>
      </c>
      <c r="N233" s="1611">
        <v>6</v>
      </c>
      <c r="O233" s="1612"/>
      <c r="P233" s="1595"/>
      <c r="Q233" s="1595"/>
      <c r="R233" s="1595"/>
      <c r="S233" s="1595"/>
      <c r="T233" s="1595"/>
      <c r="U233" s="1595"/>
    </row>
    <row r="234" spans="1:25" s="1581" customFormat="1">
      <c r="A234" s="1569" t="s">
        <v>488</v>
      </c>
      <c r="B234" s="1570" t="s">
        <v>343</v>
      </c>
      <c r="C234" s="1571" t="s">
        <v>554</v>
      </c>
      <c r="D234" s="1572"/>
      <c r="E234" s="1573" t="s">
        <v>551</v>
      </c>
      <c r="F234" s="1574" t="s">
        <v>489</v>
      </c>
      <c r="G234" s="1574"/>
      <c r="H234" s="1576"/>
      <c r="I234" s="1582"/>
      <c r="J234" s="1578"/>
      <c r="K234" s="1578"/>
      <c r="L234" s="1578"/>
      <c r="M234" s="1576"/>
      <c r="N234" s="1611"/>
      <c r="O234" s="1612"/>
      <c r="P234" s="1595"/>
      <c r="Q234" s="1595"/>
      <c r="R234" s="1595"/>
      <c r="S234" s="1595"/>
      <c r="T234" s="1595"/>
      <c r="U234" s="1595"/>
    </row>
    <row r="235" spans="1:25" s="727" customFormat="1">
      <c r="A235" s="1447" t="s">
        <v>522</v>
      </c>
      <c r="B235" s="1448" t="s">
        <v>343</v>
      </c>
      <c r="C235" s="1449" t="s">
        <v>3877</v>
      </c>
      <c r="D235" s="1450"/>
      <c r="E235" s="1451">
        <v>42</v>
      </c>
      <c r="F235" s="1452"/>
      <c r="G235" s="1452"/>
      <c r="H235" s="1453"/>
      <c r="I235" s="1454"/>
      <c r="J235" s="1455"/>
      <c r="K235" s="1455"/>
      <c r="L235" s="1455">
        <v>65</v>
      </c>
      <c r="M235" s="1453">
        <v>23</v>
      </c>
      <c r="N235" s="1456">
        <v>4</v>
      </c>
      <c r="O235" s="1420"/>
      <c r="P235" s="1415"/>
      <c r="Q235" s="1415"/>
      <c r="R235" s="1415"/>
      <c r="S235" s="1415"/>
      <c r="T235" s="1415"/>
      <c r="U235" s="1415"/>
    </row>
    <row r="236" spans="1:25" s="727" customFormat="1">
      <c r="A236" s="1447" t="s">
        <v>550</v>
      </c>
      <c r="B236" s="1448" t="s">
        <v>343</v>
      </c>
      <c r="C236" s="1449" t="s">
        <v>3877</v>
      </c>
      <c r="D236" s="1450"/>
      <c r="E236" s="1451">
        <v>49</v>
      </c>
      <c r="F236" s="1452"/>
      <c r="G236" s="1452"/>
      <c r="H236" s="1453"/>
      <c r="I236" s="1454"/>
      <c r="J236" s="1455"/>
      <c r="K236" s="1455"/>
      <c r="L236" s="1455">
        <v>74</v>
      </c>
      <c r="M236" s="1453">
        <v>25</v>
      </c>
      <c r="N236" s="1456">
        <v>4</v>
      </c>
      <c r="O236" s="1420"/>
      <c r="P236" s="1415"/>
      <c r="Q236" s="1415"/>
      <c r="R236" s="1415"/>
      <c r="S236" s="1415"/>
      <c r="T236" s="1415"/>
      <c r="U236" s="1415"/>
    </row>
    <row r="237" spans="1:25" s="727" customFormat="1">
      <c r="A237" s="1447" t="s">
        <v>721</v>
      </c>
      <c r="B237" s="1448" t="s">
        <v>343</v>
      </c>
      <c r="C237" s="1449" t="s">
        <v>3877</v>
      </c>
      <c r="D237" s="1450"/>
      <c r="E237" s="1451">
        <v>79</v>
      </c>
      <c r="F237" s="1452" t="s">
        <v>723</v>
      </c>
      <c r="G237" s="1452"/>
      <c r="H237" s="1453"/>
      <c r="I237" s="1454"/>
      <c r="J237" s="1455"/>
      <c r="K237" s="1455"/>
      <c r="L237" s="1455">
        <v>122</v>
      </c>
      <c r="M237" s="1453">
        <v>43</v>
      </c>
      <c r="N237" s="1456">
        <v>4</v>
      </c>
      <c r="O237" s="1420"/>
      <c r="P237" s="1415"/>
      <c r="Q237" s="1415"/>
      <c r="R237" s="1415"/>
      <c r="S237" s="1415"/>
      <c r="T237" s="1415"/>
      <c r="U237" s="1415"/>
    </row>
    <row r="238" spans="1:25" s="1581" customFormat="1" ht="15" customHeight="1">
      <c r="A238" s="1569" t="s">
        <v>40</v>
      </c>
      <c r="B238" s="1570" t="s">
        <v>343</v>
      </c>
      <c r="C238" s="1571" t="s">
        <v>724</v>
      </c>
      <c r="D238" s="1572"/>
      <c r="E238" s="1573">
        <v>65</v>
      </c>
      <c r="F238" s="1574"/>
      <c r="G238" s="1574"/>
      <c r="H238" s="1576"/>
      <c r="I238" s="1582"/>
      <c r="J238" s="1578"/>
      <c r="K238" s="1578"/>
      <c r="L238" s="1578">
        <v>85</v>
      </c>
      <c r="M238" s="1576">
        <v>20</v>
      </c>
      <c r="N238" s="1579">
        <v>5</v>
      </c>
      <c r="O238" s="1566" t="s">
        <v>4087</v>
      </c>
      <c r="R238" s="1580"/>
      <c r="V238" s="1580"/>
      <c r="X238" s="1580"/>
      <c r="Y238" s="1586" t="s">
        <v>4088</v>
      </c>
    </row>
    <row r="239" spans="1:25" s="1581" customFormat="1">
      <c r="A239" s="1569" t="s">
        <v>550</v>
      </c>
      <c r="B239" s="1570" t="s">
        <v>343</v>
      </c>
      <c r="C239" s="1571" t="s">
        <v>724</v>
      </c>
      <c r="D239" s="1572"/>
      <c r="E239" s="1573">
        <v>83</v>
      </c>
      <c r="F239" s="1574"/>
      <c r="G239" s="1562" t="s">
        <v>4089</v>
      </c>
      <c r="H239" s="1576"/>
      <c r="I239" s="1582"/>
      <c r="J239" s="1578"/>
      <c r="K239" s="1578"/>
      <c r="L239" s="1578">
        <v>115</v>
      </c>
      <c r="M239" s="1576">
        <v>32</v>
      </c>
      <c r="N239" s="1579">
        <v>5</v>
      </c>
      <c r="O239" s="1566" t="s">
        <v>4087</v>
      </c>
      <c r="R239" s="1580"/>
      <c r="V239" s="1580"/>
      <c r="X239" s="1580"/>
      <c r="Y239" s="1586" t="s">
        <v>4088</v>
      </c>
    </row>
    <row r="240" spans="1:25" s="1581" customFormat="1">
      <c r="A240" s="1569" t="s">
        <v>721</v>
      </c>
      <c r="B240" s="1570" t="s">
        <v>343</v>
      </c>
      <c r="C240" s="1571" t="s">
        <v>724</v>
      </c>
      <c r="D240" s="1572"/>
      <c r="E240" s="1573">
        <v>134</v>
      </c>
      <c r="F240" s="1574"/>
      <c r="G240" s="1562" t="s">
        <v>4090</v>
      </c>
      <c r="H240" s="1576"/>
      <c r="I240" s="1582"/>
      <c r="J240" s="1578"/>
      <c r="K240" s="1578"/>
      <c r="L240" s="1578">
        <v>209</v>
      </c>
      <c r="M240" s="1576">
        <v>75</v>
      </c>
      <c r="N240" s="1579">
        <v>5</v>
      </c>
      <c r="O240" s="1566" t="s">
        <v>4087</v>
      </c>
      <c r="R240" s="1580"/>
      <c r="V240" s="1580"/>
      <c r="X240" s="1580"/>
      <c r="Y240" s="1586" t="s">
        <v>4088</v>
      </c>
    </row>
    <row r="241" spans="1:21" s="727" customFormat="1">
      <c r="A241" s="523" t="s">
        <v>40</v>
      </c>
      <c r="B241" s="53" t="s">
        <v>343</v>
      </c>
      <c r="C241" s="268" t="s">
        <v>725</v>
      </c>
      <c r="D241" s="62"/>
      <c r="E241" s="284">
        <v>90</v>
      </c>
      <c r="F241" s="285"/>
      <c r="G241" s="285"/>
      <c r="H241" s="286"/>
      <c r="I241" s="287"/>
      <c r="J241" s="288"/>
      <c r="K241" s="288"/>
      <c r="L241" s="288">
        <v>160</v>
      </c>
      <c r="M241" s="286">
        <v>70</v>
      </c>
      <c r="N241" s="1400">
        <v>3</v>
      </c>
      <c r="O241" s="1420"/>
      <c r="P241" s="1415"/>
      <c r="Q241" s="1415"/>
      <c r="R241" s="1415"/>
      <c r="S241" s="1415"/>
      <c r="T241" s="1415"/>
      <c r="U241" s="1415"/>
    </row>
    <row r="242" spans="1:21" s="728" customFormat="1">
      <c r="A242" s="523" t="s">
        <v>550</v>
      </c>
      <c r="B242" s="53" t="s">
        <v>343</v>
      </c>
      <c r="C242" s="268" t="s">
        <v>3821</v>
      </c>
      <c r="D242" s="62"/>
      <c r="E242" s="284">
        <v>165</v>
      </c>
      <c r="F242" s="285"/>
      <c r="G242" s="285"/>
      <c r="H242" s="286"/>
      <c r="I242" s="287"/>
      <c r="J242" s="288"/>
      <c r="K242" s="288"/>
      <c r="L242" s="288">
        <v>240</v>
      </c>
      <c r="M242" s="286">
        <v>75</v>
      </c>
      <c r="N242" s="1400">
        <v>3</v>
      </c>
      <c r="O242" s="1427"/>
      <c r="P242" s="1417"/>
      <c r="Q242" s="1417"/>
      <c r="R242" s="1417"/>
      <c r="S242" s="1417"/>
      <c r="T242" s="1417"/>
      <c r="U242" s="1417"/>
    </row>
    <row r="243" spans="1:21" s="525" customFormat="1">
      <c r="A243" s="523" t="s">
        <v>550</v>
      </c>
      <c r="B243" s="53" t="s">
        <v>343</v>
      </c>
      <c r="C243" s="268" t="s">
        <v>725</v>
      </c>
      <c r="D243" s="62"/>
      <c r="E243" s="284"/>
      <c r="F243" s="526" t="s">
        <v>2363</v>
      </c>
      <c r="G243" s="285"/>
      <c r="H243" s="286"/>
      <c r="I243" s="287"/>
      <c r="J243" s="288"/>
      <c r="K243" s="288"/>
      <c r="L243" s="288"/>
      <c r="M243" s="286"/>
      <c r="N243" s="1400"/>
      <c r="O243" s="1424"/>
      <c r="P243" s="637"/>
      <c r="Q243" s="637"/>
      <c r="R243" s="637"/>
      <c r="S243" s="637"/>
      <c r="T243" s="637"/>
      <c r="U243" s="637"/>
    </row>
    <row r="244" spans="1:21" s="584" customFormat="1">
      <c r="A244" s="610"/>
      <c r="B244" s="608"/>
      <c r="C244" s="609"/>
      <c r="D244" s="585"/>
      <c r="E244" s="586"/>
      <c r="F244" s="590"/>
      <c r="G244" s="590"/>
      <c r="H244" s="587"/>
      <c r="I244" s="588"/>
      <c r="J244" s="589"/>
      <c r="K244" s="589"/>
      <c r="L244" s="589"/>
      <c r="M244" s="587"/>
      <c r="N244" s="1401" t="s">
        <v>714</v>
      </c>
      <c r="O244" s="1425"/>
      <c r="P244" s="614"/>
      <c r="Q244" s="614"/>
      <c r="R244" s="614"/>
      <c r="S244" s="614"/>
      <c r="T244" s="614"/>
      <c r="U244" s="614"/>
    </row>
    <row r="245" spans="1:21" s="1581" customFormat="1">
      <c r="A245" s="1569" t="s">
        <v>2368</v>
      </c>
      <c r="B245" s="1588" t="s">
        <v>599</v>
      </c>
      <c r="C245" s="1571" t="s">
        <v>334</v>
      </c>
      <c r="D245" s="1572"/>
      <c r="E245" s="1573">
        <v>43</v>
      </c>
      <c r="F245" s="1574"/>
      <c r="G245" s="1575"/>
      <c r="H245" s="1575" t="s">
        <v>336</v>
      </c>
      <c r="I245" s="1589"/>
      <c r="J245" s="1578" t="s">
        <v>890</v>
      </c>
      <c r="K245" s="1578"/>
      <c r="L245" s="1578">
        <v>60</v>
      </c>
      <c r="M245" s="1576">
        <v>17</v>
      </c>
      <c r="N245" s="1579">
        <v>4</v>
      </c>
    </row>
    <row r="246" spans="1:21" s="1581" customFormat="1">
      <c r="A246" s="1569" t="s">
        <v>2369</v>
      </c>
      <c r="B246" s="1588" t="s">
        <v>599</v>
      </c>
      <c r="C246" s="1571" t="s">
        <v>334</v>
      </c>
      <c r="D246" s="1572"/>
      <c r="E246" s="1573">
        <v>52.5</v>
      </c>
      <c r="F246" s="1574"/>
      <c r="G246" s="1575"/>
      <c r="H246" s="1575" t="s">
        <v>336</v>
      </c>
      <c r="I246" s="1589"/>
      <c r="J246" s="1578" t="s">
        <v>890</v>
      </c>
      <c r="K246" s="1578"/>
      <c r="L246" s="1578">
        <v>71.5</v>
      </c>
      <c r="M246" s="1576">
        <v>19</v>
      </c>
      <c r="N246" s="1579">
        <v>4</v>
      </c>
    </row>
    <row r="247" spans="1:21" s="1581" customFormat="1">
      <c r="A247" s="1569" t="s">
        <v>1188</v>
      </c>
      <c r="B247" s="1588" t="s">
        <v>599</v>
      </c>
      <c r="C247" s="1571" t="s">
        <v>334</v>
      </c>
      <c r="D247" s="1572"/>
      <c r="E247" s="1573">
        <v>58.5</v>
      </c>
      <c r="F247" s="1574"/>
      <c r="G247" s="1575"/>
      <c r="H247" s="1575" t="s">
        <v>336</v>
      </c>
      <c r="I247" s="1589"/>
      <c r="J247" s="1578" t="s">
        <v>890</v>
      </c>
      <c r="K247" s="1578"/>
      <c r="L247" s="1578">
        <v>80.5</v>
      </c>
      <c r="M247" s="1576">
        <v>22</v>
      </c>
      <c r="N247" s="1579">
        <v>4</v>
      </c>
    </row>
    <row r="248" spans="1:21" s="1581" customFormat="1">
      <c r="A248" s="1569" t="s">
        <v>1189</v>
      </c>
      <c r="B248" s="1588" t="s">
        <v>599</v>
      </c>
      <c r="C248" s="1571" t="s">
        <v>334</v>
      </c>
      <c r="D248" s="1572"/>
      <c r="E248" s="1573">
        <v>63.5</v>
      </c>
      <c r="F248" s="1574" t="s">
        <v>1190</v>
      </c>
      <c r="G248" s="1575"/>
      <c r="H248" s="1575" t="s">
        <v>336</v>
      </c>
      <c r="I248" s="1589"/>
      <c r="J248" s="1578" t="s">
        <v>890</v>
      </c>
      <c r="K248" s="1578"/>
      <c r="L248" s="1578">
        <v>89.5</v>
      </c>
      <c r="M248" s="1576">
        <v>26</v>
      </c>
      <c r="N248" s="1579">
        <v>4</v>
      </c>
    </row>
    <row r="249" spans="1:21" s="1639" customFormat="1">
      <c r="A249" s="1569"/>
      <c r="B249" s="1570" t="s">
        <v>727</v>
      </c>
      <c r="C249" s="1571" t="s">
        <v>402</v>
      </c>
      <c r="D249" s="1572"/>
      <c r="E249" s="1573">
        <v>49.5</v>
      </c>
      <c r="F249" s="1574" t="s">
        <v>728</v>
      </c>
      <c r="G249" s="1574"/>
      <c r="H249" s="1576"/>
      <c r="I249" s="1582"/>
      <c r="J249" s="1578" t="s">
        <v>726</v>
      </c>
      <c r="K249" s="1578"/>
      <c r="L249" s="1578">
        <v>76</v>
      </c>
      <c r="M249" s="1576">
        <v>26.5</v>
      </c>
      <c r="N249" s="1611">
        <v>3</v>
      </c>
      <c r="O249" s="1637"/>
      <c r="P249" s="1638"/>
      <c r="Q249" s="1638"/>
      <c r="R249" s="1638"/>
      <c r="S249" s="1638"/>
      <c r="T249" s="1638"/>
      <c r="U249" s="1638"/>
    </row>
    <row r="250" spans="1:21" s="1581" customFormat="1">
      <c r="A250" s="1569" t="s">
        <v>1173</v>
      </c>
      <c r="B250" s="1570" t="s">
        <v>727</v>
      </c>
      <c r="C250" s="1571" t="s">
        <v>402</v>
      </c>
      <c r="D250" s="1572"/>
      <c r="E250" s="1573">
        <v>56</v>
      </c>
      <c r="F250" s="1574" t="s">
        <v>728</v>
      </c>
      <c r="G250" s="1574"/>
      <c r="H250" s="1576"/>
      <c r="I250" s="1582"/>
      <c r="J250" s="1578" t="s">
        <v>726</v>
      </c>
      <c r="K250" s="1578"/>
      <c r="L250" s="1578">
        <v>89</v>
      </c>
      <c r="M250" s="1576">
        <v>33</v>
      </c>
      <c r="N250" s="1611">
        <v>3</v>
      </c>
      <c r="O250" s="1612"/>
      <c r="P250" s="1595"/>
      <c r="Q250" s="1595"/>
      <c r="R250" s="1595"/>
      <c r="S250" s="1595"/>
      <c r="T250" s="1595"/>
      <c r="U250" s="1595"/>
    </row>
    <row r="251" spans="1:21" s="1581" customFormat="1">
      <c r="A251" s="1569" t="s">
        <v>40</v>
      </c>
      <c r="B251" s="1570" t="s">
        <v>727</v>
      </c>
      <c r="C251" s="1571" t="s">
        <v>922</v>
      </c>
      <c r="D251" s="1572"/>
      <c r="E251" s="1573">
        <v>125</v>
      </c>
      <c r="F251" s="1574"/>
      <c r="G251" s="1574" t="s">
        <v>1174</v>
      </c>
      <c r="H251" s="1576"/>
      <c r="I251" s="1582"/>
      <c r="J251" s="1578"/>
      <c r="K251" s="1578"/>
      <c r="L251" s="1578">
        <v>200</v>
      </c>
      <c r="M251" s="1576">
        <v>75</v>
      </c>
      <c r="N251" s="1611">
        <v>3</v>
      </c>
      <c r="O251" s="1612" t="s">
        <v>4805</v>
      </c>
      <c r="P251" s="1595"/>
      <c r="Q251" s="1595"/>
      <c r="R251" s="1595"/>
      <c r="S251" s="1595"/>
      <c r="T251" s="1595"/>
      <c r="U251" s="1595"/>
    </row>
    <row r="252" spans="1:21" s="1581" customFormat="1">
      <c r="A252" s="1569" t="s">
        <v>713</v>
      </c>
      <c r="B252" s="1570" t="s">
        <v>727</v>
      </c>
      <c r="C252" s="1571" t="s">
        <v>922</v>
      </c>
      <c r="D252" s="1572"/>
      <c r="E252" s="1573">
        <v>157.5</v>
      </c>
      <c r="F252" s="1574"/>
      <c r="G252" s="1574" t="s">
        <v>1174</v>
      </c>
      <c r="H252" s="1576"/>
      <c r="I252" s="1582"/>
      <c r="J252" s="1578"/>
      <c r="K252" s="1578"/>
      <c r="L252" s="1578">
        <v>280</v>
      </c>
      <c r="M252" s="1576">
        <v>122.5</v>
      </c>
      <c r="N252" s="1611">
        <v>3</v>
      </c>
      <c r="O252" s="1612" t="s">
        <v>4806</v>
      </c>
      <c r="P252" s="1595"/>
      <c r="Q252" s="1595"/>
      <c r="R252" s="1595"/>
      <c r="S252" s="1595"/>
      <c r="T252" s="1595"/>
      <c r="U252" s="1595"/>
    </row>
    <row r="253" spans="1:21" s="1581" customFormat="1">
      <c r="A253" s="1569" t="s">
        <v>335</v>
      </c>
      <c r="B253" s="1570" t="s">
        <v>727</v>
      </c>
      <c r="C253" s="1571" t="s">
        <v>922</v>
      </c>
      <c r="D253" s="1572"/>
      <c r="E253" s="1573">
        <v>345</v>
      </c>
      <c r="F253" s="1574"/>
      <c r="G253" s="1574" t="s">
        <v>1174</v>
      </c>
      <c r="H253" s="1576"/>
      <c r="I253" s="1582"/>
      <c r="J253" s="1578"/>
      <c r="K253" s="1578"/>
      <c r="L253" s="1578">
        <v>635</v>
      </c>
      <c r="M253" s="1576">
        <v>290</v>
      </c>
      <c r="N253" s="1611">
        <v>3</v>
      </c>
      <c r="O253" s="1612" t="s">
        <v>4807</v>
      </c>
      <c r="P253" s="1595"/>
      <c r="Q253" s="1595"/>
      <c r="R253" s="1595"/>
      <c r="S253" s="1595"/>
      <c r="T253" s="1595"/>
      <c r="U253" s="1595"/>
    </row>
    <row r="254" spans="1:21" s="1581" customFormat="1">
      <c r="A254" s="1569" t="s">
        <v>40</v>
      </c>
      <c r="B254" s="1588" t="s">
        <v>729</v>
      </c>
      <c r="C254" s="1571" t="s">
        <v>730</v>
      </c>
      <c r="D254" s="1572"/>
      <c r="E254" s="1573">
        <v>56</v>
      </c>
      <c r="F254" s="1628" t="s">
        <v>2364</v>
      </c>
      <c r="G254" s="1574"/>
      <c r="H254" s="1576"/>
      <c r="I254" s="1582"/>
      <c r="J254" s="1578"/>
      <c r="K254" s="1629" t="s">
        <v>726</v>
      </c>
      <c r="L254" s="1578">
        <v>90</v>
      </c>
      <c r="M254" s="1576">
        <v>34</v>
      </c>
      <c r="N254" s="1611">
        <v>3.6</v>
      </c>
      <c r="O254" s="1612"/>
      <c r="P254" s="1595"/>
      <c r="Q254" s="1595"/>
      <c r="R254" s="1595"/>
      <c r="S254" s="1595"/>
      <c r="T254" s="1595"/>
      <c r="U254" s="1595"/>
    </row>
    <row r="255" spans="1:21" s="1581" customFormat="1">
      <c r="A255" s="1569" t="s">
        <v>4173</v>
      </c>
      <c r="B255" s="1588" t="s">
        <v>729</v>
      </c>
      <c r="C255" s="1571" t="s">
        <v>730</v>
      </c>
      <c r="D255" s="1572"/>
      <c r="E255" s="1573">
        <v>69</v>
      </c>
      <c r="F255" s="1628" t="s">
        <v>2364</v>
      </c>
      <c r="G255" s="1574"/>
      <c r="H255" s="1576"/>
      <c r="I255" s="1582"/>
      <c r="J255" s="1578"/>
      <c r="K255" s="1629" t="s">
        <v>726</v>
      </c>
      <c r="L255" s="1578">
        <v>105</v>
      </c>
      <c r="M255" s="1576">
        <v>36</v>
      </c>
      <c r="N255" s="1611">
        <v>3.6</v>
      </c>
      <c r="O255" s="1616"/>
      <c r="P255" s="1595"/>
      <c r="Q255" s="1595"/>
      <c r="R255" s="1595"/>
      <c r="S255" s="1595"/>
      <c r="T255" s="1595"/>
      <c r="U255" s="1595"/>
    </row>
    <row r="256" spans="1:21" s="1581" customFormat="1">
      <c r="A256" s="1569" t="s">
        <v>731</v>
      </c>
      <c r="B256" s="1588" t="s">
        <v>729</v>
      </c>
      <c r="C256" s="1571" t="s">
        <v>730</v>
      </c>
      <c r="D256" s="1572"/>
      <c r="E256" s="1573">
        <v>80</v>
      </c>
      <c r="F256" s="1628" t="s">
        <v>2364</v>
      </c>
      <c r="G256" s="1574"/>
      <c r="H256" s="1576"/>
      <c r="I256" s="1582"/>
      <c r="J256" s="1578"/>
      <c r="K256" s="1629" t="s">
        <v>726</v>
      </c>
      <c r="L256" s="1578">
        <v>116</v>
      </c>
      <c r="M256" s="1576">
        <v>36</v>
      </c>
      <c r="N256" s="1611">
        <v>3.6</v>
      </c>
      <c r="O256" s="1612"/>
      <c r="P256" s="1595"/>
      <c r="Q256" s="1595"/>
      <c r="R256" s="1595"/>
      <c r="S256" s="1595"/>
      <c r="T256" s="1595"/>
      <c r="U256" s="1595"/>
    </row>
    <row r="257" spans="1:21" s="1581" customFormat="1">
      <c r="A257" s="1569" t="s">
        <v>4091</v>
      </c>
      <c r="B257" s="1588" t="s">
        <v>729</v>
      </c>
      <c r="C257" s="1571" t="s">
        <v>344</v>
      </c>
      <c r="D257" s="1572"/>
      <c r="E257" s="1573">
        <v>99</v>
      </c>
      <c r="F257" s="1574" t="s">
        <v>4092</v>
      </c>
      <c r="G257" s="1574"/>
      <c r="H257" s="1576"/>
      <c r="I257" s="1582"/>
      <c r="J257" s="1578" t="s">
        <v>4093</v>
      </c>
      <c r="K257" s="1578"/>
      <c r="L257" s="1578">
        <v>124</v>
      </c>
      <c r="M257" s="1576">
        <v>25</v>
      </c>
      <c r="N257" s="1579">
        <v>4.5</v>
      </c>
      <c r="O257" s="1575" t="s">
        <v>726</v>
      </c>
    </row>
    <row r="258" spans="1:21" s="1581" customFormat="1">
      <c r="A258" s="1569" t="s">
        <v>4094</v>
      </c>
      <c r="B258" s="1588" t="s">
        <v>729</v>
      </c>
      <c r="C258" s="1571" t="s">
        <v>344</v>
      </c>
      <c r="D258" s="1572"/>
      <c r="E258" s="1573" t="s">
        <v>992</v>
      </c>
      <c r="F258" s="1574"/>
      <c r="G258" s="1574"/>
      <c r="H258" s="1576"/>
      <c r="I258" s="1582"/>
      <c r="J258" s="1578"/>
      <c r="K258" s="1578"/>
      <c r="L258" s="1578"/>
      <c r="M258" s="1576"/>
      <c r="N258" s="1579"/>
      <c r="O258" s="1575" t="s">
        <v>726</v>
      </c>
    </row>
    <row r="259" spans="1:21" s="1581" customFormat="1">
      <c r="A259" s="1569" t="s">
        <v>4095</v>
      </c>
      <c r="B259" s="1588" t="s">
        <v>729</v>
      </c>
      <c r="C259" s="1571" t="s">
        <v>344</v>
      </c>
      <c r="D259" s="1572"/>
      <c r="E259" s="1573">
        <v>108</v>
      </c>
      <c r="F259" s="1574" t="s">
        <v>4096</v>
      </c>
      <c r="G259" s="1574"/>
      <c r="H259" s="1576"/>
      <c r="I259" s="1582"/>
      <c r="J259" s="1578" t="s">
        <v>4093</v>
      </c>
      <c r="K259" s="1578"/>
      <c r="L259" s="1578">
        <v>133</v>
      </c>
      <c r="M259" s="1576">
        <v>25</v>
      </c>
      <c r="N259" s="1579">
        <v>4.5</v>
      </c>
      <c r="O259" s="1575" t="s">
        <v>726</v>
      </c>
    </row>
    <row r="260" spans="1:21" s="1581" customFormat="1">
      <c r="A260" s="1569" t="s">
        <v>4097</v>
      </c>
      <c r="B260" s="1588" t="s">
        <v>729</v>
      </c>
      <c r="C260" s="1571" t="s">
        <v>344</v>
      </c>
      <c r="D260" s="1572"/>
      <c r="E260" s="1573">
        <v>123</v>
      </c>
      <c r="F260" s="1574" t="s">
        <v>4098</v>
      </c>
      <c r="G260" s="1574"/>
      <c r="H260" s="1576"/>
      <c r="I260" s="1582"/>
      <c r="J260" s="1578" t="s">
        <v>4093</v>
      </c>
      <c r="K260" s="1578"/>
      <c r="L260" s="1578">
        <v>148</v>
      </c>
      <c r="M260" s="1576">
        <v>25</v>
      </c>
      <c r="N260" s="1579">
        <v>4.5</v>
      </c>
      <c r="O260" s="1575" t="s">
        <v>726</v>
      </c>
    </row>
    <row r="261" spans="1:21" s="1581" customFormat="1">
      <c r="A261" s="1569" t="s">
        <v>4099</v>
      </c>
      <c r="B261" s="1588" t="s">
        <v>729</v>
      </c>
      <c r="C261" s="1571" t="s">
        <v>344</v>
      </c>
      <c r="D261" s="1572"/>
      <c r="E261" s="1573">
        <v>142</v>
      </c>
      <c r="F261" s="1574" t="s">
        <v>4092</v>
      </c>
      <c r="G261" s="1574"/>
      <c r="H261" s="1576"/>
      <c r="I261" s="1582"/>
      <c r="J261" s="1578" t="s">
        <v>4093</v>
      </c>
      <c r="K261" s="1578"/>
      <c r="L261" s="1578">
        <v>197</v>
      </c>
      <c r="M261" s="1576">
        <v>55</v>
      </c>
      <c r="N261" s="1579">
        <v>4.5</v>
      </c>
      <c r="O261" s="1575" t="s">
        <v>726</v>
      </c>
    </row>
    <row r="262" spans="1:21" s="1581" customFormat="1">
      <c r="A262" s="1569" t="s">
        <v>4100</v>
      </c>
      <c r="B262" s="1588" t="s">
        <v>729</v>
      </c>
      <c r="C262" s="1571" t="s">
        <v>344</v>
      </c>
      <c r="D262" s="1572"/>
      <c r="E262" s="1573">
        <v>162</v>
      </c>
      <c r="F262" s="1574"/>
      <c r="G262" s="1574"/>
      <c r="H262" s="1576"/>
      <c r="I262" s="1582"/>
      <c r="J262" s="1578"/>
      <c r="K262" s="1578"/>
      <c r="L262" s="1578">
        <v>252</v>
      </c>
      <c r="M262" s="1576">
        <v>90</v>
      </c>
      <c r="N262" s="1579">
        <v>4.5</v>
      </c>
    </row>
    <row r="263" spans="1:21" s="584" customFormat="1">
      <c r="A263" s="523" t="s">
        <v>771</v>
      </c>
      <c r="B263" s="53" t="s">
        <v>732</v>
      </c>
      <c r="C263" s="268" t="s">
        <v>277</v>
      </c>
      <c r="D263" s="62"/>
      <c r="E263" s="284">
        <v>70.5</v>
      </c>
      <c r="F263" s="285"/>
      <c r="G263" s="285"/>
      <c r="H263" s="286"/>
      <c r="I263" s="287"/>
      <c r="J263" s="288"/>
      <c r="K263" s="288"/>
      <c r="L263" s="288">
        <v>100.5</v>
      </c>
      <c r="M263" s="286">
        <v>30</v>
      </c>
      <c r="N263" s="1400">
        <v>4</v>
      </c>
      <c r="O263" s="1425"/>
      <c r="P263" s="614"/>
      <c r="Q263" s="614"/>
      <c r="R263" s="614"/>
      <c r="S263" s="614"/>
      <c r="T263" s="614"/>
      <c r="U263" s="614"/>
    </row>
    <row r="264" spans="1:21" s="584" customFormat="1">
      <c r="A264" s="1447" t="s">
        <v>877</v>
      </c>
      <c r="B264" s="1468" t="s">
        <v>3871</v>
      </c>
      <c r="C264" s="1449" t="s">
        <v>3870</v>
      </c>
      <c r="D264" s="1450"/>
      <c r="E264" s="1451">
        <v>83.5</v>
      </c>
      <c r="F264" s="1452"/>
      <c r="G264" s="1469" t="s">
        <v>555</v>
      </c>
      <c r="H264" s="1453"/>
      <c r="I264" s="1454" t="s">
        <v>2982</v>
      </c>
      <c r="J264" s="1455"/>
      <c r="K264" s="1455"/>
      <c r="L264" s="1455">
        <v>108.5</v>
      </c>
      <c r="M264" s="1453">
        <v>40</v>
      </c>
      <c r="N264" s="1456">
        <v>3</v>
      </c>
      <c r="O264" s="1425"/>
      <c r="P264" s="614"/>
      <c r="Q264" s="614"/>
      <c r="R264" s="614"/>
      <c r="S264" s="614"/>
      <c r="T264" s="614"/>
      <c r="U264" s="614"/>
    </row>
    <row r="265" spans="1:21" s="342" customFormat="1">
      <c r="A265" s="1447" t="s">
        <v>878</v>
      </c>
      <c r="B265" s="1468" t="s">
        <v>1175</v>
      </c>
      <c r="C265" s="1449" t="s">
        <v>600</v>
      </c>
      <c r="D265" s="1450"/>
      <c r="E265" s="1451">
        <v>88.5</v>
      </c>
      <c r="F265" s="1452"/>
      <c r="G265" s="1469" t="s">
        <v>555</v>
      </c>
      <c r="H265" s="1453"/>
      <c r="I265" s="1454" t="s">
        <v>2982</v>
      </c>
      <c r="J265" s="1455"/>
      <c r="K265" s="1455"/>
      <c r="L265" s="1455">
        <v>113.5</v>
      </c>
      <c r="M265" s="1453">
        <v>45</v>
      </c>
      <c r="N265" s="1456">
        <v>3</v>
      </c>
      <c r="O265" s="1423"/>
      <c r="P265" s="318"/>
      <c r="Q265" s="318"/>
      <c r="R265" s="318"/>
      <c r="S265" s="318"/>
      <c r="T265" s="318"/>
      <c r="U265" s="318"/>
    </row>
    <row r="266" spans="1:21" s="1581" customFormat="1">
      <c r="A266" s="1569"/>
      <c r="B266" s="1588" t="s">
        <v>1089</v>
      </c>
      <c r="C266" s="1571" t="s">
        <v>4339</v>
      </c>
      <c r="D266" s="1572"/>
      <c r="E266" s="1573">
        <v>51</v>
      </c>
      <c r="F266" s="1574"/>
      <c r="G266" s="1574"/>
      <c r="H266" s="1576">
        <v>2</v>
      </c>
      <c r="I266" s="1582" t="s">
        <v>273</v>
      </c>
      <c r="J266" s="1578"/>
      <c r="K266" s="1578"/>
      <c r="L266" s="1578">
        <v>61</v>
      </c>
      <c r="M266" s="1576">
        <v>10</v>
      </c>
      <c r="N266" s="1611"/>
      <c r="O266" s="1612"/>
      <c r="P266" s="1595"/>
      <c r="Q266" s="1595"/>
      <c r="R266" s="1595"/>
      <c r="S266" s="1595"/>
      <c r="T266" s="1595"/>
      <c r="U266" s="1595"/>
    </row>
    <row r="267" spans="1:21" s="525" customFormat="1">
      <c r="A267" s="1447"/>
      <c r="B267" s="1468" t="s">
        <v>1089</v>
      </c>
      <c r="C267" s="1449" t="s">
        <v>4338</v>
      </c>
      <c r="D267" s="1450"/>
      <c r="E267" s="1451"/>
      <c r="F267" s="1452"/>
      <c r="G267" s="1452"/>
      <c r="H267" s="1453"/>
      <c r="I267" s="1454"/>
      <c r="J267" s="1455"/>
      <c r="K267" s="1455"/>
      <c r="L267" s="1455"/>
      <c r="M267" s="1453"/>
      <c r="N267" s="1456"/>
      <c r="O267" s="1422"/>
      <c r="P267" s="637"/>
      <c r="Q267" s="637"/>
      <c r="R267" s="637"/>
      <c r="S267" s="637"/>
      <c r="T267" s="637"/>
      <c r="U267" s="637"/>
    </row>
    <row r="268" spans="1:21" s="525" customFormat="1">
      <c r="A268" s="320"/>
      <c r="B268" s="1468" t="s">
        <v>1089</v>
      </c>
      <c r="C268" s="1449" t="s">
        <v>1090</v>
      </c>
      <c r="D268" s="1450"/>
      <c r="E268" s="1451">
        <v>47</v>
      </c>
      <c r="F268" s="1483"/>
      <c r="G268" s="1452"/>
      <c r="H268" s="1453"/>
      <c r="I268" s="1484"/>
      <c r="J268" s="1455"/>
      <c r="K268" s="1455"/>
      <c r="L268" s="1455">
        <v>62</v>
      </c>
      <c r="M268" s="1453">
        <v>15</v>
      </c>
      <c r="N268" s="1456">
        <v>2</v>
      </c>
      <c r="O268" s="1422"/>
      <c r="P268" s="637"/>
      <c r="Q268" s="637"/>
      <c r="R268" s="637"/>
      <c r="S268" s="637"/>
      <c r="T268" s="637"/>
      <c r="U268" s="637"/>
    </row>
    <row r="269" spans="1:21" s="1581" customFormat="1" ht="14.25" customHeight="1">
      <c r="A269" s="1569"/>
      <c r="B269" s="1570" t="s">
        <v>613</v>
      </c>
      <c r="C269" s="1571" t="s">
        <v>624</v>
      </c>
      <c r="D269" s="1572"/>
      <c r="E269" s="1573">
        <v>92.25</v>
      </c>
      <c r="F269" s="1574"/>
      <c r="G269" s="1590" t="s">
        <v>555</v>
      </c>
      <c r="H269" s="1576">
        <v>2.5</v>
      </c>
      <c r="I269" s="1582" t="s">
        <v>273</v>
      </c>
      <c r="J269" s="1578"/>
      <c r="K269" s="1578"/>
      <c r="L269" s="1578">
        <v>114.75</v>
      </c>
      <c r="M269" s="1576">
        <v>22.5</v>
      </c>
      <c r="N269" s="1579">
        <v>1.5</v>
      </c>
      <c r="O269" s="1581" t="s">
        <v>4101</v>
      </c>
    </row>
    <row r="270" spans="1:21" s="1581" customFormat="1">
      <c r="A270" s="1569" t="s">
        <v>4102</v>
      </c>
      <c r="B270" s="1570" t="s">
        <v>613</v>
      </c>
      <c r="C270" s="1571" t="s">
        <v>624</v>
      </c>
      <c r="D270" s="1572"/>
      <c r="E270" s="1573">
        <v>99.75</v>
      </c>
      <c r="F270" s="1574"/>
      <c r="G270" s="1590" t="s">
        <v>555</v>
      </c>
      <c r="H270" s="1576">
        <v>2.5</v>
      </c>
      <c r="I270" s="1582" t="s">
        <v>273</v>
      </c>
      <c r="J270" s="1578"/>
      <c r="K270" s="1578"/>
      <c r="L270" s="1578">
        <v>122.25</v>
      </c>
      <c r="M270" s="1576">
        <v>22.5</v>
      </c>
      <c r="N270" s="1579">
        <v>1.5</v>
      </c>
      <c r="O270" s="1581" t="s">
        <v>4103</v>
      </c>
    </row>
    <row r="271" spans="1:21" s="1581" customFormat="1">
      <c r="A271" s="1569" t="s">
        <v>2194</v>
      </c>
      <c r="B271" s="1570" t="s">
        <v>613</v>
      </c>
      <c r="C271" s="1571" t="s">
        <v>624</v>
      </c>
      <c r="D271" s="1572"/>
      <c r="E271" s="1573">
        <v>107.25</v>
      </c>
      <c r="F271" s="1574"/>
      <c r="G271" s="1590" t="s">
        <v>555</v>
      </c>
      <c r="H271" s="1576">
        <v>2.5</v>
      </c>
      <c r="I271" s="1582" t="s">
        <v>273</v>
      </c>
      <c r="J271" s="1578"/>
      <c r="K271" s="1578"/>
      <c r="L271" s="1578">
        <v>129.75</v>
      </c>
      <c r="M271" s="1576">
        <v>22.5</v>
      </c>
      <c r="N271" s="1579">
        <v>1.5</v>
      </c>
      <c r="O271" s="1581" t="s">
        <v>4103</v>
      </c>
    </row>
    <row r="272" spans="1:21" s="1581" customFormat="1">
      <c r="A272" s="1569" t="s">
        <v>2193</v>
      </c>
      <c r="B272" s="1570" t="s">
        <v>613</v>
      </c>
      <c r="C272" s="1571" t="s">
        <v>624</v>
      </c>
      <c r="D272" s="1572"/>
      <c r="E272" s="1573">
        <v>114.75</v>
      </c>
      <c r="F272" s="1574"/>
      <c r="G272" s="1590" t="s">
        <v>555</v>
      </c>
      <c r="H272" s="1576">
        <v>2.5</v>
      </c>
      <c r="I272" s="1582" t="s">
        <v>273</v>
      </c>
      <c r="J272" s="1578"/>
      <c r="K272" s="1578"/>
      <c r="L272" s="1578">
        <v>137.25</v>
      </c>
      <c r="M272" s="1576">
        <v>22.5</v>
      </c>
      <c r="N272" s="1579">
        <v>1.5</v>
      </c>
      <c r="O272" s="1581" t="s">
        <v>4103</v>
      </c>
    </row>
    <row r="273" spans="1:21" s="525" customFormat="1">
      <c r="A273" s="2079" t="s">
        <v>2495</v>
      </c>
      <c r="B273" s="2080"/>
      <c r="C273" s="2080"/>
      <c r="D273" s="2080"/>
      <c r="E273" s="2080"/>
      <c r="F273" s="2080"/>
      <c r="G273" s="2080"/>
      <c r="H273" s="2080"/>
      <c r="I273" s="2080"/>
      <c r="J273" s="2080"/>
      <c r="K273" s="2080"/>
      <c r="L273" s="2080"/>
      <c r="M273" s="2080"/>
      <c r="N273" s="2081"/>
      <c r="O273" s="1424"/>
      <c r="P273" s="637"/>
      <c r="Q273" s="637"/>
      <c r="R273" s="637"/>
      <c r="S273" s="637"/>
      <c r="T273" s="637"/>
      <c r="U273" s="637"/>
    </row>
    <row r="274" spans="1:21" s="525" customFormat="1">
      <c r="A274" s="1459"/>
      <c r="B274" s="1464" t="s">
        <v>3945</v>
      </c>
      <c r="C274" s="1461" t="s">
        <v>403</v>
      </c>
      <c r="D274" s="1462"/>
      <c r="E274" s="1463">
        <v>50</v>
      </c>
      <c r="F274" s="1465"/>
      <c r="G274" s="1465" t="s">
        <v>555</v>
      </c>
      <c r="H274" s="1465"/>
      <c r="I274" s="1466"/>
      <c r="J274" s="1466"/>
      <c r="K274" s="1466"/>
      <c r="L274" s="1466">
        <v>65</v>
      </c>
      <c r="M274" s="1465">
        <v>15</v>
      </c>
      <c r="N274" s="1467">
        <v>3</v>
      </c>
      <c r="O274" s="1424"/>
      <c r="P274" s="637"/>
      <c r="Q274" s="637"/>
      <c r="R274" s="637"/>
      <c r="S274" s="637"/>
      <c r="T274" s="637"/>
      <c r="U274" s="637"/>
    </row>
    <row r="275" spans="1:21" s="525" customFormat="1">
      <c r="A275" s="1459"/>
      <c r="B275" s="1464"/>
      <c r="C275" s="1461"/>
      <c r="D275" s="1462"/>
      <c r="E275" s="1463"/>
      <c r="F275" s="1465"/>
      <c r="G275" s="1465"/>
      <c r="H275" s="1465"/>
      <c r="I275" s="1466"/>
      <c r="J275" s="1466"/>
      <c r="K275" s="1466"/>
      <c r="L275" s="1466"/>
      <c r="M275" s="1465"/>
      <c r="N275" s="1467"/>
      <c r="O275" s="1424"/>
      <c r="P275" s="637"/>
      <c r="Q275" s="637"/>
      <c r="R275" s="637"/>
      <c r="S275" s="637"/>
      <c r="T275" s="637"/>
      <c r="U275" s="637"/>
    </row>
    <row r="276" spans="1:21" s="525" customFormat="1">
      <c r="A276" s="1459" t="s">
        <v>19</v>
      </c>
      <c r="B276" s="1464" t="s">
        <v>3878</v>
      </c>
      <c r="C276" s="1461" t="s">
        <v>18</v>
      </c>
      <c r="D276" s="1462"/>
      <c r="E276" s="1463">
        <v>79</v>
      </c>
      <c r="F276" s="1465"/>
      <c r="G276" s="1465"/>
      <c r="H276" s="1465"/>
      <c r="I276" s="1466"/>
      <c r="J276" s="1466"/>
      <c r="K276" s="1466"/>
      <c r="L276" s="1466">
        <v>113</v>
      </c>
      <c r="M276" s="1465">
        <v>34</v>
      </c>
      <c r="N276" s="1467">
        <v>3</v>
      </c>
      <c r="O276" s="1424"/>
      <c r="P276" s="637"/>
      <c r="Q276" s="637"/>
      <c r="R276" s="637"/>
      <c r="S276" s="637"/>
      <c r="T276" s="637"/>
      <c r="U276" s="637"/>
    </row>
    <row r="277" spans="1:21" s="525" customFormat="1">
      <c r="A277" s="1459" t="s">
        <v>20</v>
      </c>
      <c r="B277" s="1464" t="s">
        <v>527</v>
      </c>
      <c r="C277" s="1461" t="s">
        <v>18</v>
      </c>
      <c r="D277" s="1462"/>
      <c r="E277" s="1463">
        <v>90</v>
      </c>
      <c r="F277" s="1465"/>
      <c r="G277" s="1465"/>
      <c r="H277" s="1465"/>
      <c r="I277" s="1466"/>
      <c r="J277" s="1466"/>
      <c r="K277" s="1466"/>
      <c r="L277" s="1466">
        <v>128</v>
      </c>
      <c r="M277" s="1465">
        <v>38</v>
      </c>
      <c r="N277" s="1467">
        <v>3</v>
      </c>
      <c r="O277" s="1424"/>
      <c r="P277" s="637"/>
      <c r="Q277" s="637"/>
      <c r="R277" s="637"/>
      <c r="S277" s="637"/>
      <c r="T277" s="637"/>
      <c r="U277" s="637"/>
    </row>
    <row r="278" spans="1:21" s="525" customFormat="1">
      <c r="A278" s="1459" t="s">
        <v>21</v>
      </c>
      <c r="B278" s="1464" t="s">
        <v>527</v>
      </c>
      <c r="C278" s="1461" t="s">
        <v>18</v>
      </c>
      <c r="D278" s="1462"/>
      <c r="E278" s="1463">
        <v>79</v>
      </c>
      <c r="F278" s="1465"/>
      <c r="G278" s="1465"/>
      <c r="H278" s="1465"/>
      <c r="I278" s="1466"/>
      <c r="J278" s="1466"/>
      <c r="K278" s="1466"/>
      <c r="L278" s="1466">
        <v>112.5</v>
      </c>
      <c r="M278" s="1465">
        <v>33.5</v>
      </c>
      <c r="N278" s="1467">
        <v>3</v>
      </c>
      <c r="O278" s="1424"/>
      <c r="P278" s="637"/>
      <c r="Q278" s="637"/>
      <c r="R278" s="637"/>
      <c r="S278" s="637"/>
      <c r="T278" s="637"/>
      <c r="U278" s="637"/>
    </row>
    <row r="279" spans="1:21" s="525" customFormat="1">
      <c r="A279" s="1459"/>
      <c r="B279" s="1464" t="s">
        <v>3947</v>
      </c>
      <c r="C279" s="1461" t="s">
        <v>3946</v>
      </c>
      <c r="D279" s="1462"/>
      <c r="E279" s="1463"/>
      <c r="F279" s="1465"/>
      <c r="G279" s="1465"/>
      <c r="H279" s="1465"/>
      <c r="I279" s="1466"/>
      <c r="J279" s="1466"/>
      <c r="K279" s="1466"/>
      <c r="L279" s="1466"/>
      <c r="M279" s="1465"/>
      <c r="N279" s="1467"/>
      <c r="O279" s="1424"/>
      <c r="P279" s="637"/>
      <c r="Q279" s="637"/>
      <c r="R279" s="637"/>
      <c r="S279" s="637"/>
      <c r="T279" s="637"/>
      <c r="U279" s="637"/>
    </row>
    <row r="280" spans="1:21" s="1581" customFormat="1">
      <c r="A280" s="1630"/>
      <c r="B280" s="1631" t="s">
        <v>404</v>
      </c>
      <c r="C280" s="1632" t="s">
        <v>405</v>
      </c>
      <c r="D280" s="1633"/>
      <c r="E280" s="1634">
        <v>56</v>
      </c>
      <c r="F280" s="1622" t="s">
        <v>4176</v>
      </c>
      <c r="G280" s="1622">
        <v>20</v>
      </c>
      <c r="H280" s="1622">
        <v>2.0499999999999998</v>
      </c>
      <c r="I280" s="1635" t="s">
        <v>273</v>
      </c>
      <c r="J280" s="1635"/>
      <c r="K280" s="1635" t="s">
        <v>482</v>
      </c>
      <c r="L280" s="1635">
        <v>64</v>
      </c>
      <c r="M280" s="1622">
        <v>8</v>
      </c>
      <c r="N280" s="1636">
        <v>4</v>
      </c>
      <c r="O280" s="1612" t="s">
        <v>726</v>
      </c>
      <c r="P280" s="1595"/>
      <c r="Q280" s="1595"/>
      <c r="R280" s="1595"/>
      <c r="S280" s="1595"/>
      <c r="T280" s="1595"/>
      <c r="U280" s="1595"/>
    </row>
    <row r="281" spans="1:21" s="1581" customFormat="1">
      <c r="A281" s="1630"/>
      <c r="B281" s="1631" t="s">
        <v>404</v>
      </c>
      <c r="C281" s="1632" t="s">
        <v>1184</v>
      </c>
      <c r="D281" s="1633"/>
      <c r="E281" s="1634">
        <v>49.5</v>
      </c>
      <c r="F281" s="1622" t="s">
        <v>4177</v>
      </c>
      <c r="G281" s="1622">
        <v>22</v>
      </c>
      <c r="H281" s="1622">
        <v>2.0499999999999998</v>
      </c>
      <c r="I281" s="1635" t="s">
        <v>273</v>
      </c>
      <c r="J281" s="1635"/>
      <c r="K281" s="1635"/>
      <c r="L281" s="1635">
        <v>78</v>
      </c>
      <c r="M281" s="1622">
        <v>49.5</v>
      </c>
      <c r="N281" s="1636">
        <v>4</v>
      </c>
      <c r="O281" s="1616"/>
      <c r="P281" s="1595"/>
      <c r="Q281" s="1595"/>
      <c r="R281" s="1595"/>
      <c r="S281" s="1595"/>
      <c r="T281" s="1595"/>
      <c r="U281" s="1595"/>
    </row>
    <row r="282" spans="1:21" s="342" customFormat="1">
      <c r="A282" s="1459"/>
      <c r="B282" s="1470" t="s">
        <v>408</v>
      </c>
      <c r="C282" s="1471" t="s">
        <v>409</v>
      </c>
      <c r="D282" s="1472"/>
      <c r="E282" s="1463">
        <v>42</v>
      </c>
      <c r="F282" s="1465"/>
      <c r="G282" s="1465" t="s">
        <v>555</v>
      </c>
      <c r="H282" s="1465"/>
      <c r="I282" s="1466"/>
      <c r="J282" s="1466"/>
      <c r="K282" s="1466"/>
      <c r="L282" s="1466">
        <v>50</v>
      </c>
      <c r="M282" s="1465">
        <v>8</v>
      </c>
      <c r="N282" s="1467">
        <v>2.5</v>
      </c>
      <c r="O282" s="1423"/>
      <c r="P282" s="318"/>
      <c r="Q282" s="318"/>
      <c r="R282" s="318"/>
      <c r="S282" s="318"/>
      <c r="T282" s="318"/>
      <c r="U282" s="318"/>
    </row>
    <row r="283" spans="1:21" s="342" customFormat="1">
      <c r="A283" s="1459"/>
      <c r="B283" s="1464" t="s">
        <v>3981</v>
      </c>
      <c r="C283" s="1461" t="s">
        <v>3982</v>
      </c>
      <c r="D283" s="1462"/>
      <c r="E283" s="1463"/>
      <c r="F283" s="1465"/>
      <c r="G283" s="1465"/>
      <c r="H283" s="1465"/>
      <c r="I283" s="1466"/>
      <c r="J283" s="1466"/>
      <c r="K283" s="1466"/>
      <c r="L283" s="1466"/>
      <c r="M283" s="1465"/>
      <c r="N283" s="1467"/>
      <c r="O283" s="1423"/>
      <c r="P283" s="318"/>
      <c r="Q283" s="318"/>
      <c r="R283" s="318"/>
      <c r="S283" s="318"/>
      <c r="T283" s="318"/>
      <c r="U283" s="318"/>
    </row>
    <row r="284" spans="1:21" s="1581" customFormat="1">
      <c r="A284" s="1569" t="s">
        <v>40</v>
      </c>
      <c r="B284" s="1570" t="s">
        <v>4104</v>
      </c>
      <c r="C284" s="1571" t="s">
        <v>4105</v>
      </c>
      <c r="D284" s="1572"/>
      <c r="E284" s="1573">
        <v>54.5</v>
      </c>
      <c r="F284" s="1574"/>
      <c r="G284" s="1574" t="s">
        <v>4106</v>
      </c>
      <c r="H284" s="1576"/>
      <c r="I284" s="1582"/>
      <c r="J284" s="1578"/>
      <c r="K284" s="1578"/>
      <c r="L284" s="1578">
        <v>99</v>
      </c>
      <c r="M284" s="1576">
        <v>44.5</v>
      </c>
      <c r="N284" s="1579"/>
      <c r="O284" s="1581" t="s">
        <v>4341</v>
      </c>
    </row>
    <row r="285" spans="1:21" s="1581" customFormat="1">
      <c r="A285" s="1569" t="s">
        <v>40</v>
      </c>
      <c r="B285" s="1570" t="s">
        <v>4104</v>
      </c>
      <c r="C285" s="1571" t="s">
        <v>4105</v>
      </c>
      <c r="D285" s="1572"/>
      <c r="E285" s="1573">
        <v>74.5</v>
      </c>
      <c r="F285" s="1574"/>
      <c r="G285" s="1574" t="s">
        <v>4340</v>
      </c>
      <c r="H285" s="1576"/>
      <c r="I285" s="1582"/>
      <c r="J285" s="1578"/>
      <c r="K285" s="1578"/>
      <c r="L285" s="1578">
        <v>109</v>
      </c>
      <c r="M285" s="1576"/>
      <c r="N285" s="1579"/>
      <c r="O285" s="1581" t="s">
        <v>4341</v>
      </c>
    </row>
    <row r="286" spans="1:21" s="1581" customFormat="1">
      <c r="A286" s="1569" t="s">
        <v>412</v>
      </c>
      <c r="B286" s="1570" t="s">
        <v>4104</v>
      </c>
      <c r="C286" s="1571" t="s">
        <v>4105</v>
      </c>
      <c r="D286" s="1572"/>
      <c r="E286" s="1573">
        <v>64.5</v>
      </c>
      <c r="F286" s="1574"/>
      <c r="G286" s="1574" t="s">
        <v>4106</v>
      </c>
      <c r="H286" s="1576"/>
      <c r="I286" s="1582"/>
      <c r="J286" s="1578"/>
      <c r="K286" s="1578"/>
      <c r="L286" s="1578">
        <v>119</v>
      </c>
      <c r="M286" s="1576"/>
      <c r="N286" s="1579"/>
      <c r="O286" s="1581" t="s">
        <v>4341</v>
      </c>
    </row>
    <row r="287" spans="1:21" s="1581" customFormat="1">
      <c r="A287" s="1569" t="s">
        <v>412</v>
      </c>
      <c r="B287" s="1570" t="s">
        <v>4104</v>
      </c>
      <c r="C287" s="1571" t="s">
        <v>4105</v>
      </c>
      <c r="D287" s="1572"/>
      <c r="E287" s="1573">
        <v>84.5</v>
      </c>
      <c r="F287" s="1574"/>
      <c r="G287" s="1574" t="s">
        <v>4340</v>
      </c>
      <c r="H287" s="1576"/>
      <c r="I287" s="1582"/>
      <c r="J287" s="1578"/>
      <c r="K287" s="1578"/>
      <c r="L287" s="1578">
        <v>129</v>
      </c>
      <c r="M287" s="1576"/>
      <c r="N287" s="1579"/>
      <c r="O287" s="1581" t="s">
        <v>4341</v>
      </c>
    </row>
    <row r="288" spans="1:21" s="1581" customFormat="1">
      <c r="A288" s="1569" t="s">
        <v>40</v>
      </c>
      <c r="B288" s="1570" t="s">
        <v>4107</v>
      </c>
      <c r="C288" s="1571" t="s">
        <v>4105</v>
      </c>
      <c r="D288" s="1572"/>
      <c r="E288" s="1573">
        <v>49.5</v>
      </c>
      <c r="F288" s="1574"/>
      <c r="G288" s="1574" t="s">
        <v>4106</v>
      </c>
      <c r="H288" s="1576"/>
      <c r="I288" s="1582"/>
      <c r="J288" s="1578"/>
      <c r="K288" s="1578"/>
      <c r="L288" s="1578">
        <v>89</v>
      </c>
      <c r="M288" s="1576"/>
      <c r="N288" s="1579"/>
      <c r="O288" s="1581" t="s">
        <v>4341</v>
      </c>
    </row>
    <row r="289" spans="1:21" s="1581" customFormat="1">
      <c r="A289" s="1569" t="s">
        <v>40</v>
      </c>
      <c r="B289" s="1570" t="s">
        <v>4107</v>
      </c>
      <c r="C289" s="1571" t="s">
        <v>4105</v>
      </c>
      <c r="D289" s="1572"/>
      <c r="E289" s="1573">
        <v>76.5</v>
      </c>
      <c r="F289" s="1574"/>
      <c r="G289" s="1574" t="s">
        <v>4340</v>
      </c>
      <c r="H289" s="1576"/>
      <c r="I289" s="1582"/>
      <c r="J289" s="1578"/>
      <c r="K289" s="1578"/>
      <c r="L289" s="1578">
        <v>109</v>
      </c>
      <c r="M289" s="1576"/>
      <c r="N289" s="1579"/>
      <c r="O289" s="1581" t="s">
        <v>4341</v>
      </c>
    </row>
    <row r="290" spans="1:21" s="1581" customFormat="1">
      <c r="A290" s="1569" t="s">
        <v>412</v>
      </c>
      <c r="B290" s="1570" t="s">
        <v>4107</v>
      </c>
      <c r="C290" s="1571" t="s">
        <v>4105</v>
      </c>
      <c r="D290" s="1572"/>
      <c r="E290" s="1573">
        <v>59.5</v>
      </c>
      <c r="F290" s="1574"/>
      <c r="G290" s="1574" t="s">
        <v>4106</v>
      </c>
      <c r="H290" s="1576"/>
      <c r="I290" s="1582"/>
      <c r="J290" s="1578"/>
      <c r="K290" s="1578"/>
      <c r="L290" s="1578">
        <v>109</v>
      </c>
      <c r="M290" s="1576">
        <v>49.5</v>
      </c>
      <c r="N290" s="1579"/>
      <c r="O290" s="1581" t="s">
        <v>4341</v>
      </c>
    </row>
    <row r="291" spans="1:21" s="1581" customFormat="1">
      <c r="A291" s="1569" t="s">
        <v>412</v>
      </c>
      <c r="B291" s="1570" t="s">
        <v>4107</v>
      </c>
      <c r="C291" s="1571" t="s">
        <v>4105</v>
      </c>
      <c r="D291" s="1572"/>
      <c r="E291" s="1573">
        <v>81.5</v>
      </c>
      <c r="F291" s="1574"/>
      <c r="G291" s="1574" t="s">
        <v>4340</v>
      </c>
      <c r="H291" s="1576"/>
      <c r="I291" s="1582"/>
      <c r="J291" s="1578"/>
      <c r="K291" s="1578"/>
      <c r="L291" s="1578">
        <v>119</v>
      </c>
      <c r="M291" s="1576"/>
      <c r="N291" s="1579"/>
      <c r="O291" s="1581" t="s">
        <v>4341</v>
      </c>
    </row>
    <row r="292" spans="1:21" s="342" customFormat="1">
      <c r="A292" s="1459"/>
      <c r="B292" s="1464" t="s">
        <v>3983</v>
      </c>
      <c r="C292" s="1461" t="s">
        <v>3984</v>
      </c>
      <c r="D292" s="1462"/>
      <c r="E292" s="1463"/>
      <c r="F292" s="1465"/>
      <c r="G292" s="1465"/>
      <c r="H292" s="1465"/>
      <c r="I292" s="1466"/>
      <c r="J292" s="1466"/>
      <c r="K292" s="1466"/>
      <c r="L292" s="1466"/>
      <c r="M292" s="1465"/>
      <c r="N292" s="1467"/>
      <c r="O292" s="1423"/>
      <c r="P292" s="318"/>
      <c r="Q292" s="318"/>
      <c r="R292" s="318"/>
      <c r="S292" s="318"/>
      <c r="T292" s="318"/>
      <c r="U292" s="318"/>
    </row>
    <row r="293" spans="1:21" s="525" customFormat="1">
      <c r="A293" s="1459"/>
      <c r="B293" s="1448" t="s">
        <v>347</v>
      </c>
      <c r="C293" s="2098" t="s">
        <v>3936</v>
      </c>
      <c r="D293" s="2099"/>
      <c r="E293" s="1451"/>
      <c r="F293" s="1452"/>
      <c r="G293" s="1469"/>
      <c r="H293" s="1453"/>
      <c r="I293" s="1454"/>
      <c r="J293" s="1455"/>
      <c r="K293" s="1455"/>
      <c r="L293" s="1455"/>
      <c r="M293" s="1453"/>
      <c r="N293" s="1456"/>
      <c r="O293" s="1424"/>
      <c r="P293" s="637"/>
      <c r="Q293" s="637"/>
      <c r="R293" s="637"/>
      <c r="S293" s="637"/>
      <c r="T293" s="637"/>
      <c r="U293" s="637"/>
    </row>
    <row r="294" spans="1:21" s="525" customFormat="1">
      <c r="A294" s="1459"/>
      <c r="B294" s="1448" t="s">
        <v>347</v>
      </c>
      <c r="C294" s="2098" t="s">
        <v>3937</v>
      </c>
      <c r="D294" s="2099"/>
      <c r="E294" s="1451"/>
      <c r="F294" s="1452"/>
      <c r="G294" s="1476"/>
      <c r="H294" s="1453" t="s">
        <v>318</v>
      </c>
      <c r="I294" s="1454"/>
      <c r="J294" s="1455"/>
      <c r="K294" s="1455"/>
      <c r="L294" s="1455"/>
      <c r="M294" s="1453"/>
      <c r="N294" s="1456"/>
      <c r="O294" s="1424"/>
      <c r="P294" s="637"/>
      <c r="Q294" s="637"/>
      <c r="R294" s="637"/>
      <c r="S294" s="637"/>
      <c r="T294" s="637"/>
      <c r="U294" s="637"/>
    </row>
    <row r="295" spans="1:21" s="525" customFormat="1">
      <c r="A295" s="1459"/>
      <c r="B295" s="1448" t="s">
        <v>347</v>
      </c>
      <c r="C295" s="2098" t="s">
        <v>3938</v>
      </c>
      <c r="D295" s="2099"/>
      <c r="E295" s="1451"/>
      <c r="F295" s="1452"/>
      <c r="G295" s="1469"/>
      <c r="H295" s="1453"/>
      <c r="I295" s="1454"/>
      <c r="J295" s="1455"/>
      <c r="K295" s="1455"/>
      <c r="L295" s="1455"/>
      <c r="M295" s="1453"/>
      <c r="N295" s="1456"/>
      <c r="O295" s="1424"/>
      <c r="P295" s="637"/>
      <c r="Q295" s="637"/>
      <c r="R295" s="637"/>
      <c r="S295" s="637"/>
      <c r="T295" s="637"/>
      <c r="U295" s="637"/>
    </row>
    <row r="296" spans="1:21" s="584" customFormat="1">
      <c r="A296" s="1459"/>
      <c r="B296" s="1464"/>
      <c r="C296" s="1461"/>
      <c r="D296" s="1462"/>
      <c r="E296" s="1463"/>
      <c r="F296" s="1465"/>
      <c r="G296" s="1465"/>
      <c r="H296" s="1473"/>
      <c r="I296" s="1466"/>
      <c r="J296" s="1466"/>
      <c r="K296" s="1466"/>
      <c r="L296" s="1466"/>
      <c r="M296" s="1465"/>
      <c r="N296" s="1467"/>
      <c r="O296" s="1425"/>
      <c r="P296" s="614"/>
      <c r="Q296" s="614"/>
      <c r="R296" s="614"/>
      <c r="S296" s="614"/>
      <c r="T296" s="614"/>
      <c r="U296" s="614"/>
    </row>
    <row r="297" spans="1:21" s="584" customFormat="1">
      <c r="A297" s="1459"/>
      <c r="B297" s="1464" t="s">
        <v>3939</v>
      </c>
      <c r="C297" s="1461" t="s">
        <v>3940</v>
      </c>
      <c r="D297" s="1462"/>
      <c r="E297" s="1463"/>
      <c r="F297" s="1465"/>
      <c r="G297" s="1465"/>
      <c r="H297" s="1465"/>
      <c r="I297" s="1466"/>
      <c r="J297" s="1466"/>
      <c r="K297" s="1466"/>
      <c r="L297" s="1466"/>
      <c r="M297" s="1465"/>
      <c r="N297" s="1467"/>
      <c r="O297" s="1425"/>
      <c r="P297" s="614"/>
      <c r="Q297" s="614"/>
      <c r="R297" s="614"/>
      <c r="S297" s="614"/>
      <c r="T297" s="614"/>
      <c r="U297" s="614"/>
    </row>
    <row r="298" spans="1:21" s="584" customFormat="1">
      <c r="A298" s="1459"/>
      <c r="B298" s="1464" t="s">
        <v>3939</v>
      </c>
      <c r="C298" s="1461" t="s">
        <v>3941</v>
      </c>
      <c r="D298" s="1462"/>
      <c r="E298" s="1463"/>
      <c r="F298" s="1465"/>
      <c r="G298" s="1465"/>
      <c r="H298" s="1465"/>
      <c r="I298" s="1466"/>
      <c r="J298" s="1466"/>
      <c r="K298" s="1466"/>
      <c r="L298" s="1466"/>
      <c r="M298" s="1465"/>
      <c r="N298" s="1467"/>
      <c r="O298" s="1425"/>
      <c r="P298" s="614"/>
      <c r="Q298" s="614"/>
      <c r="R298" s="614"/>
      <c r="S298" s="614"/>
      <c r="T298" s="614"/>
      <c r="U298" s="614"/>
    </row>
    <row r="299" spans="1:21" s="525" customFormat="1">
      <c r="A299" s="1459"/>
      <c r="B299" s="1464" t="s">
        <v>3948</v>
      </c>
      <c r="C299" s="1461" t="s">
        <v>3944</v>
      </c>
      <c r="D299" s="1462"/>
      <c r="E299" s="1463"/>
      <c r="F299" s="1465"/>
      <c r="G299" s="1465"/>
      <c r="H299" s="1473"/>
      <c r="I299" s="1474"/>
      <c r="J299" s="1466"/>
      <c r="K299" s="1466"/>
      <c r="L299" s="1466"/>
      <c r="M299" s="1465"/>
      <c r="N299" s="1467"/>
      <c r="O299" s="1424"/>
      <c r="P299" s="637"/>
      <c r="Q299" s="637"/>
      <c r="R299" s="637"/>
      <c r="S299" s="637"/>
      <c r="T299" s="637"/>
      <c r="U299" s="637"/>
    </row>
    <row r="300" spans="1:21" s="1581" customFormat="1">
      <c r="A300" s="1569" t="s">
        <v>4179</v>
      </c>
      <c r="B300" s="1570" t="s">
        <v>495</v>
      </c>
      <c r="C300" s="1571" t="s">
        <v>4178</v>
      </c>
      <c r="D300" s="1572"/>
      <c r="E300" s="1573">
        <v>35.5</v>
      </c>
      <c r="F300" s="1574" t="s">
        <v>484</v>
      </c>
      <c r="G300" s="1574"/>
      <c r="H300" s="1576"/>
      <c r="I300" s="1582"/>
      <c r="J300" s="1578"/>
      <c r="K300" s="1578"/>
      <c r="L300" s="1578">
        <v>58.5</v>
      </c>
      <c r="M300" s="1576">
        <v>23</v>
      </c>
      <c r="N300" s="1579">
        <v>3.5</v>
      </c>
    </row>
    <row r="301" spans="1:21" s="1581" customFormat="1">
      <c r="A301" s="1569" t="s">
        <v>4179</v>
      </c>
      <c r="B301" s="1570" t="s">
        <v>495</v>
      </c>
      <c r="C301" s="1571" t="s">
        <v>4178</v>
      </c>
      <c r="D301" s="1572"/>
      <c r="E301" s="1573">
        <v>34.5</v>
      </c>
      <c r="F301" s="1574" t="s">
        <v>226</v>
      </c>
      <c r="G301" s="1574"/>
      <c r="H301" s="1576"/>
      <c r="I301" s="1582"/>
      <c r="J301" s="1578"/>
      <c r="K301" s="1578"/>
      <c r="L301" s="1578">
        <v>57.5</v>
      </c>
      <c r="M301" s="1576">
        <v>23</v>
      </c>
      <c r="N301" s="1579">
        <v>3.5</v>
      </c>
    </row>
    <row r="302" spans="1:21" s="1581" customFormat="1">
      <c r="A302" s="1569" t="s">
        <v>4180</v>
      </c>
      <c r="B302" s="1570" t="s">
        <v>495</v>
      </c>
      <c r="C302" s="1571" t="s">
        <v>4178</v>
      </c>
      <c r="D302" s="1572"/>
      <c r="E302" s="1573">
        <v>39.5</v>
      </c>
      <c r="F302" s="1574" t="s">
        <v>484</v>
      </c>
      <c r="G302" s="1574"/>
      <c r="H302" s="1576"/>
      <c r="I302" s="1582"/>
      <c r="J302" s="1578"/>
      <c r="K302" s="1578"/>
      <c r="L302" s="1578">
        <v>62.5</v>
      </c>
      <c r="M302" s="1576">
        <v>23</v>
      </c>
      <c r="N302" s="1579">
        <v>3.5</v>
      </c>
    </row>
    <row r="303" spans="1:21" s="1581" customFormat="1">
      <c r="A303" s="1569" t="s">
        <v>4180</v>
      </c>
      <c r="B303" s="1570" t="s">
        <v>495</v>
      </c>
      <c r="C303" s="1571" t="s">
        <v>4178</v>
      </c>
      <c r="D303" s="1572"/>
      <c r="E303" s="1573">
        <v>37.5</v>
      </c>
      <c r="F303" s="1574" t="s">
        <v>226</v>
      </c>
      <c r="G303" s="1574"/>
      <c r="H303" s="1576"/>
      <c r="I303" s="1582"/>
      <c r="J303" s="1578"/>
      <c r="K303" s="1578"/>
      <c r="L303" s="1578">
        <v>61.5</v>
      </c>
      <c r="M303" s="1576">
        <v>23</v>
      </c>
      <c r="N303" s="1579">
        <v>3.5</v>
      </c>
    </row>
    <row r="304" spans="1:21" s="525" customFormat="1">
      <c r="A304" s="610"/>
      <c r="B304" s="1448" t="s">
        <v>411</v>
      </c>
      <c r="C304" s="1449" t="s">
        <v>442</v>
      </c>
      <c r="D304" s="1450"/>
      <c r="E304" s="1451">
        <v>44</v>
      </c>
      <c r="F304" s="1452"/>
      <c r="G304" s="1452"/>
      <c r="H304" s="1453"/>
      <c r="I304" s="1454"/>
      <c r="J304" s="1455"/>
      <c r="K304" s="1455"/>
      <c r="L304" s="1455">
        <v>74</v>
      </c>
      <c r="M304" s="1453">
        <v>30</v>
      </c>
      <c r="N304" s="1456">
        <v>3</v>
      </c>
      <c r="O304" s="1424"/>
      <c r="P304" s="637"/>
      <c r="Q304" s="637"/>
      <c r="R304" s="637"/>
      <c r="S304" s="637"/>
      <c r="T304" s="637"/>
      <c r="U304" s="637"/>
    </row>
    <row r="305" spans="1:26" s="342" customFormat="1">
      <c r="A305" s="717"/>
      <c r="B305" s="1448" t="s">
        <v>495</v>
      </c>
      <c r="C305" s="1449" t="s">
        <v>2411</v>
      </c>
      <c r="D305" s="1450"/>
      <c r="E305" s="1451">
        <v>32</v>
      </c>
      <c r="F305" s="1452"/>
      <c r="G305" s="1452"/>
      <c r="H305" s="1453"/>
      <c r="I305" s="1454"/>
      <c r="J305" s="1455"/>
      <c r="K305" s="1455"/>
      <c r="L305" s="1455">
        <v>57</v>
      </c>
      <c r="M305" s="1453">
        <v>25</v>
      </c>
      <c r="N305" s="1456">
        <v>4</v>
      </c>
      <c r="O305" s="1426"/>
      <c r="P305" s="318"/>
      <c r="Q305" s="318"/>
      <c r="R305" s="318"/>
      <c r="S305" s="318"/>
      <c r="T305" s="318"/>
      <c r="U305" s="318"/>
    </row>
    <row r="306" spans="1:26" s="584" customFormat="1">
      <c r="A306" s="717"/>
      <c r="B306" s="718" t="s">
        <v>495</v>
      </c>
      <c r="C306" s="719" t="s">
        <v>2411</v>
      </c>
      <c r="D306" s="720"/>
      <c r="E306" s="721">
        <v>39</v>
      </c>
      <c r="F306" s="722"/>
      <c r="G306" s="722"/>
      <c r="H306" s="723"/>
      <c r="I306" s="724"/>
      <c r="J306" s="725"/>
      <c r="K306" s="725"/>
      <c r="L306" s="725">
        <v>63</v>
      </c>
      <c r="M306" s="723">
        <v>24</v>
      </c>
      <c r="N306" s="1399">
        <v>4</v>
      </c>
      <c r="O306" s="1425"/>
      <c r="P306" s="627"/>
      <c r="Q306" s="614"/>
      <c r="R306" s="614"/>
      <c r="S306" s="614"/>
      <c r="T306" s="614"/>
      <c r="U306" s="614"/>
    </row>
    <row r="307" spans="1:26" s="584" customFormat="1">
      <c r="A307" s="717"/>
      <c r="B307" s="718" t="s">
        <v>495</v>
      </c>
      <c r="C307" s="719" t="s">
        <v>2411</v>
      </c>
      <c r="D307" s="720"/>
      <c r="E307" s="721">
        <v>41</v>
      </c>
      <c r="F307" s="722"/>
      <c r="G307" s="722"/>
      <c r="H307" s="723"/>
      <c r="I307" s="724"/>
      <c r="J307" s="725"/>
      <c r="K307" s="725"/>
      <c r="L307" s="725">
        <v>68</v>
      </c>
      <c r="M307" s="723">
        <v>27</v>
      </c>
      <c r="N307" s="1399">
        <v>4</v>
      </c>
      <c r="O307" s="1425"/>
      <c r="P307" s="627"/>
      <c r="Q307" s="614"/>
      <c r="R307" s="614"/>
      <c r="S307" s="614"/>
      <c r="T307" s="614"/>
      <c r="U307" s="614"/>
    </row>
    <row r="308" spans="1:26" s="584" customFormat="1">
      <c r="A308" s="717"/>
      <c r="B308" s="718" t="s">
        <v>3943</v>
      </c>
      <c r="C308" s="719" t="s">
        <v>3942</v>
      </c>
      <c r="D308" s="720"/>
      <c r="E308" s="721"/>
      <c r="F308" s="722"/>
      <c r="G308" s="722"/>
      <c r="H308" s="723"/>
      <c r="I308" s="724"/>
      <c r="J308" s="725"/>
      <c r="K308" s="725"/>
      <c r="L308" s="725"/>
      <c r="M308" s="723"/>
      <c r="N308" s="1399"/>
      <c r="O308" s="1425"/>
      <c r="P308" s="627"/>
      <c r="Q308" s="614"/>
      <c r="R308" s="614"/>
      <c r="S308" s="614"/>
      <c r="T308" s="614"/>
      <c r="U308" s="614"/>
    </row>
    <row r="309" spans="1:26" s="1581" customFormat="1">
      <c r="A309" s="1569" t="s">
        <v>4174</v>
      </c>
      <c r="B309" s="1570" t="s">
        <v>346</v>
      </c>
      <c r="C309" s="1571" t="s">
        <v>733</v>
      </c>
      <c r="D309" s="1572"/>
      <c r="E309" s="1573">
        <v>33</v>
      </c>
      <c r="F309" s="1574" t="s">
        <v>1257</v>
      </c>
      <c r="G309" s="1574"/>
      <c r="H309" s="1576"/>
      <c r="I309" s="1582"/>
      <c r="J309" s="1578"/>
      <c r="K309" s="1578"/>
      <c r="L309" s="1578">
        <v>55</v>
      </c>
      <c r="M309" s="1576">
        <v>22</v>
      </c>
      <c r="N309" s="1611">
        <v>3.5</v>
      </c>
      <c r="O309" s="1616"/>
      <c r="P309" s="1595"/>
      <c r="Q309" s="1595"/>
      <c r="R309" s="1595"/>
      <c r="S309" s="1595"/>
      <c r="T309" s="1595"/>
      <c r="U309" s="1595"/>
    </row>
    <row r="310" spans="1:26" s="1581" customFormat="1">
      <c r="A310" s="1569" t="s">
        <v>4175</v>
      </c>
      <c r="B310" s="1570" t="s">
        <v>346</v>
      </c>
      <c r="C310" s="1571" t="s">
        <v>733</v>
      </c>
      <c r="D310" s="1572"/>
      <c r="E310" s="1573">
        <v>39</v>
      </c>
      <c r="F310" s="1574" t="s">
        <v>1257</v>
      </c>
      <c r="G310" s="1574"/>
      <c r="H310" s="1576"/>
      <c r="I310" s="1582"/>
      <c r="J310" s="1578"/>
      <c r="K310" s="1578"/>
      <c r="L310" s="1578">
        <v>61</v>
      </c>
      <c r="M310" s="1576">
        <v>22</v>
      </c>
      <c r="N310" s="1611">
        <v>3.5</v>
      </c>
      <c r="O310" s="1616"/>
      <c r="P310" s="1595"/>
      <c r="Q310" s="1595"/>
      <c r="R310" s="1595"/>
      <c r="S310" s="1595"/>
      <c r="T310" s="1595"/>
      <c r="U310" s="1595"/>
    </row>
    <row r="311" spans="1:26" s="584" customFormat="1">
      <c r="A311" s="717" t="s">
        <v>4313</v>
      </c>
      <c r="B311" s="718" t="s">
        <v>346</v>
      </c>
      <c r="C311" s="719" t="s">
        <v>734</v>
      </c>
      <c r="D311" s="720"/>
      <c r="E311" s="721">
        <v>41</v>
      </c>
      <c r="F311" s="722"/>
      <c r="G311" s="722"/>
      <c r="H311" s="723"/>
      <c r="I311" s="724"/>
      <c r="J311" s="725"/>
      <c r="K311" s="725"/>
      <c r="L311" s="725">
        <v>61</v>
      </c>
      <c r="M311" s="723"/>
      <c r="N311" s="1399">
        <v>5</v>
      </c>
      <c r="O311" s="623"/>
      <c r="P311" s="614"/>
      <c r="Q311" s="614"/>
      <c r="R311" s="614"/>
      <c r="S311" s="614"/>
      <c r="T311" s="614"/>
      <c r="U311" s="614"/>
    </row>
    <row r="312" spans="1:26" s="584" customFormat="1">
      <c r="A312" s="726" t="s">
        <v>4314</v>
      </c>
      <c r="B312" s="718" t="s">
        <v>346</v>
      </c>
      <c r="C312" s="719" t="s">
        <v>734</v>
      </c>
      <c r="D312" s="720"/>
      <c r="E312" s="721">
        <v>44</v>
      </c>
      <c r="F312" s="722"/>
      <c r="G312" s="722"/>
      <c r="H312" s="723"/>
      <c r="I312" s="724"/>
      <c r="J312" s="725"/>
      <c r="K312" s="725"/>
      <c r="L312" s="725">
        <v>66</v>
      </c>
      <c r="M312" s="723"/>
      <c r="N312" s="1399">
        <v>5</v>
      </c>
      <c r="O312" s="623"/>
      <c r="P312" s="614"/>
      <c r="Q312" s="614"/>
      <c r="R312" s="614"/>
      <c r="S312" s="614"/>
      <c r="T312" s="614"/>
      <c r="U312" s="614"/>
    </row>
    <row r="313" spans="1:26" s="584" customFormat="1">
      <c r="A313" s="726" t="s">
        <v>4315</v>
      </c>
      <c r="B313" s="718" t="s">
        <v>346</v>
      </c>
      <c r="C313" s="719" t="s">
        <v>734</v>
      </c>
      <c r="D313" s="720"/>
      <c r="E313" s="721">
        <v>48</v>
      </c>
      <c r="F313" s="722"/>
      <c r="G313" s="722"/>
      <c r="H313" s="723"/>
      <c r="I313" s="724"/>
      <c r="J313" s="725"/>
      <c r="K313" s="725"/>
      <c r="L313" s="725">
        <v>76</v>
      </c>
      <c r="M313" s="723"/>
      <c r="N313" s="1399">
        <v>5</v>
      </c>
      <c r="O313" s="623"/>
      <c r="P313" s="614"/>
      <c r="Q313" s="614"/>
      <c r="R313" s="614"/>
      <c r="S313" s="614"/>
      <c r="T313" s="614"/>
      <c r="U313" s="614"/>
    </row>
    <row r="314" spans="1:26" s="1567" customFormat="1">
      <c r="A314" s="1556" t="s">
        <v>875</v>
      </c>
      <c r="B314" s="1557" t="s">
        <v>614</v>
      </c>
      <c r="C314" s="719" t="s">
        <v>734</v>
      </c>
      <c r="D314" s="1559"/>
      <c r="E314" s="1560"/>
      <c r="F314" s="1561" t="s">
        <v>4302</v>
      </c>
      <c r="G314" s="1562"/>
      <c r="H314" s="1562"/>
      <c r="I314" s="1563"/>
      <c r="J314" s="1564"/>
      <c r="K314" s="1564"/>
      <c r="L314" s="1564"/>
      <c r="M314" s="1562"/>
      <c r="N314" s="1617"/>
      <c r="O314" s="1618" t="s">
        <v>4285</v>
      </c>
      <c r="P314" s="1710"/>
      <c r="Q314" s="1710"/>
      <c r="R314" s="1710"/>
      <c r="S314" s="1710"/>
      <c r="T314" s="1710"/>
      <c r="U314" s="1710"/>
    </row>
    <row r="315" spans="1:26" s="1567" customFormat="1">
      <c r="A315" s="1556" t="s">
        <v>4307</v>
      </c>
      <c r="B315" s="1557" t="s">
        <v>614</v>
      </c>
      <c r="C315" s="719" t="s">
        <v>734</v>
      </c>
      <c r="D315" s="1559"/>
      <c r="E315" s="1560" t="s">
        <v>4307</v>
      </c>
      <c r="F315" s="1561"/>
      <c r="G315" s="1562"/>
      <c r="H315" s="1562"/>
      <c r="I315" s="1563"/>
      <c r="J315" s="1564"/>
      <c r="K315" s="1564"/>
      <c r="L315" s="1564"/>
      <c r="M315" s="1562"/>
      <c r="N315" s="1617"/>
      <c r="O315" s="1618" t="s">
        <v>4316</v>
      </c>
      <c r="P315" s="1710"/>
      <c r="Q315" s="1710"/>
      <c r="R315" s="1710"/>
      <c r="S315" s="1710"/>
      <c r="T315" s="1710"/>
      <c r="U315" s="1710"/>
    </row>
    <row r="316" spans="1:26" s="1581" customFormat="1">
      <c r="A316" s="1569" t="s">
        <v>40</v>
      </c>
      <c r="B316" s="1570" t="s">
        <v>346</v>
      </c>
      <c r="C316" s="1571" t="s">
        <v>928</v>
      </c>
      <c r="D316" s="1572"/>
      <c r="E316" s="1573">
        <v>35</v>
      </c>
      <c r="F316" s="1574" t="s">
        <v>925</v>
      </c>
      <c r="G316" s="1574"/>
      <c r="H316" s="1576"/>
      <c r="I316" s="1582" t="s">
        <v>926</v>
      </c>
      <c r="J316" s="1578"/>
      <c r="K316" s="1578"/>
      <c r="L316" s="1578">
        <v>56</v>
      </c>
      <c r="M316" s="1576">
        <v>21</v>
      </c>
      <c r="N316" s="1611">
        <v>4</v>
      </c>
      <c r="O316" s="1616"/>
      <c r="P316" s="1595"/>
      <c r="Q316" s="1595"/>
      <c r="R316" s="1595"/>
      <c r="S316" s="1595"/>
      <c r="T316" s="1595"/>
      <c r="U316" s="1595"/>
    </row>
    <row r="317" spans="1:26" s="1581" customFormat="1">
      <c r="A317" s="1569" t="s">
        <v>412</v>
      </c>
      <c r="B317" s="1570" t="s">
        <v>346</v>
      </c>
      <c r="C317" s="1571" t="s">
        <v>928</v>
      </c>
      <c r="D317" s="1572"/>
      <c r="E317" s="1573">
        <v>41</v>
      </c>
      <c r="F317" s="1574" t="s">
        <v>925</v>
      </c>
      <c r="G317" s="1574"/>
      <c r="H317" s="1576"/>
      <c r="I317" s="1582"/>
      <c r="J317" s="1578"/>
      <c r="K317" s="1578"/>
      <c r="L317" s="1578">
        <v>69</v>
      </c>
      <c r="M317" s="1576">
        <v>28</v>
      </c>
      <c r="N317" s="1611">
        <v>4</v>
      </c>
      <c r="O317" s="1616"/>
      <c r="P317" s="1595"/>
      <c r="Q317" s="1595"/>
      <c r="R317" s="1595"/>
      <c r="S317" s="1595"/>
      <c r="T317" s="1595"/>
      <c r="U317" s="1595"/>
    </row>
    <row r="318" spans="1:26" s="1581" customFormat="1" ht="16.5" customHeight="1">
      <c r="A318" s="1569" t="s">
        <v>40</v>
      </c>
      <c r="B318" s="1570" t="s">
        <v>346</v>
      </c>
      <c r="C318" s="1571" t="s">
        <v>59</v>
      </c>
      <c r="D318" s="1572"/>
      <c r="E318" s="1573">
        <v>49</v>
      </c>
      <c r="F318" s="1591"/>
      <c r="G318" s="1574"/>
      <c r="H318" s="1592"/>
      <c r="I318" s="1593">
        <v>1</v>
      </c>
      <c r="J318" s="1578" t="s">
        <v>273</v>
      </c>
      <c r="K318" s="1578"/>
      <c r="L318" s="1578">
        <v>98</v>
      </c>
      <c r="M318" s="1576">
        <v>49</v>
      </c>
      <c r="N318" s="1579">
        <v>4</v>
      </c>
      <c r="O318" s="1580" t="s">
        <v>4108</v>
      </c>
      <c r="Y318" s="1594" t="s">
        <v>1199</v>
      </c>
      <c r="Z318" s="1595"/>
    </row>
    <row r="319" spans="1:26" s="1581" customFormat="1" ht="16.5" customHeight="1">
      <c r="A319" s="1569" t="s">
        <v>460</v>
      </c>
      <c r="B319" s="1570" t="s">
        <v>346</v>
      </c>
      <c r="C319" s="1571" t="s">
        <v>59</v>
      </c>
      <c r="D319" s="1572"/>
      <c r="E319" s="1573">
        <v>62</v>
      </c>
      <c r="F319" s="1591"/>
      <c r="G319" s="1574"/>
      <c r="H319" s="1592"/>
      <c r="I319" s="1593">
        <v>1</v>
      </c>
      <c r="J319" s="1578" t="s">
        <v>273</v>
      </c>
      <c r="K319" s="1578"/>
      <c r="L319" s="1578">
        <v>124</v>
      </c>
      <c r="M319" s="1576">
        <v>62</v>
      </c>
      <c r="N319" s="1579">
        <v>4</v>
      </c>
      <c r="O319" s="1580" t="s">
        <v>4109</v>
      </c>
      <c r="Y319" s="1594" t="s">
        <v>1199</v>
      </c>
      <c r="Z319" s="1595"/>
    </row>
    <row r="320" spans="1:26" s="1581" customFormat="1">
      <c r="A320" s="1569" t="s">
        <v>550</v>
      </c>
      <c r="B320" s="1570" t="s">
        <v>346</v>
      </c>
      <c r="C320" s="1571" t="s">
        <v>59</v>
      </c>
      <c r="D320" s="1572"/>
      <c r="E320" s="1573">
        <v>73</v>
      </c>
      <c r="F320" s="1591"/>
      <c r="G320" s="1574"/>
      <c r="H320" s="1592"/>
      <c r="I320" s="1593">
        <v>1</v>
      </c>
      <c r="J320" s="1578" t="s">
        <v>273</v>
      </c>
      <c r="K320" s="1578"/>
      <c r="L320" s="1578">
        <v>146</v>
      </c>
      <c r="M320" s="1576">
        <v>73</v>
      </c>
      <c r="N320" s="1579">
        <v>4</v>
      </c>
      <c r="O320" s="1580" t="s">
        <v>4110</v>
      </c>
      <c r="Y320" s="1594" t="s">
        <v>1199</v>
      </c>
      <c r="Z320" s="1595"/>
    </row>
    <row r="321" spans="1:26" s="1581" customFormat="1">
      <c r="A321" s="1569" t="s">
        <v>1198</v>
      </c>
      <c r="B321" s="1570" t="s">
        <v>346</v>
      </c>
      <c r="C321" s="1571" t="s">
        <v>59</v>
      </c>
      <c r="D321" s="1572"/>
      <c r="E321" s="1573">
        <v>128</v>
      </c>
      <c r="F321" s="1591"/>
      <c r="G321" s="1574"/>
      <c r="H321" s="1592"/>
      <c r="I321" s="1593">
        <v>1</v>
      </c>
      <c r="J321" s="1578" t="s">
        <v>273</v>
      </c>
      <c r="K321" s="1578"/>
      <c r="L321" s="1578">
        <v>256</v>
      </c>
      <c r="M321" s="1576">
        <v>128</v>
      </c>
      <c r="N321" s="1579">
        <v>4</v>
      </c>
      <c r="O321" s="1580" t="s">
        <v>4111</v>
      </c>
      <c r="Y321" s="1594" t="s">
        <v>1199</v>
      </c>
      <c r="Z321" s="1595"/>
    </row>
    <row r="322" spans="1:26" s="1581" customFormat="1">
      <c r="A322" s="1569"/>
      <c r="B322" s="1570" t="s">
        <v>346</v>
      </c>
      <c r="C322" s="1571" t="s">
        <v>1176</v>
      </c>
      <c r="D322" s="1572"/>
      <c r="E322" s="1573">
        <v>68.5</v>
      </c>
      <c r="F322" s="1574" t="s">
        <v>4112</v>
      </c>
      <c r="G322" s="1574"/>
      <c r="H322" s="1576"/>
      <c r="I322" s="1582"/>
      <c r="J322" s="1578"/>
      <c r="K322" s="1578"/>
      <c r="L322" s="1578">
        <v>107</v>
      </c>
      <c r="M322" s="1576">
        <v>38.5</v>
      </c>
      <c r="N322" s="1579">
        <v>4</v>
      </c>
      <c r="O322" s="1580" t="s">
        <v>4113</v>
      </c>
      <c r="Y322" s="1595"/>
      <c r="Z322" s="1595"/>
    </row>
    <row r="323" spans="1:26" s="342" customFormat="1">
      <c r="A323" s="320"/>
      <c r="B323" s="305" t="s">
        <v>2380</v>
      </c>
      <c r="C323" s="306" t="s">
        <v>2381</v>
      </c>
      <c r="D323" s="307"/>
      <c r="E323" s="308">
        <v>46</v>
      </c>
      <c r="F323" s="309"/>
      <c r="G323" s="309"/>
      <c r="H323" s="293"/>
      <c r="I323" s="1596">
        <v>1</v>
      </c>
      <c r="J323" s="313" t="s">
        <v>273</v>
      </c>
      <c r="K323" s="313"/>
      <c r="L323" s="313">
        <v>83</v>
      </c>
      <c r="M323" s="293">
        <v>37</v>
      </c>
      <c r="N323" s="1585"/>
      <c r="O323" s="1586"/>
    </row>
    <row r="324" spans="1:26" s="342" customFormat="1">
      <c r="A324" s="320" t="s">
        <v>8</v>
      </c>
      <c r="B324" s="305" t="s">
        <v>2380</v>
      </c>
      <c r="C324" s="306" t="s">
        <v>2381</v>
      </c>
      <c r="D324" s="307"/>
      <c r="E324" s="308">
        <v>40.5</v>
      </c>
      <c r="F324" s="309"/>
      <c r="G324" s="309"/>
      <c r="H324" s="293"/>
      <c r="I324" s="1596">
        <v>1</v>
      </c>
      <c r="J324" s="313" t="s">
        <v>273</v>
      </c>
      <c r="K324" s="313"/>
      <c r="L324" s="313">
        <v>71</v>
      </c>
      <c r="M324" s="293">
        <v>30.5</v>
      </c>
      <c r="N324" s="1585"/>
      <c r="O324" s="1586"/>
    </row>
    <row r="325" spans="1:26" s="342" customFormat="1">
      <c r="A325" s="320"/>
      <c r="B325" s="305" t="s">
        <v>413</v>
      </c>
      <c r="C325" s="306" t="s">
        <v>414</v>
      </c>
      <c r="D325" s="307"/>
      <c r="E325" s="308">
        <v>35</v>
      </c>
      <c r="F325" s="309"/>
      <c r="G325" s="309">
        <v>14</v>
      </c>
      <c r="H325" s="293"/>
      <c r="I325" s="310"/>
      <c r="J325" s="313"/>
      <c r="K325" s="313"/>
      <c r="L325" s="313">
        <v>50</v>
      </c>
      <c r="M325" s="293">
        <v>25</v>
      </c>
      <c r="N325" s="1585">
        <v>4</v>
      </c>
    </row>
    <row r="326" spans="1:26" s="1581" customFormat="1">
      <c r="A326" s="1569" t="s">
        <v>484</v>
      </c>
      <c r="B326" s="1570" t="s">
        <v>2380</v>
      </c>
      <c r="C326" s="1571" t="s">
        <v>415</v>
      </c>
      <c r="D326" s="1572"/>
      <c r="E326" s="1573">
        <v>42</v>
      </c>
      <c r="F326" s="1574" t="s">
        <v>1257</v>
      </c>
      <c r="G326" s="1574"/>
      <c r="H326" s="1576"/>
      <c r="I326" s="1582"/>
      <c r="J326" s="1578"/>
      <c r="K326" s="1578"/>
      <c r="L326" s="1578">
        <v>66.5</v>
      </c>
      <c r="M326" s="1576">
        <v>24.5</v>
      </c>
      <c r="N326" s="1611">
        <v>4</v>
      </c>
      <c r="O326" s="1612"/>
      <c r="P326" s="1595"/>
      <c r="Q326" s="1595"/>
      <c r="R326" s="1595"/>
      <c r="S326" s="1595"/>
      <c r="T326" s="1595"/>
      <c r="U326" s="1595"/>
    </row>
    <row r="327" spans="1:26" s="1581" customFormat="1">
      <c r="A327" s="1569" t="s">
        <v>485</v>
      </c>
      <c r="B327" s="1570" t="s">
        <v>2380</v>
      </c>
      <c r="C327" s="1571" t="s">
        <v>415</v>
      </c>
      <c r="D327" s="1572"/>
      <c r="E327" s="1573">
        <v>35</v>
      </c>
      <c r="F327" s="1574" t="s">
        <v>1257</v>
      </c>
      <c r="G327" s="1574"/>
      <c r="H327" s="1576"/>
      <c r="I327" s="1582"/>
      <c r="J327" s="1578"/>
      <c r="K327" s="1578"/>
      <c r="L327" s="1578">
        <v>59.5</v>
      </c>
      <c r="M327" s="1576">
        <v>24.5</v>
      </c>
      <c r="N327" s="1611">
        <v>4</v>
      </c>
      <c r="O327" s="1612"/>
      <c r="P327" s="1595"/>
      <c r="Q327" s="1595"/>
      <c r="R327" s="1595"/>
      <c r="S327" s="1595"/>
      <c r="T327" s="1595"/>
      <c r="U327" s="1595"/>
    </row>
    <row r="328" spans="1:26" s="1581" customFormat="1">
      <c r="A328" s="1569" t="s">
        <v>485</v>
      </c>
      <c r="B328" s="1570" t="s">
        <v>2380</v>
      </c>
      <c r="C328" s="1571" t="s">
        <v>416</v>
      </c>
      <c r="D328" s="1572"/>
      <c r="E328" s="1573">
        <v>35</v>
      </c>
      <c r="F328" s="1574"/>
      <c r="G328" s="1574"/>
      <c r="H328" s="1592">
        <v>2</v>
      </c>
      <c r="I328" s="1578" t="s">
        <v>273</v>
      </c>
      <c r="J328" s="1578"/>
      <c r="K328" s="1578"/>
      <c r="L328" s="1578">
        <v>53.5</v>
      </c>
      <c r="M328" s="1576">
        <v>18.5</v>
      </c>
      <c r="N328" s="1611">
        <v>2</v>
      </c>
      <c r="O328" s="1616"/>
      <c r="P328" s="1595"/>
      <c r="Q328" s="1595"/>
      <c r="R328" s="1595"/>
      <c r="S328" s="1595"/>
      <c r="T328" s="1595"/>
      <c r="U328" s="1595"/>
    </row>
    <row r="329" spans="1:26" s="1581" customFormat="1">
      <c r="A329" s="1569" t="s">
        <v>4181</v>
      </c>
      <c r="B329" s="1570" t="s">
        <v>2380</v>
      </c>
      <c r="C329" s="1571" t="s">
        <v>416</v>
      </c>
      <c r="D329" s="1572"/>
      <c r="E329" s="1573">
        <v>41</v>
      </c>
      <c r="F329" s="1574"/>
      <c r="G329" s="1574"/>
      <c r="H329" s="1592">
        <v>2</v>
      </c>
      <c r="I329" s="1578" t="s">
        <v>273</v>
      </c>
      <c r="J329" s="1578"/>
      <c r="K329" s="1578"/>
      <c r="L329" s="1578">
        <v>60.5</v>
      </c>
      <c r="M329" s="1576">
        <v>19.5</v>
      </c>
      <c r="N329" s="1611">
        <v>2</v>
      </c>
      <c r="O329" s="1616"/>
      <c r="P329" s="1595"/>
      <c r="Q329" s="1595"/>
      <c r="R329" s="1595"/>
      <c r="S329" s="1595"/>
      <c r="T329" s="1595"/>
      <c r="U329" s="1595"/>
    </row>
    <row r="330" spans="1:26" s="584" customFormat="1">
      <c r="A330" s="523" t="s">
        <v>40</v>
      </c>
      <c r="B330" s="53" t="s">
        <v>2380</v>
      </c>
      <c r="C330" s="268" t="s">
        <v>2412</v>
      </c>
      <c r="D330" s="62"/>
      <c r="E330" s="284">
        <v>38</v>
      </c>
      <c r="F330" s="285"/>
      <c r="G330" s="285"/>
      <c r="H330" s="290"/>
      <c r="I330" s="287"/>
      <c r="J330" s="288"/>
      <c r="K330" s="288"/>
      <c r="L330" s="288">
        <v>66</v>
      </c>
      <c r="M330" s="286">
        <v>28</v>
      </c>
      <c r="N330" s="1400">
        <v>4</v>
      </c>
      <c r="O330" s="623"/>
      <c r="P330" s="614"/>
      <c r="Q330" s="614"/>
      <c r="R330" s="614"/>
      <c r="S330" s="614"/>
      <c r="T330" s="614"/>
      <c r="U330" s="614"/>
    </row>
    <row r="331" spans="1:26" s="584" customFormat="1">
      <c r="A331" s="523" t="s">
        <v>412</v>
      </c>
      <c r="B331" s="53" t="s">
        <v>2380</v>
      </c>
      <c r="C331" s="268" t="s">
        <v>2412</v>
      </c>
      <c r="D331" s="62"/>
      <c r="E331" s="284">
        <v>40</v>
      </c>
      <c r="F331" s="285"/>
      <c r="G331" s="285"/>
      <c r="H331" s="286"/>
      <c r="I331" s="287"/>
      <c r="J331" s="288"/>
      <c r="K331" s="288"/>
      <c r="L331" s="288">
        <v>68</v>
      </c>
      <c r="M331" s="286">
        <v>28</v>
      </c>
      <c r="N331" s="1400"/>
      <c r="O331" s="623"/>
      <c r="P331" s="614"/>
      <c r="Q331" s="614"/>
      <c r="R331" s="614"/>
      <c r="S331" s="614"/>
      <c r="T331" s="614"/>
      <c r="U331" s="614"/>
    </row>
    <row r="332" spans="1:26" s="584" customFormat="1">
      <c r="A332" s="1459"/>
      <c r="B332" s="1464"/>
      <c r="C332" s="1461"/>
      <c r="D332" s="1462"/>
      <c r="E332" s="1463"/>
      <c r="F332" s="1465"/>
      <c r="G332" s="1465"/>
      <c r="H332" s="1465"/>
      <c r="I332" s="1479"/>
      <c r="J332" s="1479"/>
      <c r="K332" s="1479"/>
      <c r="L332" s="1479"/>
      <c r="M332" s="1465"/>
      <c r="N332" s="1467"/>
      <c r="O332" s="623"/>
      <c r="P332" s="614"/>
      <c r="Q332" s="614"/>
      <c r="R332" s="614"/>
      <c r="S332" s="614"/>
      <c r="T332" s="614"/>
      <c r="U332" s="614"/>
    </row>
    <row r="333" spans="1:26" s="342" customFormat="1">
      <c r="A333" s="1459"/>
      <c r="B333" s="1464" t="s">
        <v>417</v>
      </c>
      <c r="C333" s="1461" t="s">
        <v>4001</v>
      </c>
      <c r="D333" s="1462"/>
      <c r="E333" s="1463">
        <v>42.5</v>
      </c>
      <c r="F333" s="1465"/>
      <c r="G333" s="1477" t="s">
        <v>555</v>
      </c>
      <c r="H333" s="1465"/>
      <c r="I333" s="1479"/>
      <c r="J333" s="1479"/>
      <c r="K333" s="1479"/>
      <c r="L333" s="1479">
        <v>57</v>
      </c>
      <c r="M333" s="1465">
        <v>14.5</v>
      </c>
      <c r="N333" s="1467">
        <v>2.5</v>
      </c>
      <c r="O333" s="1423"/>
      <c r="P333" s="318"/>
      <c r="Q333" s="318"/>
      <c r="R333" s="318"/>
      <c r="S333" s="318"/>
      <c r="T333" s="318"/>
      <c r="U333" s="318"/>
    </row>
    <row r="334" spans="1:26" s="342" customFormat="1">
      <c r="A334" s="1459"/>
      <c r="B334" s="1464" t="s">
        <v>3949</v>
      </c>
      <c r="C334" s="1461" t="s">
        <v>3950</v>
      </c>
      <c r="D334" s="1462"/>
      <c r="E334" s="1463"/>
      <c r="F334" s="1465"/>
      <c r="G334" s="1477"/>
      <c r="H334" s="1465"/>
      <c r="I334" s="1479"/>
      <c r="J334" s="1479"/>
      <c r="K334" s="1479"/>
      <c r="L334" s="1479"/>
      <c r="M334" s="1465"/>
      <c r="N334" s="1467"/>
      <c r="O334" s="1423"/>
      <c r="P334" s="318"/>
      <c r="Q334" s="318"/>
      <c r="R334" s="318"/>
      <c r="S334" s="318"/>
      <c r="T334" s="318"/>
      <c r="U334" s="318"/>
    </row>
    <row r="335" spans="1:26" s="342" customFormat="1">
      <c r="A335" s="1480"/>
      <c r="B335" s="1464"/>
      <c r="C335" s="1461"/>
      <c r="D335" s="1462"/>
      <c r="E335" s="1463"/>
      <c r="F335" s="1465"/>
      <c r="G335" s="1477"/>
      <c r="H335" s="1465"/>
      <c r="I335" s="1479"/>
      <c r="J335" s="1479"/>
      <c r="K335" s="1479"/>
      <c r="L335" s="1479"/>
      <c r="M335" s="1465"/>
      <c r="N335" s="1467"/>
      <c r="O335" s="1423"/>
      <c r="P335" s="318"/>
      <c r="Q335" s="318"/>
      <c r="R335" s="318"/>
      <c r="S335" s="318"/>
      <c r="T335" s="318"/>
      <c r="U335" s="318"/>
    </row>
    <row r="336" spans="1:26" s="584" customFormat="1">
      <c r="A336" s="1480"/>
      <c r="B336" s="1464"/>
      <c r="C336" s="1461"/>
      <c r="D336" s="1462"/>
      <c r="E336" s="1463"/>
      <c r="F336" s="1465"/>
      <c r="G336" s="1477"/>
      <c r="H336" s="1465"/>
      <c r="I336" s="1479"/>
      <c r="J336" s="1479"/>
      <c r="K336" s="1479"/>
      <c r="L336" s="1479"/>
      <c r="M336" s="1465"/>
      <c r="N336" s="1467"/>
      <c r="O336" s="623"/>
      <c r="P336" s="614"/>
      <c r="Q336" s="614"/>
      <c r="R336" s="614"/>
      <c r="S336" s="614"/>
      <c r="T336" s="614"/>
      <c r="U336" s="614"/>
    </row>
    <row r="337" spans="1:26" s="525" customFormat="1">
      <c r="A337" s="1459"/>
      <c r="B337" s="1464"/>
      <c r="C337" s="1461"/>
      <c r="D337" s="1462"/>
      <c r="E337" s="1463"/>
      <c r="F337" s="1465"/>
      <c r="G337" s="1477"/>
      <c r="H337" s="1465"/>
      <c r="I337" s="1479"/>
      <c r="J337" s="1479"/>
      <c r="K337" s="1479"/>
      <c r="L337" s="1479"/>
      <c r="M337" s="1465"/>
      <c r="N337" s="1467"/>
      <c r="O337" s="1422"/>
      <c r="P337" s="637"/>
      <c r="Q337" s="637"/>
      <c r="R337" s="637"/>
      <c r="S337" s="637"/>
      <c r="T337" s="637"/>
      <c r="U337" s="637"/>
    </row>
    <row r="338" spans="1:26" s="525" customFormat="1">
      <c r="A338" s="1459"/>
      <c r="B338" s="1464"/>
      <c r="C338" s="1461"/>
      <c r="D338" s="1462"/>
      <c r="E338" s="1463"/>
      <c r="F338" s="1465"/>
      <c r="G338" s="1477"/>
      <c r="H338" s="1465"/>
      <c r="I338" s="1479"/>
      <c r="J338" s="1479"/>
      <c r="K338" s="1479"/>
      <c r="L338" s="1479"/>
      <c r="M338" s="1465"/>
      <c r="N338" s="1467"/>
      <c r="O338" s="1422"/>
      <c r="P338" s="637"/>
      <c r="Q338" s="637"/>
      <c r="R338" s="637"/>
      <c r="S338" s="637"/>
      <c r="T338" s="637"/>
      <c r="U338" s="637"/>
    </row>
    <row r="339" spans="1:26" s="584" customFormat="1">
      <c r="A339" s="1459"/>
      <c r="B339" s="1464"/>
      <c r="C339" s="1461"/>
      <c r="D339" s="1462"/>
      <c r="E339" s="1463"/>
      <c r="F339" s="1465"/>
      <c r="G339" s="1465"/>
      <c r="H339" s="1465"/>
      <c r="I339" s="1479"/>
      <c r="J339" s="1479"/>
      <c r="K339" s="1479"/>
      <c r="L339" s="1479"/>
      <c r="M339" s="1465"/>
      <c r="N339" s="1467"/>
      <c r="O339" s="623"/>
      <c r="P339" s="614"/>
      <c r="Q339" s="614"/>
      <c r="R339" s="614"/>
      <c r="S339" s="614"/>
      <c r="T339" s="614"/>
      <c r="U339" s="614"/>
    </row>
    <row r="340" spans="1:26" s="727" customFormat="1">
      <c r="A340" s="610"/>
      <c r="B340" s="1481"/>
      <c r="C340" s="2091"/>
      <c r="D340" s="2092"/>
      <c r="E340" s="1482"/>
      <c r="F340" s="590"/>
      <c r="G340" s="612"/>
      <c r="H340" s="587"/>
      <c r="I340" s="588"/>
      <c r="J340" s="589"/>
      <c r="K340" s="589"/>
      <c r="L340" s="589"/>
      <c r="M340" s="587"/>
      <c r="N340" s="1401"/>
      <c r="O340" s="1420"/>
      <c r="P340" s="1415"/>
      <c r="Q340" s="1415"/>
      <c r="R340" s="1415"/>
      <c r="S340" s="1415"/>
      <c r="T340" s="1415"/>
      <c r="U340" s="1415"/>
    </row>
    <row r="341" spans="1:26" s="727" customFormat="1">
      <c r="A341" s="610"/>
      <c r="B341" s="305"/>
      <c r="C341" s="2093"/>
      <c r="D341" s="2094"/>
      <c r="E341" s="586"/>
      <c r="F341" s="590"/>
      <c r="G341" s="583"/>
      <c r="H341" s="587"/>
      <c r="I341" s="588"/>
      <c r="J341" s="589"/>
      <c r="K341" s="589"/>
      <c r="L341" s="589"/>
      <c r="M341" s="587"/>
      <c r="N341" s="1401"/>
      <c r="O341" s="1420"/>
      <c r="P341" s="1415"/>
      <c r="Q341" s="1415"/>
      <c r="R341" s="1415"/>
      <c r="S341" s="1415"/>
      <c r="T341" s="1415"/>
      <c r="U341" s="1415"/>
    </row>
    <row r="342" spans="1:26" s="727" customFormat="1">
      <c r="A342" s="610"/>
      <c r="B342" s="305"/>
      <c r="C342" s="2093"/>
      <c r="D342" s="2094"/>
      <c r="E342" s="586"/>
      <c r="F342" s="590"/>
      <c r="G342" s="612"/>
      <c r="H342" s="587"/>
      <c r="I342" s="588"/>
      <c r="J342" s="589"/>
      <c r="K342" s="589"/>
      <c r="L342" s="589"/>
      <c r="M342" s="587"/>
      <c r="N342" s="1401"/>
      <c r="O342" s="1420"/>
      <c r="P342" s="1415"/>
      <c r="Q342" s="1415"/>
      <c r="R342" s="1415"/>
      <c r="S342" s="1415"/>
      <c r="T342" s="1415"/>
      <c r="U342" s="1415"/>
    </row>
    <row r="343" spans="1:26" s="525" customFormat="1" ht="16.5" customHeight="1">
      <c r="A343" s="2100" t="s">
        <v>2522</v>
      </c>
      <c r="B343" s="2101"/>
      <c r="C343" s="2101"/>
      <c r="D343" s="2101"/>
      <c r="E343" s="2101"/>
      <c r="F343" s="2101"/>
      <c r="G343" s="2101"/>
      <c r="H343" s="2101"/>
      <c r="I343" s="2101"/>
      <c r="J343" s="2101"/>
      <c r="K343" s="2101"/>
      <c r="L343" s="2101"/>
      <c r="M343" s="2101"/>
      <c r="N343" s="2102"/>
      <c r="O343" s="1424"/>
      <c r="P343" s="637"/>
      <c r="Q343" s="637"/>
      <c r="R343" s="637"/>
      <c r="S343" s="637"/>
      <c r="T343" s="637"/>
      <c r="U343" s="637"/>
      <c r="Y343" s="654" t="s">
        <v>1199</v>
      </c>
      <c r="Z343" s="637"/>
    </row>
    <row r="344" spans="1:26" s="1581" customFormat="1">
      <c r="A344" s="1569" t="s">
        <v>40</v>
      </c>
      <c r="B344" s="1570" t="s">
        <v>612</v>
      </c>
      <c r="C344" s="1571" t="s">
        <v>735</v>
      </c>
      <c r="D344" s="1572"/>
      <c r="E344" s="1573">
        <v>16.5</v>
      </c>
      <c r="F344" s="1574" t="s">
        <v>4371</v>
      </c>
      <c r="G344" s="1574"/>
      <c r="H344" s="1574" t="s">
        <v>6</v>
      </c>
      <c r="I344" s="1582"/>
      <c r="J344" s="1578"/>
      <c r="K344" s="1578"/>
      <c r="L344" s="1582">
        <v>28</v>
      </c>
      <c r="M344" s="1574"/>
      <c r="N344" s="1611">
        <v>3</v>
      </c>
      <c r="O344" s="1612" t="s">
        <v>4372</v>
      </c>
      <c r="P344" s="1595"/>
      <c r="Q344" s="1595"/>
      <c r="R344" s="1595"/>
      <c r="S344" s="1595"/>
      <c r="T344" s="1595"/>
      <c r="U344" s="1595"/>
    </row>
    <row r="345" spans="1:26" s="1581" customFormat="1">
      <c r="A345" s="1569" t="s">
        <v>736</v>
      </c>
      <c r="B345" s="1570" t="s">
        <v>612</v>
      </c>
      <c r="C345" s="1571" t="s">
        <v>735</v>
      </c>
      <c r="D345" s="1572"/>
      <c r="E345" s="1573">
        <v>20.5</v>
      </c>
      <c r="F345" s="1574" t="s">
        <v>4371</v>
      </c>
      <c r="G345" s="1574"/>
      <c r="H345" s="1574" t="s">
        <v>6</v>
      </c>
      <c r="I345" s="1582"/>
      <c r="J345" s="1578"/>
      <c r="K345" s="1578"/>
      <c r="L345" s="1582">
        <v>36</v>
      </c>
      <c r="M345" s="1574"/>
      <c r="N345" s="1611">
        <v>3</v>
      </c>
      <c r="O345" s="1612" t="s">
        <v>4372</v>
      </c>
      <c r="P345" s="1595"/>
      <c r="Q345" s="1595"/>
      <c r="R345" s="1595"/>
      <c r="S345" s="1595"/>
      <c r="T345" s="1595"/>
      <c r="U345" s="1595"/>
    </row>
    <row r="346" spans="1:26" s="1581" customFormat="1">
      <c r="A346" s="1569" t="s">
        <v>335</v>
      </c>
      <c r="B346" s="1570" t="s">
        <v>612</v>
      </c>
      <c r="C346" s="1571" t="s">
        <v>735</v>
      </c>
      <c r="D346" s="1572"/>
      <c r="E346" s="1573">
        <v>23.5</v>
      </c>
      <c r="F346" s="1574" t="s">
        <v>4371</v>
      </c>
      <c r="G346" s="1574"/>
      <c r="H346" s="1574" t="s">
        <v>6</v>
      </c>
      <c r="I346" s="1582"/>
      <c r="J346" s="1578"/>
      <c r="K346" s="1578"/>
      <c r="L346" s="1582">
        <v>41</v>
      </c>
      <c r="M346" s="1574"/>
      <c r="N346" s="1611">
        <v>3</v>
      </c>
      <c r="O346" s="1612" t="s">
        <v>4372</v>
      </c>
      <c r="P346" s="1595"/>
      <c r="Q346" s="1595"/>
      <c r="R346" s="1595"/>
      <c r="S346" s="1595"/>
      <c r="T346" s="1595"/>
      <c r="U346" s="1595"/>
    </row>
    <row r="347" spans="1:26" s="584" customFormat="1">
      <c r="A347" s="523" t="s">
        <v>1182</v>
      </c>
      <c r="B347" s="53" t="s">
        <v>612</v>
      </c>
      <c r="C347" s="635" t="s">
        <v>1007</v>
      </c>
      <c r="D347" s="62"/>
      <c r="E347" s="284">
        <v>20</v>
      </c>
      <c r="F347" s="285"/>
      <c r="G347" s="285"/>
      <c r="H347" s="286"/>
      <c r="I347" s="287"/>
      <c r="J347" s="288"/>
      <c r="K347" s="288"/>
      <c r="L347" s="287">
        <v>36</v>
      </c>
      <c r="M347" s="285">
        <v>16</v>
      </c>
      <c r="N347" s="1400">
        <v>5</v>
      </c>
      <c r="O347" s="1612" t="s">
        <v>4372</v>
      </c>
      <c r="P347" s="614"/>
      <c r="Q347" s="614"/>
      <c r="R347" s="614"/>
      <c r="S347" s="614"/>
      <c r="T347" s="614"/>
      <c r="U347" s="614"/>
    </row>
    <row r="348" spans="1:26" s="584" customFormat="1">
      <c r="A348" s="523" t="s">
        <v>335</v>
      </c>
      <c r="B348" s="53" t="s">
        <v>612</v>
      </c>
      <c r="C348" s="635" t="s">
        <v>1007</v>
      </c>
      <c r="D348" s="62"/>
      <c r="E348" s="284">
        <v>22</v>
      </c>
      <c r="F348" s="285"/>
      <c r="G348" s="285"/>
      <c r="H348" s="286"/>
      <c r="I348" s="287"/>
      <c r="J348" s="288"/>
      <c r="K348" s="288"/>
      <c r="L348" s="287">
        <v>40</v>
      </c>
      <c r="M348" s="285">
        <v>18</v>
      </c>
      <c r="N348" s="1400">
        <v>5</v>
      </c>
      <c r="O348" s="1612" t="s">
        <v>4372</v>
      </c>
      <c r="P348" s="614"/>
      <c r="Q348" s="614"/>
      <c r="R348" s="614"/>
      <c r="S348" s="614"/>
      <c r="T348" s="614"/>
      <c r="U348" s="614"/>
    </row>
    <row r="349" spans="1:26" s="584" customFormat="1">
      <c r="A349" s="523" t="s">
        <v>2382</v>
      </c>
      <c r="B349" s="53" t="s">
        <v>612</v>
      </c>
      <c r="C349" s="635" t="s">
        <v>1007</v>
      </c>
      <c r="D349" s="62"/>
      <c r="E349" s="284">
        <v>35</v>
      </c>
      <c r="F349" s="285"/>
      <c r="G349" s="285"/>
      <c r="H349" s="286"/>
      <c r="I349" s="287"/>
      <c r="J349" s="288"/>
      <c r="K349" s="288"/>
      <c r="L349" s="287">
        <v>64</v>
      </c>
      <c r="M349" s="285">
        <v>34</v>
      </c>
      <c r="N349" s="1400">
        <v>5</v>
      </c>
      <c r="O349" s="1612" t="s">
        <v>4372</v>
      </c>
      <c r="P349" s="614"/>
      <c r="Q349" s="614"/>
      <c r="R349" s="614"/>
      <c r="S349" s="614"/>
      <c r="T349" s="614"/>
      <c r="U349" s="614"/>
    </row>
    <row r="350" spans="1:26" s="584" customFormat="1">
      <c r="A350" s="523" t="s">
        <v>2383</v>
      </c>
      <c r="B350" s="53" t="s">
        <v>612</v>
      </c>
      <c r="C350" s="635" t="s">
        <v>1007</v>
      </c>
      <c r="D350" s="62"/>
      <c r="E350" s="284">
        <v>54.5</v>
      </c>
      <c r="F350" s="285"/>
      <c r="G350" s="285"/>
      <c r="H350" s="286"/>
      <c r="I350" s="287"/>
      <c r="J350" s="288"/>
      <c r="K350" s="288"/>
      <c r="L350" s="287">
        <v>99</v>
      </c>
      <c r="M350" s="285">
        <v>44.5</v>
      </c>
      <c r="N350" s="1400">
        <v>5</v>
      </c>
      <c r="O350" s="1612" t="s">
        <v>4372</v>
      </c>
      <c r="P350" s="614"/>
      <c r="Q350" s="614"/>
      <c r="R350" s="614"/>
      <c r="S350" s="614"/>
      <c r="T350" s="614"/>
      <c r="U350" s="614"/>
    </row>
    <row r="351" spans="1:26" s="584" customFormat="1">
      <c r="A351" s="523" t="s">
        <v>1182</v>
      </c>
      <c r="B351" s="53" t="s">
        <v>612</v>
      </c>
      <c r="C351" s="635" t="s">
        <v>764</v>
      </c>
      <c r="D351" s="62"/>
      <c r="E351" s="284">
        <v>18.5</v>
      </c>
      <c r="F351" s="285"/>
      <c r="G351" s="285"/>
      <c r="H351" s="286"/>
      <c r="I351" s="287"/>
      <c r="J351" s="288"/>
      <c r="K351" s="288"/>
      <c r="L351" s="287">
        <v>37</v>
      </c>
      <c r="M351" s="285">
        <v>18.5</v>
      </c>
      <c r="N351" s="1403" t="s">
        <v>1256</v>
      </c>
      <c r="O351" s="1612" t="s">
        <v>4372</v>
      </c>
      <c r="P351" s="614"/>
      <c r="Q351" s="614"/>
      <c r="R351" s="614"/>
      <c r="S351" s="614"/>
      <c r="T351" s="614"/>
      <c r="U351" s="614"/>
    </row>
    <row r="352" spans="1:26" s="584" customFormat="1">
      <c r="A352" s="523" t="s">
        <v>335</v>
      </c>
      <c r="B352" s="53" t="s">
        <v>612</v>
      </c>
      <c r="C352" s="635" t="s">
        <v>764</v>
      </c>
      <c r="D352" s="62"/>
      <c r="E352" s="284">
        <v>19</v>
      </c>
      <c r="F352" s="285"/>
      <c r="G352" s="285"/>
      <c r="H352" s="286"/>
      <c r="I352" s="287"/>
      <c r="J352" s="288"/>
      <c r="K352" s="288"/>
      <c r="L352" s="287">
        <v>38</v>
      </c>
      <c r="M352" s="285">
        <v>19</v>
      </c>
      <c r="N352" s="1403" t="s">
        <v>1256</v>
      </c>
      <c r="O352" s="1612" t="s">
        <v>4372</v>
      </c>
      <c r="P352" s="614"/>
      <c r="Q352" s="614"/>
      <c r="R352" s="614"/>
      <c r="S352" s="614"/>
      <c r="T352" s="614"/>
      <c r="U352" s="614"/>
    </row>
    <row r="353" spans="1:21" s="1581" customFormat="1">
      <c r="A353" s="1569" t="s">
        <v>40</v>
      </c>
      <c r="B353" s="1570" t="s">
        <v>612</v>
      </c>
      <c r="C353" s="1643" t="s">
        <v>2360</v>
      </c>
      <c r="D353" s="1572"/>
      <c r="E353" s="1573">
        <v>20</v>
      </c>
      <c r="F353" s="1574"/>
      <c r="G353" s="1574"/>
      <c r="H353" s="1576"/>
      <c r="I353" s="1582"/>
      <c r="J353" s="1578"/>
      <c r="K353" s="1578"/>
      <c r="L353" s="1582">
        <v>34</v>
      </c>
      <c r="M353" s="1574">
        <v>14</v>
      </c>
      <c r="N353" s="1611">
        <v>3</v>
      </c>
      <c r="O353" s="1612" t="s">
        <v>4372</v>
      </c>
      <c r="P353" s="1595"/>
      <c r="Q353" s="1595"/>
      <c r="R353" s="1595"/>
      <c r="S353" s="1595"/>
      <c r="T353" s="1595"/>
      <c r="U353" s="1595"/>
    </row>
    <row r="354" spans="1:21" s="1581" customFormat="1">
      <c r="A354" s="1569" t="s">
        <v>1010</v>
      </c>
      <c r="B354" s="1570" t="s">
        <v>612</v>
      </c>
      <c r="C354" s="1643" t="s">
        <v>2360</v>
      </c>
      <c r="D354" s="1572"/>
      <c r="E354" s="1573">
        <v>23</v>
      </c>
      <c r="F354" s="1574"/>
      <c r="G354" s="1574"/>
      <c r="H354" s="1576"/>
      <c r="I354" s="1582"/>
      <c r="J354" s="1578"/>
      <c r="K354" s="1578"/>
      <c r="L354" s="1582">
        <v>39</v>
      </c>
      <c r="M354" s="1574">
        <v>16</v>
      </c>
      <c r="N354" s="1611">
        <v>3</v>
      </c>
      <c r="O354" s="1612" t="s">
        <v>4372</v>
      </c>
      <c r="P354" s="1595"/>
      <c r="Q354" s="1595"/>
      <c r="R354" s="1595"/>
      <c r="S354" s="1595"/>
      <c r="T354" s="1595"/>
      <c r="U354" s="1595"/>
    </row>
    <row r="355" spans="1:21" s="1581" customFormat="1">
      <c r="A355" s="1569" t="s">
        <v>412</v>
      </c>
      <c r="B355" s="1570" t="s">
        <v>612</v>
      </c>
      <c r="C355" s="1643" t="s">
        <v>2360</v>
      </c>
      <c r="D355" s="1572"/>
      <c r="E355" s="1573">
        <v>25</v>
      </c>
      <c r="F355" s="1574"/>
      <c r="G355" s="1574"/>
      <c r="H355" s="1576"/>
      <c r="I355" s="1582"/>
      <c r="J355" s="1578"/>
      <c r="K355" s="1578"/>
      <c r="L355" s="1582">
        <v>43</v>
      </c>
      <c r="M355" s="1574">
        <v>18</v>
      </c>
      <c r="N355" s="1611">
        <v>3</v>
      </c>
      <c r="O355" s="1612" t="s">
        <v>4372</v>
      </c>
      <c r="P355" s="1595"/>
      <c r="Q355" s="1595"/>
      <c r="R355" s="1595"/>
      <c r="S355" s="1595"/>
      <c r="T355" s="1595"/>
      <c r="U355" s="1595"/>
    </row>
    <row r="356" spans="1:21" s="584" customFormat="1">
      <c r="A356" s="1447" t="s">
        <v>40</v>
      </c>
      <c r="B356" s="1448" t="s">
        <v>612</v>
      </c>
      <c r="C356" s="1475" t="s">
        <v>637</v>
      </c>
      <c r="D356" s="1450"/>
      <c r="E356" s="1451">
        <v>20</v>
      </c>
      <c r="F356" s="1452"/>
      <c r="G356" s="1452"/>
      <c r="H356" s="1453" t="s">
        <v>184</v>
      </c>
      <c r="I356" s="1454"/>
      <c r="J356" s="1455"/>
      <c r="K356" s="1455"/>
      <c r="L356" s="1454">
        <v>30</v>
      </c>
      <c r="M356" s="1452">
        <v>12</v>
      </c>
      <c r="N356" s="1456">
        <v>2</v>
      </c>
      <c r="O356" s="1612" t="s">
        <v>4372</v>
      </c>
      <c r="P356" s="614"/>
      <c r="Q356" s="614"/>
      <c r="R356" s="614"/>
      <c r="S356" s="614"/>
      <c r="T356" s="614"/>
      <c r="U356" s="614"/>
    </row>
    <row r="357" spans="1:21" s="584" customFormat="1">
      <c r="A357" s="1447" t="s">
        <v>335</v>
      </c>
      <c r="B357" s="1448" t="s">
        <v>612</v>
      </c>
      <c r="C357" s="1475" t="s">
        <v>637</v>
      </c>
      <c r="D357" s="1450"/>
      <c r="E357" s="1451">
        <v>24</v>
      </c>
      <c r="F357" s="1452"/>
      <c r="G357" s="1452"/>
      <c r="H357" s="1453" t="s">
        <v>184</v>
      </c>
      <c r="I357" s="1454"/>
      <c r="J357" s="1455"/>
      <c r="K357" s="1455"/>
      <c r="L357" s="1454">
        <v>36</v>
      </c>
      <c r="M357" s="1452">
        <v>16</v>
      </c>
      <c r="N357" s="1456">
        <v>2</v>
      </c>
      <c r="O357" s="1612" t="s">
        <v>4372</v>
      </c>
      <c r="P357" s="614"/>
      <c r="Q357" s="614"/>
      <c r="R357" s="614"/>
      <c r="S357" s="614"/>
      <c r="T357" s="614"/>
      <c r="U357" s="614"/>
    </row>
    <row r="358" spans="1:21" s="1581" customFormat="1">
      <c r="A358" s="1569" t="s">
        <v>40</v>
      </c>
      <c r="B358" s="1570" t="s">
        <v>612</v>
      </c>
      <c r="C358" s="1643" t="s">
        <v>738</v>
      </c>
      <c r="D358" s="1572"/>
      <c r="E358" s="1573">
        <v>20</v>
      </c>
      <c r="F358" s="1574" t="s">
        <v>4371</v>
      </c>
      <c r="G358" s="1574"/>
      <c r="H358" s="1576"/>
      <c r="I358" s="1582"/>
      <c r="J358" s="1578"/>
      <c r="K358" s="1578"/>
      <c r="L358" s="1582">
        <v>34</v>
      </c>
      <c r="M358" s="1574"/>
      <c r="N358" s="1611">
        <v>3</v>
      </c>
      <c r="O358" s="1612" t="s">
        <v>4372</v>
      </c>
      <c r="P358" s="1595"/>
      <c r="Q358" s="1595"/>
      <c r="R358" s="1595"/>
      <c r="S358" s="1595"/>
      <c r="T358" s="1595"/>
      <c r="U358" s="1595"/>
    </row>
    <row r="359" spans="1:21" s="1581" customFormat="1">
      <c r="A359" s="1569" t="s">
        <v>736</v>
      </c>
      <c r="B359" s="1570" t="s">
        <v>612</v>
      </c>
      <c r="C359" s="1643" t="s">
        <v>738</v>
      </c>
      <c r="D359" s="1572"/>
      <c r="E359" s="1573">
        <v>25</v>
      </c>
      <c r="F359" s="1574" t="s">
        <v>4371</v>
      </c>
      <c r="G359" s="1574"/>
      <c r="H359" s="1576"/>
      <c r="I359" s="1582"/>
      <c r="J359" s="1578"/>
      <c r="K359" s="1578"/>
      <c r="L359" s="1582">
        <v>44</v>
      </c>
      <c r="M359" s="1574"/>
      <c r="N359" s="1611">
        <v>3</v>
      </c>
      <c r="O359" s="1612" t="s">
        <v>4372</v>
      </c>
      <c r="P359" s="1595"/>
      <c r="Q359" s="1595"/>
      <c r="R359" s="1595"/>
      <c r="S359" s="1595"/>
      <c r="T359" s="1595"/>
      <c r="U359" s="1595"/>
    </row>
    <row r="360" spans="1:21" s="1581" customFormat="1">
      <c r="A360" s="1569" t="s">
        <v>335</v>
      </c>
      <c r="B360" s="1570" t="s">
        <v>612</v>
      </c>
      <c r="C360" s="1643" t="s">
        <v>738</v>
      </c>
      <c r="D360" s="1572"/>
      <c r="E360" s="1573">
        <v>29</v>
      </c>
      <c r="F360" s="1574" t="s">
        <v>4371</v>
      </c>
      <c r="G360" s="1574"/>
      <c r="H360" s="1576"/>
      <c r="I360" s="1582"/>
      <c r="J360" s="1578"/>
      <c r="K360" s="1578"/>
      <c r="L360" s="1582">
        <v>50</v>
      </c>
      <c r="M360" s="1574"/>
      <c r="N360" s="1611">
        <v>3</v>
      </c>
      <c r="O360" s="1612" t="s">
        <v>4372</v>
      </c>
      <c r="P360" s="1595"/>
      <c r="Q360" s="1595"/>
      <c r="R360" s="1595"/>
      <c r="S360" s="1595"/>
      <c r="T360" s="1595"/>
      <c r="U360" s="1595"/>
    </row>
    <row r="361" spans="1:21" s="525" customFormat="1">
      <c r="A361" s="320"/>
      <c r="B361" s="305" t="s">
        <v>612</v>
      </c>
      <c r="C361" s="330" t="s">
        <v>4801</v>
      </c>
      <c r="D361" s="307"/>
      <c r="E361" s="308"/>
      <c r="F361" s="309"/>
      <c r="G361" s="309"/>
      <c r="H361" s="293"/>
      <c r="I361" s="310"/>
      <c r="J361" s="313"/>
      <c r="K361" s="313"/>
      <c r="L361" s="310"/>
      <c r="M361" s="309"/>
      <c r="N361" s="1402"/>
      <c r="O361" s="1612" t="s">
        <v>4372</v>
      </c>
      <c r="P361" s="637"/>
      <c r="Q361" s="637"/>
      <c r="R361" s="637"/>
      <c r="S361" s="637"/>
      <c r="T361" s="637"/>
      <c r="U361" s="637"/>
    </row>
    <row r="362" spans="1:21" s="1581" customFormat="1">
      <c r="A362" s="1569" t="s">
        <v>40</v>
      </c>
      <c r="B362" s="1570" t="s">
        <v>612</v>
      </c>
      <c r="C362" s="1571" t="s">
        <v>23</v>
      </c>
      <c r="D362" s="1572"/>
      <c r="E362" s="1573">
        <v>21</v>
      </c>
      <c r="F362" s="1574"/>
      <c r="G362" s="1574"/>
      <c r="H362" s="1574"/>
      <c r="I362" s="1582"/>
      <c r="J362" s="1578"/>
      <c r="K362" s="1578"/>
      <c r="L362" s="1582">
        <v>42</v>
      </c>
      <c r="M362" s="1574">
        <v>21</v>
      </c>
      <c r="N362" s="1611">
        <v>3</v>
      </c>
      <c r="O362" s="1612" t="s">
        <v>4372</v>
      </c>
      <c r="P362" s="1595"/>
      <c r="Q362" s="1595"/>
      <c r="R362" s="1595"/>
      <c r="S362" s="1595"/>
      <c r="T362" s="1595"/>
      <c r="U362" s="1595"/>
    </row>
    <row r="363" spans="1:21" s="1581" customFormat="1">
      <c r="A363" s="1569" t="s">
        <v>4771</v>
      </c>
      <c r="B363" s="1570" t="s">
        <v>612</v>
      </c>
      <c r="C363" s="1571" t="s">
        <v>23</v>
      </c>
      <c r="D363" s="1572"/>
      <c r="E363" s="1573">
        <v>24</v>
      </c>
      <c r="F363" s="1574"/>
      <c r="G363" s="1574"/>
      <c r="H363" s="1574"/>
      <c r="I363" s="1582"/>
      <c r="J363" s="1578"/>
      <c r="K363" s="1578"/>
      <c r="L363" s="1582">
        <v>47</v>
      </c>
      <c r="M363" s="1574">
        <v>23</v>
      </c>
      <c r="N363" s="1611">
        <v>3</v>
      </c>
      <c r="O363" s="1612" t="s">
        <v>4372</v>
      </c>
      <c r="P363" s="1595"/>
      <c r="Q363" s="1595"/>
      <c r="R363" s="1595"/>
      <c r="S363" s="1595"/>
      <c r="T363" s="1595"/>
      <c r="U363" s="1595"/>
    </row>
    <row r="364" spans="1:21" s="1581" customFormat="1">
      <c r="A364" s="1569" t="s">
        <v>4772</v>
      </c>
      <c r="B364" s="1570" t="s">
        <v>612</v>
      </c>
      <c r="C364" s="1571" t="s">
        <v>23</v>
      </c>
      <c r="D364" s="1572"/>
      <c r="E364" s="1573">
        <v>30</v>
      </c>
      <c r="F364" s="1574"/>
      <c r="G364" s="1574"/>
      <c r="H364" s="1574"/>
      <c r="I364" s="1582"/>
      <c r="J364" s="1578"/>
      <c r="K364" s="1578"/>
      <c r="L364" s="1582">
        <v>55</v>
      </c>
      <c r="M364" s="1574">
        <v>25</v>
      </c>
      <c r="N364" s="1611">
        <v>3</v>
      </c>
      <c r="O364" s="1612" t="s">
        <v>4372</v>
      </c>
      <c r="P364" s="1595"/>
      <c r="Q364" s="1595"/>
      <c r="R364" s="1595"/>
      <c r="S364" s="1595"/>
      <c r="T364" s="1595"/>
      <c r="U364" s="1595"/>
    </row>
    <row r="365" spans="1:21" s="1581" customFormat="1">
      <c r="A365" s="1569" t="s">
        <v>40</v>
      </c>
      <c r="B365" s="1570" t="s">
        <v>612</v>
      </c>
      <c r="C365" s="1571" t="s">
        <v>739</v>
      </c>
      <c r="D365" s="1572"/>
      <c r="E365" s="1573">
        <v>31</v>
      </c>
      <c r="F365" s="1574"/>
      <c r="G365" s="1574"/>
      <c r="H365" s="1576"/>
      <c r="I365" s="1582"/>
      <c r="J365" s="1578"/>
      <c r="K365" s="1578"/>
      <c r="L365" s="1582"/>
      <c r="M365" s="1574">
        <v>26</v>
      </c>
      <c r="N365" s="1611">
        <v>6</v>
      </c>
      <c r="O365" s="1612" t="s">
        <v>4372</v>
      </c>
      <c r="P365" s="1595"/>
      <c r="Q365" s="1595"/>
      <c r="R365" s="1595"/>
      <c r="S365" s="1595"/>
      <c r="T365" s="1595"/>
      <c r="U365" s="1595"/>
    </row>
    <row r="366" spans="1:21" s="1581" customFormat="1">
      <c r="A366" s="1569" t="s">
        <v>4342</v>
      </c>
      <c r="B366" s="1570" t="s">
        <v>612</v>
      </c>
      <c r="C366" s="1571" t="s">
        <v>739</v>
      </c>
      <c r="D366" s="1572"/>
      <c r="E366" s="1573">
        <v>35</v>
      </c>
      <c r="F366" s="1574"/>
      <c r="G366" s="1574"/>
      <c r="H366" s="1576"/>
      <c r="I366" s="1582"/>
      <c r="J366" s="1578"/>
      <c r="K366" s="1578"/>
      <c r="L366" s="1582"/>
      <c r="M366" s="1574">
        <v>29</v>
      </c>
      <c r="N366" s="1611">
        <v>6</v>
      </c>
      <c r="O366" s="1612" t="s">
        <v>4372</v>
      </c>
      <c r="P366" s="1595"/>
      <c r="Q366" s="1595"/>
      <c r="R366" s="1595"/>
      <c r="S366" s="1595"/>
      <c r="T366" s="1595"/>
      <c r="U366" s="1595"/>
    </row>
    <row r="367" spans="1:21" s="1581" customFormat="1">
      <c r="A367" s="1569" t="s">
        <v>4343</v>
      </c>
      <c r="B367" s="1570" t="s">
        <v>612</v>
      </c>
      <c r="C367" s="1571" t="s">
        <v>739</v>
      </c>
      <c r="D367" s="1572"/>
      <c r="E367" s="1573">
        <v>44</v>
      </c>
      <c r="F367" s="1574"/>
      <c r="G367" s="1574"/>
      <c r="H367" s="1576"/>
      <c r="I367" s="1582"/>
      <c r="J367" s="1578"/>
      <c r="K367" s="1578"/>
      <c r="L367" s="1582"/>
      <c r="M367" s="1574">
        <v>38</v>
      </c>
      <c r="N367" s="1611">
        <v>6</v>
      </c>
      <c r="O367" s="1612" t="s">
        <v>4372</v>
      </c>
      <c r="P367" s="1595"/>
      <c r="Q367" s="1595"/>
      <c r="R367" s="1595"/>
      <c r="S367" s="1595"/>
      <c r="T367" s="1595"/>
      <c r="U367" s="1595"/>
    </row>
    <row r="368" spans="1:21" s="584" customFormat="1">
      <c r="A368" s="320"/>
      <c r="B368" s="305"/>
      <c r="C368" s="330"/>
      <c r="D368" s="307"/>
      <c r="E368" s="308"/>
      <c r="F368" s="309"/>
      <c r="G368" s="309"/>
      <c r="H368" s="293"/>
      <c r="I368" s="310"/>
      <c r="J368" s="313"/>
      <c r="K368" s="313"/>
      <c r="L368" s="310"/>
      <c r="M368" s="309"/>
      <c r="N368" s="1402"/>
      <c r="O368" s="1612" t="s">
        <v>4372</v>
      </c>
      <c r="P368" s="614"/>
      <c r="Q368" s="614"/>
      <c r="R368" s="614"/>
      <c r="S368" s="614"/>
      <c r="T368" s="614"/>
      <c r="U368" s="614"/>
    </row>
    <row r="369" spans="1:21" s="342" customFormat="1">
      <c r="A369" s="320" t="s">
        <v>40</v>
      </c>
      <c r="B369" s="305" t="s">
        <v>612</v>
      </c>
      <c r="C369" s="306" t="s">
        <v>439</v>
      </c>
      <c r="D369" s="307"/>
      <c r="E369" s="308">
        <v>23.5</v>
      </c>
      <c r="F369" s="309"/>
      <c r="G369" s="309"/>
      <c r="H369" s="293"/>
      <c r="I369" s="310"/>
      <c r="J369" s="313"/>
      <c r="K369" s="313"/>
      <c r="L369" s="310">
        <v>47</v>
      </c>
      <c r="M369" s="309">
        <v>23.5</v>
      </c>
      <c r="N369" s="1585">
        <v>3</v>
      </c>
      <c r="O369" s="1612" t="s">
        <v>4372</v>
      </c>
    </row>
    <row r="370" spans="1:21" s="342" customFormat="1">
      <c r="A370" s="320" t="s">
        <v>225</v>
      </c>
      <c r="B370" s="305" t="s">
        <v>612</v>
      </c>
      <c r="C370" s="306" t="s">
        <v>439</v>
      </c>
      <c r="D370" s="307"/>
      <c r="E370" s="308">
        <v>32</v>
      </c>
      <c r="F370" s="309"/>
      <c r="G370" s="309"/>
      <c r="H370" s="293"/>
      <c r="I370" s="310"/>
      <c r="J370" s="313"/>
      <c r="K370" s="313"/>
      <c r="L370" s="310">
        <v>64</v>
      </c>
      <c r="M370" s="309">
        <v>32</v>
      </c>
      <c r="N370" s="1585">
        <v>3</v>
      </c>
      <c r="O370" s="1612" t="s">
        <v>4372</v>
      </c>
    </row>
    <row r="371" spans="1:21" s="342" customFormat="1">
      <c r="A371" s="320" t="s">
        <v>315</v>
      </c>
      <c r="B371" s="305" t="s">
        <v>612</v>
      </c>
      <c r="C371" s="306" t="s">
        <v>439</v>
      </c>
      <c r="D371" s="307"/>
      <c r="E371" s="308">
        <v>44.5</v>
      </c>
      <c r="F371" s="309"/>
      <c r="G371" s="309"/>
      <c r="H371" s="293"/>
      <c r="I371" s="310"/>
      <c r="J371" s="313"/>
      <c r="K371" s="313"/>
      <c r="L371" s="310">
        <v>84</v>
      </c>
      <c r="M371" s="309">
        <v>39.5</v>
      </c>
      <c r="N371" s="1585">
        <v>3</v>
      </c>
      <c r="O371" s="1612" t="s">
        <v>4372</v>
      </c>
    </row>
    <row r="372" spans="1:21" s="1581" customFormat="1">
      <c r="A372" s="1569" t="s">
        <v>40</v>
      </c>
      <c r="B372" s="1570" t="s">
        <v>612</v>
      </c>
      <c r="C372" s="1571" t="s">
        <v>740</v>
      </c>
      <c r="D372" s="1572"/>
      <c r="E372" s="1573">
        <v>35</v>
      </c>
      <c r="F372" s="1574" t="s">
        <v>4371</v>
      </c>
      <c r="G372" s="1574"/>
      <c r="H372" s="1576"/>
      <c r="I372" s="1582"/>
      <c r="J372" s="1578"/>
      <c r="K372" s="1578"/>
      <c r="L372" s="1582">
        <v>58</v>
      </c>
      <c r="M372" s="1574"/>
      <c r="N372" s="1611">
        <v>3</v>
      </c>
      <c r="O372" s="1612" t="s">
        <v>4372</v>
      </c>
      <c r="P372" s="1595"/>
      <c r="Q372" s="1595"/>
      <c r="R372" s="1595"/>
      <c r="S372" s="1595"/>
      <c r="T372" s="1595"/>
      <c r="U372" s="1595"/>
    </row>
    <row r="373" spans="1:21" s="1581" customFormat="1">
      <c r="A373" s="1569" t="s">
        <v>736</v>
      </c>
      <c r="B373" s="1570" t="s">
        <v>612</v>
      </c>
      <c r="C373" s="1571" t="s">
        <v>740</v>
      </c>
      <c r="D373" s="1572"/>
      <c r="E373" s="1573">
        <v>40.5</v>
      </c>
      <c r="F373" s="1574" t="s">
        <v>4371</v>
      </c>
      <c r="G373" s="1574"/>
      <c r="H373" s="1576"/>
      <c r="I373" s="1582"/>
      <c r="J373" s="1578"/>
      <c r="K373" s="1578"/>
      <c r="L373" s="1582">
        <v>68</v>
      </c>
      <c r="M373" s="1574"/>
      <c r="N373" s="1611">
        <v>3</v>
      </c>
      <c r="O373" s="1612" t="s">
        <v>4372</v>
      </c>
      <c r="P373" s="1595"/>
      <c r="Q373" s="1595"/>
      <c r="R373" s="1595"/>
      <c r="S373" s="1595"/>
      <c r="T373" s="1595"/>
      <c r="U373" s="1595"/>
    </row>
    <row r="374" spans="1:21" s="1581" customFormat="1">
      <c r="A374" s="1569" t="s">
        <v>335</v>
      </c>
      <c r="B374" s="1570" t="s">
        <v>612</v>
      </c>
      <c r="C374" s="1571" t="s">
        <v>740</v>
      </c>
      <c r="D374" s="1572"/>
      <c r="E374" s="1573">
        <v>46.5</v>
      </c>
      <c r="F374" s="1574" t="s">
        <v>4371</v>
      </c>
      <c r="G374" s="1574"/>
      <c r="H374" s="1576"/>
      <c r="I374" s="1582"/>
      <c r="J374" s="1578"/>
      <c r="K374" s="1578"/>
      <c r="L374" s="1582">
        <v>81</v>
      </c>
      <c r="M374" s="1574"/>
      <c r="N374" s="1611">
        <v>3</v>
      </c>
      <c r="O374" s="1612" t="s">
        <v>4372</v>
      </c>
      <c r="P374" s="1595"/>
      <c r="Q374" s="1595"/>
      <c r="R374" s="1595"/>
      <c r="S374" s="1595"/>
      <c r="T374" s="1595"/>
      <c r="U374" s="1595"/>
    </row>
    <row r="375" spans="1:21" s="1581" customFormat="1">
      <c r="A375" s="1569" t="s">
        <v>40</v>
      </c>
      <c r="B375" s="1570" t="s">
        <v>612</v>
      </c>
      <c r="C375" s="1571" t="s">
        <v>741</v>
      </c>
      <c r="D375" s="1572"/>
      <c r="E375" s="1573">
        <v>35</v>
      </c>
      <c r="F375" s="1574" t="s">
        <v>4371</v>
      </c>
      <c r="G375" s="1574"/>
      <c r="H375" s="1576"/>
      <c r="I375" s="1582"/>
      <c r="J375" s="1578"/>
      <c r="K375" s="1578"/>
      <c r="L375" s="1582">
        <v>58</v>
      </c>
      <c r="M375" s="1574"/>
      <c r="N375" s="1611">
        <v>3</v>
      </c>
      <c r="O375" s="1612" t="s">
        <v>4372</v>
      </c>
      <c r="P375" s="1595"/>
      <c r="Q375" s="1595"/>
      <c r="R375" s="1595"/>
      <c r="S375" s="1595"/>
      <c r="T375" s="1595"/>
      <c r="U375" s="1595"/>
    </row>
    <row r="376" spans="1:21" s="1581" customFormat="1">
      <c r="A376" s="1569" t="s">
        <v>736</v>
      </c>
      <c r="B376" s="1570" t="s">
        <v>612</v>
      </c>
      <c r="C376" s="1571" t="s">
        <v>741</v>
      </c>
      <c r="D376" s="1572"/>
      <c r="E376" s="1573">
        <v>40.5</v>
      </c>
      <c r="F376" s="1574" t="s">
        <v>4371</v>
      </c>
      <c r="G376" s="1574"/>
      <c r="H376" s="1576"/>
      <c r="I376" s="1582"/>
      <c r="J376" s="1578"/>
      <c r="K376" s="1578"/>
      <c r="L376" s="1582">
        <v>68</v>
      </c>
      <c r="M376" s="1574"/>
      <c r="N376" s="1611">
        <v>3</v>
      </c>
      <c r="O376" s="1612" t="s">
        <v>4372</v>
      </c>
      <c r="P376" s="1595"/>
      <c r="Q376" s="1595"/>
      <c r="R376" s="1595"/>
      <c r="S376" s="1595"/>
      <c r="T376" s="1595"/>
      <c r="U376" s="1595"/>
    </row>
    <row r="377" spans="1:21" s="1581" customFormat="1" ht="15" customHeight="1">
      <c r="A377" s="1569" t="s">
        <v>335</v>
      </c>
      <c r="B377" s="1570" t="s">
        <v>612</v>
      </c>
      <c r="C377" s="1571" t="s">
        <v>741</v>
      </c>
      <c r="D377" s="1572"/>
      <c r="E377" s="1573">
        <v>46.5</v>
      </c>
      <c r="F377" s="1574" t="s">
        <v>4371</v>
      </c>
      <c r="G377" s="1574"/>
      <c r="H377" s="1576"/>
      <c r="I377" s="1582"/>
      <c r="J377" s="1578"/>
      <c r="K377" s="1578"/>
      <c r="L377" s="1582">
        <v>81</v>
      </c>
      <c r="M377" s="1574"/>
      <c r="N377" s="1611">
        <v>3</v>
      </c>
      <c r="O377" s="1612" t="s">
        <v>4372</v>
      </c>
      <c r="P377" s="1595"/>
      <c r="Q377" s="1595"/>
      <c r="R377" s="1595"/>
      <c r="S377" s="1595"/>
      <c r="T377" s="1595"/>
      <c r="U377" s="1595"/>
    </row>
    <row r="378" spans="1:21" s="1581" customFormat="1">
      <c r="A378" s="1569" t="s">
        <v>40</v>
      </c>
      <c r="B378" s="1570" t="s">
        <v>612</v>
      </c>
      <c r="C378" s="1571" t="s">
        <v>742</v>
      </c>
      <c r="D378" s="1572"/>
      <c r="E378" s="1573">
        <v>30.5</v>
      </c>
      <c r="F378" s="1574" t="s">
        <v>4371</v>
      </c>
      <c r="G378" s="1574"/>
      <c r="H378" s="1576"/>
      <c r="I378" s="1582"/>
      <c r="J378" s="1578"/>
      <c r="K378" s="1578"/>
      <c r="L378" s="1582">
        <v>51</v>
      </c>
      <c r="M378" s="1574"/>
      <c r="N378" s="1611">
        <v>3</v>
      </c>
      <c r="O378" s="1612" t="s">
        <v>4372</v>
      </c>
      <c r="P378" s="1595"/>
      <c r="Q378" s="1595"/>
      <c r="R378" s="1595"/>
      <c r="S378" s="1595"/>
      <c r="T378" s="1595"/>
      <c r="U378" s="1595"/>
    </row>
    <row r="379" spans="1:21" s="1581" customFormat="1">
      <c r="A379" s="1569" t="s">
        <v>736</v>
      </c>
      <c r="B379" s="1570" t="s">
        <v>612</v>
      </c>
      <c r="C379" s="1571" t="s">
        <v>742</v>
      </c>
      <c r="D379" s="1572"/>
      <c r="E379" s="1573">
        <v>37</v>
      </c>
      <c r="F379" s="1574" t="s">
        <v>4371</v>
      </c>
      <c r="G379" s="1574"/>
      <c r="H379" s="1576"/>
      <c r="I379" s="1582"/>
      <c r="J379" s="1578"/>
      <c r="K379" s="1578"/>
      <c r="L379" s="1582">
        <v>64</v>
      </c>
      <c r="M379" s="1574"/>
      <c r="N379" s="1611">
        <v>3</v>
      </c>
      <c r="O379" s="1612" t="s">
        <v>4372</v>
      </c>
      <c r="P379" s="1595"/>
      <c r="Q379" s="1595"/>
      <c r="R379" s="1595"/>
      <c r="S379" s="1595"/>
      <c r="T379" s="1595"/>
      <c r="U379" s="1595"/>
    </row>
    <row r="380" spans="1:21" s="1581" customFormat="1">
      <c r="A380" s="1569" t="s">
        <v>335</v>
      </c>
      <c r="B380" s="1570" t="s">
        <v>612</v>
      </c>
      <c r="C380" s="1571" t="s">
        <v>742</v>
      </c>
      <c r="D380" s="1572"/>
      <c r="E380" s="1573">
        <v>42.5</v>
      </c>
      <c r="F380" s="1574" t="s">
        <v>4371</v>
      </c>
      <c r="G380" s="1574"/>
      <c r="H380" s="1576"/>
      <c r="I380" s="1582"/>
      <c r="J380" s="1578"/>
      <c r="K380" s="1578"/>
      <c r="L380" s="1582">
        <v>75</v>
      </c>
      <c r="M380" s="1574"/>
      <c r="N380" s="1611">
        <v>3</v>
      </c>
      <c r="O380" s="1612" t="s">
        <v>4372</v>
      </c>
      <c r="P380" s="1595"/>
      <c r="Q380" s="1595"/>
      <c r="R380" s="1595"/>
      <c r="S380" s="1595"/>
      <c r="T380" s="1595"/>
      <c r="U380" s="1595"/>
    </row>
    <row r="381" spans="1:21" s="584" customFormat="1">
      <c r="A381" s="320"/>
      <c r="B381" s="305"/>
      <c r="C381" s="306"/>
      <c r="D381" s="307"/>
      <c r="E381" s="308"/>
      <c r="F381" s="309"/>
      <c r="G381" s="309"/>
      <c r="H381" s="293"/>
      <c r="I381" s="310"/>
      <c r="J381" s="313"/>
      <c r="K381" s="313"/>
      <c r="L381" s="310"/>
      <c r="M381" s="309"/>
      <c r="N381" s="1402"/>
      <c r="O381" s="1612" t="s">
        <v>4372</v>
      </c>
      <c r="P381" s="614"/>
      <c r="Q381" s="614"/>
      <c r="R381" s="614"/>
      <c r="S381" s="614"/>
      <c r="T381" s="614"/>
      <c r="U381" s="614"/>
    </row>
    <row r="382" spans="1:21" s="1581" customFormat="1">
      <c r="A382" s="1569" t="s">
        <v>40</v>
      </c>
      <c r="B382" s="1570" t="s">
        <v>612</v>
      </c>
      <c r="C382" s="1571" t="s">
        <v>316</v>
      </c>
      <c r="D382" s="1572"/>
      <c r="E382" s="1573">
        <v>25</v>
      </c>
      <c r="F382" s="1574"/>
      <c r="G382" s="1574"/>
      <c r="H382" s="1576"/>
      <c r="I382" s="1582"/>
      <c r="J382" s="1578"/>
      <c r="K382" s="1578"/>
      <c r="L382" s="1582">
        <v>50</v>
      </c>
      <c r="M382" s="1574">
        <v>25</v>
      </c>
      <c r="N382" s="1611">
        <v>3</v>
      </c>
      <c r="O382" s="1612" t="s">
        <v>4372</v>
      </c>
      <c r="P382" s="1595"/>
      <c r="Q382" s="1595"/>
      <c r="R382" s="1595"/>
      <c r="S382" s="1595"/>
      <c r="T382" s="1595"/>
      <c r="U382" s="1595"/>
    </row>
    <row r="383" spans="1:21" s="1581" customFormat="1">
      <c r="A383" s="1569" t="s">
        <v>4771</v>
      </c>
      <c r="B383" s="1570" t="s">
        <v>612</v>
      </c>
      <c r="C383" s="1571" t="s">
        <v>316</v>
      </c>
      <c r="D383" s="1572"/>
      <c r="E383" s="1573">
        <v>31</v>
      </c>
      <c r="F383" s="1574"/>
      <c r="G383" s="1574"/>
      <c r="H383" s="1576"/>
      <c r="I383" s="1582"/>
      <c r="J383" s="1578"/>
      <c r="K383" s="1578"/>
      <c r="L383" s="1582">
        <v>62</v>
      </c>
      <c r="M383" s="1574">
        <v>31</v>
      </c>
      <c r="N383" s="1611">
        <v>3</v>
      </c>
      <c r="O383" s="1612" t="s">
        <v>4372</v>
      </c>
      <c r="P383" s="1595"/>
      <c r="Q383" s="1595"/>
      <c r="R383" s="1595"/>
      <c r="S383" s="1595"/>
      <c r="T383" s="1595"/>
      <c r="U383" s="1595"/>
    </row>
    <row r="384" spans="1:21" s="1581" customFormat="1">
      <c r="A384" s="1569" t="s">
        <v>4772</v>
      </c>
      <c r="B384" s="1570" t="s">
        <v>612</v>
      </c>
      <c r="C384" s="1571" t="s">
        <v>316</v>
      </c>
      <c r="D384" s="1572"/>
      <c r="E384" s="1573">
        <v>43</v>
      </c>
      <c r="F384" s="1574"/>
      <c r="G384" s="1574"/>
      <c r="H384" s="1576"/>
      <c r="I384" s="1582"/>
      <c r="J384" s="1578"/>
      <c r="K384" s="1578"/>
      <c r="L384" s="1582"/>
      <c r="M384" s="1574">
        <v>34</v>
      </c>
      <c r="N384" s="1611">
        <v>3</v>
      </c>
      <c r="O384" s="1612" t="s">
        <v>4372</v>
      </c>
      <c r="P384" s="1595"/>
      <c r="Q384" s="1595"/>
      <c r="R384" s="1595"/>
      <c r="S384" s="1595"/>
      <c r="T384" s="1595"/>
      <c r="U384" s="1595"/>
    </row>
    <row r="385" spans="1:221" s="1581" customFormat="1">
      <c r="A385" s="1569" t="s">
        <v>40</v>
      </c>
      <c r="B385" s="1570" t="s">
        <v>612</v>
      </c>
      <c r="C385" s="1571" t="s">
        <v>22</v>
      </c>
      <c r="D385" s="1572"/>
      <c r="E385" s="1573">
        <v>28</v>
      </c>
      <c r="F385" s="1574"/>
      <c r="G385" s="1574"/>
      <c r="H385" s="1576"/>
      <c r="I385" s="1582"/>
      <c r="J385" s="1578"/>
      <c r="K385" s="1578"/>
      <c r="L385" s="1582">
        <v>56</v>
      </c>
      <c r="M385" s="1574">
        <v>28</v>
      </c>
      <c r="N385" s="1611">
        <v>3</v>
      </c>
      <c r="O385" s="1612" t="s">
        <v>4372</v>
      </c>
      <c r="P385" s="1595"/>
      <c r="Q385" s="1595"/>
      <c r="R385" s="1595"/>
      <c r="S385" s="1595"/>
      <c r="T385" s="1595"/>
      <c r="U385" s="1595"/>
    </row>
    <row r="386" spans="1:221" s="1581" customFormat="1">
      <c r="A386" s="1569" t="s">
        <v>4771</v>
      </c>
      <c r="B386" s="1570" t="s">
        <v>612</v>
      </c>
      <c r="C386" s="1571" t="s">
        <v>22</v>
      </c>
      <c r="D386" s="1572"/>
      <c r="E386" s="1573">
        <v>32</v>
      </c>
      <c r="F386" s="1574"/>
      <c r="G386" s="1574"/>
      <c r="H386" s="1576"/>
      <c r="I386" s="1582"/>
      <c r="J386" s="1578"/>
      <c r="K386" s="1578"/>
      <c r="L386" s="1582">
        <v>64</v>
      </c>
      <c r="M386" s="1574">
        <v>32</v>
      </c>
      <c r="N386" s="1611">
        <v>3</v>
      </c>
      <c r="O386" s="1612" t="s">
        <v>4372</v>
      </c>
      <c r="P386" s="1595"/>
      <c r="Q386" s="1595"/>
      <c r="R386" s="1595"/>
      <c r="S386" s="1595"/>
      <c r="T386" s="1595"/>
      <c r="U386" s="1595"/>
    </row>
    <row r="387" spans="1:221" s="1581" customFormat="1">
      <c r="A387" s="1569" t="s">
        <v>4772</v>
      </c>
      <c r="B387" s="1570" t="s">
        <v>612</v>
      </c>
      <c r="C387" s="1571" t="s">
        <v>22</v>
      </c>
      <c r="D387" s="1572"/>
      <c r="E387" s="1573">
        <v>43</v>
      </c>
      <c r="F387" s="1574"/>
      <c r="G387" s="1574"/>
      <c r="H387" s="1576"/>
      <c r="I387" s="1582"/>
      <c r="J387" s="1578"/>
      <c r="K387" s="1578"/>
      <c r="L387" s="1582"/>
      <c r="M387" s="1574">
        <v>35</v>
      </c>
      <c r="N387" s="1611">
        <v>3</v>
      </c>
      <c r="O387" s="1612" t="s">
        <v>4372</v>
      </c>
      <c r="P387" s="1595"/>
      <c r="Q387" s="1595"/>
      <c r="R387" s="1595"/>
      <c r="S387" s="1595"/>
      <c r="T387" s="1595"/>
      <c r="U387" s="1595"/>
    </row>
    <row r="388" spans="1:221" s="1581" customFormat="1">
      <c r="A388" s="1569"/>
      <c r="B388" s="1570" t="s">
        <v>612</v>
      </c>
      <c r="C388" s="1571" t="s">
        <v>743</v>
      </c>
      <c r="D388" s="1572"/>
      <c r="E388" s="1573"/>
      <c r="F388" s="1574" t="s">
        <v>51</v>
      </c>
      <c r="G388" s="1574"/>
      <c r="H388" s="1576"/>
      <c r="I388" s="1582"/>
      <c r="J388" s="1578"/>
      <c r="K388" s="1578"/>
      <c r="L388" s="1582"/>
      <c r="M388" s="1574"/>
      <c r="N388" s="1611">
        <v>3</v>
      </c>
      <c r="O388" s="1612" t="s">
        <v>4372</v>
      </c>
      <c r="P388" s="1595"/>
      <c r="Q388" s="1595"/>
      <c r="R388" s="1595"/>
      <c r="S388" s="1595"/>
      <c r="T388" s="1595"/>
      <c r="U388" s="1595"/>
    </row>
    <row r="389" spans="1:221" s="525" customFormat="1">
      <c r="A389" s="1569"/>
      <c r="B389" s="53"/>
      <c r="C389" s="268"/>
      <c r="D389" s="62"/>
      <c r="E389" s="284"/>
      <c r="F389" s="285"/>
      <c r="G389" s="285"/>
      <c r="H389" s="286"/>
      <c r="I389" s="287"/>
      <c r="J389" s="288"/>
      <c r="K389" s="288"/>
      <c r="L389" s="287"/>
      <c r="M389" s="285"/>
      <c r="N389" s="1400"/>
      <c r="O389" s="1612"/>
      <c r="P389" s="637"/>
      <c r="Q389" s="637"/>
      <c r="R389" s="637"/>
      <c r="S389" s="637"/>
      <c r="T389" s="637"/>
      <c r="U389" s="637"/>
    </row>
    <row r="390" spans="1:221" s="525" customFormat="1">
      <c r="A390" s="1569"/>
      <c r="B390" s="53"/>
      <c r="C390" s="268"/>
      <c r="D390" s="62"/>
      <c r="E390" s="284"/>
      <c r="F390" s="285"/>
      <c r="G390" s="285"/>
      <c r="H390" s="286"/>
      <c r="I390" s="287"/>
      <c r="J390" s="288"/>
      <c r="K390" s="288"/>
      <c r="L390" s="287"/>
      <c r="M390" s="285"/>
      <c r="N390" s="1400"/>
      <c r="O390" s="1612"/>
      <c r="P390" s="637"/>
      <c r="Q390" s="637"/>
      <c r="R390" s="637"/>
      <c r="S390" s="637"/>
      <c r="T390" s="637"/>
      <c r="U390" s="637"/>
    </row>
    <row r="391" spans="1:221" s="525" customFormat="1">
      <c r="A391" s="320"/>
      <c r="B391" s="305"/>
      <c r="C391" s="306"/>
      <c r="D391" s="307"/>
      <c r="E391" s="308"/>
      <c r="F391" s="309"/>
      <c r="G391" s="309"/>
      <c r="H391" s="293"/>
      <c r="I391" s="310"/>
      <c r="J391" s="313"/>
      <c r="K391" s="313"/>
      <c r="L391" s="310"/>
      <c r="M391" s="309"/>
      <c r="N391" s="1402"/>
      <c r="O391" s="1612" t="s">
        <v>4372</v>
      </c>
      <c r="P391" s="637"/>
      <c r="Q391" s="637"/>
      <c r="R391" s="637"/>
      <c r="S391" s="637"/>
      <c r="T391" s="637"/>
      <c r="U391" s="637"/>
    </row>
    <row r="392" spans="1:221" s="525" customFormat="1">
      <c r="A392" s="320"/>
      <c r="B392" s="305"/>
      <c r="C392" s="306"/>
      <c r="D392" s="307"/>
      <c r="E392" s="308"/>
      <c r="F392" s="309"/>
      <c r="G392" s="309"/>
      <c r="H392" s="293"/>
      <c r="I392" s="310"/>
      <c r="J392" s="313"/>
      <c r="K392" s="313"/>
      <c r="L392" s="310"/>
      <c r="M392" s="309"/>
      <c r="N392" s="1402"/>
      <c r="O392" s="1612" t="s">
        <v>4372</v>
      </c>
      <c r="P392" s="637"/>
      <c r="Q392" s="637"/>
      <c r="R392" s="637"/>
      <c r="S392" s="637"/>
      <c r="T392" s="637"/>
      <c r="U392" s="637"/>
    </row>
    <row r="393" spans="1:221" s="525" customFormat="1" ht="16.5">
      <c r="A393" s="523" t="s">
        <v>40</v>
      </c>
      <c r="B393" s="53" t="s">
        <v>348</v>
      </c>
      <c r="C393" s="268" t="s">
        <v>3880</v>
      </c>
      <c r="D393" s="62"/>
      <c r="E393" s="284"/>
      <c r="F393" s="285"/>
      <c r="G393" s="285"/>
      <c r="H393" s="286"/>
      <c r="I393" s="287"/>
      <c r="J393" s="1199"/>
      <c r="K393" s="288"/>
      <c r="L393" s="287"/>
      <c r="M393" s="285"/>
      <c r="N393" s="1400"/>
      <c r="O393" s="1612" t="s">
        <v>4372</v>
      </c>
      <c r="P393" s="637"/>
      <c r="Q393" s="637"/>
      <c r="R393" s="637"/>
      <c r="S393" s="637"/>
      <c r="T393" s="637"/>
      <c r="U393" s="637"/>
    </row>
    <row r="394" spans="1:221" s="525" customFormat="1" ht="16.5">
      <c r="A394" s="523" t="s">
        <v>315</v>
      </c>
      <c r="B394" s="53" t="s">
        <v>348</v>
      </c>
      <c r="C394" s="268" t="s">
        <v>3880</v>
      </c>
      <c r="D394" s="62"/>
      <c r="E394" s="284"/>
      <c r="F394" s="285"/>
      <c r="G394" s="285"/>
      <c r="H394" s="286"/>
      <c r="I394" s="287"/>
      <c r="J394" s="1199"/>
      <c r="K394" s="288"/>
      <c r="L394" s="287"/>
      <c r="M394" s="285"/>
      <c r="N394" s="1400"/>
      <c r="O394" s="1612" t="s">
        <v>4372</v>
      </c>
      <c r="P394" s="637"/>
      <c r="Q394" s="637"/>
      <c r="R394" s="637"/>
      <c r="S394" s="637"/>
      <c r="T394" s="637"/>
      <c r="U394" s="637"/>
    </row>
    <row r="395" spans="1:221" s="525" customFormat="1" ht="16.5">
      <c r="A395" s="523" t="s">
        <v>315</v>
      </c>
      <c r="B395" s="53" t="s">
        <v>348</v>
      </c>
      <c r="C395" s="268" t="s">
        <v>3880</v>
      </c>
      <c r="D395" s="62"/>
      <c r="E395" s="284"/>
      <c r="F395" s="285"/>
      <c r="G395" s="285"/>
      <c r="H395" s="286"/>
      <c r="I395" s="287"/>
      <c r="J395" s="1199"/>
      <c r="K395" s="288"/>
      <c r="L395" s="287"/>
      <c r="M395" s="285"/>
      <c r="N395" s="1400"/>
      <c r="O395" s="1612" t="s">
        <v>4372</v>
      </c>
      <c r="P395" s="637"/>
      <c r="Q395" s="637"/>
      <c r="R395" s="637"/>
      <c r="S395" s="637"/>
      <c r="T395" s="637"/>
      <c r="U395" s="637"/>
    </row>
    <row r="396" spans="1:221" s="525" customFormat="1" ht="16.5">
      <c r="A396" s="523" t="s">
        <v>8</v>
      </c>
      <c r="B396" s="53" t="s">
        <v>348</v>
      </c>
      <c r="C396" s="268" t="s">
        <v>3880</v>
      </c>
      <c r="D396" s="62"/>
      <c r="E396" s="284"/>
      <c r="F396" s="285"/>
      <c r="G396" s="285"/>
      <c r="H396" s="286"/>
      <c r="I396" s="287"/>
      <c r="J396" s="1199"/>
      <c r="K396" s="288"/>
      <c r="L396" s="287"/>
      <c r="M396" s="285"/>
      <c r="N396" s="1400"/>
      <c r="O396" s="1612" t="s">
        <v>4372</v>
      </c>
      <c r="P396" s="637"/>
      <c r="Q396" s="637"/>
      <c r="R396" s="637"/>
      <c r="S396" s="637"/>
      <c r="T396" s="637"/>
      <c r="U396" s="637"/>
    </row>
    <row r="397" spans="1:221" s="1581" customFormat="1">
      <c r="A397" s="1569" t="s">
        <v>4114</v>
      </c>
      <c r="B397" s="1570" t="s">
        <v>612</v>
      </c>
      <c r="C397" s="1571" t="s">
        <v>927</v>
      </c>
      <c r="D397" s="1572"/>
      <c r="E397" s="1573">
        <v>30</v>
      </c>
      <c r="F397" s="1574"/>
      <c r="G397" s="1574"/>
      <c r="H397" s="1576"/>
      <c r="I397" s="1582"/>
      <c r="J397" s="1578"/>
      <c r="K397" s="1578"/>
      <c r="L397" s="1582">
        <v>60</v>
      </c>
      <c r="M397" s="1574">
        <v>30</v>
      </c>
      <c r="N397" s="1579">
        <v>3</v>
      </c>
      <c r="O397" s="1612" t="s">
        <v>4372</v>
      </c>
    </row>
    <row r="398" spans="1:221" s="1597" customFormat="1">
      <c r="A398" s="1569" t="s">
        <v>4115</v>
      </c>
      <c r="B398" s="1570" t="s">
        <v>612</v>
      </c>
      <c r="C398" s="1571" t="s">
        <v>927</v>
      </c>
      <c r="D398" s="1572"/>
      <c r="E398" s="1573">
        <v>32.5</v>
      </c>
      <c r="F398" s="1574"/>
      <c r="G398" s="1574"/>
      <c r="H398" s="1576"/>
      <c r="I398" s="1582"/>
      <c r="J398" s="1578"/>
      <c r="K398" s="1578"/>
      <c r="L398" s="1582">
        <v>65</v>
      </c>
      <c r="M398" s="1574">
        <v>32.5</v>
      </c>
      <c r="N398" s="1579">
        <v>3</v>
      </c>
      <c r="O398" s="1612" t="s">
        <v>4372</v>
      </c>
      <c r="AJ398" s="1581"/>
      <c r="AK398" s="1581"/>
      <c r="AL398" s="1581"/>
      <c r="AM398" s="1581"/>
      <c r="AN398" s="1581"/>
      <c r="AO398" s="1581"/>
      <c r="AP398" s="1581"/>
      <c r="AQ398" s="1581"/>
      <c r="AR398" s="1581"/>
      <c r="AS398" s="1581"/>
      <c r="AT398" s="1581"/>
      <c r="AU398" s="1581"/>
      <c r="AV398" s="1581"/>
      <c r="AW398" s="1581"/>
      <c r="AX398" s="1581"/>
      <c r="AY398" s="1581"/>
      <c r="AZ398" s="1581"/>
      <c r="BA398" s="1581"/>
      <c r="BB398" s="1581"/>
      <c r="BC398" s="1581"/>
      <c r="BD398" s="1581"/>
      <c r="BE398" s="1581"/>
      <c r="BF398" s="1581"/>
      <c r="BG398" s="1581"/>
      <c r="BH398" s="1581"/>
      <c r="BI398" s="1581"/>
      <c r="BJ398" s="1581"/>
      <c r="BK398" s="1581"/>
      <c r="BL398" s="1581"/>
      <c r="BM398" s="1581"/>
      <c r="BN398" s="1581"/>
      <c r="BO398" s="1581"/>
      <c r="BP398" s="1581"/>
      <c r="BQ398" s="1581"/>
      <c r="BR398" s="1581"/>
      <c r="BS398" s="1581"/>
      <c r="BT398" s="1581"/>
      <c r="BU398" s="1581"/>
      <c r="BV398" s="1581"/>
      <c r="BW398" s="1581"/>
      <c r="BX398" s="1581"/>
      <c r="BY398" s="1581"/>
      <c r="BZ398" s="1581"/>
      <c r="CA398" s="1581"/>
      <c r="CB398" s="1581"/>
      <c r="CC398" s="1581"/>
      <c r="CD398" s="1581"/>
      <c r="CE398" s="1581"/>
      <c r="CF398" s="1581"/>
      <c r="CG398" s="1581"/>
      <c r="CH398" s="1581"/>
      <c r="CI398" s="1581"/>
      <c r="CJ398" s="1581"/>
      <c r="CK398" s="1581"/>
      <c r="CL398" s="1581"/>
      <c r="CM398" s="1581"/>
      <c r="CN398" s="1581"/>
      <c r="CO398" s="1581"/>
      <c r="CP398" s="1581"/>
      <c r="CQ398" s="1581"/>
      <c r="CR398" s="1581"/>
      <c r="CS398" s="1581"/>
      <c r="CT398" s="1581"/>
      <c r="CU398" s="1581"/>
      <c r="CV398" s="1581"/>
      <c r="CW398" s="1581"/>
      <c r="CX398" s="1581"/>
      <c r="CY398" s="1581"/>
      <c r="CZ398" s="1581"/>
      <c r="DA398" s="1581"/>
      <c r="DB398" s="1581"/>
      <c r="DC398" s="1581"/>
      <c r="DD398" s="1581"/>
      <c r="DE398" s="1581"/>
      <c r="DF398" s="1581"/>
      <c r="DG398" s="1581"/>
      <c r="DH398" s="1581"/>
      <c r="DI398" s="1581"/>
      <c r="DJ398" s="1581"/>
      <c r="DK398" s="1581"/>
      <c r="DL398" s="1581"/>
      <c r="DM398" s="1581"/>
      <c r="DN398" s="1581"/>
      <c r="DO398" s="1581"/>
      <c r="DP398" s="1581"/>
      <c r="DQ398" s="1581"/>
      <c r="DR398" s="1581"/>
      <c r="DS398" s="1581"/>
      <c r="DT398" s="1581"/>
      <c r="DU398" s="1581"/>
      <c r="DV398" s="1581"/>
      <c r="DW398" s="1581"/>
      <c r="DX398" s="1581"/>
      <c r="DY398" s="1581"/>
      <c r="DZ398" s="1581"/>
      <c r="EA398" s="1581"/>
      <c r="EB398" s="1581"/>
      <c r="EC398" s="1581"/>
      <c r="ED398" s="1581"/>
      <c r="EE398" s="1581"/>
      <c r="EF398" s="1581"/>
      <c r="EG398" s="1581"/>
      <c r="EH398" s="1581"/>
      <c r="EI398" s="1581"/>
      <c r="EJ398" s="1581"/>
      <c r="EK398" s="1581"/>
      <c r="EL398" s="1581"/>
      <c r="EM398" s="1581"/>
      <c r="EN398" s="1581"/>
      <c r="EO398" s="1581"/>
      <c r="EP398" s="1581"/>
      <c r="EQ398" s="1581"/>
      <c r="ER398" s="1581"/>
      <c r="ES398" s="1581"/>
      <c r="ET398" s="1581"/>
      <c r="EU398" s="1581"/>
      <c r="EV398" s="1581"/>
      <c r="EW398" s="1581"/>
      <c r="EX398" s="1581"/>
      <c r="EY398" s="1581"/>
      <c r="EZ398" s="1581"/>
      <c r="FA398" s="1581"/>
      <c r="FB398" s="1581"/>
      <c r="FC398" s="1581"/>
      <c r="FD398" s="1581"/>
      <c r="FE398" s="1581"/>
      <c r="FF398" s="1581"/>
      <c r="FG398" s="1581"/>
      <c r="FH398" s="1581"/>
      <c r="FI398" s="1581"/>
      <c r="FJ398" s="1581"/>
      <c r="FK398" s="1581"/>
      <c r="FL398" s="1581"/>
      <c r="FM398" s="1581"/>
      <c r="FN398" s="1581"/>
      <c r="FO398" s="1581"/>
      <c r="FP398" s="1581"/>
      <c r="FQ398" s="1581"/>
      <c r="FR398" s="1581"/>
      <c r="FS398" s="1581"/>
      <c r="FT398" s="1581"/>
      <c r="FU398" s="1581"/>
      <c r="FV398" s="1581"/>
      <c r="FW398" s="1581"/>
      <c r="FX398" s="1581"/>
      <c r="FY398" s="1581"/>
      <c r="FZ398" s="1581"/>
      <c r="GA398" s="1581"/>
      <c r="GB398" s="1581"/>
      <c r="GC398" s="1581"/>
      <c r="GD398" s="1581"/>
      <c r="GE398" s="1581"/>
      <c r="GF398" s="1581"/>
      <c r="GG398" s="1581"/>
      <c r="GH398" s="1581"/>
      <c r="GI398" s="1581"/>
      <c r="GJ398" s="1581"/>
      <c r="GK398" s="1581"/>
      <c r="GL398" s="1581"/>
      <c r="GM398" s="1581"/>
      <c r="GN398" s="1581"/>
      <c r="GO398" s="1581"/>
      <c r="GP398" s="1581"/>
      <c r="GQ398" s="1581"/>
      <c r="GR398" s="1581"/>
      <c r="GS398" s="1581"/>
      <c r="GT398" s="1581"/>
      <c r="GU398" s="1581"/>
      <c r="GV398" s="1581"/>
      <c r="GW398" s="1581"/>
      <c r="GX398" s="1581"/>
      <c r="GY398" s="1581"/>
      <c r="GZ398" s="1581"/>
      <c r="HA398" s="1581"/>
      <c r="HB398" s="1581"/>
      <c r="HC398" s="1581"/>
      <c r="HD398" s="1581"/>
      <c r="HE398" s="1581"/>
      <c r="HF398" s="1581"/>
      <c r="HG398" s="1581"/>
      <c r="HH398" s="1581"/>
      <c r="HI398" s="1581"/>
      <c r="HJ398" s="1581"/>
      <c r="HK398" s="1581"/>
      <c r="HL398" s="1581"/>
      <c r="HM398" s="1581"/>
    </row>
    <row r="399" spans="1:221" s="1597" customFormat="1">
      <c r="A399" s="1569" t="s">
        <v>4116</v>
      </c>
      <c r="B399" s="1570" t="s">
        <v>612</v>
      </c>
      <c r="C399" s="1571" t="s">
        <v>927</v>
      </c>
      <c r="D399" s="1572"/>
      <c r="E399" s="1573">
        <v>42.5</v>
      </c>
      <c r="F399" s="1574" t="s">
        <v>4117</v>
      </c>
      <c r="G399" s="1574"/>
      <c r="H399" s="1576"/>
      <c r="I399" s="1582"/>
      <c r="J399" s="1578"/>
      <c r="K399" s="1578"/>
      <c r="L399" s="1582">
        <v>75</v>
      </c>
      <c r="M399" s="1574">
        <v>32.5</v>
      </c>
      <c r="N399" s="1579">
        <v>3</v>
      </c>
      <c r="O399" s="1612" t="s">
        <v>4372</v>
      </c>
      <c r="AJ399" s="1581"/>
      <c r="AK399" s="1581"/>
      <c r="AL399" s="1581"/>
      <c r="AM399" s="1581"/>
      <c r="AN399" s="1581"/>
      <c r="AO399" s="1581"/>
      <c r="AP399" s="1581"/>
      <c r="AQ399" s="1581"/>
      <c r="AR399" s="1581"/>
      <c r="AS399" s="1581"/>
      <c r="AT399" s="1581"/>
      <c r="AU399" s="1581"/>
      <c r="AV399" s="1581"/>
      <c r="AW399" s="1581"/>
      <c r="AX399" s="1581"/>
      <c r="AY399" s="1581"/>
      <c r="AZ399" s="1581"/>
      <c r="BA399" s="1581"/>
      <c r="BB399" s="1581"/>
      <c r="BC399" s="1581"/>
      <c r="BD399" s="1581"/>
      <c r="BE399" s="1581"/>
      <c r="BF399" s="1581"/>
      <c r="BG399" s="1581"/>
      <c r="BH399" s="1581"/>
      <c r="BI399" s="1581"/>
      <c r="BJ399" s="1581"/>
      <c r="BK399" s="1581"/>
      <c r="BL399" s="1581"/>
      <c r="BM399" s="1581"/>
      <c r="BN399" s="1581"/>
      <c r="BO399" s="1581"/>
      <c r="BP399" s="1581"/>
      <c r="BQ399" s="1581"/>
      <c r="BR399" s="1581"/>
      <c r="BS399" s="1581"/>
      <c r="BT399" s="1581"/>
      <c r="BU399" s="1581"/>
      <c r="BV399" s="1581"/>
      <c r="BW399" s="1581"/>
      <c r="BX399" s="1581"/>
      <c r="BY399" s="1581"/>
      <c r="BZ399" s="1581"/>
      <c r="CA399" s="1581"/>
      <c r="CB399" s="1581"/>
      <c r="CC399" s="1581"/>
      <c r="CD399" s="1581"/>
      <c r="CE399" s="1581"/>
      <c r="CF399" s="1581"/>
      <c r="CG399" s="1581"/>
      <c r="CH399" s="1581"/>
      <c r="CI399" s="1581"/>
      <c r="CJ399" s="1581"/>
      <c r="CK399" s="1581"/>
      <c r="CL399" s="1581"/>
      <c r="CM399" s="1581"/>
      <c r="CN399" s="1581"/>
      <c r="CO399" s="1581"/>
      <c r="CP399" s="1581"/>
      <c r="CQ399" s="1581"/>
      <c r="CR399" s="1581"/>
      <c r="CS399" s="1581"/>
      <c r="CT399" s="1581"/>
      <c r="CU399" s="1581"/>
      <c r="CV399" s="1581"/>
      <c r="CW399" s="1581"/>
      <c r="CX399" s="1581"/>
      <c r="CY399" s="1581"/>
      <c r="CZ399" s="1581"/>
      <c r="DA399" s="1581"/>
      <c r="DB399" s="1581"/>
      <c r="DC399" s="1581"/>
      <c r="DD399" s="1581"/>
      <c r="DE399" s="1581"/>
      <c r="DF399" s="1581"/>
      <c r="DG399" s="1581"/>
      <c r="DH399" s="1581"/>
      <c r="DI399" s="1581"/>
      <c r="DJ399" s="1581"/>
      <c r="DK399" s="1581"/>
      <c r="DL399" s="1581"/>
      <c r="DM399" s="1581"/>
      <c r="DN399" s="1581"/>
      <c r="DO399" s="1581"/>
      <c r="DP399" s="1581"/>
      <c r="DQ399" s="1581"/>
      <c r="DR399" s="1581"/>
      <c r="DS399" s="1581"/>
      <c r="DT399" s="1581"/>
      <c r="DU399" s="1581"/>
      <c r="DV399" s="1581"/>
      <c r="DW399" s="1581"/>
      <c r="DX399" s="1581"/>
      <c r="DY399" s="1581"/>
      <c r="DZ399" s="1581"/>
      <c r="EA399" s="1581"/>
      <c r="EB399" s="1581"/>
      <c r="EC399" s="1581"/>
      <c r="ED399" s="1581"/>
      <c r="EE399" s="1581"/>
      <c r="EF399" s="1581"/>
      <c r="EG399" s="1581"/>
      <c r="EH399" s="1581"/>
      <c r="EI399" s="1581"/>
      <c r="EJ399" s="1581"/>
      <c r="EK399" s="1581"/>
      <c r="EL399" s="1581"/>
      <c r="EM399" s="1581"/>
      <c r="EN399" s="1581"/>
      <c r="EO399" s="1581"/>
      <c r="EP399" s="1581"/>
      <c r="EQ399" s="1581"/>
      <c r="ER399" s="1581"/>
      <c r="ES399" s="1581"/>
      <c r="ET399" s="1581"/>
      <c r="EU399" s="1581"/>
      <c r="EV399" s="1581"/>
      <c r="EW399" s="1581"/>
      <c r="EX399" s="1581"/>
      <c r="EY399" s="1581"/>
      <c r="EZ399" s="1581"/>
      <c r="FA399" s="1581"/>
      <c r="FB399" s="1581"/>
      <c r="FC399" s="1581"/>
      <c r="FD399" s="1581"/>
      <c r="FE399" s="1581"/>
      <c r="FF399" s="1581"/>
      <c r="FG399" s="1581"/>
      <c r="FH399" s="1581"/>
      <c r="FI399" s="1581"/>
      <c r="FJ399" s="1581"/>
      <c r="FK399" s="1581"/>
      <c r="FL399" s="1581"/>
      <c r="FM399" s="1581"/>
      <c r="FN399" s="1581"/>
      <c r="FO399" s="1581"/>
      <c r="FP399" s="1581"/>
      <c r="FQ399" s="1581"/>
      <c r="FR399" s="1581"/>
      <c r="FS399" s="1581"/>
      <c r="FT399" s="1581"/>
      <c r="FU399" s="1581"/>
      <c r="FV399" s="1581"/>
      <c r="FW399" s="1581"/>
      <c r="FX399" s="1581"/>
      <c r="FY399" s="1581"/>
      <c r="FZ399" s="1581"/>
      <c r="GA399" s="1581"/>
      <c r="GB399" s="1581"/>
      <c r="GC399" s="1581"/>
      <c r="GD399" s="1581"/>
      <c r="GE399" s="1581"/>
      <c r="GF399" s="1581"/>
      <c r="GG399" s="1581"/>
      <c r="GH399" s="1581"/>
      <c r="GI399" s="1581"/>
      <c r="GJ399" s="1581"/>
      <c r="GK399" s="1581"/>
      <c r="GL399" s="1581"/>
      <c r="GM399" s="1581"/>
      <c r="GN399" s="1581"/>
      <c r="GO399" s="1581"/>
      <c r="GP399" s="1581"/>
      <c r="GQ399" s="1581"/>
      <c r="GR399" s="1581"/>
      <c r="GS399" s="1581"/>
      <c r="GT399" s="1581"/>
      <c r="GU399" s="1581"/>
      <c r="GV399" s="1581"/>
      <c r="GW399" s="1581"/>
      <c r="GX399" s="1581"/>
      <c r="GY399" s="1581"/>
      <c r="GZ399" s="1581"/>
      <c r="HA399" s="1581"/>
      <c r="HB399" s="1581"/>
      <c r="HC399" s="1581"/>
      <c r="HD399" s="1581"/>
      <c r="HE399" s="1581"/>
      <c r="HF399" s="1581"/>
      <c r="HG399" s="1581"/>
      <c r="HH399" s="1581"/>
      <c r="HI399" s="1581"/>
      <c r="HJ399" s="1581"/>
      <c r="HK399" s="1581"/>
      <c r="HL399" s="1581"/>
      <c r="HM399" s="1581"/>
    </row>
    <row r="400" spans="1:221" s="1581" customFormat="1">
      <c r="A400" s="1569" t="s">
        <v>4118</v>
      </c>
      <c r="B400" s="1570" t="s">
        <v>612</v>
      </c>
      <c r="C400" s="1571" t="s">
        <v>927</v>
      </c>
      <c r="D400" s="1572"/>
      <c r="E400" s="1573">
        <v>55</v>
      </c>
      <c r="F400" s="1574" t="s">
        <v>4119</v>
      </c>
      <c r="G400" s="1574"/>
      <c r="H400" s="1576"/>
      <c r="I400" s="1582"/>
      <c r="J400" s="1578"/>
      <c r="K400" s="1578"/>
      <c r="L400" s="1582">
        <v>100</v>
      </c>
      <c r="M400" s="1574">
        <v>45</v>
      </c>
      <c r="N400" s="1579">
        <v>3</v>
      </c>
      <c r="O400" s="1612" t="s">
        <v>4372</v>
      </c>
    </row>
    <row r="401" spans="1:21" s="1581" customFormat="1">
      <c r="A401" s="1569" t="s">
        <v>2383</v>
      </c>
      <c r="B401" s="1570" t="s">
        <v>612</v>
      </c>
      <c r="C401" s="1571" t="s">
        <v>927</v>
      </c>
      <c r="D401" s="1572"/>
      <c r="E401" s="1573">
        <v>100</v>
      </c>
      <c r="F401" s="1574"/>
      <c r="G401" s="1574"/>
      <c r="H401" s="1576"/>
      <c r="I401" s="1582"/>
      <c r="J401" s="1578"/>
      <c r="K401" s="1578"/>
      <c r="L401" s="1582">
        <v>180</v>
      </c>
      <c r="M401" s="1574">
        <v>80</v>
      </c>
      <c r="N401" s="1579">
        <v>3</v>
      </c>
      <c r="O401" s="1612" t="s">
        <v>4372</v>
      </c>
    </row>
    <row r="402" spans="1:21" s="525" customFormat="1" ht="16.5">
      <c r="A402" s="523" t="s">
        <v>40</v>
      </c>
      <c r="B402" s="53" t="s">
        <v>348</v>
      </c>
      <c r="C402" s="268" t="s">
        <v>744</v>
      </c>
      <c r="D402" s="62"/>
      <c r="E402" s="284">
        <v>45</v>
      </c>
      <c r="F402" s="285"/>
      <c r="G402" s="285"/>
      <c r="H402" s="286"/>
      <c r="I402" s="287"/>
      <c r="J402" s="1199"/>
      <c r="K402" s="288"/>
      <c r="L402" s="287">
        <v>80</v>
      </c>
      <c r="M402" s="285">
        <v>35</v>
      </c>
      <c r="N402" s="1400">
        <v>4</v>
      </c>
      <c r="O402" s="1612" t="s">
        <v>4372</v>
      </c>
      <c r="P402" s="637"/>
      <c r="Q402" s="637"/>
      <c r="R402" s="637"/>
      <c r="S402" s="637"/>
      <c r="T402" s="637"/>
      <c r="U402" s="637"/>
    </row>
    <row r="403" spans="1:21" s="525" customFormat="1" ht="16.5">
      <c r="A403" s="523" t="s">
        <v>315</v>
      </c>
      <c r="B403" s="53" t="s">
        <v>348</v>
      </c>
      <c r="C403" s="268" t="s">
        <v>744</v>
      </c>
      <c r="D403" s="62"/>
      <c r="E403" s="284">
        <v>85</v>
      </c>
      <c r="F403" s="285" t="s">
        <v>484</v>
      </c>
      <c r="G403" s="285"/>
      <c r="H403" s="286"/>
      <c r="I403" s="287"/>
      <c r="J403" s="1199"/>
      <c r="K403" s="288"/>
      <c r="L403" s="287">
        <v>150</v>
      </c>
      <c r="M403" s="285">
        <v>65</v>
      </c>
      <c r="N403" s="1400">
        <v>4</v>
      </c>
      <c r="O403" s="1612" t="s">
        <v>4372</v>
      </c>
      <c r="P403" s="637"/>
      <c r="Q403" s="637"/>
      <c r="R403" s="637"/>
      <c r="S403" s="637"/>
      <c r="T403" s="637"/>
      <c r="U403" s="637"/>
    </row>
    <row r="404" spans="1:21" s="342" customFormat="1" ht="16.5">
      <c r="A404" s="523" t="s">
        <v>315</v>
      </c>
      <c r="B404" s="53" t="s">
        <v>348</v>
      </c>
      <c r="C404" s="268" t="s">
        <v>744</v>
      </c>
      <c r="D404" s="62"/>
      <c r="E404" s="284">
        <v>75</v>
      </c>
      <c r="F404" s="285" t="s">
        <v>485</v>
      </c>
      <c r="G404" s="285"/>
      <c r="H404" s="286"/>
      <c r="I404" s="287"/>
      <c r="J404" s="1199"/>
      <c r="K404" s="288"/>
      <c r="L404" s="287">
        <v>130</v>
      </c>
      <c r="M404" s="285">
        <v>55</v>
      </c>
      <c r="N404" s="1400">
        <v>4</v>
      </c>
      <c r="O404" s="1612" t="s">
        <v>4372</v>
      </c>
      <c r="P404" s="318"/>
      <c r="Q404" s="318"/>
      <c r="R404" s="318"/>
      <c r="S404" s="318"/>
      <c r="T404" s="318"/>
      <c r="U404" s="318"/>
    </row>
    <row r="405" spans="1:21" s="342" customFormat="1" ht="16.5">
      <c r="A405" s="523" t="s">
        <v>8</v>
      </c>
      <c r="B405" s="53" t="s">
        <v>348</v>
      </c>
      <c r="C405" s="268" t="s">
        <v>744</v>
      </c>
      <c r="D405" s="62"/>
      <c r="E405" s="284">
        <v>55</v>
      </c>
      <c r="F405" s="285"/>
      <c r="G405" s="285"/>
      <c r="H405" s="286"/>
      <c r="I405" s="287"/>
      <c r="J405" s="1199"/>
      <c r="K405" s="288"/>
      <c r="L405" s="287">
        <v>100</v>
      </c>
      <c r="M405" s="285">
        <v>45</v>
      </c>
      <c r="N405" s="1400">
        <v>4</v>
      </c>
      <c r="O405" s="1612" t="s">
        <v>4372</v>
      </c>
      <c r="P405" s="318"/>
      <c r="Q405" s="318"/>
      <c r="R405" s="318"/>
      <c r="S405" s="318"/>
      <c r="T405" s="318"/>
      <c r="U405" s="318"/>
    </row>
    <row r="406" spans="1:21" s="525" customFormat="1" ht="16.5">
      <c r="A406" s="523" t="s">
        <v>40</v>
      </c>
      <c r="B406" s="53" t="s">
        <v>348</v>
      </c>
      <c r="C406" s="268" t="s">
        <v>3879</v>
      </c>
      <c r="D406" s="62"/>
      <c r="E406" s="284"/>
      <c r="F406" s="285"/>
      <c r="G406" s="285"/>
      <c r="H406" s="286"/>
      <c r="I406" s="287"/>
      <c r="J406" s="1199"/>
      <c r="K406" s="288"/>
      <c r="L406" s="287"/>
      <c r="M406" s="285"/>
      <c r="N406" s="1400"/>
      <c r="O406" s="1612" t="s">
        <v>4372</v>
      </c>
      <c r="P406" s="637"/>
      <c r="Q406" s="637"/>
      <c r="R406" s="637"/>
      <c r="S406" s="637"/>
      <c r="T406" s="637"/>
      <c r="U406" s="637"/>
    </row>
    <row r="407" spans="1:21" s="525" customFormat="1" ht="16.5">
      <c r="A407" s="523" t="s">
        <v>315</v>
      </c>
      <c r="B407" s="53" t="s">
        <v>348</v>
      </c>
      <c r="C407" s="268" t="s">
        <v>3879</v>
      </c>
      <c r="D407" s="62"/>
      <c r="E407" s="284"/>
      <c r="F407" s="285"/>
      <c r="G407" s="285"/>
      <c r="H407" s="286"/>
      <c r="I407" s="287"/>
      <c r="J407" s="1199"/>
      <c r="K407" s="288"/>
      <c r="L407" s="287"/>
      <c r="M407" s="285"/>
      <c r="N407" s="1400"/>
      <c r="O407" s="1612" t="s">
        <v>4372</v>
      </c>
      <c r="P407" s="637"/>
      <c r="Q407" s="637"/>
      <c r="R407" s="637"/>
      <c r="S407" s="637"/>
      <c r="T407" s="637"/>
      <c r="U407" s="637"/>
    </row>
    <row r="408" spans="1:21" s="525" customFormat="1" ht="16.5">
      <c r="A408" s="523" t="s">
        <v>315</v>
      </c>
      <c r="B408" s="53" t="s">
        <v>348</v>
      </c>
      <c r="C408" s="268" t="s">
        <v>3879</v>
      </c>
      <c r="D408" s="62"/>
      <c r="E408" s="284"/>
      <c r="F408" s="285"/>
      <c r="G408" s="285"/>
      <c r="H408" s="286"/>
      <c r="I408" s="287"/>
      <c r="J408" s="1199"/>
      <c r="K408" s="288"/>
      <c r="L408" s="287"/>
      <c r="M408" s="285"/>
      <c r="N408" s="1400"/>
      <c r="O408" s="1612" t="s">
        <v>4372</v>
      </c>
      <c r="P408" s="637"/>
      <c r="Q408" s="637"/>
      <c r="R408" s="637"/>
      <c r="S408" s="637"/>
      <c r="T408" s="637"/>
      <c r="U408" s="637"/>
    </row>
    <row r="409" spans="1:21" s="525" customFormat="1" ht="16.5">
      <c r="A409" s="523" t="s">
        <v>8</v>
      </c>
      <c r="B409" s="53" t="s">
        <v>348</v>
      </c>
      <c r="C409" s="268" t="s">
        <v>3879</v>
      </c>
      <c r="D409" s="62"/>
      <c r="E409" s="284"/>
      <c r="F409" s="285"/>
      <c r="G409" s="285"/>
      <c r="H409" s="286"/>
      <c r="I409" s="287"/>
      <c r="J409" s="1199"/>
      <c r="K409" s="288"/>
      <c r="L409" s="287"/>
      <c r="M409" s="285"/>
      <c r="N409" s="1400"/>
      <c r="O409" s="1612" t="s">
        <v>4372</v>
      </c>
      <c r="P409" s="637"/>
      <c r="Q409" s="637"/>
      <c r="R409" s="637"/>
      <c r="S409" s="637"/>
      <c r="T409" s="637"/>
      <c r="U409" s="637"/>
    </row>
    <row r="410" spans="1:21" s="342" customFormat="1" ht="16.5" customHeight="1">
      <c r="A410" s="320" t="s">
        <v>40</v>
      </c>
      <c r="B410" s="305" t="s">
        <v>612</v>
      </c>
      <c r="C410" s="306" t="s">
        <v>581</v>
      </c>
      <c r="D410" s="307"/>
      <c r="E410" s="308">
        <v>35</v>
      </c>
      <c r="F410" s="309"/>
      <c r="G410" s="309"/>
      <c r="H410" s="293"/>
      <c r="I410" s="310"/>
      <c r="J410" s="313"/>
      <c r="K410" s="313"/>
      <c r="L410" s="310">
        <v>70</v>
      </c>
      <c r="M410" s="309">
        <v>35</v>
      </c>
      <c r="N410" s="1585">
        <v>4</v>
      </c>
      <c r="O410" s="1612" t="s">
        <v>4372</v>
      </c>
    </row>
    <row r="411" spans="1:21" s="342" customFormat="1">
      <c r="A411" s="320" t="s">
        <v>225</v>
      </c>
      <c r="B411" s="305" t="s">
        <v>612</v>
      </c>
      <c r="C411" s="306" t="s">
        <v>581</v>
      </c>
      <c r="D411" s="307"/>
      <c r="E411" s="308">
        <v>60</v>
      </c>
      <c r="F411" s="309"/>
      <c r="G411" s="309"/>
      <c r="H411" s="293"/>
      <c r="I411" s="310"/>
      <c r="J411" s="313"/>
      <c r="K411" s="313"/>
      <c r="L411" s="310">
        <v>110</v>
      </c>
      <c r="M411" s="309">
        <v>50</v>
      </c>
      <c r="N411" s="1585">
        <v>4</v>
      </c>
      <c r="O411" s="1612" t="s">
        <v>4372</v>
      </c>
    </row>
    <row r="412" spans="1:21" s="342" customFormat="1">
      <c r="A412" s="320" t="s">
        <v>582</v>
      </c>
      <c r="B412" s="305" t="s">
        <v>612</v>
      </c>
      <c r="C412" s="306" t="s">
        <v>581</v>
      </c>
      <c r="D412" s="307"/>
      <c r="E412" s="308">
        <v>90</v>
      </c>
      <c r="F412" s="309"/>
      <c r="G412" s="309"/>
      <c r="H412" s="293"/>
      <c r="I412" s="310"/>
      <c r="J412" s="313"/>
      <c r="K412" s="313"/>
      <c r="L412" s="310">
        <v>170</v>
      </c>
      <c r="M412" s="309">
        <v>80</v>
      </c>
      <c r="N412" s="1585">
        <v>4</v>
      </c>
      <c r="O412" s="1612" t="s">
        <v>4372</v>
      </c>
    </row>
    <row r="413" spans="1:21" s="1581" customFormat="1">
      <c r="A413" s="1569" t="s">
        <v>4209</v>
      </c>
      <c r="B413" s="1570" t="s">
        <v>4205</v>
      </c>
      <c r="C413" s="1571" t="s">
        <v>4206</v>
      </c>
      <c r="D413" s="1572"/>
      <c r="E413" s="1573">
        <v>72.5</v>
      </c>
      <c r="F413" s="1574" t="s">
        <v>58</v>
      </c>
      <c r="G413" s="1574"/>
      <c r="H413" s="1574" t="s">
        <v>4207</v>
      </c>
      <c r="I413" s="1582"/>
      <c r="J413" s="1578"/>
      <c r="K413" s="1578"/>
      <c r="L413" s="1582">
        <v>125</v>
      </c>
      <c r="M413" s="1574">
        <v>52.5</v>
      </c>
      <c r="N413" s="1611"/>
      <c r="O413" s="1612"/>
      <c r="P413" s="1595"/>
      <c r="Q413" s="1595"/>
      <c r="R413" s="1595"/>
      <c r="S413" s="1595"/>
      <c r="T413" s="1595"/>
      <c r="U413" s="1595"/>
    </row>
    <row r="414" spans="1:21" s="1581" customFormat="1">
      <c r="A414" s="1569" t="s">
        <v>4208</v>
      </c>
      <c r="B414" s="1570" t="s">
        <v>4205</v>
      </c>
      <c r="C414" s="1571" t="s">
        <v>4206</v>
      </c>
      <c r="D414" s="1572"/>
      <c r="E414" s="1573">
        <v>87.5</v>
      </c>
      <c r="F414" s="1574" t="s">
        <v>58</v>
      </c>
      <c r="G414" s="1574"/>
      <c r="H414" s="1574" t="s">
        <v>4207</v>
      </c>
      <c r="I414" s="1582"/>
      <c r="J414" s="1578"/>
      <c r="K414" s="1578"/>
      <c r="L414" s="1582">
        <v>155</v>
      </c>
      <c r="M414" s="1574">
        <v>67.5</v>
      </c>
      <c r="N414" s="1611"/>
      <c r="O414" s="1612"/>
      <c r="P414" s="1595"/>
      <c r="Q414" s="1595"/>
      <c r="R414" s="1595"/>
      <c r="S414" s="1595"/>
      <c r="T414" s="1595"/>
      <c r="U414" s="1595"/>
    </row>
    <row r="415" spans="1:21" s="1581" customFormat="1">
      <c r="A415" s="1569" t="s">
        <v>17</v>
      </c>
      <c r="B415" s="1570" t="s">
        <v>4205</v>
      </c>
      <c r="C415" s="1571" t="s">
        <v>4206</v>
      </c>
      <c r="D415" s="1572"/>
      <c r="E415" s="1573">
        <v>100</v>
      </c>
      <c r="F415" s="1574" t="s">
        <v>58</v>
      </c>
      <c r="G415" s="1574"/>
      <c r="H415" s="1574" t="s">
        <v>4207</v>
      </c>
      <c r="I415" s="1582"/>
      <c r="J415" s="1578"/>
      <c r="K415" s="1578"/>
      <c r="L415" s="1582">
        <v>180</v>
      </c>
      <c r="M415" s="1574">
        <v>80</v>
      </c>
      <c r="N415" s="1611"/>
      <c r="O415" s="1612" t="s">
        <v>4210</v>
      </c>
      <c r="P415" s="1595"/>
      <c r="Q415" s="1595"/>
      <c r="R415" s="1595"/>
      <c r="S415" s="1595"/>
      <c r="T415" s="1595"/>
      <c r="U415" s="1595"/>
    </row>
    <row r="416" spans="1:21" s="1581" customFormat="1">
      <c r="A416" s="1630" t="s">
        <v>881</v>
      </c>
      <c r="B416" s="1631" t="s">
        <v>610</v>
      </c>
      <c r="C416" s="1632" t="s">
        <v>879</v>
      </c>
      <c r="D416" s="1633"/>
      <c r="E416" s="1634">
        <v>80</v>
      </c>
      <c r="F416" s="1622">
        <v>15</v>
      </c>
      <c r="G416" s="1644" t="s">
        <v>555</v>
      </c>
      <c r="H416" s="1622" t="s">
        <v>745</v>
      </c>
      <c r="I416" s="1623"/>
      <c r="J416" s="1623" t="s">
        <v>882</v>
      </c>
      <c r="K416" s="1623"/>
      <c r="L416" s="1623">
        <v>96</v>
      </c>
      <c r="M416" s="1622">
        <v>16</v>
      </c>
      <c r="N416" s="1636">
        <v>3</v>
      </c>
      <c r="O416" s="1612"/>
      <c r="P416" s="1595"/>
      <c r="Q416" s="1595"/>
      <c r="R416" s="1595"/>
      <c r="S416" s="1595"/>
      <c r="T416" s="1595"/>
      <c r="U416" s="1595"/>
    </row>
    <row r="417" spans="1:21" s="1581" customFormat="1">
      <c r="A417" s="1630" t="s">
        <v>880</v>
      </c>
      <c r="B417" s="1631" t="s">
        <v>610</v>
      </c>
      <c r="C417" s="1632" t="s">
        <v>879</v>
      </c>
      <c r="D417" s="1633"/>
      <c r="E417" s="1634">
        <v>84</v>
      </c>
      <c r="F417" s="1622">
        <v>15</v>
      </c>
      <c r="G417" s="1644" t="s">
        <v>555</v>
      </c>
      <c r="H417" s="1622" t="s">
        <v>745</v>
      </c>
      <c r="I417" s="1623"/>
      <c r="J417" s="1623" t="s">
        <v>882</v>
      </c>
      <c r="K417" s="1623"/>
      <c r="L417" s="1623">
        <v>100</v>
      </c>
      <c r="M417" s="1622">
        <v>16</v>
      </c>
      <c r="N417" s="1636">
        <v>3</v>
      </c>
      <c r="O417" s="1612"/>
      <c r="P417" s="1595"/>
      <c r="Q417" s="1595"/>
      <c r="R417" s="1595"/>
      <c r="S417" s="1595"/>
      <c r="T417" s="1595"/>
      <c r="U417" s="1595"/>
    </row>
    <row r="418" spans="1:21" s="1581" customFormat="1">
      <c r="A418" s="1630" t="s">
        <v>4199</v>
      </c>
      <c r="B418" s="1631" t="s">
        <v>610</v>
      </c>
      <c r="C418" s="1632" t="s">
        <v>746</v>
      </c>
      <c r="D418" s="1633"/>
      <c r="E418" s="1634">
        <v>59</v>
      </c>
      <c r="F418" s="1622"/>
      <c r="G418" s="1644" t="s">
        <v>555</v>
      </c>
      <c r="H418" s="1622" t="s">
        <v>745</v>
      </c>
      <c r="I418" s="1623"/>
      <c r="J418" s="1623"/>
      <c r="K418" s="1623"/>
      <c r="L418" s="1623">
        <v>74</v>
      </c>
      <c r="M418" s="1622">
        <v>15</v>
      </c>
      <c r="N418" s="1636" t="s">
        <v>487</v>
      </c>
      <c r="O418" s="1612"/>
      <c r="P418" s="1595"/>
      <c r="Q418" s="1595"/>
      <c r="R418" s="1595"/>
      <c r="S418" s="1595"/>
      <c r="T418" s="1595"/>
      <c r="U418" s="1595"/>
    </row>
    <row r="419" spans="1:21" s="1581" customFormat="1">
      <c r="A419" s="1630" t="s">
        <v>4200</v>
      </c>
      <c r="B419" s="1631" t="s">
        <v>610</v>
      </c>
      <c r="C419" s="1632" t="s">
        <v>746</v>
      </c>
      <c r="D419" s="1633"/>
      <c r="E419" s="1634">
        <v>66</v>
      </c>
      <c r="F419" s="1622"/>
      <c r="G419" s="1644" t="s">
        <v>555</v>
      </c>
      <c r="H419" s="1622" t="s">
        <v>745</v>
      </c>
      <c r="I419" s="1623"/>
      <c r="J419" s="1623"/>
      <c r="K419" s="1623"/>
      <c r="L419" s="1623">
        <v>81</v>
      </c>
      <c r="M419" s="1622">
        <v>15</v>
      </c>
      <c r="N419" s="1636" t="s">
        <v>487</v>
      </c>
      <c r="O419" s="1612" t="s">
        <v>4201</v>
      </c>
      <c r="P419" s="1595"/>
      <c r="Q419" s="1595"/>
      <c r="R419" s="1595"/>
      <c r="S419" s="1595"/>
      <c r="T419" s="1595"/>
      <c r="U419" s="1595"/>
    </row>
    <row r="420" spans="1:21" s="1581" customFormat="1">
      <c r="A420" s="1630" t="s">
        <v>1185</v>
      </c>
      <c r="B420" s="1631" t="s">
        <v>610</v>
      </c>
      <c r="C420" s="1632" t="s">
        <v>1157</v>
      </c>
      <c r="D420" s="1633"/>
      <c r="E420" s="1634">
        <v>65</v>
      </c>
      <c r="F420" s="1622"/>
      <c r="G420" s="1644" t="s">
        <v>555</v>
      </c>
      <c r="H420" s="1622" t="s">
        <v>745</v>
      </c>
      <c r="I420" s="1623"/>
      <c r="J420" s="1623"/>
      <c r="K420" s="1623"/>
      <c r="L420" s="1623">
        <v>78</v>
      </c>
      <c r="M420" s="1622">
        <v>13</v>
      </c>
      <c r="N420" s="1636">
        <v>3</v>
      </c>
      <c r="O420" s="1612"/>
      <c r="P420" s="1595"/>
      <c r="Q420" s="1595"/>
      <c r="R420" s="1595"/>
      <c r="S420" s="1595"/>
      <c r="T420" s="1595"/>
      <c r="U420" s="1595"/>
    </row>
    <row r="421" spans="1:21" s="1581" customFormat="1">
      <c r="A421" s="1630" t="s">
        <v>315</v>
      </c>
      <c r="B421" s="1631" t="s">
        <v>610</v>
      </c>
      <c r="C421" s="1632" t="s">
        <v>1157</v>
      </c>
      <c r="D421" s="1633"/>
      <c r="E421" s="1634">
        <v>68</v>
      </c>
      <c r="F421" s="1622"/>
      <c r="G421" s="1644" t="s">
        <v>555</v>
      </c>
      <c r="H421" s="1622" t="s">
        <v>745</v>
      </c>
      <c r="I421" s="1623"/>
      <c r="J421" s="1623"/>
      <c r="K421" s="1623"/>
      <c r="L421" s="1623">
        <v>81</v>
      </c>
      <c r="M421" s="1622">
        <v>13</v>
      </c>
      <c r="N421" s="1636">
        <v>3</v>
      </c>
      <c r="O421" s="1612"/>
      <c r="P421" s="1595"/>
      <c r="Q421" s="1595"/>
      <c r="R421" s="1595"/>
      <c r="S421" s="1595"/>
      <c r="T421" s="1595"/>
      <c r="U421" s="1595"/>
    </row>
    <row r="422" spans="1:21" s="1581" customFormat="1">
      <c r="A422" s="1569"/>
      <c r="B422" s="1570" t="s">
        <v>610</v>
      </c>
      <c r="C422" s="1571" t="s">
        <v>1166</v>
      </c>
      <c r="D422" s="1572"/>
      <c r="E422" s="1573">
        <v>60</v>
      </c>
      <c r="F422" s="1574"/>
      <c r="G422" s="1590" t="s">
        <v>555</v>
      </c>
      <c r="H422" s="1576"/>
      <c r="I422" s="1582"/>
      <c r="J422" s="1578"/>
      <c r="K422" s="1578"/>
      <c r="L422" s="1582">
        <v>80</v>
      </c>
      <c r="M422" s="1574">
        <v>20</v>
      </c>
      <c r="N422" s="1579">
        <v>2</v>
      </c>
      <c r="O422" s="1576"/>
    </row>
    <row r="423" spans="1:21" s="1581" customFormat="1">
      <c r="A423" s="1569" t="s">
        <v>4120</v>
      </c>
      <c r="B423" s="1570" t="s">
        <v>610</v>
      </c>
      <c r="C423" s="1571" t="s">
        <v>1166</v>
      </c>
      <c r="D423" s="1572"/>
      <c r="E423" s="1573">
        <v>67</v>
      </c>
      <c r="F423" s="1574"/>
      <c r="G423" s="1590" t="s">
        <v>555</v>
      </c>
      <c r="H423" s="1576"/>
      <c r="I423" s="1582"/>
      <c r="J423" s="1578"/>
      <c r="K423" s="1578"/>
      <c r="L423" s="1582">
        <v>87</v>
      </c>
      <c r="M423" s="1574">
        <v>20</v>
      </c>
      <c r="N423" s="1579">
        <v>2</v>
      </c>
      <c r="O423" s="1576"/>
    </row>
    <row r="424" spans="1:21" s="584" customFormat="1">
      <c r="A424" s="1459" t="s">
        <v>761</v>
      </c>
      <c r="B424" s="1464" t="s">
        <v>623</v>
      </c>
      <c r="C424" s="1461" t="s">
        <v>2386</v>
      </c>
      <c r="D424" s="1462"/>
      <c r="E424" s="1463">
        <v>50</v>
      </c>
      <c r="F424" s="1465"/>
      <c r="G424" s="1477" t="s">
        <v>555</v>
      </c>
      <c r="H424" s="1465"/>
      <c r="I424" s="1479"/>
      <c r="J424" s="1479"/>
      <c r="K424" s="1479"/>
      <c r="L424" s="1479">
        <v>70</v>
      </c>
      <c r="M424" s="1465">
        <v>20</v>
      </c>
      <c r="N424" s="1467"/>
      <c r="O424" s="1612" t="s">
        <v>4372</v>
      </c>
      <c r="P424" s="614"/>
      <c r="Q424" s="614"/>
      <c r="R424" s="614"/>
      <c r="S424" s="614"/>
      <c r="T424" s="614"/>
      <c r="U424" s="614"/>
    </row>
    <row r="425" spans="1:21" s="342" customFormat="1">
      <c r="A425" s="320" t="s">
        <v>1168</v>
      </c>
      <c r="B425" s="305" t="s">
        <v>623</v>
      </c>
      <c r="C425" s="306" t="s">
        <v>1167</v>
      </c>
      <c r="D425" s="307"/>
      <c r="E425" s="308">
        <v>27</v>
      </c>
      <c r="F425" s="309"/>
      <c r="G425" s="321" t="s">
        <v>555</v>
      </c>
      <c r="H425" s="293">
        <v>1.8</v>
      </c>
      <c r="I425" s="310" t="s">
        <v>273</v>
      </c>
      <c r="J425" s="313"/>
      <c r="K425" s="313"/>
      <c r="L425" s="310">
        <v>36</v>
      </c>
      <c r="M425" s="309">
        <v>9</v>
      </c>
      <c r="N425" s="1585"/>
      <c r="O425" s="1612" t="s">
        <v>4372</v>
      </c>
    </row>
    <row r="426" spans="1:21" s="342" customFormat="1">
      <c r="A426" s="320" t="s">
        <v>761</v>
      </c>
      <c r="B426" s="305" t="s">
        <v>623</v>
      </c>
      <c r="C426" s="306" t="s">
        <v>1167</v>
      </c>
      <c r="D426" s="307"/>
      <c r="E426" s="308">
        <v>22</v>
      </c>
      <c r="F426" s="309"/>
      <c r="G426" s="321" t="s">
        <v>555</v>
      </c>
      <c r="H426" s="293">
        <v>1.8</v>
      </c>
      <c r="I426" s="310" t="s">
        <v>273</v>
      </c>
      <c r="J426" s="313"/>
      <c r="K426" s="313"/>
      <c r="L426" s="310">
        <v>31</v>
      </c>
      <c r="M426" s="309">
        <v>9</v>
      </c>
      <c r="N426" s="1585"/>
      <c r="O426" s="1612" t="s">
        <v>4372</v>
      </c>
    </row>
    <row r="427" spans="1:21" s="342" customFormat="1">
      <c r="A427" s="320" t="s">
        <v>1168</v>
      </c>
      <c r="B427" s="305" t="s">
        <v>623</v>
      </c>
      <c r="C427" s="306" t="s">
        <v>1167</v>
      </c>
      <c r="D427" s="307"/>
      <c r="E427" s="308">
        <v>27</v>
      </c>
      <c r="F427" s="309"/>
      <c r="G427" s="321" t="s">
        <v>555</v>
      </c>
      <c r="H427" s="293">
        <v>1.8</v>
      </c>
      <c r="I427" s="310" t="s">
        <v>273</v>
      </c>
      <c r="J427" s="313"/>
      <c r="K427" s="313"/>
      <c r="L427" s="310">
        <v>36</v>
      </c>
      <c r="M427" s="309">
        <v>9</v>
      </c>
      <c r="N427" s="1585"/>
      <c r="O427" s="1612" t="s">
        <v>4372</v>
      </c>
    </row>
    <row r="428" spans="1:21" s="342" customFormat="1">
      <c r="A428" s="320" t="s">
        <v>1169</v>
      </c>
      <c r="B428" s="305" t="s">
        <v>623</v>
      </c>
      <c r="C428" s="306" t="s">
        <v>1167</v>
      </c>
      <c r="D428" s="307"/>
      <c r="E428" s="308">
        <v>35</v>
      </c>
      <c r="F428" s="309"/>
      <c r="G428" s="321" t="s">
        <v>555</v>
      </c>
      <c r="H428" s="293">
        <v>1.8</v>
      </c>
      <c r="I428" s="310" t="s">
        <v>273</v>
      </c>
      <c r="J428" s="313"/>
      <c r="K428" s="313"/>
      <c r="L428" s="310">
        <v>44</v>
      </c>
      <c r="M428" s="309">
        <v>9</v>
      </c>
      <c r="N428" s="1585"/>
      <c r="O428" s="1612" t="s">
        <v>4372</v>
      </c>
    </row>
    <row r="429" spans="1:21" s="342" customFormat="1">
      <c r="A429" s="320" t="s">
        <v>1170</v>
      </c>
      <c r="B429" s="305" t="s">
        <v>623</v>
      </c>
      <c r="C429" s="306" t="s">
        <v>1167</v>
      </c>
      <c r="D429" s="307"/>
      <c r="E429" s="308">
        <v>53</v>
      </c>
      <c r="F429" s="309"/>
      <c r="G429" s="321" t="s">
        <v>555</v>
      </c>
      <c r="H429" s="293">
        <v>1.8</v>
      </c>
      <c r="I429" s="310" t="s">
        <v>273</v>
      </c>
      <c r="J429" s="313"/>
      <c r="K429" s="313"/>
      <c r="L429" s="310">
        <v>71</v>
      </c>
      <c r="M429" s="309">
        <v>18</v>
      </c>
      <c r="N429" s="1585"/>
      <c r="O429" s="1612" t="s">
        <v>4372</v>
      </c>
    </row>
    <row r="430" spans="1:21" s="525" customFormat="1">
      <c r="A430" s="523"/>
      <c r="B430" s="1464" t="s">
        <v>24</v>
      </c>
      <c r="C430" s="1461" t="s">
        <v>11</v>
      </c>
      <c r="D430" s="1462"/>
      <c r="E430" s="1463">
        <v>41.5</v>
      </c>
      <c r="F430" s="285"/>
      <c r="G430" s="1478" t="s">
        <v>555</v>
      </c>
      <c r="H430" s="286"/>
      <c r="I430" s="287"/>
      <c r="J430" s="288"/>
      <c r="K430" s="288"/>
      <c r="L430" s="288">
        <v>60.5</v>
      </c>
      <c r="M430" s="418">
        <v>19</v>
      </c>
      <c r="N430" s="1400">
        <v>2</v>
      </c>
      <c r="O430" s="1429"/>
      <c r="P430" s="637"/>
      <c r="Q430" s="637"/>
      <c r="R430" s="637"/>
      <c r="S430" s="637"/>
      <c r="T430" s="637"/>
      <c r="U430" s="637"/>
    </row>
    <row r="431" spans="1:21" s="1581" customFormat="1">
      <c r="A431" s="1569" t="s">
        <v>2361</v>
      </c>
      <c r="B431" s="1570" t="s">
        <v>611</v>
      </c>
      <c r="C431" s="1571" t="s">
        <v>25</v>
      </c>
      <c r="D431" s="1572"/>
      <c r="E431" s="1573">
        <v>93.6</v>
      </c>
      <c r="F431" s="1574" t="s">
        <v>484</v>
      </c>
      <c r="G431" s="1590" t="s">
        <v>555</v>
      </c>
      <c r="H431" s="1576"/>
      <c r="I431" s="1582"/>
      <c r="J431" s="1578"/>
      <c r="K431" s="1578"/>
      <c r="L431" s="1578">
        <v>106.6</v>
      </c>
      <c r="M431" s="1574">
        <v>13</v>
      </c>
      <c r="N431" s="1579" t="s">
        <v>487</v>
      </c>
      <c r="O431" s="1580" t="s">
        <v>4121</v>
      </c>
    </row>
    <row r="432" spans="1:21" s="1581" customFormat="1">
      <c r="A432" s="1569" t="s">
        <v>2362</v>
      </c>
      <c r="B432" s="1570" t="s">
        <v>611</v>
      </c>
      <c r="C432" s="1571" t="s">
        <v>25</v>
      </c>
      <c r="D432" s="1572"/>
      <c r="E432" s="1573">
        <v>105.6</v>
      </c>
      <c r="F432" s="1574" t="s">
        <v>484</v>
      </c>
      <c r="G432" s="1590" t="s">
        <v>555</v>
      </c>
      <c r="H432" s="1576"/>
      <c r="I432" s="1582"/>
      <c r="J432" s="1578"/>
      <c r="K432" s="1578"/>
      <c r="L432" s="1578">
        <v>115.6</v>
      </c>
      <c r="M432" s="1574">
        <v>10</v>
      </c>
      <c r="N432" s="1579" t="s">
        <v>487</v>
      </c>
      <c r="O432" s="1580" t="s">
        <v>4121</v>
      </c>
    </row>
    <row r="433" spans="1:21" s="1581" customFormat="1">
      <c r="A433" s="1569" t="s">
        <v>2361</v>
      </c>
      <c r="B433" s="1570" t="s">
        <v>611</v>
      </c>
      <c r="C433" s="1571" t="s">
        <v>25</v>
      </c>
      <c r="D433" s="1572"/>
      <c r="E433" s="1573">
        <v>99.6</v>
      </c>
      <c r="F433" s="1574" t="s">
        <v>226</v>
      </c>
      <c r="G433" s="1590" t="s">
        <v>555</v>
      </c>
      <c r="H433" s="1576"/>
      <c r="I433" s="1582"/>
      <c r="J433" s="1578"/>
      <c r="K433" s="1578"/>
      <c r="L433" s="1578">
        <v>111.6</v>
      </c>
      <c r="M433" s="1574">
        <v>12</v>
      </c>
      <c r="N433" s="1579" t="s">
        <v>487</v>
      </c>
      <c r="O433" s="1580" t="s">
        <v>4121</v>
      </c>
    </row>
    <row r="434" spans="1:21" s="1581" customFormat="1">
      <c r="A434" s="1569" t="s">
        <v>2362</v>
      </c>
      <c r="B434" s="1570" t="s">
        <v>611</v>
      </c>
      <c r="C434" s="1571" t="s">
        <v>25</v>
      </c>
      <c r="D434" s="1572"/>
      <c r="E434" s="1573">
        <v>111.6</v>
      </c>
      <c r="F434" s="1574" t="s">
        <v>226</v>
      </c>
      <c r="G434" s="1590" t="s">
        <v>555</v>
      </c>
      <c r="H434" s="1576"/>
      <c r="I434" s="1582"/>
      <c r="J434" s="1578"/>
      <c r="K434" s="1578"/>
      <c r="L434" s="1578">
        <v>121.6</v>
      </c>
      <c r="M434" s="1574">
        <v>10</v>
      </c>
      <c r="N434" s="1579" t="s">
        <v>487</v>
      </c>
      <c r="O434" s="1580" t="s">
        <v>4121</v>
      </c>
    </row>
    <row r="435" spans="1:21" s="1581" customFormat="1">
      <c r="A435" s="1569"/>
      <c r="B435" s="1570" t="s">
        <v>4202</v>
      </c>
      <c r="C435" s="1571" t="s">
        <v>4203</v>
      </c>
      <c r="D435" s="1572"/>
      <c r="E435" s="1573">
        <v>42</v>
      </c>
      <c r="F435" s="1574"/>
      <c r="G435" s="1574" t="s">
        <v>555</v>
      </c>
      <c r="H435" s="1574"/>
      <c r="I435" s="1582"/>
      <c r="J435" s="1578"/>
      <c r="K435" s="1578"/>
      <c r="L435" s="1582">
        <v>70</v>
      </c>
      <c r="M435" s="1574">
        <v>28</v>
      </c>
      <c r="N435" s="1611"/>
      <c r="O435" s="1616"/>
      <c r="P435" s="1595"/>
      <c r="Q435" s="1595"/>
      <c r="R435" s="1595"/>
      <c r="S435" s="1595"/>
      <c r="T435" s="1595"/>
      <c r="U435" s="1595"/>
    </row>
    <row r="436" spans="1:21" s="1581" customFormat="1">
      <c r="A436" s="1574" t="s">
        <v>4204</v>
      </c>
      <c r="B436" s="1570" t="s">
        <v>4202</v>
      </c>
      <c r="C436" s="1571" t="s">
        <v>4203</v>
      </c>
      <c r="D436" s="1572"/>
      <c r="E436" s="1573">
        <v>40</v>
      </c>
      <c r="F436" s="1574" t="s">
        <v>4204</v>
      </c>
      <c r="G436" s="1574" t="s">
        <v>555</v>
      </c>
      <c r="H436" s="1574"/>
      <c r="I436" s="1582"/>
      <c r="J436" s="1578"/>
      <c r="K436" s="1578"/>
      <c r="L436" s="1582">
        <v>66.5</v>
      </c>
      <c r="M436" s="1574">
        <v>26.5</v>
      </c>
      <c r="N436" s="1611"/>
      <c r="O436" s="1616"/>
      <c r="P436" s="1595"/>
      <c r="Q436" s="1595"/>
      <c r="R436" s="1595"/>
      <c r="S436" s="1595"/>
      <c r="T436" s="1595"/>
      <c r="U436" s="1595"/>
    </row>
    <row r="437" spans="1:21" s="525" customFormat="1">
      <c r="A437" s="320"/>
      <c r="B437" s="1448" t="s">
        <v>3953</v>
      </c>
      <c r="C437" s="1449" t="s">
        <v>3955</v>
      </c>
      <c r="D437" s="1450"/>
      <c r="E437" s="308"/>
      <c r="F437" s="309"/>
      <c r="G437" s="309"/>
      <c r="H437" s="309"/>
      <c r="I437" s="310"/>
      <c r="J437" s="313"/>
      <c r="K437" s="313"/>
      <c r="L437" s="310"/>
      <c r="M437" s="309"/>
      <c r="N437" s="1402"/>
      <c r="O437" s="1430"/>
      <c r="P437" s="637"/>
      <c r="Q437" s="637"/>
      <c r="R437" s="637"/>
      <c r="S437" s="637"/>
      <c r="T437" s="637"/>
      <c r="U437" s="637"/>
    </row>
    <row r="438" spans="1:21" s="525" customFormat="1">
      <c r="A438" s="610"/>
      <c r="B438" s="1448" t="s">
        <v>3956</v>
      </c>
      <c r="C438" s="1449" t="s">
        <v>3954</v>
      </c>
      <c r="D438" s="1450"/>
      <c r="E438" s="586"/>
      <c r="F438" s="590"/>
      <c r="G438" s="583"/>
      <c r="H438" s="587"/>
      <c r="I438" s="588"/>
      <c r="J438" s="589"/>
      <c r="K438" s="589"/>
      <c r="L438" s="588"/>
      <c r="M438" s="590"/>
      <c r="N438" s="1401"/>
      <c r="O438" s="1430"/>
      <c r="P438" s="637"/>
      <c r="Q438" s="637"/>
      <c r="R438" s="637"/>
      <c r="S438" s="637"/>
      <c r="T438" s="637"/>
      <c r="U438" s="637"/>
    </row>
    <row r="439" spans="1:21" s="525" customFormat="1">
      <c r="A439" s="1459"/>
      <c r="B439" s="1464" t="s">
        <v>498</v>
      </c>
      <c r="C439" s="1461" t="s">
        <v>3951</v>
      </c>
      <c r="D439" s="1462"/>
      <c r="E439" s="1463"/>
      <c r="F439" s="1465"/>
      <c r="G439" s="1465"/>
      <c r="H439" s="1465"/>
      <c r="I439" s="1479"/>
      <c r="J439" s="1479"/>
      <c r="K439" s="1479"/>
      <c r="L439" s="1479"/>
      <c r="M439" s="1465"/>
      <c r="N439" s="1467"/>
      <c r="O439" s="1430"/>
      <c r="P439" s="637"/>
      <c r="Q439" s="637"/>
      <c r="R439" s="637"/>
      <c r="S439" s="637"/>
      <c r="T439" s="637"/>
      <c r="U439" s="637"/>
    </row>
    <row r="440" spans="1:21" s="525" customFormat="1">
      <c r="A440" s="1459"/>
      <c r="B440" s="1464" t="s">
        <v>498</v>
      </c>
      <c r="C440" s="1461" t="s">
        <v>3952</v>
      </c>
      <c r="D440" s="1462"/>
      <c r="E440" s="1463"/>
      <c r="F440" s="1465"/>
      <c r="G440" s="1465"/>
      <c r="H440" s="1465"/>
      <c r="I440" s="1479"/>
      <c r="J440" s="1479"/>
      <c r="K440" s="1479"/>
      <c r="L440" s="1479"/>
      <c r="M440" s="1465"/>
      <c r="N440" s="1467"/>
      <c r="O440" s="1430"/>
      <c r="P440" s="637"/>
      <c r="Q440" s="637"/>
      <c r="R440" s="637"/>
      <c r="S440" s="637"/>
      <c r="T440" s="637"/>
      <c r="U440" s="637"/>
    </row>
    <row r="441" spans="1:21" s="525" customFormat="1">
      <c r="A441" s="1459"/>
      <c r="B441" s="1464" t="s">
        <v>3958</v>
      </c>
      <c r="C441" s="1461" t="s">
        <v>3957</v>
      </c>
      <c r="D441" s="1462"/>
      <c r="E441" s="1463"/>
      <c r="F441" s="1465"/>
      <c r="G441" s="1465"/>
      <c r="H441" s="1465"/>
      <c r="I441" s="1479"/>
      <c r="J441" s="1479"/>
      <c r="K441" s="1479"/>
      <c r="L441" s="1479"/>
      <c r="M441" s="1465"/>
      <c r="N441" s="1467"/>
      <c r="O441" s="1430"/>
      <c r="P441" s="637"/>
      <c r="Q441" s="637"/>
      <c r="R441" s="637"/>
      <c r="S441" s="637"/>
      <c r="T441" s="637"/>
      <c r="U441" s="637"/>
    </row>
    <row r="442" spans="1:21" s="584" customFormat="1">
      <c r="A442" s="1459" t="s">
        <v>722</v>
      </c>
      <c r="B442" s="1464" t="s">
        <v>2385</v>
      </c>
      <c r="C442" s="1461" t="s">
        <v>2384</v>
      </c>
      <c r="D442" s="1462"/>
      <c r="E442" s="1463">
        <v>32.5</v>
      </c>
      <c r="F442" s="1465"/>
      <c r="G442" s="1465">
        <v>11</v>
      </c>
      <c r="H442" s="1465"/>
      <c r="I442" s="1479"/>
      <c r="J442" s="1479"/>
      <c r="K442" s="1479"/>
      <c r="L442" s="1479">
        <v>55</v>
      </c>
      <c r="M442" s="1465">
        <v>22.5</v>
      </c>
      <c r="N442" s="1467"/>
      <c r="O442" s="1431"/>
      <c r="P442" s="614"/>
      <c r="Q442" s="614"/>
      <c r="R442" s="614"/>
      <c r="S442" s="614"/>
      <c r="T442" s="614"/>
      <c r="U442" s="614"/>
    </row>
    <row r="443" spans="1:21" s="525" customFormat="1">
      <c r="A443" s="1459" t="s">
        <v>9</v>
      </c>
      <c r="B443" s="1464" t="s">
        <v>2385</v>
      </c>
      <c r="C443" s="1461" t="s">
        <v>2384</v>
      </c>
      <c r="D443" s="1462"/>
      <c r="E443" s="1463">
        <v>37.5</v>
      </c>
      <c r="F443" s="1465"/>
      <c r="G443" s="1465">
        <v>11</v>
      </c>
      <c r="H443" s="1465"/>
      <c r="I443" s="1479"/>
      <c r="J443" s="1479"/>
      <c r="K443" s="1479"/>
      <c r="L443" s="1479">
        <v>60</v>
      </c>
      <c r="M443" s="1465">
        <v>22.5</v>
      </c>
      <c r="N443" s="1467"/>
      <c r="O443" s="1422"/>
      <c r="P443" s="637"/>
      <c r="Q443" s="637"/>
      <c r="R443" s="637"/>
      <c r="S443" s="637"/>
      <c r="T443" s="637"/>
      <c r="U443" s="637"/>
    </row>
    <row r="444" spans="1:21" s="342" customFormat="1">
      <c r="A444" s="1459"/>
      <c r="B444" s="1464" t="s">
        <v>330</v>
      </c>
      <c r="C444" s="1461" t="s">
        <v>747</v>
      </c>
      <c r="D444" s="1462"/>
      <c r="E444" s="1463">
        <v>27</v>
      </c>
      <c r="F444" s="1465"/>
      <c r="G444" s="1465"/>
      <c r="H444" s="1465"/>
      <c r="I444" s="1479"/>
      <c r="J444" s="1479"/>
      <c r="K444" s="1479"/>
      <c r="L444" s="1479">
        <v>49</v>
      </c>
      <c r="M444" s="1465">
        <v>22</v>
      </c>
      <c r="N444" s="1467">
        <v>1</v>
      </c>
      <c r="O444" s="1423"/>
      <c r="P444" s="318"/>
      <c r="Q444" s="318"/>
      <c r="R444" s="318"/>
      <c r="S444" s="318"/>
      <c r="T444" s="318"/>
      <c r="U444" s="318"/>
    </row>
    <row r="445" spans="1:21" s="342" customFormat="1">
      <c r="A445" s="1485"/>
      <c r="B445" s="1486" t="s">
        <v>330</v>
      </c>
      <c r="C445" s="1487" t="s">
        <v>748</v>
      </c>
      <c r="D445" s="1488"/>
      <c r="E445" s="1489">
        <v>22</v>
      </c>
      <c r="F445" s="1490"/>
      <c r="G445" s="1490"/>
      <c r="H445" s="1490"/>
      <c r="I445" s="1491"/>
      <c r="J445" s="1491"/>
      <c r="K445" s="1491"/>
      <c r="L445" s="1491">
        <v>37</v>
      </c>
      <c r="M445" s="1490">
        <v>15</v>
      </c>
      <c r="N445" s="1493">
        <v>1</v>
      </c>
      <c r="O445" s="1423"/>
      <c r="P445" s="318"/>
      <c r="Q445" s="318"/>
      <c r="R445" s="318"/>
      <c r="S445" s="318"/>
      <c r="T445" s="318"/>
      <c r="U445" s="318"/>
    </row>
    <row r="446" spans="1:21" s="342" customFormat="1">
      <c r="A446" s="2073" t="s">
        <v>2495</v>
      </c>
      <c r="B446" s="2074"/>
      <c r="C446" s="2074"/>
      <c r="D446" s="2074"/>
      <c r="E446" s="2074"/>
      <c r="F446" s="2074"/>
      <c r="G446" s="2074"/>
      <c r="H446" s="2074"/>
      <c r="I446" s="2074"/>
      <c r="J446" s="2074"/>
      <c r="K446" s="2074"/>
      <c r="L446" s="2074"/>
      <c r="M446" s="2074"/>
      <c r="N446" s="2075"/>
      <c r="O446" s="1423"/>
      <c r="P446" s="318"/>
      <c r="Q446" s="318"/>
      <c r="R446" s="318"/>
      <c r="S446" s="318"/>
      <c r="T446" s="318"/>
      <c r="U446" s="318"/>
    </row>
    <row r="447" spans="1:21" s="342" customFormat="1">
      <c r="A447" s="320" t="s">
        <v>549</v>
      </c>
      <c r="B447" s="1448" t="s">
        <v>349</v>
      </c>
      <c r="C447" s="1449" t="s">
        <v>319</v>
      </c>
      <c r="D447" s="1450"/>
      <c r="E447" s="1451">
        <v>41</v>
      </c>
      <c r="F447" s="1494"/>
      <c r="G447" s="1452"/>
      <c r="H447" s="1453"/>
      <c r="I447" s="1454"/>
      <c r="J447" s="1495" t="s">
        <v>314</v>
      </c>
      <c r="K447" s="1495"/>
      <c r="L447" s="1454">
        <v>82</v>
      </c>
      <c r="M447" s="1452">
        <v>31</v>
      </c>
      <c r="N447" s="1456">
        <v>6</v>
      </c>
      <c r="O447" s="1423"/>
      <c r="P447" s="318"/>
      <c r="Q447" s="318"/>
      <c r="R447" s="318"/>
      <c r="S447" s="318"/>
      <c r="T447" s="318"/>
      <c r="U447" s="318"/>
    </row>
    <row r="448" spans="1:21" s="342" customFormat="1">
      <c r="A448" s="320"/>
      <c r="B448" s="1448" t="s">
        <v>349</v>
      </c>
      <c r="C448" s="1449" t="s">
        <v>3872</v>
      </c>
      <c r="D448" s="1450"/>
      <c r="E448" s="1451">
        <v>48</v>
      </c>
      <c r="F448" s="1494"/>
      <c r="G448" s="1452"/>
      <c r="H448" s="1453"/>
      <c r="I448" s="1454"/>
      <c r="J448" s="1495" t="s">
        <v>314</v>
      </c>
      <c r="K448" s="1495"/>
      <c r="L448" s="1454">
        <v>84</v>
      </c>
      <c r="M448" s="1452">
        <v>36</v>
      </c>
      <c r="N448" s="1456">
        <v>6</v>
      </c>
      <c r="O448" s="1423"/>
      <c r="P448" s="318"/>
      <c r="Q448" s="318"/>
      <c r="R448" s="318"/>
      <c r="S448" s="318"/>
      <c r="T448" s="318"/>
      <c r="U448" s="318"/>
    </row>
    <row r="449" spans="1:21" s="584" customFormat="1">
      <c r="A449" s="320"/>
      <c r="B449" s="1448" t="s">
        <v>349</v>
      </c>
      <c r="C449" s="1449" t="s">
        <v>3959</v>
      </c>
      <c r="D449" s="1450"/>
      <c r="E449" s="1451"/>
      <c r="F449" s="1494"/>
      <c r="G449" s="1452"/>
      <c r="H449" s="1453"/>
      <c r="I449" s="1454"/>
      <c r="J449" s="1495"/>
      <c r="K449" s="1495"/>
      <c r="L449" s="1454"/>
      <c r="M449" s="1452"/>
      <c r="N449" s="1456"/>
      <c r="O449" s="623"/>
      <c r="P449" s="614"/>
      <c r="Q449" s="614"/>
      <c r="R449" s="614"/>
      <c r="S449" s="614"/>
      <c r="T449" s="614"/>
      <c r="U449" s="614"/>
    </row>
    <row r="450" spans="1:21" s="525" customFormat="1">
      <c r="A450" s="320" t="s">
        <v>40</v>
      </c>
      <c r="B450" s="1448" t="s">
        <v>349</v>
      </c>
      <c r="C450" s="1449" t="s">
        <v>523</v>
      </c>
      <c r="D450" s="1450"/>
      <c r="E450" s="1451">
        <v>26</v>
      </c>
      <c r="F450" s="1494" t="s">
        <v>551</v>
      </c>
      <c r="G450" s="1452"/>
      <c r="H450" s="1453"/>
      <c r="I450" s="1454"/>
      <c r="J450" s="1495"/>
      <c r="K450" s="1495"/>
      <c r="L450" s="1454">
        <v>48</v>
      </c>
      <c r="M450" s="1452">
        <v>22</v>
      </c>
      <c r="N450" s="1456">
        <v>4</v>
      </c>
      <c r="O450" s="1424"/>
      <c r="P450" s="637"/>
      <c r="Q450" s="637"/>
      <c r="R450" s="637"/>
      <c r="S450" s="637"/>
      <c r="T450" s="637"/>
      <c r="U450" s="637"/>
    </row>
    <row r="451" spans="1:21" s="525" customFormat="1">
      <c r="A451" s="320" t="s">
        <v>335</v>
      </c>
      <c r="B451" s="1448" t="s">
        <v>349</v>
      </c>
      <c r="C451" s="1449" t="s">
        <v>523</v>
      </c>
      <c r="D451" s="1450"/>
      <c r="E451" s="1451">
        <v>28</v>
      </c>
      <c r="F451" s="1494" t="s">
        <v>551</v>
      </c>
      <c r="G451" s="1452"/>
      <c r="H451" s="1453"/>
      <c r="I451" s="1454"/>
      <c r="J451" s="1495"/>
      <c r="K451" s="1495"/>
      <c r="L451" s="1454">
        <v>55</v>
      </c>
      <c r="M451" s="1452">
        <v>27</v>
      </c>
      <c r="N451" s="1456">
        <v>4</v>
      </c>
      <c r="O451" s="1424"/>
      <c r="P451" s="637"/>
      <c r="Q451" s="637"/>
      <c r="R451" s="637"/>
      <c r="S451" s="637"/>
      <c r="T451" s="637"/>
      <c r="U451" s="637"/>
    </row>
    <row r="452" spans="1:21" s="1581" customFormat="1">
      <c r="A452" s="1569" t="s">
        <v>4122</v>
      </c>
      <c r="B452" s="1570" t="s">
        <v>349</v>
      </c>
      <c r="C452" s="1571" t="s">
        <v>749</v>
      </c>
      <c r="D452" s="1572"/>
      <c r="E452" s="1573">
        <v>28</v>
      </c>
      <c r="F452" s="1574"/>
      <c r="G452" s="1574"/>
      <c r="H452" s="1576"/>
      <c r="I452" s="1582"/>
      <c r="J452" s="1598" t="s">
        <v>469</v>
      </c>
      <c r="K452" s="1598"/>
      <c r="L452" s="1582">
        <v>51</v>
      </c>
      <c r="M452" s="1574">
        <v>23</v>
      </c>
      <c r="N452" s="1579">
        <v>5</v>
      </c>
      <c r="O452" s="1580"/>
      <c r="P452" s="1580"/>
    </row>
    <row r="453" spans="1:21" s="1581" customFormat="1">
      <c r="A453" s="1569" t="s">
        <v>4123</v>
      </c>
      <c r="B453" s="1570" t="s">
        <v>349</v>
      </c>
      <c r="C453" s="1571" t="s">
        <v>749</v>
      </c>
      <c r="D453" s="1572"/>
      <c r="E453" s="1573">
        <v>29</v>
      </c>
      <c r="F453" s="1574"/>
      <c r="G453" s="1574"/>
      <c r="H453" s="1576"/>
      <c r="I453" s="1582"/>
      <c r="J453" s="1598" t="s">
        <v>469</v>
      </c>
      <c r="K453" s="1598"/>
      <c r="L453" s="1582">
        <v>54</v>
      </c>
      <c r="M453" s="1574">
        <v>25</v>
      </c>
      <c r="N453" s="1579">
        <v>5</v>
      </c>
      <c r="O453" s="1580"/>
      <c r="P453" s="1580"/>
    </row>
    <row r="454" spans="1:21" s="1581" customFormat="1">
      <c r="A454" s="1569" t="s">
        <v>4124</v>
      </c>
      <c r="B454" s="1570" t="s">
        <v>349</v>
      </c>
      <c r="C454" s="1571" t="s">
        <v>749</v>
      </c>
      <c r="D454" s="1572"/>
      <c r="E454" s="1573">
        <v>31</v>
      </c>
      <c r="F454" s="1574"/>
      <c r="G454" s="1574"/>
      <c r="H454" s="1576"/>
      <c r="I454" s="1582"/>
      <c r="J454" s="1598" t="s">
        <v>469</v>
      </c>
      <c r="K454" s="1598"/>
      <c r="L454" s="1582">
        <v>57</v>
      </c>
      <c r="M454" s="1574">
        <v>26</v>
      </c>
      <c r="N454" s="1579">
        <v>5</v>
      </c>
      <c r="O454" s="1580"/>
      <c r="P454" s="1580"/>
    </row>
    <row r="455" spans="1:21" s="525" customFormat="1">
      <c r="A455" s="1447" t="s">
        <v>484</v>
      </c>
      <c r="B455" s="1448" t="s">
        <v>349</v>
      </c>
      <c r="C455" s="1449" t="s">
        <v>737</v>
      </c>
      <c r="D455" s="1450"/>
      <c r="E455" s="1451">
        <v>35</v>
      </c>
      <c r="F455" s="1452" t="s">
        <v>1</v>
      </c>
      <c r="G455" s="1452"/>
      <c r="H455" s="1453"/>
      <c r="I455" s="1454"/>
      <c r="J455" s="1455"/>
      <c r="K455" s="1495"/>
      <c r="L455" s="1454">
        <v>60</v>
      </c>
      <c r="M455" s="1452">
        <v>25</v>
      </c>
      <c r="N455" s="1401">
        <v>1</v>
      </c>
      <c r="O455" s="1429"/>
      <c r="P455" s="637"/>
      <c r="Q455" s="637"/>
      <c r="R455" s="637"/>
      <c r="S455" s="637"/>
      <c r="T455" s="637"/>
      <c r="U455" s="637"/>
    </row>
    <row r="456" spans="1:21" s="1581" customFormat="1">
      <c r="A456" s="1569"/>
      <c r="B456" s="1570" t="s">
        <v>349</v>
      </c>
      <c r="C456" s="1571" t="s">
        <v>1192</v>
      </c>
      <c r="D456" s="1572"/>
      <c r="E456" s="1573">
        <v>25</v>
      </c>
      <c r="F456" s="1576"/>
      <c r="G456" s="1574"/>
      <c r="H456" s="1576">
        <v>1.65</v>
      </c>
      <c r="I456" s="1582" t="s">
        <v>273</v>
      </c>
      <c r="J456" s="1598"/>
      <c r="K456" s="1598"/>
      <c r="L456" s="1582">
        <v>45</v>
      </c>
      <c r="M456" s="1574">
        <v>20</v>
      </c>
      <c r="N456" s="1579">
        <v>3</v>
      </c>
    </row>
    <row r="457" spans="1:21" s="1581" customFormat="1">
      <c r="A457" s="1569" t="s">
        <v>4125</v>
      </c>
      <c r="B457" s="1570" t="s">
        <v>349</v>
      </c>
      <c r="C457" s="1571" t="s">
        <v>554</v>
      </c>
      <c r="D457" s="1572"/>
      <c r="E457" s="1573">
        <v>25.5</v>
      </c>
      <c r="F457" s="1576"/>
      <c r="G457" s="1574"/>
      <c r="H457" s="1576" t="s">
        <v>4126</v>
      </c>
      <c r="I457" s="1582"/>
      <c r="J457" s="1598" t="s">
        <v>469</v>
      </c>
      <c r="K457" s="1598"/>
      <c r="L457" s="1582">
        <v>50</v>
      </c>
      <c r="M457" s="1574">
        <v>24.5</v>
      </c>
      <c r="N457" s="1579">
        <v>3</v>
      </c>
    </row>
    <row r="458" spans="1:21" s="1581" customFormat="1">
      <c r="A458" s="1569" t="s">
        <v>4127</v>
      </c>
      <c r="B458" s="1570" t="s">
        <v>349</v>
      </c>
      <c r="C458" s="1571" t="s">
        <v>554</v>
      </c>
      <c r="D458" s="1572"/>
      <c r="E458" s="1573">
        <v>32.5</v>
      </c>
      <c r="F458" s="1576"/>
      <c r="G458" s="1574"/>
      <c r="H458" s="1576" t="s">
        <v>4126</v>
      </c>
      <c r="I458" s="1582"/>
      <c r="J458" s="1598" t="s">
        <v>469</v>
      </c>
      <c r="K458" s="1598"/>
      <c r="L458" s="1582">
        <v>60</v>
      </c>
      <c r="M458" s="1574">
        <v>27.5</v>
      </c>
      <c r="N458" s="1579">
        <v>3</v>
      </c>
    </row>
    <row r="459" spans="1:21" s="1581" customFormat="1">
      <c r="A459" s="1569" t="s">
        <v>3646</v>
      </c>
      <c r="B459" s="1570" t="s">
        <v>349</v>
      </c>
      <c r="C459" s="1571" t="s">
        <v>554</v>
      </c>
      <c r="D459" s="1572"/>
      <c r="E459" s="1573">
        <v>36</v>
      </c>
      <c r="F459" s="1576"/>
      <c r="G459" s="1574"/>
      <c r="H459" s="1576" t="s">
        <v>4126</v>
      </c>
      <c r="I459" s="1582"/>
      <c r="J459" s="1598" t="s">
        <v>469</v>
      </c>
      <c r="K459" s="1598"/>
      <c r="L459" s="1582">
        <v>65</v>
      </c>
      <c r="M459" s="1574">
        <v>29</v>
      </c>
      <c r="N459" s="1579">
        <v>3</v>
      </c>
    </row>
    <row r="460" spans="1:21" s="584" customFormat="1">
      <c r="A460" s="1447"/>
      <c r="B460" s="1448" t="s">
        <v>349</v>
      </c>
      <c r="C460" s="1449" t="s">
        <v>3881</v>
      </c>
      <c r="D460" s="1450"/>
      <c r="E460" s="1451"/>
      <c r="F460" s="1494"/>
      <c r="G460" s="1452"/>
      <c r="H460" s="1453"/>
      <c r="I460" s="1454"/>
      <c r="J460" s="1495"/>
      <c r="K460" s="1495"/>
      <c r="L460" s="1454"/>
      <c r="M460" s="1452"/>
      <c r="N460" s="1402"/>
      <c r="O460" s="1425"/>
      <c r="P460" s="614"/>
      <c r="Q460" s="614"/>
      <c r="R460" s="614"/>
      <c r="S460" s="614"/>
      <c r="T460" s="614"/>
      <c r="U460" s="614"/>
    </row>
    <row r="461" spans="1:21" s="584" customFormat="1">
      <c r="A461" s="1447"/>
      <c r="B461" s="1448" t="s">
        <v>349</v>
      </c>
      <c r="C461" s="1449" t="s">
        <v>3881</v>
      </c>
      <c r="D461" s="1450"/>
      <c r="E461" s="1451"/>
      <c r="F461" s="1494"/>
      <c r="G461" s="1452"/>
      <c r="H461" s="1453"/>
      <c r="I461" s="1454"/>
      <c r="J461" s="1495"/>
      <c r="K461" s="1495"/>
      <c r="L461" s="1454"/>
      <c r="M461" s="1452"/>
      <c r="N461" s="1402"/>
      <c r="O461" s="623"/>
      <c r="P461" s="614"/>
      <c r="Q461" s="614"/>
      <c r="R461" s="614"/>
      <c r="S461" s="614"/>
      <c r="T461" s="614"/>
      <c r="U461" s="614"/>
    </row>
    <row r="462" spans="1:21" s="525" customFormat="1">
      <c r="A462" s="1447"/>
      <c r="B462" s="1448" t="s">
        <v>349</v>
      </c>
      <c r="C462" s="1449" t="s">
        <v>3882</v>
      </c>
      <c r="D462" s="1450"/>
      <c r="E462" s="1451"/>
      <c r="F462" s="1494"/>
      <c r="G462" s="1452"/>
      <c r="H462" s="1453"/>
      <c r="I462" s="1454"/>
      <c r="J462" s="1495"/>
      <c r="K462" s="1495"/>
      <c r="L462" s="1454"/>
      <c r="M462" s="1452"/>
      <c r="N462" s="1402"/>
      <c r="O462" s="1424"/>
      <c r="P462" s="637"/>
      <c r="Q462" s="637"/>
      <c r="R462" s="637"/>
      <c r="S462" s="637"/>
      <c r="T462" s="637"/>
      <c r="U462" s="637"/>
    </row>
    <row r="463" spans="1:21" s="525" customFormat="1">
      <c r="A463" s="1447"/>
      <c r="B463" s="1448" t="s">
        <v>349</v>
      </c>
      <c r="C463" s="1449" t="s">
        <v>3882</v>
      </c>
      <c r="D463" s="1450"/>
      <c r="E463" s="1451"/>
      <c r="F463" s="1494"/>
      <c r="G463" s="1452"/>
      <c r="H463" s="1453"/>
      <c r="I463" s="1454"/>
      <c r="J463" s="1495"/>
      <c r="K463" s="1495"/>
      <c r="L463" s="1454"/>
      <c r="M463" s="1452"/>
      <c r="N463" s="1402"/>
      <c r="O463" s="1424"/>
      <c r="P463" s="637"/>
      <c r="Q463" s="637"/>
      <c r="R463" s="637"/>
      <c r="S463" s="637"/>
      <c r="T463" s="637"/>
      <c r="U463" s="637"/>
    </row>
    <row r="464" spans="1:21" s="342" customFormat="1">
      <c r="A464" s="320"/>
      <c r="B464" s="1448" t="s">
        <v>3961</v>
      </c>
      <c r="C464" s="1449" t="s">
        <v>3964</v>
      </c>
      <c r="D464" s="1450"/>
      <c r="E464" s="308"/>
      <c r="F464" s="339"/>
      <c r="G464" s="309"/>
      <c r="H464" s="293"/>
      <c r="I464" s="310"/>
      <c r="J464" s="311"/>
      <c r="K464" s="311"/>
      <c r="L464" s="310"/>
      <c r="M464" s="309"/>
      <c r="N464" s="1402"/>
      <c r="O464" s="1426"/>
      <c r="P464" s="318"/>
      <c r="Q464" s="318"/>
      <c r="R464" s="318"/>
      <c r="S464" s="318"/>
      <c r="T464" s="318"/>
      <c r="U464" s="318"/>
    </row>
    <row r="465" spans="1:21" s="584" customFormat="1">
      <c r="A465" s="320"/>
      <c r="B465" s="1448" t="s">
        <v>3961</v>
      </c>
      <c r="C465" s="1449" t="s">
        <v>3960</v>
      </c>
      <c r="D465" s="1450"/>
      <c r="E465" s="308"/>
      <c r="F465" s="339"/>
      <c r="G465" s="309"/>
      <c r="H465" s="293"/>
      <c r="I465" s="310"/>
      <c r="J465" s="311"/>
      <c r="K465" s="311"/>
      <c r="L465" s="310"/>
      <c r="M465" s="309"/>
      <c r="N465" s="1402"/>
      <c r="O465" s="1425"/>
      <c r="P465" s="614"/>
      <c r="Q465" s="614"/>
      <c r="R465" s="614"/>
      <c r="S465" s="614"/>
      <c r="T465" s="614"/>
      <c r="U465" s="614"/>
    </row>
    <row r="466" spans="1:21" s="584" customFormat="1">
      <c r="A466" s="1447" t="s">
        <v>3</v>
      </c>
      <c r="B466" s="1448" t="s">
        <v>233</v>
      </c>
      <c r="C466" s="1449" t="s">
        <v>750</v>
      </c>
      <c r="D466" s="1450"/>
      <c r="E466" s="1451">
        <v>37</v>
      </c>
      <c r="F466" s="1452"/>
      <c r="G466" s="1496">
        <v>11</v>
      </c>
      <c r="H466" s="1453" t="s">
        <v>486</v>
      </c>
      <c r="I466" s="1454"/>
      <c r="J466" s="1455"/>
      <c r="K466" s="1495"/>
      <c r="L466" s="1454">
        <v>50</v>
      </c>
      <c r="M466" s="1452">
        <v>13</v>
      </c>
      <c r="N466" s="1456">
        <v>1</v>
      </c>
      <c r="O466" s="623"/>
      <c r="P466" s="614"/>
      <c r="Q466" s="614"/>
      <c r="R466" s="614"/>
      <c r="S466" s="614"/>
      <c r="T466" s="614"/>
      <c r="U466" s="614"/>
    </row>
    <row r="467" spans="1:21" s="584" customFormat="1">
      <c r="A467" s="1447" t="s">
        <v>4</v>
      </c>
      <c r="B467" s="1448" t="s">
        <v>233</v>
      </c>
      <c r="C467" s="1449" t="s">
        <v>750</v>
      </c>
      <c r="D467" s="1450"/>
      <c r="E467" s="1451">
        <v>25</v>
      </c>
      <c r="F467" s="1452"/>
      <c r="G467" s="1496">
        <v>11</v>
      </c>
      <c r="H467" s="1453" t="s">
        <v>486</v>
      </c>
      <c r="I467" s="1454"/>
      <c r="J467" s="1455"/>
      <c r="K467" s="1495"/>
      <c r="L467" s="1454">
        <v>40</v>
      </c>
      <c r="M467" s="1452">
        <v>15</v>
      </c>
      <c r="N467" s="1456">
        <v>1</v>
      </c>
      <c r="O467" s="1425"/>
      <c r="P467" s="614"/>
      <c r="Q467" s="614"/>
      <c r="R467" s="614"/>
      <c r="S467" s="614"/>
      <c r="T467" s="614"/>
      <c r="U467" s="614"/>
    </row>
    <row r="468" spans="1:21" s="584" customFormat="1">
      <c r="A468" s="1497" t="s">
        <v>593</v>
      </c>
      <c r="B468" s="1448" t="s">
        <v>658</v>
      </c>
      <c r="C468" s="1449" t="s">
        <v>655</v>
      </c>
      <c r="D468" s="1450"/>
      <c r="E468" s="1451">
        <v>69</v>
      </c>
      <c r="F468" s="1452"/>
      <c r="G468" s="1453">
        <v>26</v>
      </c>
      <c r="H468" s="1453"/>
      <c r="I468" s="1454" t="s">
        <v>657</v>
      </c>
      <c r="J468" s="1455"/>
      <c r="K468" s="1495"/>
      <c r="L468" s="1454">
        <v>115</v>
      </c>
      <c r="M468" s="1452">
        <v>46</v>
      </c>
      <c r="N468" s="1456">
        <v>4</v>
      </c>
      <c r="O468" s="623"/>
      <c r="P468" s="614"/>
      <c r="Q468" s="614"/>
      <c r="R468" s="614"/>
      <c r="S468" s="614"/>
      <c r="T468" s="614"/>
      <c r="U468" s="614"/>
    </row>
    <row r="469" spans="1:21" s="584" customFormat="1">
      <c r="A469" s="1497" t="s">
        <v>656</v>
      </c>
      <c r="B469" s="1448" t="s">
        <v>658</v>
      </c>
      <c r="C469" s="1449" t="s">
        <v>655</v>
      </c>
      <c r="D469" s="1450"/>
      <c r="E469" s="1451">
        <v>81</v>
      </c>
      <c r="F469" s="1452" t="s">
        <v>484</v>
      </c>
      <c r="G469" s="1453">
        <v>26</v>
      </c>
      <c r="H469" s="1453"/>
      <c r="I469" s="1454" t="s">
        <v>657</v>
      </c>
      <c r="J469" s="1455"/>
      <c r="K469" s="1495"/>
      <c r="L469" s="1454">
        <v>138</v>
      </c>
      <c r="M469" s="1452">
        <v>57</v>
      </c>
      <c r="N469" s="1456">
        <v>4</v>
      </c>
      <c r="O469" s="623"/>
      <c r="P469" s="614"/>
      <c r="Q469" s="614"/>
      <c r="R469" s="614"/>
      <c r="S469" s="614"/>
      <c r="T469" s="614"/>
      <c r="U469" s="614"/>
    </row>
    <row r="470" spans="1:21" s="584" customFormat="1">
      <c r="A470" s="1497" t="s">
        <v>656</v>
      </c>
      <c r="B470" s="1448" t="s">
        <v>658</v>
      </c>
      <c r="C470" s="1449" t="s">
        <v>655</v>
      </c>
      <c r="D470" s="1450"/>
      <c r="E470" s="1451">
        <v>92</v>
      </c>
      <c r="F470" s="1452" t="s">
        <v>485</v>
      </c>
      <c r="G470" s="1453">
        <v>26</v>
      </c>
      <c r="H470" s="1453"/>
      <c r="I470" s="1454" t="s">
        <v>657</v>
      </c>
      <c r="J470" s="1455"/>
      <c r="K470" s="1495"/>
      <c r="L470" s="1454">
        <v>160</v>
      </c>
      <c r="M470" s="1452">
        <v>68</v>
      </c>
      <c r="N470" s="1456">
        <v>4</v>
      </c>
      <c r="O470" s="623"/>
      <c r="P470" s="614"/>
      <c r="Q470" s="614"/>
      <c r="R470" s="614"/>
      <c r="S470" s="614"/>
      <c r="T470" s="614"/>
      <c r="U470" s="614"/>
    </row>
    <row r="471" spans="1:21" s="584" customFormat="1">
      <c r="A471" s="1497"/>
      <c r="B471" s="1448" t="s">
        <v>3963</v>
      </c>
      <c r="C471" s="1449" t="s">
        <v>3962</v>
      </c>
      <c r="D471" s="1450"/>
      <c r="E471" s="1451"/>
      <c r="F471" s="1452"/>
      <c r="G471" s="1453"/>
      <c r="H471" s="1453"/>
      <c r="I471" s="1454"/>
      <c r="J471" s="1455"/>
      <c r="K471" s="1495"/>
      <c r="L471" s="1454"/>
      <c r="M471" s="1452"/>
      <c r="N471" s="1456"/>
      <c r="O471" s="623"/>
      <c r="P471" s="614"/>
      <c r="Q471" s="614"/>
      <c r="R471" s="614"/>
      <c r="S471" s="614"/>
      <c r="T471" s="614"/>
      <c r="U471" s="614"/>
    </row>
    <row r="472" spans="1:21" s="584" customFormat="1">
      <c r="A472" s="1497"/>
      <c r="B472" s="1448" t="s">
        <v>3966</v>
      </c>
      <c r="C472" s="1449" t="s">
        <v>3965</v>
      </c>
      <c r="D472" s="1450"/>
      <c r="E472" s="1451"/>
      <c r="F472" s="1452"/>
      <c r="G472" s="1453"/>
      <c r="H472" s="1453"/>
      <c r="I472" s="1454"/>
      <c r="J472" s="1455"/>
      <c r="K472" s="1495"/>
      <c r="L472" s="1454"/>
      <c r="M472" s="1452"/>
      <c r="N472" s="1456"/>
      <c r="O472" s="623"/>
      <c r="P472" s="614"/>
      <c r="Q472" s="614"/>
      <c r="R472" s="614"/>
      <c r="S472" s="614"/>
      <c r="T472" s="614"/>
      <c r="U472" s="614"/>
    </row>
    <row r="473" spans="1:21" s="584" customFormat="1">
      <c r="A473" s="1497"/>
      <c r="B473" s="1448" t="s">
        <v>3968</v>
      </c>
      <c r="C473" s="1449" t="s">
        <v>3967</v>
      </c>
      <c r="D473" s="1450"/>
      <c r="E473" s="1451"/>
      <c r="F473" s="1452"/>
      <c r="G473" s="1453"/>
      <c r="H473" s="1453"/>
      <c r="I473" s="1454"/>
      <c r="J473" s="1455"/>
      <c r="K473" s="1495"/>
      <c r="L473" s="1454"/>
      <c r="M473" s="1452"/>
      <c r="N473" s="1456"/>
      <c r="O473" s="623"/>
      <c r="P473" s="614"/>
      <c r="Q473" s="614"/>
      <c r="R473" s="614"/>
      <c r="S473" s="614"/>
      <c r="T473" s="614"/>
      <c r="U473" s="614"/>
    </row>
    <row r="474" spans="1:21" s="1581" customFormat="1">
      <c r="A474" s="1569" t="s">
        <v>5</v>
      </c>
      <c r="B474" s="1570" t="s">
        <v>616</v>
      </c>
      <c r="C474" s="1571" t="s">
        <v>737</v>
      </c>
      <c r="D474" s="1572"/>
      <c r="E474" s="1573">
        <v>26</v>
      </c>
      <c r="F474" s="1574"/>
      <c r="G474" s="1574">
        <v>10</v>
      </c>
      <c r="H474" s="1576"/>
      <c r="I474" s="1576" t="s">
        <v>4224</v>
      </c>
      <c r="J474" s="1578"/>
      <c r="K474" s="1598"/>
      <c r="L474" s="1582">
        <v>47</v>
      </c>
      <c r="M474" s="1574">
        <v>21</v>
      </c>
      <c r="N474" s="1579">
        <v>4</v>
      </c>
      <c r="O474" s="1581" t="s">
        <v>4128</v>
      </c>
    </row>
    <row r="475" spans="1:21" s="1581" customFormat="1">
      <c r="A475" s="1569" t="s">
        <v>4129</v>
      </c>
      <c r="B475" s="1570" t="s">
        <v>616</v>
      </c>
      <c r="C475" s="1571" t="s">
        <v>737</v>
      </c>
      <c r="D475" s="1572"/>
      <c r="E475" s="1573">
        <v>28</v>
      </c>
      <c r="F475" s="1574"/>
      <c r="G475" s="1574">
        <v>10</v>
      </c>
      <c r="H475" s="1576"/>
      <c r="I475" s="1576" t="s">
        <v>4224</v>
      </c>
      <c r="J475" s="1578"/>
      <c r="K475" s="1598"/>
      <c r="L475" s="1582">
        <v>51</v>
      </c>
      <c r="M475" s="1574">
        <v>23</v>
      </c>
      <c r="N475" s="1579">
        <v>4</v>
      </c>
      <c r="O475" s="1581" t="s">
        <v>4128</v>
      </c>
    </row>
    <row r="476" spans="1:21" s="1581" customFormat="1">
      <c r="A476" s="1569"/>
      <c r="B476" s="1570" t="s">
        <v>616</v>
      </c>
      <c r="C476" s="1571" t="s">
        <v>737</v>
      </c>
      <c r="D476" s="1572"/>
      <c r="E476" s="1573">
        <v>55</v>
      </c>
      <c r="F476" s="1574" t="s">
        <v>524</v>
      </c>
      <c r="G476" s="1574"/>
      <c r="H476" s="1576"/>
      <c r="I476" s="1582"/>
      <c r="J476" s="1578"/>
      <c r="K476" s="1598"/>
      <c r="L476" s="1582">
        <v>90</v>
      </c>
      <c r="M476" s="1574">
        <v>35</v>
      </c>
      <c r="N476" s="1579">
        <v>4</v>
      </c>
    </row>
    <row r="477" spans="1:21" s="342" customFormat="1">
      <c r="A477" s="320" t="s">
        <v>1193</v>
      </c>
      <c r="B477" s="305" t="s">
        <v>616</v>
      </c>
      <c r="C477" s="306" t="s">
        <v>751</v>
      </c>
      <c r="D477" s="307"/>
      <c r="E477" s="308">
        <v>32</v>
      </c>
      <c r="F477" s="309" t="s">
        <v>1008</v>
      </c>
      <c r="G477" s="309"/>
      <c r="H477" s="309" t="s">
        <v>752</v>
      </c>
      <c r="I477" s="310"/>
      <c r="J477" s="313"/>
      <c r="K477" s="311"/>
      <c r="L477" s="310">
        <v>56</v>
      </c>
      <c r="M477" s="309">
        <v>24</v>
      </c>
      <c r="N477" s="1585">
        <v>3</v>
      </c>
      <c r="O477" s="1586"/>
      <c r="P477" s="1586"/>
    </row>
    <row r="478" spans="1:21" s="342" customFormat="1">
      <c r="A478" s="320" t="s">
        <v>5</v>
      </c>
      <c r="B478" s="305" t="s">
        <v>616</v>
      </c>
      <c r="C478" s="306" t="s">
        <v>751</v>
      </c>
      <c r="D478" s="307"/>
      <c r="E478" s="308">
        <v>27</v>
      </c>
      <c r="F478" s="309" t="s">
        <v>1009</v>
      </c>
      <c r="G478" s="309"/>
      <c r="H478" s="309" t="s">
        <v>752</v>
      </c>
      <c r="I478" s="310"/>
      <c r="J478" s="313"/>
      <c r="K478" s="311"/>
      <c r="L478" s="310">
        <v>49</v>
      </c>
      <c r="M478" s="309">
        <v>22</v>
      </c>
      <c r="N478" s="1585">
        <v>3</v>
      </c>
      <c r="O478" s="1586"/>
      <c r="P478" s="1586"/>
    </row>
    <row r="479" spans="1:21" s="342" customFormat="1">
      <c r="A479" s="1447" t="s">
        <v>2404</v>
      </c>
      <c r="B479" s="1448" t="s">
        <v>616</v>
      </c>
      <c r="C479" s="1449" t="s">
        <v>753</v>
      </c>
      <c r="D479" s="1450"/>
      <c r="E479" s="1451">
        <v>28</v>
      </c>
      <c r="F479" s="1452" t="s">
        <v>484</v>
      </c>
      <c r="G479" s="1452"/>
      <c r="H479" s="1453"/>
      <c r="I479" s="1454"/>
      <c r="J479" s="1455"/>
      <c r="K479" s="1495"/>
      <c r="L479" s="1454">
        <v>42</v>
      </c>
      <c r="M479" s="1452">
        <v>14</v>
      </c>
      <c r="N479" s="1456">
        <v>4</v>
      </c>
      <c r="O479" s="1426"/>
      <c r="P479" s="329"/>
      <c r="Q479" s="318"/>
      <c r="R479" s="318"/>
      <c r="S479" s="318"/>
      <c r="T479" s="318"/>
      <c r="U479" s="318"/>
    </row>
    <row r="480" spans="1:21" s="342" customFormat="1">
      <c r="A480" s="523" t="s">
        <v>849</v>
      </c>
      <c r="B480" s="53" t="s">
        <v>616</v>
      </c>
      <c r="C480" s="268" t="s">
        <v>753</v>
      </c>
      <c r="D480" s="62"/>
      <c r="E480" s="284">
        <v>27</v>
      </c>
      <c r="F480" s="526"/>
      <c r="G480" s="285"/>
      <c r="H480" s="286"/>
      <c r="I480" s="287"/>
      <c r="J480" s="288"/>
      <c r="K480" s="634"/>
      <c r="L480" s="287">
        <v>40</v>
      </c>
      <c r="M480" s="285">
        <v>13</v>
      </c>
      <c r="N480" s="1400">
        <v>4</v>
      </c>
      <c r="O480" s="1426"/>
      <c r="P480" s="329"/>
      <c r="Q480" s="318"/>
      <c r="R480" s="318"/>
      <c r="S480" s="318"/>
      <c r="T480" s="318"/>
      <c r="U480" s="318"/>
    </row>
    <row r="481" spans="1:21" s="342" customFormat="1">
      <c r="A481" s="523" t="s">
        <v>272</v>
      </c>
      <c r="B481" s="53" t="s">
        <v>616</v>
      </c>
      <c r="C481" s="268" t="s">
        <v>753</v>
      </c>
      <c r="D481" s="62"/>
      <c r="E481" s="284">
        <v>30</v>
      </c>
      <c r="F481" s="526" t="s">
        <v>484</v>
      </c>
      <c r="G481" s="285"/>
      <c r="H481" s="286"/>
      <c r="I481" s="287"/>
      <c r="J481" s="288"/>
      <c r="K481" s="634"/>
      <c r="L481" s="287">
        <v>46</v>
      </c>
      <c r="M481" s="285">
        <v>16</v>
      </c>
      <c r="N481" s="1400">
        <v>4</v>
      </c>
      <c r="O481" s="1426"/>
      <c r="P481" s="318"/>
      <c r="Q481" s="318"/>
      <c r="R481" s="318"/>
      <c r="S481" s="318"/>
      <c r="T481" s="318"/>
      <c r="U481" s="318"/>
    </row>
    <row r="482" spans="1:21" s="342" customFormat="1">
      <c r="A482" s="523" t="s">
        <v>2403</v>
      </c>
      <c r="B482" s="53" t="s">
        <v>616</v>
      </c>
      <c r="C482" s="268" t="s">
        <v>753</v>
      </c>
      <c r="D482" s="62"/>
      <c r="E482" s="284">
        <v>26</v>
      </c>
      <c r="F482" s="285"/>
      <c r="G482" s="285"/>
      <c r="H482" s="286"/>
      <c r="I482" s="287"/>
      <c r="J482" s="288"/>
      <c r="K482" s="634"/>
      <c r="L482" s="287">
        <v>38</v>
      </c>
      <c r="M482" s="285">
        <v>12</v>
      </c>
      <c r="N482" s="1400">
        <v>4</v>
      </c>
      <c r="O482" s="1426"/>
      <c r="P482" s="318"/>
      <c r="Q482" s="318"/>
      <c r="R482" s="318"/>
      <c r="S482" s="318"/>
      <c r="T482" s="318"/>
      <c r="U482" s="318"/>
    </row>
    <row r="483" spans="1:21" s="342" customFormat="1">
      <c r="A483" s="523"/>
      <c r="B483" s="53" t="s">
        <v>3970</v>
      </c>
      <c r="C483" s="268" t="s">
        <v>3969</v>
      </c>
      <c r="D483" s="62"/>
      <c r="E483" s="284"/>
      <c r="F483" s="285"/>
      <c r="G483" s="285"/>
      <c r="H483" s="286"/>
      <c r="I483" s="287"/>
      <c r="J483" s="288"/>
      <c r="K483" s="634"/>
      <c r="L483" s="287"/>
      <c r="M483" s="285"/>
      <c r="N483" s="1400"/>
      <c r="O483" s="1426"/>
      <c r="P483" s="318"/>
      <c r="Q483" s="318"/>
      <c r="R483" s="318"/>
      <c r="S483" s="318"/>
      <c r="T483" s="318"/>
      <c r="U483" s="318"/>
    </row>
    <row r="484" spans="1:21" s="1581" customFormat="1">
      <c r="A484" s="1569" t="s">
        <v>4130</v>
      </c>
      <c r="B484" s="1570" t="s">
        <v>616</v>
      </c>
      <c r="C484" s="1571" t="s">
        <v>4131</v>
      </c>
      <c r="D484" s="1572"/>
      <c r="E484" s="1573">
        <v>19</v>
      </c>
      <c r="F484" s="1574"/>
      <c r="G484" s="1574" t="s">
        <v>482</v>
      </c>
      <c r="H484" s="1576" t="s">
        <v>4132</v>
      </c>
      <c r="I484" s="1582"/>
      <c r="J484" s="1578"/>
      <c r="K484" s="1598"/>
      <c r="L484" s="1582">
        <v>32</v>
      </c>
      <c r="M484" s="1574">
        <v>13</v>
      </c>
      <c r="N484" s="1579">
        <v>4</v>
      </c>
      <c r="O484" s="1580"/>
      <c r="P484" s="1580"/>
    </row>
    <row r="485" spans="1:21" s="1581" customFormat="1">
      <c r="A485" s="1569"/>
      <c r="B485" s="1570" t="s">
        <v>616</v>
      </c>
      <c r="C485" s="1571" t="s">
        <v>4131</v>
      </c>
      <c r="D485" s="1572"/>
      <c r="E485" s="1573">
        <v>20</v>
      </c>
      <c r="F485" s="1574"/>
      <c r="G485" s="1574" t="s">
        <v>482</v>
      </c>
      <c r="H485" s="1576" t="s">
        <v>4132</v>
      </c>
      <c r="I485" s="1582"/>
      <c r="J485" s="1578"/>
      <c r="K485" s="1598"/>
      <c r="L485" s="1582">
        <v>34</v>
      </c>
      <c r="M485" s="1574">
        <v>14</v>
      </c>
      <c r="N485" s="1579">
        <v>4</v>
      </c>
      <c r="O485" s="1580"/>
      <c r="P485" s="1580"/>
    </row>
    <row r="486" spans="1:21" s="1581" customFormat="1">
      <c r="A486" s="1569" t="s">
        <v>4130</v>
      </c>
      <c r="B486" s="1570" t="s">
        <v>616</v>
      </c>
      <c r="C486" s="1571" t="s">
        <v>4133</v>
      </c>
      <c r="D486" s="1572"/>
      <c r="E486" s="1573">
        <v>24</v>
      </c>
      <c r="F486" s="1574"/>
      <c r="G486" s="1574" t="s">
        <v>4134</v>
      </c>
      <c r="H486" s="1576"/>
      <c r="I486" s="1576" t="s">
        <v>4132</v>
      </c>
      <c r="J486" s="1578"/>
      <c r="K486" s="1598"/>
      <c r="L486" s="1582">
        <v>42</v>
      </c>
      <c r="M486" s="1574">
        <v>18</v>
      </c>
      <c r="N486" s="1579">
        <v>4</v>
      </c>
      <c r="O486" s="1580"/>
      <c r="P486" s="1580"/>
    </row>
    <row r="487" spans="1:21" s="1581" customFormat="1">
      <c r="A487" s="1569"/>
      <c r="B487" s="1570" t="s">
        <v>616</v>
      </c>
      <c r="C487" s="1571" t="s">
        <v>4133</v>
      </c>
      <c r="D487" s="1572"/>
      <c r="E487" s="1573">
        <v>25</v>
      </c>
      <c r="F487" s="1574"/>
      <c r="G487" s="1574" t="s">
        <v>4134</v>
      </c>
      <c r="H487" s="1576"/>
      <c r="I487" s="1576" t="s">
        <v>4132</v>
      </c>
      <c r="J487" s="1578"/>
      <c r="K487" s="1598"/>
      <c r="L487" s="1582">
        <v>44</v>
      </c>
      <c r="M487" s="1574">
        <v>19</v>
      </c>
      <c r="N487" s="1579">
        <v>4</v>
      </c>
      <c r="O487" s="1580"/>
      <c r="P487" s="1580"/>
    </row>
    <row r="488" spans="1:21" s="1581" customFormat="1">
      <c r="A488" s="1569" t="s">
        <v>4130</v>
      </c>
      <c r="B488" s="1570" t="s">
        <v>616</v>
      </c>
      <c r="C488" s="1571" t="s">
        <v>4135</v>
      </c>
      <c r="D488" s="1572"/>
      <c r="E488" s="1573">
        <v>17</v>
      </c>
      <c r="F488" s="1574"/>
      <c r="G488" s="1574" t="s">
        <v>482</v>
      </c>
      <c r="H488" s="1576" t="s">
        <v>4132</v>
      </c>
      <c r="I488" s="1582"/>
      <c r="J488" s="1578"/>
      <c r="K488" s="1598"/>
      <c r="L488" s="1582">
        <v>28</v>
      </c>
      <c r="M488" s="1574">
        <v>11</v>
      </c>
      <c r="N488" s="1579">
        <v>4</v>
      </c>
      <c r="O488" s="1580"/>
      <c r="P488" s="1580"/>
    </row>
    <row r="489" spans="1:21" s="1581" customFormat="1">
      <c r="A489" s="1569"/>
      <c r="B489" s="1570" t="s">
        <v>616</v>
      </c>
      <c r="C489" s="1571" t="s">
        <v>4135</v>
      </c>
      <c r="D489" s="1572"/>
      <c r="E489" s="1573">
        <v>18</v>
      </c>
      <c r="F489" s="1574"/>
      <c r="G489" s="1574" t="s">
        <v>482</v>
      </c>
      <c r="H489" s="1576" t="s">
        <v>4132</v>
      </c>
      <c r="I489" s="1582"/>
      <c r="J489" s="1578"/>
      <c r="K489" s="1598"/>
      <c r="L489" s="1582">
        <v>30</v>
      </c>
      <c r="M489" s="1574">
        <v>12</v>
      </c>
      <c r="N489" s="1579">
        <v>4</v>
      </c>
      <c r="O489" s="1580"/>
      <c r="P489" s="1580"/>
    </row>
    <row r="490" spans="1:21" s="584" customFormat="1">
      <c r="A490" s="523" t="s">
        <v>5</v>
      </c>
      <c r="B490" s="53" t="s">
        <v>1186</v>
      </c>
      <c r="C490" s="268" t="s">
        <v>754</v>
      </c>
      <c r="D490" s="62"/>
      <c r="E490" s="284">
        <v>18.5</v>
      </c>
      <c r="F490" s="285"/>
      <c r="G490" s="285">
        <v>12</v>
      </c>
      <c r="H490" s="286"/>
      <c r="I490" s="287"/>
      <c r="J490" s="288"/>
      <c r="K490" s="634"/>
      <c r="L490" s="287">
        <v>33</v>
      </c>
      <c r="M490" s="285">
        <v>14.5</v>
      </c>
      <c r="N490" s="1400" t="s">
        <v>487</v>
      </c>
      <c r="O490" s="623"/>
      <c r="P490" s="614"/>
      <c r="Q490" s="614"/>
      <c r="R490" s="614"/>
      <c r="S490" s="614"/>
      <c r="T490" s="614"/>
      <c r="U490" s="614"/>
    </row>
    <row r="491" spans="1:21" s="584" customFormat="1">
      <c r="A491" s="523" t="s">
        <v>315</v>
      </c>
      <c r="B491" s="53" t="s">
        <v>1186</v>
      </c>
      <c r="C491" s="268" t="s">
        <v>754</v>
      </c>
      <c r="D491" s="62"/>
      <c r="E491" s="284">
        <v>23.5</v>
      </c>
      <c r="F491" s="285"/>
      <c r="G491" s="285">
        <v>12</v>
      </c>
      <c r="H491" s="286"/>
      <c r="I491" s="287"/>
      <c r="J491" s="288"/>
      <c r="K491" s="634"/>
      <c r="L491" s="287">
        <v>42</v>
      </c>
      <c r="M491" s="285">
        <v>18.5</v>
      </c>
      <c r="N491" s="1400" t="s">
        <v>487</v>
      </c>
      <c r="O491" s="623"/>
      <c r="P491" s="614"/>
      <c r="Q491" s="614"/>
      <c r="R491" s="614"/>
      <c r="S491" s="614"/>
      <c r="T491" s="614"/>
      <c r="U491" s="614"/>
    </row>
    <row r="492" spans="1:21" s="584" customFormat="1">
      <c r="A492" s="523" t="s">
        <v>2358</v>
      </c>
      <c r="B492" s="53" t="s">
        <v>1186</v>
      </c>
      <c r="C492" s="268" t="s">
        <v>754</v>
      </c>
      <c r="D492" s="62"/>
      <c r="E492" s="284">
        <v>29</v>
      </c>
      <c r="F492" s="285"/>
      <c r="G492" s="285">
        <v>12</v>
      </c>
      <c r="H492" s="286"/>
      <c r="I492" s="287"/>
      <c r="J492" s="288"/>
      <c r="K492" s="634"/>
      <c r="L492" s="287">
        <v>52</v>
      </c>
      <c r="M492" s="285">
        <v>23</v>
      </c>
      <c r="N492" s="1400" t="s">
        <v>487</v>
      </c>
      <c r="O492" s="623"/>
      <c r="P492" s="614"/>
      <c r="Q492" s="614"/>
      <c r="R492" s="614"/>
      <c r="S492" s="614"/>
      <c r="T492" s="614"/>
      <c r="U492" s="614"/>
    </row>
    <row r="493" spans="1:21" s="525" customFormat="1">
      <c r="A493" s="523" t="s">
        <v>5</v>
      </c>
      <c r="B493" s="53" t="s">
        <v>1186</v>
      </c>
      <c r="C493" s="268" t="s">
        <v>754</v>
      </c>
      <c r="D493" s="62"/>
      <c r="E493" s="284">
        <v>32.5</v>
      </c>
      <c r="F493" s="526" t="s">
        <v>2359</v>
      </c>
      <c r="G493" s="285">
        <v>12</v>
      </c>
      <c r="H493" s="286"/>
      <c r="I493" s="287"/>
      <c r="J493" s="288"/>
      <c r="K493" s="634"/>
      <c r="L493" s="287">
        <v>65</v>
      </c>
      <c r="M493" s="285">
        <v>32.5</v>
      </c>
      <c r="N493" s="1400" t="s">
        <v>487</v>
      </c>
      <c r="O493" s="1422"/>
      <c r="P493" s="637"/>
      <c r="Q493" s="637"/>
      <c r="R493" s="637"/>
      <c r="S493" s="637"/>
      <c r="T493" s="637"/>
      <c r="U493" s="637"/>
    </row>
    <row r="494" spans="1:21" s="525" customFormat="1">
      <c r="A494" s="523" t="s">
        <v>315</v>
      </c>
      <c r="B494" s="53" t="s">
        <v>1186</v>
      </c>
      <c r="C494" s="268" t="s">
        <v>754</v>
      </c>
      <c r="D494" s="62"/>
      <c r="E494" s="284">
        <v>49</v>
      </c>
      <c r="F494" s="526" t="s">
        <v>2359</v>
      </c>
      <c r="G494" s="285">
        <v>12</v>
      </c>
      <c r="H494" s="286"/>
      <c r="I494" s="287"/>
      <c r="J494" s="288"/>
      <c r="K494" s="634"/>
      <c r="L494" s="287">
        <v>98</v>
      </c>
      <c r="M494" s="285">
        <v>49</v>
      </c>
      <c r="N494" s="1400" t="s">
        <v>487</v>
      </c>
      <c r="O494" s="1422"/>
      <c r="P494" s="637"/>
      <c r="Q494" s="637"/>
      <c r="R494" s="637"/>
      <c r="S494" s="637"/>
      <c r="T494" s="637"/>
      <c r="U494" s="637"/>
    </row>
    <row r="495" spans="1:21" s="525" customFormat="1">
      <c r="A495" s="523" t="s">
        <v>2358</v>
      </c>
      <c r="B495" s="53" t="s">
        <v>3971</v>
      </c>
      <c r="C495" s="268" t="s">
        <v>3883</v>
      </c>
      <c r="D495" s="62"/>
      <c r="E495" s="284">
        <v>57.5</v>
      </c>
      <c r="F495" s="526" t="s">
        <v>2359</v>
      </c>
      <c r="G495" s="285">
        <v>12</v>
      </c>
      <c r="H495" s="286"/>
      <c r="I495" s="287"/>
      <c r="J495" s="288"/>
      <c r="K495" s="634"/>
      <c r="L495" s="287">
        <v>115</v>
      </c>
      <c r="M495" s="285">
        <v>57.5</v>
      </c>
      <c r="N495" s="1400" t="s">
        <v>487</v>
      </c>
      <c r="O495" s="1422"/>
      <c r="P495" s="637"/>
      <c r="Q495" s="637"/>
      <c r="R495" s="637"/>
      <c r="S495" s="637"/>
      <c r="T495" s="637"/>
      <c r="U495" s="637"/>
    </row>
    <row r="496" spans="1:21" s="1581" customFormat="1">
      <c r="A496" s="1569" t="s">
        <v>4703</v>
      </c>
      <c r="B496" s="1570"/>
      <c r="C496" s="1571" t="s">
        <v>4770</v>
      </c>
      <c r="D496" s="1572"/>
      <c r="E496" s="1573">
        <v>26.5</v>
      </c>
      <c r="F496" s="1574"/>
      <c r="G496" s="1574"/>
      <c r="H496" s="1576"/>
      <c r="I496" s="1582"/>
      <c r="J496" s="1578"/>
      <c r="K496" s="1598"/>
      <c r="L496" s="1582">
        <v>44</v>
      </c>
      <c r="M496" s="1574"/>
      <c r="N496" s="1611">
        <v>3</v>
      </c>
      <c r="O496" s="1616"/>
      <c r="P496" s="1595"/>
      <c r="Q496" s="1595"/>
      <c r="R496" s="1595"/>
      <c r="S496" s="1595"/>
      <c r="T496" s="1595"/>
      <c r="U496" s="1595"/>
    </row>
    <row r="497" spans="1:21" s="1581" customFormat="1">
      <c r="A497" s="1569" t="s">
        <v>4704</v>
      </c>
      <c r="B497" s="1570"/>
      <c r="C497" s="1571" t="s">
        <v>4770</v>
      </c>
      <c r="D497" s="1572"/>
      <c r="E497" s="1573">
        <v>30</v>
      </c>
      <c r="F497" s="1574"/>
      <c r="G497" s="1574"/>
      <c r="H497" s="1576"/>
      <c r="I497" s="1582"/>
      <c r="J497" s="1578"/>
      <c r="K497" s="1598"/>
      <c r="L497" s="1582">
        <v>52</v>
      </c>
      <c r="M497" s="1574"/>
      <c r="N497" s="1611">
        <v>3</v>
      </c>
      <c r="O497" s="1616"/>
      <c r="P497" s="1595"/>
      <c r="Q497" s="1595"/>
      <c r="R497" s="1595"/>
      <c r="S497" s="1595"/>
      <c r="T497" s="1595"/>
      <c r="U497" s="1595"/>
    </row>
    <row r="498" spans="1:21" s="1581" customFormat="1">
      <c r="A498" s="1569" t="s">
        <v>4730</v>
      </c>
      <c r="B498" s="1570"/>
      <c r="C498" s="1571" t="s">
        <v>4770</v>
      </c>
      <c r="D498" s="1572"/>
      <c r="E498" s="1573">
        <v>33</v>
      </c>
      <c r="F498" s="1574" t="s">
        <v>4507</v>
      </c>
      <c r="G498" s="1574"/>
      <c r="H498" s="1576"/>
      <c r="I498" s="1582"/>
      <c r="J498" s="1578"/>
      <c r="K498" s="1598"/>
      <c r="L498" s="1582">
        <v>55</v>
      </c>
      <c r="M498" s="1574"/>
      <c r="N498" s="1611">
        <v>3</v>
      </c>
      <c r="O498" s="1616"/>
      <c r="P498" s="1595"/>
      <c r="Q498" s="1595"/>
      <c r="R498" s="1595"/>
      <c r="S498" s="1595"/>
      <c r="T498" s="1595"/>
      <c r="U498" s="1595"/>
    </row>
    <row r="499" spans="1:21" s="525" customFormat="1">
      <c r="A499" s="320"/>
      <c r="B499" s="305"/>
      <c r="C499" s="306"/>
      <c r="D499" s="307"/>
      <c r="E499" s="308"/>
      <c r="F499" s="309"/>
      <c r="G499" s="309"/>
      <c r="H499" s="293"/>
      <c r="I499" s="310"/>
      <c r="J499" s="313"/>
      <c r="K499" s="311"/>
      <c r="L499" s="310"/>
      <c r="M499" s="309"/>
      <c r="N499" s="1402"/>
      <c r="O499" s="1422"/>
      <c r="P499" s="637"/>
      <c r="Q499" s="637"/>
      <c r="R499" s="637"/>
      <c r="S499" s="637"/>
      <c r="T499" s="637"/>
      <c r="U499" s="637"/>
    </row>
    <row r="500" spans="1:21" s="1581" customFormat="1">
      <c r="A500" s="1569" t="s">
        <v>4136</v>
      </c>
      <c r="B500" s="1570" t="s">
        <v>1186</v>
      </c>
      <c r="C500" s="1571" t="s">
        <v>889</v>
      </c>
      <c r="D500" s="1572"/>
      <c r="E500" s="1573">
        <v>22</v>
      </c>
      <c r="F500" s="1575"/>
      <c r="G500" s="1574">
        <v>13</v>
      </c>
      <c r="H500" s="1576" t="s">
        <v>4137</v>
      </c>
      <c r="I500" s="1582"/>
      <c r="J500" s="1578"/>
      <c r="K500" s="1598"/>
      <c r="L500" s="1582">
        <v>34</v>
      </c>
      <c r="M500" s="1574">
        <v>12</v>
      </c>
      <c r="N500" s="1579">
        <v>3</v>
      </c>
      <c r="O500" s="1580"/>
    </row>
    <row r="501" spans="1:21" s="1581" customFormat="1">
      <c r="A501" s="1569" t="s">
        <v>4138</v>
      </c>
      <c r="B501" s="1570" t="s">
        <v>1186</v>
      </c>
      <c r="C501" s="1571" t="s">
        <v>889</v>
      </c>
      <c r="D501" s="1572"/>
      <c r="E501" s="1573">
        <v>25</v>
      </c>
      <c r="F501" s="1575"/>
      <c r="G501" s="1574">
        <v>10</v>
      </c>
      <c r="H501" s="1576" t="s">
        <v>4139</v>
      </c>
      <c r="I501" s="1582"/>
      <c r="J501" s="1578"/>
      <c r="K501" s="1598"/>
      <c r="L501" s="1582">
        <v>37</v>
      </c>
      <c r="M501" s="1574">
        <v>12</v>
      </c>
      <c r="N501" s="1579">
        <v>3</v>
      </c>
      <c r="O501" s="1580"/>
    </row>
    <row r="502" spans="1:21" s="1581" customFormat="1">
      <c r="A502" s="1569" t="s">
        <v>4140</v>
      </c>
      <c r="B502" s="1570" t="s">
        <v>1186</v>
      </c>
      <c r="C502" s="1571" t="s">
        <v>889</v>
      </c>
      <c r="D502" s="1572"/>
      <c r="E502" s="1573">
        <v>28</v>
      </c>
      <c r="F502" s="1575"/>
      <c r="G502" s="1574"/>
      <c r="H502" s="1576"/>
      <c r="I502" s="1582"/>
      <c r="J502" s="1578"/>
      <c r="K502" s="1598"/>
      <c r="L502" s="1582">
        <v>40</v>
      </c>
      <c r="M502" s="1574">
        <v>12</v>
      </c>
      <c r="N502" s="1579">
        <v>3</v>
      </c>
      <c r="O502" s="1580"/>
    </row>
    <row r="503" spans="1:21" s="1581" customFormat="1">
      <c r="A503" s="1569" t="s">
        <v>4141</v>
      </c>
      <c r="B503" s="1570" t="s">
        <v>1186</v>
      </c>
      <c r="C503" s="1571" t="s">
        <v>889</v>
      </c>
      <c r="D503" s="1572"/>
      <c r="E503" s="1573">
        <v>37</v>
      </c>
      <c r="F503" s="1575"/>
      <c r="G503" s="1574"/>
      <c r="H503" s="1576"/>
      <c r="I503" s="1582"/>
      <c r="J503" s="1578"/>
      <c r="K503" s="1598"/>
      <c r="L503" s="1582">
        <v>55</v>
      </c>
      <c r="M503" s="1574">
        <v>18</v>
      </c>
      <c r="N503" s="1579">
        <v>3</v>
      </c>
      <c r="O503" s="1580"/>
    </row>
    <row r="504" spans="1:21" s="1581" customFormat="1">
      <c r="A504" s="1628" t="s">
        <v>4693</v>
      </c>
      <c r="B504" s="1570" t="s">
        <v>271</v>
      </c>
      <c r="C504" s="1571" t="s">
        <v>4769</v>
      </c>
      <c r="D504" s="1572"/>
      <c r="E504" s="1573">
        <v>35</v>
      </c>
      <c r="F504" s="1574" t="s">
        <v>4740</v>
      </c>
      <c r="G504" s="1574"/>
      <c r="H504" s="1576"/>
      <c r="I504" s="1582"/>
      <c r="J504" s="1578"/>
      <c r="K504" s="1598"/>
      <c r="L504" s="1582">
        <v>56</v>
      </c>
      <c r="M504" s="1574"/>
      <c r="N504" s="1611">
        <v>4</v>
      </c>
      <c r="O504" s="1616"/>
      <c r="P504" s="1595"/>
      <c r="Q504" s="1595"/>
      <c r="R504" s="1595"/>
      <c r="S504" s="1595"/>
      <c r="T504" s="1595"/>
      <c r="U504" s="1595"/>
    </row>
    <row r="505" spans="1:21" s="1581" customFormat="1">
      <c r="A505" s="1628" t="s">
        <v>4693</v>
      </c>
      <c r="B505" s="1570" t="s">
        <v>271</v>
      </c>
      <c r="C505" s="1571" t="s">
        <v>4769</v>
      </c>
      <c r="D505" s="1572"/>
      <c r="E505" s="1573">
        <v>40</v>
      </c>
      <c r="F505" s="1574" t="s">
        <v>4768</v>
      </c>
      <c r="G505" s="1574"/>
      <c r="H505" s="1576"/>
      <c r="I505" s="1582"/>
      <c r="J505" s="1578"/>
      <c r="K505" s="1598"/>
      <c r="L505" s="1582">
        <v>76</v>
      </c>
      <c r="M505" s="1574"/>
      <c r="N505" s="1611">
        <v>4</v>
      </c>
      <c r="O505" s="1616"/>
      <c r="P505" s="1595"/>
      <c r="Q505" s="1595"/>
      <c r="R505" s="1595"/>
      <c r="S505" s="1595"/>
      <c r="T505" s="1595"/>
      <c r="U505" s="1595"/>
    </row>
    <row r="506" spans="1:21" s="1581" customFormat="1">
      <c r="A506" s="1628" t="s">
        <v>4695</v>
      </c>
      <c r="B506" s="1570" t="s">
        <v>271</v>
      </c>
      <c r="C506" s="1571" t="s">
        <v>4769</v>
      </c>
      <c r="D506" s="1572"/>
      <c r="E506" s="1573">
        <v>52</v>
      </c>
      <c r="F506" s="1574" t="s">
        <v>4740</v>
      </c>
      <c r="G506" s="1574"/>
      <c r="H506" s="1576"/>
      <c r="I506" s="1582"/>
      <c r="J506" s="1578"/>
      <c r="K506" s="1598"/>
      <c r="L506" s="1582">
        <v>88</v>
      </c>
      <c r="M506" s="1574"/>
      <c r="N506" s="1611">
        <v>4</v>
      </c>
      <c r="O506" s="1612"/>
      <c r="P506" s="2044"/>
      <c r="Q506" s="1595"/>
      <c r="R506" s="1595"/>
      <c r="S506" s="1595"/>
      <c r="T506" s="1595"/>
      <c r="U506" s="1595"/>
    </row>
    <row r="507" spans="1:21" s="1581" customFormat="1">
      <c r="A507" s="1628" t="s">
        <v>4695</v>
      </c>
      <c r="B507" s="1570" t="s">
        <v>271</v>
      </c>
      <c r="C507" s="1571" t="s">
        <v>4769</v>
      </c>
      <c r="D507" s="1572"/>
      <c r="E507" s="1573">
        <v>57</v>
      </c>
      <c r="F507" s="1574" t="s">
        <v>4768</v>
      </c>
      <c r="G507" s="1574"/>
      <c r="H507" s="1576"/>
      <c r="I507" s="1582"/>
      <c r="J507" s="1578"/>
      <c r="K507" s="1598"/>
      <c r="L507" s="1582">
        <v>99</v>
      </c>
      <c r="M507" s="1574"/>
      <c r="N507" s="1611">
        <v>4</v>
      </c>
      <c r="O507" s="1612"/>
      <c r="P507" s="2044"/>
      <c r="Q507" s="1595"/>
      <c r="R507" s="1595"/>
      <c r="S507" s="1595"/>
      <c r="T507" s="1595"/>
      <c r="U507" s="1595"/>
    </row>
    <row r="508" spans="1:21" s="1581" customFormat="1">
      <c r="A508" s="1628" t="s">
        <v>4697</v>
      </c>
      <c r="B508" s="1570" t="s">
        <v>271</v>
      </c>
      <c r="C508" s="1571" t="s">
        <v>4769</v>
      </c>
      <c r="D508" s="1572"/>
      <c r="E508" s="1573">
        <v>67</v>
      </c>
      <c r="F508" s="1574"/>
      <c r="G508" s="1574"/>
      <c r="H508" s="1576"/>
      <c r="I508" s="1582"/>
      <c r="J508" s="1578"/>
      <c r="K508" s="1598"/>
      <c r="L508" s="1582">
        <v>121</v>
      </c>
      <c r="M508" s="1574"/>
      <c r="N508" s="1611">
        <v>4</v>
      </c>
      <c r="O508" s="1612"/>
      <c r="P508" s="2044"/>
      <c r="Q508" s="1595"/>
      <c r="R508" s="1595"/>
      <c r="S508" s="1595"/>
      <c r="T508" s="1595"/>
      <c r="U508" s="1595"/>
    </row>
    <row r="509" spans="1:21" s="1581" customFormat="1">
      <c r="A509" s="1628" t="s">
        <v>4679</v>
      </c>
      <c r="B509" s="1570" t="s">
        <v>271</v>
      </c>
      <c r="C509" s="1571" t="s">
        <v>1207</v>
      </c>
      <c r="D509" s="1572"/>
      <c r="E509" s="1573">
        <v>30</v>
      </c>
      <c r="F509" s="1574" t="s">
        <v>4766</v>
      </c>
      <c r="G509" s="1574"/>
      <c r="H509" s="1576"/>
      <c r="I509" s="1582"/>
      <c r="J509" s="1578"/>
      <c r="K509" s="1598"/>
      <c r="L509" s="1582">
        <v>45</v>
      </c>
      <c r="M509" s="1574"/>
      <c r="N509" s="1611">
        <v>4</v>
      </c>
      <c r="O509" s="1612"/>
      <c r="P509" s="2044"/>
      <c r="Q509" s="1595"/>
      <c r="R509" s="1595"/>
      <c r="S509" s="1595"/>
      <c r="T509" s="1595"/>
      <c r="U509" s="1595"/>
    </row>
    <row r="510" spans="1:21" s="1581" customFormat="1">
      <c r="A510" s="1628" t="s">
        <v>4680</v>
      </c>
      <c r="B510" s="1570" t="s">
        <v>271</v>
      </c>
      <c r="C510" s="1571" t="s">
        <v>1207</v>
      </c>
      <c r="D510" s="1572"/>
      <c r="E510" s="1573">
        <v>42</v>
      </c>
      <c r="F510" s="1574" t="s">
        <v>4766</v>
      </c>
      <c r="G510" s="1574"/>
      <c r="H510" s="1576"/>
      <c r="I510" s="1582"/>
      <c r="J510" s="1578"/>
      <c r="K510" s="1598"/>
      <c r="L510" s="1582">
        <v>73</v>
      </c>
      <c r="M510" s="1574"/>
      <c r="N510" s="1611">
        <v>4</v>
      </c>
      <c r="O510" s="1612"/>
      <c r="P510" s="2044"/>
      <c r="Q510" s="1595"/>
      <c r="R510" s="1595"/>
      <c r="S510" s="1595"/>
      <c r="T510" s="1595"/>
      <c r="U510" s="1595"/>
    </row>
    <row r="511" spans="1:21" s="1581" customFormat="1">
      <c r="A511" s="1628" t="s">
        <v>4679</v>
      </c>
      <c r="B511" s="1570" t="s">
        <v>271</v>
      </c>
      <c r="C511" s="1571" t="s">
        <v>1207</v>
      </c>
      <c r="D511" s="1572"/>
      <c r="E511" s="1573">
        <v>33</v>
      </c>
      <c r="F511" s="1574" t="s">
        <v>4767</v>
      </c>
      <c r="G511" s="1574"/>
      <c r="H511" s="1576"/>
      <c r="I511" s="1582"/>
      <c r="J511" s="1578"/>
      <c r="K511" s="1598"/>
      <c r="L511" s="1582">
        <v>48</v>
      </c>
      <c r="M511" s="1574"/>
      <c r="N511" s="1611">
        <v>4</v>
      </c>
      <c r="O511" s="1612"/>
      <c r="P511" s="2044"/>
      <c r="Q511" s="1595"/>
      <c r="R511" s="1595"/>
      <c r="S511" s="1595"/>
      <c r="T511" s="1595"/>
      <c r="U511" s="1595"/>
    </row>
    <row r="512" spans="1:21" s="1581" customFormat="1">
      <c r="A512" s="1628" t="s">
        <v>4680</v>
      </c>
      <c r="B512" s="1570" t="s">
        <v>271</v>
      </c>
      <c r="C512" s="1571" t="s">
        <v>1207</v>
      </c>
      <c r="D512" s="1572"/>
      <c r="E512" s="1573">
        <v>45</v>
      </c>
      <c r="F512" s="1574" t="s">
        <v>4767</v>
      </c>
      <c r="G512" s="1574"/>
      <c r="H512" s="1576"/>
      <c r="I512" s="1582"/>
      <c r="J512" s="1578"/>
      <c r="K512" s="1598"/>
      <c r="L512" s="1582">
        <v>76</v>
      </c>
      <c r="M512" s="1574"/>
      <c r="N512" s="1611">
        <v>4</v>
      </c>
      <c r="O512" s="1612"/>
      <c r="P512" s="2044"/>
      <c r="Q512" s="1595"/>
      <c r="R512" s="1595"/>
      <c r="S512" s="1595"/>
      <c r="T512" s="1595"/>
      <c r="U512" s="1595"/>
    </row>
    <row r="513" spans="1:21" s="1581" customFormat="1">
      <c r="A513" s="1569" t="s">
        <v>4687</v>
      </c>
      <c r="B513" s="1570" t="s">
        <v>350</v>
      </c>
      <c r="C513" s="1571" t="s">
        <v>755</v>
      </c>
      <c r="D513" s="1572"/>
      <c r="E513" s="1573">
        <v>56</v>
      </c>
      <c r="F513" s="1574" t="s">
        <v>325</v>
      </c>
      <c r="G513" s="1590" t="s">
        <v>555</v>
      </c>
      <c r="H513" s="1576"/>
      <c r="I513" s="1582"/>
      <c r="J513" s="1578"/>
      <c r="K513" s="1598"/>
      <c r="L513" s="1582">
        <v>91</v>
      </c>
      <c r="M513" s="1574"/>
      <c r="N513" s="1611">
        <v>6</v>
      </c>
      <c r="O513" s="1612" t="s">
        <v>4765</v>
      </c>
      <c r="P513" s="2044"/>
      <c r="Q513" s="1595"/>
      <c r="R513" s="1595"/>
      <c r="S513" s="1595"/>
      <c r="T513" s="1595"/>
      <c r="U513" s="1595"/>
    </row>
    <row r="514" spans="1:21" s="1581" customFormat="1">
      <c r="A514" s="1569" t="s">
        <v>4761</v>
      </c>
      <c r="B514" s="1570" t="s">
        <v>350</v>
      </c>
      <c r="C514" s="1571" t="s">
        <v>755</v>
      </c>
      <c r="D514" s="1572"/>
      <c r="E514" s="1573">
        <v>67.5</v>
      </c>
      <c r="F514" s="1574" t="s">
        <v>325</v>
      </c>
      <c r="G514" s="1590" t="s">
        <v>555</v>
      </c>
      <c r="H514" s="1576" t="s">
        <v>4762</v>
      </c>
      <c r="I514" s="1582"/>
      <c r="J514" s="1578"/>
      <c r="K514" s="1598"/>
      <c r="L514" s="1582">
        <v>114</v>
      </c>
      <c r="M514" s="1574"/>
      <c r="N514" s="1611">
        <v>6</v>
      </c>
      <c r="O514" s="1612" t="s">
        <v>4765</v>
      </c>
      <c r="P514" s="2044"/>
      <c r="Q514" s="1595"/>
      <c r="R514" s="1595"/>
      <c r="S514" s="1595"/>
      <c r="T514" s="1595"/>
      <c r="U514" s="1595"/>
    </row>
    <row r="515" spans="1:21" s="1581" customFormat="1">
      <c r="A515" s="1569" t="s">
        <v>4763</v>
      </c>
      <c r="B515" s="1570" t="s">
        <v>350</v>
      </c>
      <c r="C515" s="1571" t="s">
        <v>755</v>
      </c>
      <c r="D515" s="1572"/>
      <c r="E515" s="1573">
        <v>82</v>
      </c>
      <c r="F515" s="1574" t="s">
        <v>325</v>
      </c>
      <c r="G515" s="1590" t="s">
        <v>555</v>
      </c>
      <c r="H515" s="1576"/>
      <c r="I515" s="1582"/>
      <c r="J515" s="1578"/>
      <c r="K515" s="1598"/>
      <c r="L515" s="1582">
        <v>143</v>
      </c>
      <c r="M515" s="1574"/>
      <c r="N515" s="1611">
        <v>6</v>
      </c>
      <c r="O515" s="1612" t="s">
        <v>4765</v>
      </c>
      <c r="P515" s="2044"/>
      <c r="Q515" s="1595"/>
      <c r="R515" s="1595"/>
      <c r="S515" s="1595"/>
      <c r="T515" s="1595"/>
      <c r="U515" s="1595"/>
    </row>
    <row r="516" spans="1:21" s="1581" customFormat="1">
      <c r="A516" s="1569" t="s">
        <v>4689</v>
      </c>
      <c r="B516" s="1570" t="s">
        <v>350</v>
      </c>
      <c r="C516" s="1571" t="s">
        <v>755</v>
      </c>
      <c r="D516" s="1572"/>
      <c r="E516" s="1573">
        <v>120</v>
      </c>
      <c r="F516" s="1574" t="s">
        <v>325</v>
      </c>
      <c r="G516" s="1590" t="s">
        <v>555</v>
      </c>
      <c r="H516" s="1576" t="s">
        <v>4118</v>
      </c>
      <c r="I516" s="1582"/>
      <c r="J516" s="1578"/>
      <c r="K516" s="1598"/>
      <c r="L516" s="1582">
        <v>219</v>
      </c>
      <c r="M516" s="1574"/>
      <c r="N516" s="1611">
        <v>6</v>
      </c>
      <c r="O516" s="1612" t="s">
        <v>4764</v>
      </c>
      <c r="P516" s="2044"/>
      <c r="Q516" s="1595"/>
      <c r="R516" s="1595"/>
      <c r="S516" s="1595"/>
      <c r="T516" s="1595"/>
      <c r="U516" s="1595"/>
    </row>
    <row r="517" spans="1:21" s="1581" customFormat="1">
      <c r="A517" s="1569" t="s">
        <v>4683</v>
      </c>
      <c r="B517" s="1570" t="s">
        <v>350</v>
      </c>
      <c r="C517" s="1571" t="s">
        <v>756</v>
      </c>
      <c r="D517" s="1572"/>
      <c r="E517" s="1573">
        <v>24</v>
      </c>
      <c r="F517" s="1574" t="s">
        <v>325</v>
      </c>
      <c r="G517" s="1574" t="s">
        <v>144</v>
      </c>
      <c r="H517" s="1576"/>
      <c r="I517" s="1582"/>
      <c r="J517" s="1578"/>
      <c r="K517" s="1598"/>
      <c r="L517" s="1582">
        <v>38</v>
      </c>
      <c r="M517" s="1574"/>
      <c r="N517" s="1611">
        <v>6</v>
      </c>
      <c r="O517" s="1612"/>
      <c r="P517" s="2044"/>
      <c r="Q517" s="1595"/>
      <c r="R517" s="1595"/>
      <c r="S517" s="1595"/>
      <c r="T517" s="1595"/>
      <c r="U517" s="1595"/>
    </row>
    <row r="518" spans="1:21" s="1581" customFormat="1">
      <c r="A518" s="1569" t="s">
        <v>4684</v>
      </c>
      <c r="B518" s="1570" t="s">
        <v>350</v>
      </c>
      <c r="C518" s="1571" t="s">
        <v>756</v>
      </c>
      <c r="D518" s="1572"/>
      <c r="E518" s="1573">
        <v>25</v>
      </c>
      <c r="F518" s="1574" t="s">
        <v>325</v>
      </c>
      <c r="G518" s="1574" t="s">
        <v>144</v>
      </c>
      <c r="H518" s="1576"/>
      <c r="I518" s="1582"/>
      <c r="J518" s="1578"/>
      <c r="K518" s="1598"/>
      <c r="L518" s="1582">
        <v>38</v>
      </c>
      <c r="M518" s="1574"/>
      <c r="N518" s="1611">
        <v>6</v>
      </c>
      <c r="O518" s="1612"/>
      <c r="P518" s="2044"/>
      <c r="Q518" s="1595"/>
      <c r="R518" s="1595"/>
      <c r="S518" s="1595"/>
      <c r="T518" s="1595"/>
      <c r="U518" s="1595"/>
    </row>
    <row r="519" spans="1:21" s="1581" customFormat="1">
      <c r="A519" s="1569" t="s">
        <v>4756</v>
      </c>
      <c r="B519" s="1570" t="s">
        <v>350</v>
      </c>
      <c r="C519" s="1571" t="s">
        <v>756</v>
      </c>
      <c r="D519" s="1572"/>
      <c r="E519" s="1573">
        <v>33</v>
      </c>
      <c r="F519" s="1574" t="s">
        <v>325</v>
      </c>
      <c r="G519" s="1574" t="s">
        <v>144</v>
      </c>
      <c r="H519" s="1576"/>
      <c r="I519" s="1582"/>
      <c r="J519" s="1578"/>
      <c r="K519" s="1598"/>
      <c r="L519" s="1582">
        <v>54</v>
      </c>
      <c r="M519" s="1574"/>
      <c r="N519" s="1611">
        <v>6</v>
      </c>
      <c r="O519" s="1612"/>
      <c r="P519" s="2044"/>
      <c r="Q519" s="1595"/>
      <c r="R519" s="1595"/>
      <c r="S519" s="1595"/>
      <c r="T519" s="1595"/>
      <c r="U519" s="1595"/>
    </row>
    <row r="520" spans="1:21" s="1581" customFormat="1">
      <c r="A520" s="1569" t="s">
        <v>4757</v>
      </c>
      <c r="B520" s="1570" t="s">
        <v>350</v>
      </c>
      <c r="C520" s="1571" t="s">
        <v>756</v>
      </c>
      <c r="D520" s="1572"/>
      <c r="E520" s="1573">
        <v>41.5</v>
      </c>
      <c r="F520" s="1574" t="s">
        <v>325</v>
      </c>
      <c r="G520" s="1574" t="s">
        <v>144</v>
      </c>
      <c r="H520" s="1576"/>
      <c r="I520" s="1582"/>
      <c r="J520" s="1578"/>
      <c r="K520" s="1598"/>
      <c r="L520" s="1582">
        <v>72</v>
      </c>
      <c r="M520" s="1574"/>
      <c r="N520" s="1611">
        <v>6</v>
      </c>
      <c r="O520" s="1612"/>
      <c r="P520" s="2044"/>
      <c r="Q520" s="1595"/>
      <c r="R520" s="1595"/>
      <c r="S520" s="1595"/>
      <c r="T520" s="1595"/>
      <c r="U520" s="1595"/>
    </row>
    <row r="521" spans="1:21" s="1581" customFormat="1">
      <c r="A521" s="1569" t="s">
        <v>4679</v>
      </c>
      <c r="B521" s="1570" t="s">
        <v>350</v>
      </c>
      <c r="C521" s="1571" t="s">
        <v>0</v>
      </c>
      <c r="D521" s="1572"/>
      <c r="E521" s="1573">
        <v>24</v>
      </c>
      <c r="F521" s="1574" t="s">
        <v>325</v>
      </c>
      <c r="G521" s="1574" t="s">
        <v>144</v>
      </c>
      <c r="H521" s="1576"/>
      <c r="I521" s="1582"/>
      <c r="J521" s="1578"/>
      <c r="K521" s="1598"/>
      <c r="L521" s="1582">
        <v>34</v>
      </c>
      <c r="M521" s="1574"/>
      <c r="N521" s="1611">
        <v>4</v>
      </c>
      <c r="O521" s="1612"/>
      <c r="P521" s="2044"/>
      <c r="Q521" s="1595"/>
      <c r="R521" s="1595"/>
      <c r="S521" s="1595"/>
      <c r="T521" s="1595"/>
      <c r="U521" s="1595"/>
    </row>
    <row r="522" spans="1:21" s="1581" customFormat="1">
      <c r="A522" s="1569" t="s">
        <v>4680</v>
      </c>
      <c r="B522" s="1570" t="s">
        <v>350</v>
      </c>
      <c r="C522" s="1571" t="s">
        <v>0</v>
      </c>
      <c r="D522" s="1572"/>
      <c r="E522" s="1573">
        <v>37</v>
      </c>
      <c r="F522" s="1574" t="s">
        <v>325</v>
      </c>
      <c r="G522" s="1574"/>
      <c r="H522" s="1576"/>
      <c r="I522" s="1582"/>
      <c r="J522" s="1578"/>
      <c r="K522" s="1598"/>
      <c r="L522" s="1582">
        <v>48</v>
      </c>
      <c r="M522" s="1574"/>
      <c r="N522" s="1611">
        <v>4</v>
      </c>
      <c r="O522" s="1612"/>
      <c r="P522" s="2044"/>
      <c r="Q522" s="1595"/>
      <c r="R522" s="1595"/>
      <c r="S522" s="1595"/>
      <c r="T522" s="1595"/>
      <c r="U522" s="1595"/>
    </row>
    <row r="523" spans="1:21" s="1581" customFormat="1">
      <c r="A523" s="1628" t="s">
        <v>5</v>
      </c>
      <c r="B523" s="1570" t="s">
        <v>350</v>
      </c>
      <c r="C523" s="1571" t="s">
        <v>185</v>
      </c>
      <c r="D523" s="1572"/>
      <c r="E523" s="1573"/>
      <c r="F523" s="2105" t="s">
        <v>4755</v>
      </c>
      <c r="G523" s="2106"/>
      <c r="H523" s="2107"/>
      <c r="I523" s="1582"/>
      <c r="J523" s="1578"/>
      <c r="K523" s="1598"/>
      <c r="L523" s="1582"/>
      <c r="M523" s="1574">
        <v>10</v>
      </c>
      <c r="N523" s="1611">
        <v>4</v>
      </c>
      <c r="O523" s="1612"/>
      <c r="P523" s="2044"/>
      <c r="Q523" s="1595"/>
      <c r="R523" s="1595"/>
      <c r="S523" s="1595"/>
      <c r="T523" s="1595"/>
      <c r="U523" s="1595"/>
    </row>
    <row r="524" spans="1:21" s="1581" customFormat="1">
      <c r="A524" s="2055" t="s">
        <v>4754</v>
      </c>
      <c r="B524" s="1570" t="s">
        <v>350</v>
      </c>
      <c r="C524" s="1571" t="s">
        <v>185</v>
      </c>
      <c r="D524" s="1572"/>
      <c r="E524" s="1573">
        <v>37</v>
      </c>
      <c r="F524" s="1574" t="s">
        <v>4755</v>
      </c>
      <c r="G524" s="1574"/>
      <c r="H524" s="1576"/>
      <c r="I524" s="1582"/>
      <c r="J524" s="1578"/>
      <c r="K524" s="1598"/>
      <c r="L524" s="1582">
        <v>51</v>
      </c>
      <c r="M524" s="1574"/>
      <c r="N524" s="1611">
        <v>4</v>
      </c>
      <c r="O524" s="1612"/>
      <c r="P524" s="2044"/>
      <c r="Q524" s="1595"/>
      <c r="R524" s="1595"/>
      <c r="S524" s="1595"/>
      <c r="T524" s="1595"/>
      <c r="U524" s="1595"/>
    </row>
    <row r="525" spans="1:21" s="1581" customFormat="1">
      <c r="A525" s="2055" t="s">
        <v>4758</v>
      </c>
      <c r="B525" s="1570" t="s">
        <v>350</v>
      </c>
      <c r="C525" s="1571" t="s">
        <v>48</v>
      </c>
      <c r="D525" s="1572"/>
      <c r="E525" s="1573">
        <v>25</v>
      </c>
      <c r="F525" s="1574" t="s">
        <v>4759</v>
      </c>
      <c r="G525" s="1574"/>
      <c r="H525" s="1576"/>
      <c r="I525" s="1582"/>
      <c r="J525" s="1578"/>
      <c r="K525" s="1598"/>
      <c r="L525" s="1582">
        <v>38</v>
      </c>
      <c r="M525" s="1574">
        <v>13</v>
      </c>
      <c r="N525" s="1611">
        <v>4</v>
      </c>
      <c r="O525" s="1612"/>
      <c r="P525" s="2044"/>
      <c r="Q525" s="1595"/>
      <c r="R525" s="1595"/>
      <c r="S525" s="1595"/>
      <c r="T525" s="1595"/>
      <c r="U525" s="1595"/>
    </row>
    <row r="526" spans="1:21" s="1581" customFormat="1">
      <c r="A526" s="2055" t="s">
        <v>315</v>
      </c>
      <c r="B526" s="1570" t="s">
        <v>350</v>
      </c>
      <c r="C526" s="1571" t="s">
        <v>48</v>
      </c>
      <c r="D526" s="1572"/>
      <c r="E526" s="1573">
        <v>40</v>
      </c>
      <c r="F526" s="1574" t="s">
        <v>4759</v>
      </c>
      <c r="G526" s="1574"/>
      <c r="H526" s="1576"/>
      <c r="I526" s="1582"/>
      <c r="J526" s="1578"/>
      <c r="K526" s="1598"/>
      <c r="L526" s="1582">
        <v>64</v>
      </c>
      <c r="M526" s="1574">
        <v>24</v>
      </c>
      <c r="N526" s="1611">
        <v>4</v>
      </c>
      <c r="O526" s="1612"/>
      <c r="P526" s="2044"/>
      <c r="Q526" s="1595"/>
      <c r="R526" s="1595"/>
      <c r="S526" s="1595"/>
      <c r="T526" s="1595"/>
      <c r="U526" s="1595"/>
    </row>
    <row r="527" spans="1:21" s="1581" customFormat="1">
      <c r="A527" s="2055" t="s">
        <v>4758</v>
      </c>
      <c r="B527" s="1570" t="s">
        <v>350</v>
      </c>
      <c r="C527" s="1571" t="s">
        <v>48</v>
      </c>
      <c r="D527" s="1572"/>
      <c r="E527" s="1573">
        <v>27</v>
      </c>
      <c r="F527" s="1574" t="s">
        <v>4760</v>
      </c>
      <c r="G527" s="1574"/>
      <c r="H527" s="1576"/>
      <c r="I527" s="1582"/>
      <c r="J527" s="1578"/>
      <c r="K527" s="1598"/>
      <c r="L527" s="1582">
        <v>48</v>
      </c>
      <c r="M527" s="1574"/>
      <c r="N527" s="1611">
        <v>4</v>
      </c>
      <c r="O527" s="1612"/>
      <c r="P527" s="2044"/>
      <c r="Q527" s="1595"/>
      <c r="R527" s="1595"/>
      <c r="S527" s="1595"/>
      <c r="T527" s="1595"/>
      <c r="U527" s="1595"/>
    </row>
    <row r="528" spans="1:21" s="1581" customFormat="1">
      <c r="A528" s="2055" t="s">
        <v>315</v>
      </c>
      <c r="B528" s="1570" t="s">
        <v>350</v>
      </c>
      <c r="C528" s="1571" t="s">
        <v>48</v>
      </c>
      <c r="D528" s="1572"/>
      <c r="E528" s="1573">
        <v>59</v>
      </c>
      <c r="F528" s="1574" t="s">
        <v>4760</v>
      </c>
      <c r="G528" s="1574"/>
      <c r="H528" s="1576"/>
      <c r="I528" s="1582"/>
      <c r="J528" s="1578"/>
      <c r="K528" s="1598"/>
      <c r="L528" s="1582">
        <v>101</v>
      </c>
      <c r="M528" s="1574"/>
      <c r="N528" s="1611">
        <v>4</v>
      </c>
      <c r="O528" s="1612"/>
      <c r="P528" s="2044"/>
      <c r="Q528" s="1595"/>
      <c r="R528" s="1595"/>
      <c r="S528" s="1595"/>
      <c r="T528" s="1595"/>
      <c r="U528" s="1595"/>
    </row>
    <row r="529" spans="1:21" s="1581" customFormat="1">
      <c r="A529" s="2055" t="s">
        <v>4681</v>
      </c>
      <c r="B529" s="1570" t="s">
        <v>350</v>
      </c>
      <c r="C529" s="1571" t="s">
        <v>320</v>
      </c>
      <c r="D529" s="1572"/>
      <c r="E529" s="1573">
        <v>25</v>
      </c>
      <c r="F529" s="1574"/>
      <c r="G529" s="1574" t="s">
        <v>4695</v>
      </c>
      <c r="H529" s="1576"/>
      <c r="I529" s="1582"/>
      <c r="J529" s="1578"/>
      <c r="K529" s="1598"/>
      <c r="L529" s="1582">
        <v>36</v>
      </c>
      <c r="M529" s="1574"/>
      <c r="N529" s="1611">
        <v>4</v>
      </c>
      <c r="O529" s="1612"/>
      <c r="P529" s="2044"/>
      <c r="Q529" s="1595"/>
      <c r="R529" s="1595"/>
      <c r="S529" s="1595"/>
      <c r="T529" s="1595"/>
      <c r="U529" s="1595"/>
    </row>
    <row r="530" spans="1:21" s="1581" customFormat="1">
      <c r="A530" s="2055" t="s">
        <v>4682</v>
      </c>
      <c r="B530" s="1570" t="s">
        <v>350</v>
      </c>
      <c r="C530" s="1571" t="s">
        <v>320</v>
      </c>
      <c r="D530" s="1572"/>
      <c r="E530" s="1573">
        <v>44</v>
      </c>
      <c r="F530" s="1574"/>
      <c r="G530" s="1574"/>
      <c r="H530" s="1576"/>
      <c r="I530" s="1582"/>
      <c r="J530" s="1578"/>
      <c r="K530" s="1598"/>
      <c r="L530" s="1582">
        <v>49</v>
      </c>
      <c r="M530" s="1574"/>
      <c r="N530" s="1611">
        <v>4</v>
      </c>
      <c r="O530" s="1612"/>
      <c r="P530" s="2044"/>
      <c r="Q530" s="1595"/>
      <c r="R530" s="1595"/>
      <c r="S530" s="1595"/>
      <c r="T530" s="1595"/>
      <c r="U530" s="1595"/>
    </row>
    <row r="531" spans="1:21" s="1581" customFormat="1">
      <c r="A531" s="1569" t="s">
        <v>4747</v>
      </c>
      <c r="B531" s="1570" t="s">
        <v>351</v>
      </c>
      <c r="C531" s="1571" t="s">
        <v>757</v>
      </c>
      <c r="D531" s="1572"/>
      <c r="E531" s="1573">
        <v>69</v>
      </c>
      <c r="F531" s="1574" t="s">
        <v>325</v>
      </c>
      <c r="G531" s="1574" t="s">
        <v>113</v>
      </c>
      <c r="H531" s="1576"/>
      <c r="I531" s="1612" t="s">
        <v>4748</v>
      </c>
      <c r="J531" s="1578"/>
      <c r="K531" s="1598"/>
      <c r="L531" s="1582">
        <v>109</v>
      </c>
      <c r="M531" s="1574"/>
      <c r="N531" s="1611">
        <v>4</v>
      </c>
      <c r="O531" s="1595" t="s">
        <v>4751</v>
      </c>
      <c r="P531" s="1595"/>
      <c r="Q531" s="1595"/>
      <c r="R531" s="1595"/>
      <c r="S531" s="1595"/>
      <c r="T531" s="1595"/>
      <c r="U531" s="1595"/>
    </row>
    <row r="532" spans="1:21" s="1581" customFormat="1">
      <c r="A532" s="1569" t="s">
        <v>4749</v>
      </c>
      <c r="B532" s="1570" t="s">
        <v>351</v>
      </c>
      <c r="C532" s="1571" t="s">
        <v>757</v>
      </c>
      <c r="D532" s="1572"/>
      <c r="E532" s="1573">
        <v>63.5</v>
      </c>
      <c r="F532" s="1574" t="s">
        <v>325</v>
      </c>
      <c r="G532" s="1574" t="s">
        <v>113</v>
      </c>
      <c r="H532" s="1576"/>
      <c r="I532" s="1612" t="s">
        <v>4750</v>
      </c>
      <c r="J532" s="1578"/>
      <c r="K532" s="1598"/>
      <c r="L532" s="1582">
        <v>104</v>
      </c>
      <c r="M532" s="1574"/>
      <c r="N532" s="1611">
        <v>4</v>
      </c>
      <c r="O532" s="1595" t="s">
        <v>4751</v>
      </c>
      <c r="P532" s="1595"/>
      <c r="Q532" s="1595"/>
      <c r="R532" s="1595"/>
      <c r="S532" s="1595"/>
      <c r="T532" s="1595"/>
      <c r="U532" s="1595"/>
    </row>
    <row r="533" spans="1:21" s="1581" customFormat="1">
      <c r="A533" s="1569" t="s">
        <v>4664</v>
      </c>
      <c r="B533" s="1570" t="s">
        <v>351</v>
      </c>
      <c r="C533" s="1571" t="s">
        <v>757</v>
      </c>
      <c r="D533" s="1572"/>
      <c r="E533" s="1573">
        <v>56</v>
      </c>
      <c r="F533" s="1574" t="s">
        <v>325</v>
      </c>
      <c r="G533" s="1574" t="s">
        <v>113</v>
      </c>
      <c r="H533" s="1576"/>
      <c r="I533" s="1578"/>
      <c r="J533" s="1578"/>
      <c r="K533" s="1598"/>
      <c r="L533" s="1582">
        <v>89</v>
      </c>
      <c r="M533" s="1574"/>
      <c r="N533" s="1611">
        <v>4</v>
      </c>
      <c r="O533" s="1595" t="s">
        <v>4751</v>
      </c>
      <c r="P533" s="1595"/>
      <c r="Q533" s="1595"/>
      <c r="R533" s="1595"/>
      <c r="S533" s="1595"/>
      <c r="T533" s="1595"/>
      <c r="U533" s="1595"/>
    </row>
    <row r="534" spans="1:21" s="1581" customFormat="1">
      <c r="A534" s="1569" t="s">
        <v>4656</v>
      </c>
      <c r="B534" s="1570" t="s">
        <v>351</v>
      </c>
      <c r="C534" s="1571" t="s">
        <v>4744</v>
      </c>
      <c r="D534" s="1572"/>
      <c r="E534" s="1573">
        <v>29</v>
      </c>
      <c r="F534" s="2054" t="s">
        <v>325</v>
      </c>
      <c r="G534" s="1574"/>
      <c r="H534" s="1576"/>
      <c r="I534" s="1582"/>
      <c r="J534" s="1578"/>
      <c r="K534" s="1598"/>
      <c r="L534" s="1582">
        <v>39</v>
      </c>
      <c r="M534" s="1574"/>
      <c r="N534" s="1611">
        <v>3</v>
      </c>
      <c r="O534" s="1612"/>
      <c r="P534" s="1595"/>
      <c r="Q534" s="1595"/>
      <c r="R534" s="1595"/>
      <c r="S534" s="1595"/>
      <c r="T534" s="1595"/>
      <c r="U534" s="1595"/>
    </row>
    <row r="535" spans="1:21" s="1581" customFormat="1">
      <c r="A535" s="1569" t="s">
        <v>335</v>
      </c>
      <c r="B535" s="1570" t="s">
        <v>351</v>
      </c>
      <c r="C535" s="1571" t="s">
        <v>4744</v>
      </c>
      <c r="D535" s="1572"/>
      <c r="E535" s="1573">
        <v>34</v>
      </c>
      <c r="F535" s="2054" t="s">
        <v>325</v>
      </c>
      <c r="G535" s="1574"/>
      <c r="H535" s="1576"/>
      <c r="I535" s="1582"/>
      <c r="J535" s="1578"/>
      <c r="K535" s="1598"/>
      <c r="L535" s="1582">
        <v>45</v>
      </c>
      <c r="M535" s="1574">
        <v>11</v>
      </c>
      <c r="N535" s="1611">
        <v>3</v>
      </c>
      <c r="O535" s="1612"/>
      <c r="P535" s="1595"/>
      <c r="Q535" s="1595"/>
      <c r="R535" s="1595"/>
      <c r="S535" s="1595"/>
      <c r="T535" s="1595"/>
      <c r="U535" s="1595"/>
    </row>
    <row r="536" spans="1:21" s="1581" customFormat="1">
      <c r="A536" s="1628" t="s">
        <v>4668</v>
      </c>
      <c r="B536" s="1570" t="s">
        <v>351</v>
      </c>
      <c r="C536" s="1571" t="s">
        <v>4752</v>
      </c>
      <c r="D536" s="1572"/>
      <c r="E536" s="1573">
        <v>89.5</v>
      </c>
      <c r="F536" s="1574"/>
      <c r="G536" s="1574"/>
      <c r="H536" s="1576"/>
      <c r="I536" s="1582"/>
      <c r="J536" s="1578"/>
      <c r="K536" s="1598"/>
      <c r="L536" s="1582">
        <v>134</v>
      </c>
      <c r="M536" s="1574"/>
      <c r="N536" s="1611">
        <v>5</v>
      </c>
      <c r="O536" s="1612"/>
      <c r="P536" s="1595"/>
      <c r="Q536" s="1595"/>
      <c r="R536" s="1595"/>
      <c r="S536" s="1595"/>
      <c r="T536" s="1595"/>
      <c r="U536" s="1595"/>
    </row>
    <row r="537" spans="1:21" s="1581" customFormat="1">
      <c r="A537" s="1628" t="s">
        <v>4669</v>
      </c>
      <c r="B537" s="1570" t="s">
        <v>351</v>
      </c>
      <c r="C537" s="1571" t="s">
        <v>4752</v>
      </c>
      <c r="D537" s="1572"/>
      <c r="E537" s="1573">
        <v>106</v>
      </c>
      <c r="F537" s="1574"/>
      <c r="G537" s="1574"/>
      <c r="H537" s="1576"/>
      <c r="I537" s="1582"/>
      <c r="J537" s="1578"/>
      <c r="K537" s="1598"/>
      <c r="L537" s="1582">
        <v>157</v>
      </c>
      <c r="M537" s="1574"/>
      <c r="N537" s="1611">
        <v>5</v>
      </c>
      <c r="O537" s="1612"/>
      <c r="P537" s="1595"/>
      <c r="Q537" s="1595"/>
      <c r="R537" s="1595"/>
      <c r="S537" s="1595"/>
      <c r="T537" s="1595"/>
      <c r="U537" s="1595"/>
    </row>
    <row r="538" spans="1:21" s="1581" customFormat="1" ht="15" customHeight="1">
      <c r="A538" s="1628" t="s">
        <v>4658</v>
      </c>
      <c r="B538" s="1570" t="s">
        <v>351</v>
      </c>
      <c r="C538" s="1571" t="s">
        <v>4753</v>
      </c>
      <c r="D538" s="1572"/>
      <c r="E538" s="1573">
        <v>50</v>
      </c>
      <c r="F538" s="1574"/>
      <c r="G538" s="1574"/>
      <c r="H538" s="1576"/>
      <c r="I538" s="1582"/>
      <c r="J538" s="1578"/>
      <c r="K538" s="1598"/>
      <c r="L538" s="1582">
        <v>60</v>
      </c>
      <c r="M538" s="1574">
        <v>10</v>
      </c>
      <c r="N538" s="1611">
        <v>3</v>
      </c>
      <c r="O538" s="1612"/>
      <c r="P538" s="1595"/>
      <c r="Q538" s="1595"/>
      <c r="R538" s="1595"/>
      <c r="S538" s="1595"/>
      <c r="T538" s="1595"/>
      <c r="U538" s="1595"/>
    </row>
    <row r="539" spans="1:21" s="1581" customFormat="1">
      <c r="A539" s="1628" t="s">
        <v>4659</v>
      </c>
      <c r="B539" s="1570" t="s">
        <v>351</v>
      </c>
      <c r="C539" s="1571" t="s">
        <v>4753</v>
      </c>
      <c r="D539" s="1572"/>
      <c r="E539" s="1573">
        <v>63</v>
      </c>
      <c r="F539" s="1574"/>
      <c r="G539" s="1574"/>
      <c r="H539" s="1576"/>
      <c r="I539" s="1582"/>
      <c r="J539" s="1578"/>
      <c r="K539" s="1598"/>
      <c r="L539" s="1582">
        <v>73</v>
      </c>
      <c r="M539" s="1574">
        <v>10</v>
      </c>
      <c r="N539" s="1611">
        <v>3</v>
      </c>
      <c r="O539" s="1612"/>
      <c r="P539" s="1595"/>
      <c r="Q539" s="1595"/>
      <c r="R539" s="1595"/>
      <c r="S539" s="1595"/>
      <c r="T539" s="1595"/>
      <c r="U539" s="1595"/>
    </row>
    <row r="540" spans="1:21" s="1581" customFormat="1">
      <c r="A540" s="1628" t="s">
        <v>4670</v>
      </c>
      <c r="B540" s="1570" t="s">
        <v>351</v>
      </c>
      <c r="C540" s="1571" t="s">
        <v>4753</v>
      </c>
      <c r="D540" s="1572"/>
      <c r="E540" s="1573">
        <v>83</v>
      </c>
      <c r="F540" s="1574"/>
      <c r="G540" s="1574"/>
      <c r="H540" s="1576"/>
      <c r="I540" s="1582"/>
      <c r="J540" s="1578"/>
      <c r="K540" s="1598"/>
      <c r="L540" s="1582">
        <v>92</v>
      </c>
      <c r="M540" s="1574">
        <v>9</v>
      </c>
      <c r="N540" s="1611">
        <v>3</v>
      </c>
      <c r="O540" s="1612"/>
      <c r="P540" s="1595"/>
      <c r="Q540" s="1595"/>
      <c r="R540" s="1595"/>
      <c r="S540" s="1595"/>
      <c r="T540" s="1595"/>
      <c r="U540" s="1595"/>
    </row>
    <row r="541" spans="1:21" s="1581" customFormat="1">
      <c r="A541" s="1628" t="s">
        <v>4654</v>
      </c>
      <c r="B541" s="1570" t="s">
        <v>351</v>
      </c>
      <c r="C541" s="1571" t="s">
        <v>4743</v>
      </c>
      <c r="D541" s="1572"/>
      <c r="E541" s="1573">
        <v>27</v>
      </c>
      <c r="F541" s="1574"/>
      <c r="G541" s="1574"/>
      <c r="H541" s="1576"/>
      <c r="I541" s="1582"/>
      <c r="J541" s="1578"/>
      <c r="K541" s="1598"/>
      <c r="L541" s="1582">
        <v>33</v>
      </c>
      <c r="M541" s="1574"/>
      <c r="N541" s="1611"/>
      <c r="O541" s="1612"/>
      <c r="P541" s="1595"/>
      <c r="Q541" s="1595"/>
      <c r="R541" s="1595"/>
      <c r="S541" s="1595"/>
      <c r="T541" s="1595"/>
      <c r="U541" s="1595"/>
    </row>
    <row r="542" spans="1:21" s="1581" customFormat="1">
      <c r="A542" s="1628" t="s">
        <v>4655</v>
      </c>
      <c r="B542" s="1570" t="s">
        <v>351</v>
      </c>
      <c r="C542" s="1571" t="s">
        <v>4743</v>
      </c>
      <c r="D542" s="1572"/>
      <c r="E542" s="1573">
        <v>29</v>
      </c>
      <c r="F542" s="1574"/>
      <c r="G542" s="1574"/>
      <c r="H542" s="1576"/>
      <c r="I542" s="1582"/>
      <c r="J542" s="1578"/>
      <c r="K542" s="1598"/>
      <c r="L542" s="1582">
        <v>35</v>
      </c>
      <c r="M542" s="1574"/>
      <c r="N542" s="1611"/>
      <c r="O542" s="1612"/>
      <c r="P542" s="1595"/>
      <c r="Q542" s="1595"/>
      <c r="R542" s="1595"/>
      <c r="S542" s="1595"/>
      <c r="T542" s="1595"/>
      <c r="U542" s="1595"/>
    </row>
    <row r="543" spans="1:21" s="1581" customFormat="1">
      <c r="A543" s="1628" t="s">
        <v>4661</v>
      </c>
      <c r="B543" s="1570" t="s">
        <v>351</v>
      </c>
      <c r="C543" s="1571" t="s">
        <v>4746</v>
      </c>
      <c r="D543" s="1572"/>
      <c r="E543" s="1573">
        <v>36</v>
      </c>
      <c r="F543" s="1574"/>
      <c r="G543" s="1574"/>
      <c r="H543" s="1576"/>
      <c r="I543" s="1582"/>
      <c r="J543" s="1578"/>
      <c r="K543" s="1598"/>
      <c r="L543" s="1582">
        <v>48</v>
      </c>
      <c r="M543" s="1574"/>
      <c r="N543" s="1611">
        <v>3</v>
      </c>
      <c r="O543" s="1612"/>
      <c r="P543" s="1595"/>
      <c r="Q543" s="1595"/>
      <c r="R543" s="1595"/>
      <c r="S543" s="1595"/>
      <c r="T543" s="1595"/>
      <c r="U543" s="1595"/>
    </row>
    <row r="544" spans="1:21" s="1581" customFormat="1">
      <c r="A544" s="1628" t="s">
        <v>4662</v>
      </c>
      <c r="B544" s="1570" t="s">
        <v>351</v>
      </c>
      <c r="C544" s="1571" t="s">
        <v>4746</v>
      </c>
      <c r="D544" s="1572"/>
      <c r="E544" s="1573">
        <v>48.5</v>
      </c>
      <c r="F544" s="1574"/>
      <c r="G544" s="1574"/>
      <c r="H544" s="1576"/>
      <c r="I544" s="1582"/>
      <c r="J544" s="1578"/>
      <c r="K544" s="1598"/>
      <c r="L544" s="1582">
        <v>61</v>
      </c>
      <c r="M544" s="1574"/>
      <c r="N544" s="1611">
        <v>3</v>
      </c>
      <c r="O544" s="1612"/>
      <c r="P544" s="1595"/>
      <c r="Q544" s="1595"/>
      <c r="R544" s="1595"/>
      <c r="S544" s="1595"/>
      <c r="T544" s="1595"/>
      <c r="U544" s="1595"/>
    </row>
    <row r="545" spans="1:21" s="525" customFormat="1">
      <c r="A545" s="1498"/>
      <c r="B545" s="1448" t="s">
        <v>3972</v>
      </c>
      <c r="C545" s="1449" t="s">
        <v>3973</v>
      </c>
      <c r="D545" s="1450"/>
      <c r="E545" s="1451"/>
      <c r="F545" s="1452"/>
      <c r="G545" s="1452"/>
      <c r="H545" s="1453"/>
      <c r="I545" s="1454"/>
      <c r="J545" s="1455"/>
      <c r="K545" s="1495"/>
      <c r="L545" s="1454"/>
      <c r="M545" s="1452"/>
      <c r="N545" s="1402"/>
      <c r="O545" s="1424"/>
      <c r="P545" s="637"/>
      <c r="Q545" s="637"/>
      <c r="R545" s="637"/>
      <c r="S545" s="637"/>
      <c r="T545" s="637"/>
      <c r="U545" s="637"/>
    </row>
    <row r="546" spans="1:21" s="1581" customFormat="1">
      <c r="A546" s="1628" t="s">
        <v>4658</v>
      </c>
      <c r="B546" s="1570" t="s">
        <v>351</v>
      </c>
      <c r="C546" s="1571" t="s">
        <v>4745</v>
      </c>
      <c r="D546" s="1572"/>
      <c r="E546" s="1573">
        <v>27</v>
      </c>
      <c r="F546" s="1574"/>
      <c r="G546" s="1574"/>
      <c r="H546" s="1576"/>
      <c r="I546" s="1582"/>
      <c r="J546" s="1578"/>
      <c r="K546" s="1598"/>
      <c r="L546" s="1582">
        <v>37</v>
      </c>
      <c r="M546" s="1574"/>
      <c r="N546" s="1611"/>
      <c r="O546" s="1612"/>
      <c r="P546" s="1595"/>
      <c r="Q546" s="1595"/>
      <c r="R546" s="1595"/>
      <c r="S546" s="1595"/>
      <c r="T546" s="1595"/>
      <c r="U546" s="1595"/>
    </row>
    <row r="547" spans="1:21" s="1581" customFormat="1">
      <c r="A547" s="1628" t="s">
        <v>4659</v>
      </c>
      <c r="B547" s="1570" t="s">
        <v>351</v>
      </c>
      <c r="C547" s="1571" t="s">
        <v>4745</v>
      </c>
      <c r="D547" s="1572"/>
      <c r="E547" s="1573">
        <v>43</v>
      </c>
      <c r="F547" s="1574"/>
      <c r="G547" s="1574"/>
      <c r="H547" s="1576"/>
      <c r="I547" s="1582"/>
      <c r="J547" s="1578"/>
      <c r="K547" s="1598"/>
      <c r="L547" s="1582">
        <v>53</v>
      </c>
      <c r="M547" s="1574"/>
      <c r="N547" s="1611"/>
      <c r="O547" s="1612"/>
      <c r="P547" s="1595"/>
      <c r="Q547" s="1595"/>
      <c r="R547" s="1595"/>
      <c r="S547" s="1595"/>
      <c r="T547" s="1595"/>
      <c r="U547" s="1595"/>
    </row>
    <row r="548" spans="1:21" s="1581" customFormat="1">
      <c r="A548" s="1628" t="s">
        <v>4660</v>
      </c>
      <c r="B548" s="1570" t="s">
        <v>351</v>
      </c>
      <c r="C548" s="1571" t="s">
        <v>4745</v>
      </c>
      <c r="D548" s="1572"/>
      <c r="E548" s="1573">
        <v>53</v>
      </c>
      <c r="F548" s="1574"/>
      <c r="G548" s="1574"/>
      <c r="H548" s="1576"/>
      <c r="I548" s="1582"/>
      <c r="J548" s="1578"/>
      <c r="K548" s="1598"/>
      <c r="L548" s="1582">
        <v>63</v>
      </c>
      <c r="M548" s="1574"/>
      <c r="N548" s="1611"/>
      <c r="O548" s="1612"/>
      <c r="P548" s="1595"/>
      <c r="Q548" s="1595"/>
      <c r="R548" s="1595"/>
      <c r="S548" s="1595"/>
      <c r="T548" s="1595"/>
      <c r="U548" s="1595"/>
    </row>
    <row r="549" spans="1:21" s="525" customFormat="1">
      <c r="A549" s="1498"/>
      <c r="B549" s="1448" t="s">
        <v>3972</v>
      </c>
      <c r="C549" s="1449" t="s">
        <v>3974</v>
      </c>
      <c r="D549" s="1450"/>
      <c r="E549" s="1451"/>
      <c r="F549" s="1452"/>
      <c r="G549" s="1452"/>
      <c r="H549" s="1453"/>
      <c r="I549" s="1454"/>
      <c r="J549" s="1455"/>
      <c r="K549" s="1495"/>
      <c r="L549" s="1454"/>
      <c r="M549" s="1452"/>
      <c r="N549" s="1402"/>
      <c r="O549" s="1424"/>
      <c r="P549" s="637"/>
      <c r="Q549" s="637"/>
      <c r="R549" s="637"/>
      <c r="S549" s="637"/>
      <c r="T549" s="637"/>
      <c r="U549" s="637"/>
    </row>
    <row r="550" spans="1:21" s="1581" customFormat="1">
      <c r="A550" s="1569" t="s">
        <v>4676</v>
      </c>
      <c r="B550" s="1570" t="s">
        <v>352</v>
      </c>
      <c r="C550" s="1571" t="s">
        <v>758</v>
      </c>
      <c r="D550" s="1572"/>
      <c r="E550" s="1573">
        <v>52</v>
      </c>
      <c r="F550" s="1574"/>
      <c r="G550" s="1574"/>
      <c r="H550" s="1576"/>
      <c r="I550" s="1582"/>
      <c r="J550" s="1578"/>
      <c r="K550" s="1598"/>
      <c r="L550" s="1582">
        <v>98</v>
      </c>
      <c r="M550" s="1574"/>
      <c r="N550" s="1611">
        <v>5</v>
      </c>
      <c r="O550" s="1612"/>
      <c r="P550" s="1595"/>
      <c r="Q550" s="1595"/>
      <c r="R550" s="1595"/>
      <c r="S550" s="1595"/>
      <c r="T550" s="1595"/>
      <c r="U550" s="1595"/>
    </row>
    <row r="551" spans="1:21" s="1581" customFormat="1">
      <c r="A551" s="1569" t="s">
        <v>4674</v>
      </c>
      <c r="B551" s="1570" t="s">
        <v>352</v>
      </c>
      <c r="C551" s="1571" t="s">
        <v>758</v>
      </c>
      <c r="D551" s="1572"/>
      <c r="E551" s="1573">
        <v>63</v>
      </c>
      <c r="F551" s="1574"/>
      <c r="G551" s="1574"/>
      <c r="H551" s="1576"/>
      <c r="I551" s="1582"/>
      <c r="J551" s="1578"/>
      <c r="K551" s="1598"/>
      <c r="L551" s="1582">
        <v>117</v>
      </c>
      <c r="M551" s="1574">
        <v>54</v>
      </c>
      <c r="N551" s="1611">
        <v>5</v>
      </c>
      <c r="O551" s="1616"/>
      <c r="P551" s="1595"/>
      <c r="Q551" s="1595"/>
      <c r="R551" s="1595"/>
      <c r="S551" s="1595"/>
      <c r="T551" s="1595"/>
      <c r="U551" s="2044"/>
    </row>
    <row r="552" spans="1:21" s="1581" customFormat="1">
      <c r="A552" s="1569" t="s">
        <v>4675</v>
      </c>
      <c r="B552" s="1570" t="s">
        <v>352</v>
      </c>
      <c r="C552" s="1571" t="s">
        <v>758</v>
      </c>
      <c r="D552" s="1572"/>
      <c r="E552" s="1573">
        <v>54</v>
      </c>
      <c r="F552" s="1574"/>
      <c r="G552" s="1574"/>
      <c r="H552" s="1576"/>
      <c r="I552" s="1582"/>
      <c r="J552" s="1578"/>
      <c r="K552" s="1598"/>
      <c r="L552" s="1582">
        <v>100</v>
      </c>
      <c r="M552" s="1574"/>
      <c r="N552" s="1611">
        <v>5</v>
      </c>
      <c r="O552" s="1612"/>
      <c r="P552" s="1595"/>
      <c r="Q552" s="1595"/>
      <c r="R552" s="1595"/>
      <c r="S552" s="1595"/>
      <c r="T552" s="1595"/>
      <c r="U552" s="2044"/>
    </row>
    <row r="553" spans="1:21" s="1581" customFormat="1">
      <c r="A553" s="1569" t="s">
        <v>4677</v>
      </c>
      <c r="B553" s="1570" t="s">
        <v>352</v>
      </c>
      <c r="C553" s="1571" t="s">
        <v>758</v>
      </c>
      <c r="D553" s="1572"/>
      <c r="E553" s="1573">
        <v>83</v>
      </c>
      <c r="F553" s="1574"/>
      <c r="G553" s="1574"/>
      <c r="H553" s="1576"/>
      <c r="I553" s="1582"/>
      <c r="J553" s="1578"/>
      <c r="K553" s="1598"/>
      <c r="L553" s="1582">
        <v>150</v>
      </c>
      <c r="M553" s="1574"/>
      <c r="N553" s="1611">
        <v>5</v>
      </c>
      <c r="O553" s="1612"/>
      <c r="P553" s="1595"/>
      <c r="Q553" s="1595"/>
      <c r="R553" s="1595"/>
      <c r="S553" s="1595"/>
      <c r="T553" s="1595"/>
      <c r="U553" s="2044"/>
    </row>
    <row r="554" spans="1:21" s="1581" customFormat="1">
      <c r="A554" s="1569" t="s">
        <v>4672</v>
      </c>
      <c r="B554" s="1570" t="s">
        <v>352</v>
      </c>
      <c r="C554" s="1571" t="s">
        <v>759</v>
      </c>
      <c r="D554" s="1572"/>
      <c r="E554" s="1573">
        <v>28</v>
      </c>
      <c r="F554" s="1574"/>
      <c r="G554" s="1574"/>
      <c r="H554" s="1576"/>
      <c r="I554" s="1582"/>
      <c r="J554" s="1578"/>
      <c r="K554" s="1598"/>
      <c r="L554" s="1582">
        <v>45</v>
      </c>
      <c r="M554" s="1574">
        <v>17</v>
      </c>
      <c r="N554" s="1611">
        <v>4</v>
      </c>
      <c r="O554" s="1612"/>
      <c r="P554" s="1595"/>
      <c r="Q554" s="1595"/>
      <c r="R554" s="1595"/>
      <c r="S554" s="1595"/>
      <c r="T554" s="1595"/>
      <c r="U554" s="1595"/>
    </row>
    <row r="555" spans="1:21" s="1581" customFormat="1">
      <c r="A555" s="1569" t="s">
        <v>4675</v>
      </c>
      <c r="B555" s="1570" t="s">
        <v>352</v>
      </c>
      <c r="C555" s="1571" t="s">
        <v>759</v>
      </c>
      <c r="D555" s="1572"/>
      <c r="E555" s="1573">
        <v>33</v>
      </c>
      <c r="F555" s="1574"/>
      <c r="G555" s="1574"/>
      <c r="H555" s="1576"/>
      <c r="I555" s="1582"/>
      <c r="J555" s="1578"/>
      <c r="K555" s="1598"/>
      <c r="L555" s="1582">
        <v>50</v>
      </c>
      <c r="M555" s="1574"/>
      <c r="N555" s="1611">
        <v>4</v>
      </c>
      <c r="O555" s="1612"/>
      <c r="P555" s="1595"/>
      <c r="Q555" s="1595"/>
      <c r="R555" s="1595"/>
      <c r="S555" s="1595"/>
      <c r="T555" s="1595"/>
      <c r="U555" s="1595"/>
    </row>
    <row r="556" spans="1:21" s="1581" customFormat="1">
      <c r="A556" s="1569" t="s">
        <v>4674</v>
      </c>
      <c r="B556" s="1570" t="s">
        <v>352</v>
      </c>
      <c r="C556" s="1571" t="s">
        <v>759</v>
      </c>
      <c r="D556" s="1572"/>
      <c r="E556" s="1573">
        <v>39</v>
      </c>
      <c r="F556" s="1574"/>
      <c r="G556" s="1574"/>
      <c r="H556" s="1576"/>
      <c r="I556" s="1582"/>
      <c r="J556" s="1578"/>
      <c r="K556" s="1598"/>
      <c r="L556" s="1582">
        <v>61</v>
      </c>
      <c r="M556" s="1574"/>
      <c r="N556" s="1611">
        <v>4</v>
      </c>
      <c r="O556" s="1612"/>
      <c r="P556" s="1595"/>
      <c r="Q556" s="1595"/>
      <c r="R556" s="1595"/>
      <c r="S556" s="1595"/>
      <c r="T556" s="1595"/>
      <c r="U556" s="1595"/>
    </row>
    <row r="557" spans="1:21" s="1581" customFormat="1">
      <c r="A557" s="1569" t="s">
        <v>4673</v>
      </c>
      <c r="B557" s="1570" t="s">
        <v>352</v>
      </c>
      <c r="C557" s="1571" t="s">
        <v>759</v>
      </c>
      <c r="D557" s="1572"/>
      <c r="E557" s="1573">
        <v>45</v>
      </c>
      <c r="F557" s="1574"/>
      <c r="G557" s="1574"/>
      <c r="H557" s="1576"/>
      <c r="I557" s="1582"/>
      <c r="J557" s="1578"/>
      <c r="K557" s="1598"/>
      <c r="L557" s="1582">
        <v>72</v>
      </c>
      <c r="M557" s="1574"/>
      <c r="N557" s="1611">
        <v>4</v>
      </c>
      <c r="O557" s="1612"/>
      <c r="P557" s="1595"/>
      <c r="Q557" s="1595"/>
      <c r="R557" s="1595"/>
      <c r="S557" s="1595"/>
      <c r="T557" s="1595"/>
      <c r="U557" s="1595"/>
    </row>
    <row r="558" spans="1:21" s="525" customFormat="1">
      <c r="A558" s="610"/>
      <c r="B558" s="1448" t="s">
        <v>3975</v>
      </c>
      <c r="C558" s="1449" t="s">
        <v>3885</v>
      </c>
      <c r="D558" s="1450"/>
      <c r="E558" s="1451"/>
      <c r="F558" s="1452"/>
      <c r="G558" s="1452"/>
      <c r="H558" s="1453"/>
      <c r="I558" s="1454"/>
      <c r="J558" s="1455"/>
      <c r="K558" s="1495"/>
      <c r="L558" s="1454"/>
      <c r="M558" s="1452"/>
      <c r="N558" s="1456"/>
      <c r="O558" s="1425"/>
      <c r="P558" s="637"/>
      <c r="Q558" s="637"/>
      <c r="R558" s="637"/>
      <c r="S558" s="637"/>
      <c r="T558" s="637"/>
      <c r="U558" s="637"/>
    </row>
    <row r="559" spans="1:21" s="525" customFormat="1">
      <c r="A559" s="322"/>
      <c r="B559" s="1448" t="s">
        <v>3884</v>
      </c>
      <c r="C559" s="1449" t="s">
        <v>3886</v>
      </c>
      <c r="D559" s="1450"/>
      <c r="E559" s="1451"/>
      <c r="F559" s="1452"/>
      <c r="G559" s="1452"/>
      <c r="H559" s="1453"/>
      <c r="I559" s="1454"/>
      <c r="J559" s="1455"/>
      <c r="K559" s="1495"/>
      <c r="L559" s="1454"/>
      <c r="M559" s="1452"/>
      <c r="N559" s="1456"/>
      <c r="O559" s="1424"/>
      <c r="P559" s="637"/>
      <c r="Q559" s="637"/>
      <c r="R559" s="637"/>
      <c r="S559" s="637"/>
      <c r="T559" s="637"/>
      <c r="U559" s="637"/>
    </row>
    <row r="560" spans="1:21" s="525" customFormat="1">
      <c r="A560" s="322"/>
      <c r="B560" s="1448" t="s">
        <v>3884</v>
      </c>
      <c r="C560" s="1449" t="s">
        <v>3886</v>
      </c>
      <c r="D560" s="1450"/>
      <c r="E560" s="1451"/>
      <c r="F560" s="1452"/>
      <c r="G560" s="1452"/>
      <c r="H560" s="1453"/>
      <c r="I560" s="1454"/>
      <c r="J560" s="1455"/>
      <c r="K560" s="1495"/>
      <c r="L560" s="1454"/>
      <c r="M560" s="1452"/>
      <c r="N560" s="1456"/>
      <c r="O560" s="1424"/>
      <c r="P560" s="637"/>
      <c r="Q560" s="637"/>
      <c r="R560" s="637"/>
      <c r="S560" s="637"/>
      <c r="T560" s="637"/>
      <c r="U560" s="637"/>
    </row>
    <row r="561" spans="1:21" s="525" customFormat="1">
      <c r="A561" s="322"/>
      <c r="B561" s="1448" t="s">
        <v>3884</v>
      </c>
      <c r="C561" s="1449" t="s">
        <v>3976</v>
      </c>
      <c r="D561" s="1450"/>
      <c r="E561" s="1451"/>
      <c r="F561" s="1452"/>
      <c r="G561" s="1452"/>
      <c r="H561" s="1453"/>
      <c r="I561" s="1454"/>
      <c r="J561" s="1455"/>
      <c r="K561" s="1495"/>
      <c r="L561" s="1454"/>
      <c r="M561" s="1452"/>
      <c r="N561" s="1456"/>
      <c r="O561" s="1424"/>
      <c r="P561" s="637"/>
      <c r="Q561" s="637"/>
      <c r="R561" s="637"/>
      <c r="S561" s="637"/>
      <c r="T561" s="637"/>
      <c r="U561" s="637"/>
    </row>
    <row r="562" spans="1:21" s="525" customFormat="1">
      <c r="A562" s="322"/>
      <c r="B562" s="1448" t="s">
        <v>3884</v>
      </c>
      <c r="C562" s="1449" t="s">
        <v>3976</v>
      </c>
      <c r="D562" s="1450"/>
      <c r="E562" s="1451"/>
      <c r="F562" s="1452"/>
      <c r="G562" s="1452"/>
      <c r="H562" s="1453"/>
      <c r="I562" s="1454"/>
      <c r="J562" s="1455"/>
      <c r="K562" s="1495"/>
      <c r="L562" s="1454"/>
      <c r="M562" s="1452"/>
      <c r="N562" s="1456"/>
      <c r="O562" s="1424"/>
      <c r="P562" s="637"/>
      <c r="Q562" s="637"/>
      <c r="R562" s="637"/>
      <c r="S562" s="637"/>
      <c r="T562" s="637"/>
      <c r="U562" s="637"/>
    </row>
    <row r="563" spans="1:21" s="525" customFormat="1">
      <c r="A563" s="322"/>
      <c r="B563" s="1448" t="s">
        <v>3884</v>
      </c>
      <c r="C563" s="1449" t="s">
        <v>3887</v>
      </c>
      <c r="D563" s="1450"/>
      <c r="E563" s="1451"/>
      <c r="F563" s="1452"/>
      <c r="G563" s="1452"/>
      <c r="H563" s="1453"/>
      <c r="I563" s="1454"/>
      <c r="J563" s="1455"/>
      <c r="K563" s="1495"/>
      <c r="L563" s="1454"/>
      <c r="M563" s="1452"/>
      <c r="N563" s="1456"/>
      <c r="O563" s="1424"/>
      <c r="P563" s="637"/>
      <c r="Q563" s="637"/>
      <c r="R563" s="637"/>
      <c r="S563" s="637"/>
      <c r="T563" s="637"/>
      <c r="U563" s="637"/>
    </row>
    <row r="564" spans="1:21" s="525" customFormat="1">
      <c r="A564" s="322"/>
      <c r="B564" s="1448" t="s">
        <v>3884</v>
      </c>
      <c r="C564" s="1449" t="s">
        <v>3887</v>
      </c>
      <c r="D564" s="1450"/>
      <c r="E564" s="1451"/>
      <c r="F564" s="1452"/>
      <c r="G564" s="1452"/>
      <c r="H564" s="1453"/>
      <c r="I564" s="1454"/>
      <c r="J564" s="1455"/>
      <c r="K564" s="1495"/>
      <c r="L564" s="1454"/>
      <c r="M564" s="1452"/>
      <c r="N564" s="1456"/>
      <c r="O564" s="1424"/>
      <c r="P564" s="637"/>
      <c r="Q564" s="637"/>
      <c r="R564" s="637"/>
      <c r="S564" s="637"/>
      <c r="T564" s="637"/>
      <c r="U564" s="637"/>
    </row>
    <row r="565" spans="1:21" s="525" customFormat="1">
      <c r="A565" s="322"/>
      <c r="B565" s="1448" t="s">
        <v>3977</v>
      </c>
      <c r="C565" s="1449" t="s">
        <v>3978</v>
      </c>
      <c r="D565" s="1450"/>
      <c r="E565" s="1451"/>
      <c r="F565" s="1452"/>
      <c r="G565" s="1452"/>
      <c r="H565" s="1453"/>
      <c r="I565" s="1454"/>
      <c r="J565" s="1455"/>
      <c r="K565" s="1495"/>
      <c r="L565" s="1454"/>
      <c r="M565" s="1452"/>
      <c r="N565" s="1456"/>
      <c r="O565" s="1424"/>
      <c r="P565" s="637"/>
      <c r="Q565" s="637"/>
      <c r="R565" s="637"/>
      <c r="S565" s="637"/>
      <c r="T565" s="637"/>
      <c r="U565" s="637"/>
    </row>
    <row r="566" spans="1:21" s="1581" customFormat="1">
      <c r="A566" s="1628" t="s">
        <v>4698</v>
      </c>
      <c r="B566" s="1570" t="s">
        <v>617</v>
      </c>
      <c r="C566" s="1571" t="s">
        <v>483</v>
      </c>
      <c r="D566" s="1572"/>
      <c r="E566" s="1573">
        <v>24.5</v>
      </c>
      <c r="F566" s="1574"/>
      <c r="G566" s="1574"/>
      <c r="H566" s="1576"/>
      <c r="I566" s="1582"/>
      <c r="J566" s="1578"/>
      <c r="K566" s="1598"/>
      <c r="L566" s="1582">
        <v>48</v>
      </c>
      <c r="M566" s="1574"/>
      <c r="N566" s="1611">
        <v>4</v>
      </c>
      <c r="O566" s="1612"/>
      <c r="P566" s="1595"/>
      <c r="Q566" s="1595"/>
      <c r="R566" s="1595"/>
      <c r="S566" s="1595"/>
      <c r="T566" s="1595"/>
      <c r="U566" s="1595"/>
    </row>
    <row r="567" spans="1:21" s="1581" customFormat="1">
      <c r="A567" s="1628" t="s">
        <v>4655</v>
      </c>
      <c r="B567" s="1570" t="s">
        <v>617</v>
      </c>
      <c r="C567" s="1571" t="s">
        <v>483</v>
      </c>
      <c r="D567" s="1572"/>
      <c r="E567" s="1573">
        <v>26.5</v>
      </c>
      <c r="F567" s="1574"/>
      <c r="G567" s="1574"/>
      <c r="H567" s="1576"/>
      <c r="I567" s="1582"/>
      <c r="J567" s="1578"/>
      <c r="K567" s="1598"/>
      <c r="L567" s="1582">
        <v>54</v>
      </c>
      <c r="M567" s="1574"/>
      <c r="N567" s="1611">
        <v>4</v>
      </c>
      <c r="O567" s="1612"/>
      <c r="P567" s="1595"/>
      <c r="Q567" s="1595"/>
      <c r="R567" s="1595"/>
      <c r="S567" s="1595"/>
      <c r="T567" s="1595"/>
      <c r="U567" s="1595"/>
    </row>
    <row r="568" spans="1:21" s="1581" customFormat="1">
      <c r="A568" s="1628" t="s">
        <v>4730</v>
      </c>
      <c r="B568" s="1570" t="s">
        <v>617</v>
      </c>
      <c r="C568" s="1571" t="s">
        <v>483</v>
      </c>
      <c r="D568" s="1572"/>
      <c r="E568" s="1573">
        <v>48</v>
      </c>
      <c r="F568" s="1574" t="s">
        <v>4699</v>
      </c>
      <c r="G568" s="1574"/>
      <c r="H568" s="1576"/>
      <c r="I568" s="1582"/>
      <c r="J568" s="1578"/>
      <c r="K568" s="1598"/>
      <c r="L568" s="1582">
        <v>94</v>
      </c>
      <c r="M568" s="1574"/>
      <c r="N568" s="1611">
        <v>4</v>
      </c>
      <c r="O568" s="1612"/>
      <c r="P568" s="1595"/>
      <c r="Q568" s="1595"/>
      <c r="R568" s="1595"/>
      <c r="S568" s="1595"/>
      <c r="T568" s="1595"/>
      <c r="U568" s="1595"/>
    </row>
    <row r="569" spans="1:21" s="1581" customFormat="1">
      <c r="A569" s="1628" t="s">
        <v>4700</v>
      </c>
      <c r="B569" s="1570" t="s">
        <v>617</v>
      </c>
      <c r="C569" s="1571" t="s">
        <v>439</v>
      </c>
      <c r="D569" s="1572"/>
      <c r="E569" s="1573">
        <v>24</v>
      </c>
      <c r="F569" s="1574"/>
      <c r="G569" s="1574"/>
      <c r="H569" s="1576"/>
      <c r="I569" s="1582"/>
      <c r="J569" s="1578"/>
      <c r="K569" s="1598"/>
      <c r="L569" s="1582">
        <v>47</v>
      </c>
      <c r="M569" s="1574"/>
      <c r="N569" s="1611">
        <v>4</v>
      </c>
      <c r="O569" s="1612"/>
      <c r="P569" s="1595"/>
      <c r="Q569" s="1595"/>
      <c r="R569" s="1595"/>
      <c r="S569" s="1595"/>
      <c r="T569" s="1595"/>
      <c r="U569" s="1595"/>
    </row>
    <row r="570" spans="1:21" s="1581" customFormat="1">
      <c r="A570" s="1628" t="s">
        <v>4628</v>
      </c>
      <c r="B570" s="1570" t="s">
        <v>617</v>
      </c>
      <c r="C570" s="1571" t="s">
        <v>439</v>
      </c>
      <c r="D570" s="1572"/>
      <c r="E570" s="1573">
        <v>25.5</v>
      </c>
      <c r="F570" s="1574"/>
      <c r="G570" s="1574"/>
      <c r="H570" s="1576"/>
      <c r="I570" s="1582"/>
      <c r="J570" s="1578"/>
      <c r="K570" s="1598"/>
      <c r="L570" s="1582">
        <v>51</v>
      </c>
      <c r="M570" s="1574"/>
      <c r="N570" s="1611">
        <v>4</v>
      </c>
      <c r="O570" s="1612"/>
      <c r="P570" s="1595"/>
      <c r="Q570" s="1595"/>
      <c r="R570" s="1595"/>
      <c r="S570" s="1595"/>
      <c r="T570" s="1595"/>
      <c r="U570" s="1595"/>
    </row>
    <row r="571" spans="1:21" s="1581" customFormat="1">
      <c r="A571" s="1628" t="s">
        <v>4701</v>
      </c>
      <c r="B571" s="1570" t="s">
        <v>617</v>
      </c>
      <c r="C571" s="1571" t="s">
        <v>439</v>
      </c>
      <c r="D571" s="1572"/>
      <c r="E571" s="1573">
        <v>24.5</v>
      </c>
      <c r="F571" s="1574"/>
      <c r="G571" s="1574"/>
      <c r="H571" s="1576"/>
      <c r="I571" s="1582"/>
      <c r="J571" s="1578"/>
      <c r="K571" s="1598"/>
      <c r="L571" s="1582">
        <v>50</v>
      </c>
      <c r="M571" s="1574"/>
      <c r="N571" s="1611">
        <v>4</v>
      </c>
      <c r="O571" s="1612"/>
      <c r="P571" s="1595"/>
      <c r="Q571" s="1595"/>
      <c r="R571" s="1595"/>
      <c r="S571" s="1595"/>
      <c r="T571" s="1595"/>
      <c r="U571" s="1595"/>
    </row>
    <row r="572" spans="1:21" s="1581" customFormat="1">
      <c r="A572" s="1628" t="s">
        <v>1409</v>
      </c>
      <c r="B572" s="1570" t="s">
        <v>617</v>
      </c>
      <c r="C572" s="1571" t="s">
        <v>439</v>
      </c>
      <c r="D572" s="1572"/>
      <c r="E572" s="1573">
        <v>28</v>
      </c>
      <c r="F572" s="1574"/>
      <c r="G572" s="1574"/>
      <c r="H572" s="1576"/>
      <c r="I572" s="1582"/>
      <c r="J572" s="1578"/>
      <c r="K572" s="1598"/>
      <c r="L572" s="1582">
        <v>56</v>
      </c>
      <c r="M572" s="1574"/>
      <c r="N572" s="1611">
        <v>4</v>
      </c>
      <c r="O572" s="1612"/>
      <c r="P572" s="1595"/>
      <c r="Q572" s="1595"/>
      <c r="R572" s="1595"/>
      <c r="S572" s="1595"/>
      <c r="T572" s="1595"/>
      <c r="U572" s="1595"/>
    </row>
    <row r="573" spans="1:21" s="1581" customFormat="1">
      <c r="A573" s="1628" t="s">
        <v>4730</v>
      </c>
      <c r="B573" s="1570" t="s">
        <v>617</v>
      </c>
      <c r="C573" s="1571" t="s">
        <v>439</v>
      </c>
      <c r="D573" s="1572"/>
      <c r="E573" s="1573">
        <v>43.5</v>
      </c>
      <c r="F573" s="1574" t="s">
        <v>4699</v>
      </c>
      <c r="G573" s="1574"/>
      <c r="H573" s="1576"/>
      <c r="I573" s="1582"/>
      <c r="J573" s="1578"/>
      <c r="K573" s="1598"/>
      <c r="L573" s="1582">
        <v>87</v>
      </c>
      <c r="M573" s="1574"/>
      <c r="N573" s="1611">
        <v>4</v>
      </c>
      <c r="O573" s="1612"/>
      <c r="P573" s="1595"/>
      <c r="Q573" s="1595"/>
      <c r="R573" s="1595"/>
      <c r="S573" s="1595"/>
      <c r="T573" s="1595"/>
      <c r="U573" s="1595"/>
    </row>
    <row r="574" spans="1:21" s="525" customFormat="1" ht="16.5" thickBot="1">
      <c r="A574" s="2076" t="s">
        <v>2523</v>
      </c>
      <c r="B574" s="2077"/>
      <c r="C574" s="2077"/>
      <c r="D574" s="2077"/>
      <c r="E574" s="2077"/>
      <c r="F574" s="2077"/>
      <c r="G574" s="2077"/>
      <c r="H574" s="2077"/>
      <c r="I574" s="2077"/>
      <c r="J574" s="2077"/>
      <c r="K574" s="2077"/>
      <c r="L574" s="2077"/>
      <c r="M574" s="2077"/>
      <c r="N574" s="2078"/>
      <c r="O574" s="1424"/>
      <c r="P574" s="637"/>
      <c r="Q574" s="637"/>
      <c r="R574" s="637"/>
      <c r="S574" s="637"/>
      <c r="T574" s="637"/>
      <c r="U574" s="637"/>
    </row>
    <row r="575" spans="1:21" s="1581" customFormat="1">
      <c r="A575" s="2050" t="s">
        <v>4544</v>
      </c>
      <c r="B575" s="1570" t="s">
        <v>618</v>
      </c>
      <c r="C575" s="1571" t="s">
        <v>1011</v>
      </c>
      <c r="D575" s="1572"/>
      <c r="E575" s="1573">
        <v>19</v>
      </c>
      <c r="F575" s="1574"/>
      <c r="G575" s="1574"/>
      <c r="H575" s="1576"/>
      <c r="I575" s="1582"/>
      <c r="J575" s="1578"/>
      <c r="K575" s="1598"/>
      <c r="L575" s="1582">
        <v>34</v>
      </c>
      <c r="M575" s="1574"/>
      <c r="N575" s="1611">
        <v>4</v>
      </c>
      <c r="O575" s="1612"/>
      <c r="P575" s="1595"/>
      <c r="Q575" s="1595"/>
      <c r="R575" s="1595"/>
      <c r="S575" s="1595"/>
      <c r="T575" s="1595"/>
      <c r="U575" s="1595"/>
    </row>
    <row r="576" spans="1:21" s="1581" customFormat="1">
      <c r="A576" s="2051" t="s">
        <v>4546</v>
      </c>
      <c r="B576" s="1570" t="s">
        <v>618</v>
      </c>
      <c r="C576" s="1571" t="s">
        <v>1011</v>
      </c>
      <c r="D576" s="1572"/>
      <c r="E576" s="1573">
        <v>26.5</v>
      </c>
      <c r="F576" s="1574"/>
      <c r="G576" s="1574"/>
      <c r="H576" s="1576"/>
      <c r="I576" s="1582"/>
      <c r="J576" s="1578"/>
      <c r="K576" s="1598"/>
      <c r="L576" s="1582">
        <v>43</v>
      </c>
      <c r="M576" s="1574">
        <v>16.5</v>
      </c>
      <c r="N576" s="1611">
        <v>4</v>
      </c>
      <c r="O576" s="1612"/>
      <c r="P576" s="1595"/>
      <c r="Q576" s="1595"/>
      <c r="R576" s="1595"/>
      <c r="S576" s="1595"/>
      <c r="T576" s="1595"/>
      <c r="U576" s="1595"/>
    </row>
    <row r="577" spans="1:21" s="1581" customFormat="1">
      <c r="A577" s="2051" t="s">
        <v>4547</v>
      </c>
      <c r="B577" s="1570" t="s">
        <v>618</v>
      </c>
      <c r="C577" s="1571" t="s">
        <v>1011</v>
      </c>
      <c r="D577" s="1572"/>
      <c r="E577" s="1573">
        <v>43.5</v>
      </c>
      <c r="F577" s="1574"/>
      <c r="G577" s="1574"/>
      <c r="H577" s="1576"/>
      <c r="I577" s="1582"/>
      <c r="J577" s="1578"/>
      <c r="K577" s="1598"/>
      <c r="L577" s="1582">
        <v>82</v>
      </c>
      <c r="M577" s="1574"/>
      <c r="N577" s="1611">
        <v>4</v>
      </c>
      <c r="O577" s="1612"/>
      <c r="P577" s="2044"/>
      <c r="Q577" s="1595"/>
      <c r="R577" s="1595"/>
      <c r="S577" s="1595"/>
      <c r="T577" s="1595"/>
      <c r="U577" s="1595"/>
    </row>
    <row r="578" spans="1:21" s="1581" customFormat="1">
      <c r="A578" s="2051" t="s">
        <v>4548</v>
      </c>
      <c r="B578" s="1570" t="s">
        <v>618</v>
      </c>
      <c r="C578" s="1571" t="s">
        <v>1011</v>
      </c>
      <c r="D578" s="1572"/>
      <c r="E578" s="1573">
        <v>30</v>
      </c>
      <c r="F578" s="1574"/>
      <c r="G578" s="1574"/>
      <c r="H578" s="1576"/>
      <c r="I578" s="1582"/>
      <c r="J578" s="1578"/>
      <c r="K578" s="1598"/>
      <c r="L578" s="1582">
        <v>55</v>
      </c>
      <c r="M578" s="1574"/>
      <c r="N578" s="1611">
        <v>4</v>
      </c>
      <c r="O578" s="1612"/>
      <c r="P578" s="2044"/>
      <c r="Q578" s="1595"/>
      <c r="R578" s="1595"/>
      <c r="S578" s="1595"/>
      <c r="T578" s="1595"/>
      <c r="U578" s="1595"/>
    </row>
    <row r="579" spans="1:21" s="1581" customFormat="1">
      <c r="A579" s="1569" t="s">
        <v>4730</v>
      </c>
      <c r="B579" s="1570" t="s">
        <v>618</v>
      </c>
      <c r="C579" s="1571" t="s">
        <v>1011</v>
      </c>
      <c r="D579" s="1572"/>
      <c r="E579" s="1573">
        <v>55</v>
      </c>
      <c r="F579" s="1574" t="s">
        <v>4549</v>
      </c>
      <c r="G579" s="1574"/>
      <c r="H579" s="1576"/>
      <c r="I579" s="1582"/>
      <c r="J579" s="1578"/>
      <c r="K579" s="1598"/>
      <c r="L579" s="1582">
        <v>105</v>
      </c>
      <c r="M579" s="1574"/>
      <c r="N579" s="1611">
        <v>4</v>
      </c>
      <c r="O579" s="1612"/>
      <c r="P579" s="2044"/>
      <c r="Q579" s="1595"/>
      <c r="R579" s="1595"/>
      <c r="S579" s="1595"/>
      <c r="T579" s="1595"/>
      <c r="U579" s="1595"/>
    </row>
    <row r="580" spans="1:21" s="1581" customFormat="1">
      <c r="A580" s="2048" t="s">
        <v>4544</v>
      </c>
      <c r="B580" s="1570" t="s">
        <v>618</v>
      </c>
      <c r="C580" s="1571" t="s">
        <v>760</v>
      </c>
      <c r="D580" s="1572"/>
      <c r="E580" s="1573">
        <v>17.5</v>
      </c>
      <c r="F580" s="1574"/>
      <c r="G580" s="1574"/>
      <c r="H580" s="1576"/>
      <c r="I580" s="1582"/>
      <c r="J580" s="1578"/>
      <c r="K580" s="1598"/>
      <c r="L580" s="1582">
        <v>29</v>
      </c>
      <c r="M580" s="1574">
        <v>11.5</v>
      </c>
      <c r="N580" s="1611">
        <v>4</v>
      </c>
      <c r="O580" s="1612"/>
      <c r="P580" s="2044"/>
      <c r="Q580" s="1595"/>
      <c r="R580" s="1595"/>
      <c r="S580" s="1595"/>
      <c r="T580" s="1595"/>
      <c r="U580" s="1595"/>
    </row>
    <row r="581" spans="1:21" s="1581" customFormat="1">
      <c r="A581" s="2049" t="s">
        <v>4546</v>
      </c>
      <c r="B581" s="1570" t="s">
        <v>618</v>
      </c>
      <c r="C581" s="1571" t="s">
        <v>760</v>
      </c>
      <c r="D581" s="1572"/>
      <c r="E581" s="1573">
        <v>23</v>
      </c>
      <c r="F581" s="1574"/>
      <c r="G581" s="1574"/>
      <c r="H581" s="1576"/>
      <c r="I581" s="1582"/>
      <c r="J581" s="1578"/>
      <c r="K581" s="1598"/>
      <c r="L581" s="1582">
        <v>37</v>
      </c>
      <c r="M581" s="1574">
        <v>13</v>
      </c>
      <c r="N581" s="1611">
        <v>4</v>
      </c>
      <c r="O581" s="1612"/>
      <c r="P581" s="2044"/>
      <c r="Q581" s="1595"/>
      <c r="R581" s="1595"/>
      <c r="S581" s="1595"/>
      <c r="T581" s="1595"/>
      <c r="U581" s="1595"/>
    </row>
    <row r="582" spans="1:21" s="1581" customFormat="1">
      <c r="A582" s="2049" t="s">
        <v>4548</v>
      </c>
      <c r="B582" s="1570" t="s">
        <v>618</v>
      </c>
      <c r="C582" s="1571" t="s">
        <v>760</v>
      </c>
      <c r="D582" s="1572"/>
      <c r="E582" s="1573">
        <v>27.5</v>
      </c>
      <c r="F582" s="1574"/>
      <c r="G582" s="1574"/>
      <c r="H582" s="1576"/>
      <c r="I582" s="1582"/>
      <c r="J582" s="1578"/>
      <c r="K582" s="1598"/>
      <c r="L582" s="1582">
        <v>51</v>
      </c>
      <c r="M582" s="1574"/>
      <c r="N582" s="1611">
        <v>4</v>
      </c>
      <c r="O582" s="1612"/>
      <c r="P582" s="2044"/>
      <c r="Q582" s="1595"/>
      <c r="R582" s="1595"/>
      <c r="S582" s="1595"/>
      <c r="T582" s="1595"/>
      <c r="U582" s="1595"/>
    </row>
    <row r="583" spans="1:21" s="1581" customFormat="1">
      <c r="A583" s="2049" t="s">
        <v>4547</v>
      </c>
      <c r="B583" s="1570" t="s">
        <v>618</v>
      </c>
      <c r="C583" s="1571" t="s">
        <v>760</v>
      </c>
      <c r="D583" s="1572"/>
      <c r="E583" s="1573">
        <v>38.5</v>
      </c>
      <c r="F583" s="1574"/>
      <c r="G583" s="1574"/>
      <c r="H583" s="1576"/>
      <c r="I583" s="1582"/>
      <c r="J583" s="1578"/>
      <c r="K583" s="1598"/>
      <c r="L583" s="1582">
        <v>73</v>
      </c>
      <c r="M583" s="1574"/>
      <c r="N583" s="1611">
        <v>4</v>
      </c>
      <c r="O583" s="1612"/>
      <c r="P583" s="2044"/>
      <c r="Q583" s="1595"/>
      <c r="R583" s="1595"/>
      <c r="S583" s="1595"/>
      <c r="T583" s="1595"/>
      <c r="U583" s="1595"/>
    </row>
    <row r="584" spans="1:21" s="1581" customFormat="1">
      <c r="A584" s="1569" t="s">
        <v>4730</v>
      </c>
      <c r="B584" s="1570" t="s">
        <v>618</v>
      </c>
      <c r="C584" s="1571" t="s">
        <v>760</v>
      </c>
      <c r="D584" s="1572"/>
      <c r="E584" s="1573">
        <v>49.5</v>
      </c>
      <c r="F584" s="1574" t="s">
        <v>4549</v>
      </c>
      <c r="G584" s="1574"/>
      <c r="H584" s="1576"/>
      <c r="I584" s="1582"/>
      <c r="J584" s="1578"/>
      <c r="K584" s="1598"/>
      <c r="L584" s="1582">
        <v>94</v>
      </c>
      <c r="M584" s="1574"/>
      <c r="N584" s="1611">
        <v>4</v>
      </c>
      <c r="O584" s="1612"/>
      <c r="P584" s="2044"/>
      <c r="Q584" s="1595"/>
      <c r="R584" s="1595"/>
      <c r="S584" s="1595"/>
      <c r="T584" s="1595"/>
      <c r="U584" s="1595"/>
    </row>
    <row r="585" spans="1:21" s="1581" customFormat="1">
      <c r="A585" s="1569" t="s">
        <v>4585</v>
      </c>
      <c r="B585" s="1570" t="s">
        <v>618</v>
      </c>
      <c r="C585" s="1571" t="s">
        <v>762</v>
      </c>
      <c r="D585" s="1572"/>
      <c r="E585" s="1573">
        <v>20.5</v>
      </c>
      <c r="F585" s="1574" t="s">
        <v>482</v>
      </c>
      <c r="G585" s="1574"/>
      <c r="H585" s="1576"/>
      <c r="I585" s="1582"/>
      <c r="J585" s="1578"/>
      <c r="K585" s="1598"/>
      <c r="L585" s="1582">
        <v>36</v>
      </c>
      <c r="M585" s="1574">
        <v>15.5</v>
      </c>
      <c r="N585" s="1611">
        <v>3</v>
      </c>
      <c r="O585" s="1612"/>
      <c r="P585" s="2044"/>
      <c r="Q585" s="1595"/>
      <c r="R585" s="1595"/>
      <c r="S585" s="1595"/>
      <c r="T585" s="1595"/>
      <c r="U585" s="1595"/>
    </row>
    <row r="586" spans="1:21" s="1581" customFormat="1">
      <c r="A586" s="1569" t="s">
        <v>4586</v>
      </c>
      <c r="B586" s="1570" t="s">
        <v>618</v>
      </c>
      <c r="C586" s="1571" t="s">
        <v>762</v>
      </c>
      <c r="D586" s="1572"/>
      <c r="E586" s="1573">
        <v>23</v>
      </c>
      <c r="F586" s="1574" t="s">
        <v>482</v>
      </c>
      <c r="G586" s="1574"/>
      <c r="H586" s="1576"/>
      <c r="I586" s="1582"/>
      <c r="J586" s="1578"/>
      <c r="K586" s="1598"/>
      <c r="L586" s="1582">
        <v>40</v>
      </c>
      <c r="M586" s="1574"/>
      <c r="N586" s="1611">
        <v>3</v>
      </c>
      <c r="O586" s="1612"/>
      <c r="P586" s="2044"/>
      <c r="Q586" s="1595"/>
      <c r="R586" s="1595"/>
      <c r="S586" s="1595"/>
      <c r="T586" s="1595"/>
      <c r="U586" s="1595"/>
    </row>
    <row r="587" spans="1:21" s="1581" customFormat="1">
      <c r="A587" s="1569" t="s">
        <v>4587</v>
      </c>
      <c r="B587" s="1570" t="s">
        <v>618</v>
      </c>
      <c r="C587" s="1571" t="s">
        <v>762</v>
      </c>
      <c r="D587" s="1572"/>
      <c r="E587" s="1573">
        <v>25</v>
      </c>
      <c r="F587" s="1574" t="s">
        <v>482</v>
      </c>
      <c r="G587" s="1574"/>
      <c r="H587" s="1576"/>
      <c r="I587" s="1582"/>
      <c r="J587" s="1578"/>
      <c r="K587" s="1598"/>
      <c r="L587" s="1582">
        <v>44</v>
      </c>
      <c r="M587" s="1574"/>
      <c r="N587" s="1611">
        <v>3</v>
      </c>
      <c r="O587" s="1612"/>
      <c r="P587" s="2044"/>
      <c r="Q587" s="1595"/>
      <c r="R587" s="1595"/>
      <c r="S587" s="1595"/>
      <c r="T587" s="1595"/>
      <c r="U587" s="1595"/>
    </row>
    <row r="588" spans="1:21" s="1581" customFormat="1">
      <c r="A588" s="1569" t="s">
        <v>4588</v>
      </c>
      <c r="B588" s="1570" t="s">
        <v>618</v>
      </c>
      <c r="C588" s="1571" t="s">
        <v>762</v>
      </c>
      <c r="D588" s="1572"/>
      <c r="E588" s="1573">
        <v>31</v>
      </c>
      <c r="F588" s="1574" t="s">
        <v>482</v>
      </c>
      <c r="G588" s="1574"/>
      <c r="H588" s="1576"/>
      <c r="I588" s="1582"/>
      <c r="J588" s="1578"/>
      <c r="K588" s="1598"/>
      <c r="L588" s="1582">
        <v>54</v>
      </c>
      <c r="M588" s="1574"/>
      <c r="N588" s="1611">
        <v>3</v>
      </c>
      <c r="O588" s="1612"/>
      <c r="P588" s="2044"/>
      <c r="Q588" s="1595"/>
      <c r="R588" s="1595"/>
      <c r="S588" s="1595"/>
      <c r="T588" s="1595"/>
      <c r="U588" s="1595"/>
    </row>
    <row r="589" spans="1:21" s="1581" customFormat="1">
      <c r="A589" s="1569" t="s">
        <v>4589</v>
      </c>
      <c r="B589" s="1570" t="s">
        <v>618</v>
      </c>
      <c r="C589" s="1571" t="s">
        <v>762</v>
      </c>
      <c r="D589" s="1572"/>
      <c r="E589" s="1573">
        <v>44</v>
      </c>
      <c r="F589" s="1574" t="s">
        <v>482</v>
      </c>
      <c r="G589" s="1574"/>
      <c r="H589" s="1576"/>
      <c r="I589" s="1582"/>
      <c r="J589" s="1578"/>
      <c r="K589" s="1598"/>
      <c r="L589" s="1582">
        <v>76</v>
      </c>
      <c r="M589" s="1574"/>
      <c r="N589" s="1611">
        <v>3</v>
      </c>
      <c r="O589" s="1612" t="s">
        <v>4589</v>
      </c>
      <c r="P589" s="2044"/>
      <c r="Q589" s="1595"/>
      <c r="R589" s="1595"/>
      <c r="S589" s="1595"/>
      <c r="T589" s="1595"/>
      <c r="U589" s="1595"/>
    </row>
    <row r="590" spans="1:21" s="1581" customFormat="1">
      <c r="A590" s="1569" t="s">
        <v>4551</v>
      </c>
      <c r="B590" s="1570" t="s">
        <v>618</v>
      </c>
      <c r="C590" s="1571" t="s">
        <v>764</v>
      </c>
      <c r="D590" s="1572"/>
      <c r="E590" s="1573">
        <v>21</v>
      </c>
      <c r="F590" s="1574"/>
      <c r="G590" s="1574"/>
      <c r="H590" s="1576"/>
      <c r="I590" s="1582"/>
      <c r="J590" s="1578"/>
      <c r="K590" s="1598"/>
      <c r="L590" s="1582">
        <v>40</v>
      </c>
      <c r="M590" s="1574">
        <v>19</v>
      </c>
      <c r="N590" s="1611">
        <v>4</v>
      </c>
      <c r="O590" s="1616"/>
      <c r="P590" s="1595"/>
      <c r="Q590" s="1595"/>
      <c r="R590" s="1595"/>
      <c r="S590" s="1595"/>
      <c r="T590" s="1595"/>
      <c r="U590" s="1595"/>
    </row>
    <row r="591" spans="1:21" s="1581" customFormat="1">
      <c r="A591" s="1569" t="s">
        <v>8</v>
      </c>
      <c r="B591" s="1570" t="s">
        <v>618</v>
      </c>
      <c r="C591" s="1571" t="s">
        <v>764</v>
      </c>
      <c r="D591" s="1572"/>
      <c r="E591" s="1573">
        <v>27</v>
      </c>
      <c r="F591" s="1574"/>
      <c r="G591" s="1574"/>
      <c r="H591" s="1576"/>
      <c r="I591" s="1582"/>
      <c r="J591" s="1578"/>
      <c r="K591" s="1598"/>
      <c r="L591" s="1582">
        <v>45</v>
      </c>
      <c r="M591" s="1574"/>
      <c r="N591" s="1611">
        <v>4</v>
      </c>
      <c r="O591" s="1616"/>
      <c r="P591" s="1595"/>
      <c r="Q591" s="1595"/>
      <c r="R591" s="1595"/>
      <c r="S591" s="1595"/>
      <c r="T591" s="1595"/>
      <c r="U591" s="1595"/>
    </row>
    <row r="592" spans="1:21" s="1581" customFormat="1">
      <c r="A592" s="1569" t="s">
        <v>4553</v>
      </c>
      <c r="B592" s="1570" t="s">
        <v>618</v>
      </c>
      <c r="C592" s="1571" t="s">
        <v>764</v>
      </c>
      <c r="D592" s="1572"/>
      <c r="E592" s="1573">
        <v>31</v>
      </c>
      <c r="F592" s="1574"/>
      <c r="G592" s="1574"/>
      <c r="H592" s="1576"/>
      <c r="I592" s="1582"/>
      <c r="J592" s="1578"/>
      <c r="K592" s="1598"/>
      <c r="L592" s="1582">
        <v>60</v>
      </c>
      <c r="M592" s="1574">
        <v>29</v>
      </c>
      <c r="N592" s="1611">
        <v>4</v>
      </c>
      <c r="O592" s="1616"/>
      <c r="P592" s="1595"/>
      <c r="Q592" s="1595"/>
      <c r="R592" s="1595"/>
      <c r="S592" s="1595"/>
      <c r="T592" s="1595"/>
      <c r="U592" s="1595"/>
    </row>
    <row r="593" spans="1:21" s="1581" customFormat="1">
      <c r="A593" s="1569" t="s">
        <v>4553</v>
      </c>
      <c r="B593" s="1570" t="s">
        <v>618</v>
      </c>
      <c r="C593" s="1571" t="s">
        <v>764</v>
      </c>
      <c r="D593" s="1572"/>
      <c r="E593" s="1573">
        <v>31</v>
      </c>
      <c r="F593" s="1574"/>
      <c r="G593" s="1574"/>
      <c r="H593" s="1576"/>
      <c r="I593" s="1582"/>
      <c r="J593" s="1578"/>
      <c r="K593" s="1598"/>
      <c r="L593" s="1582">
        <v>60</v>
      </c>
      <c r="M593" s="1574">
        <v>29</v>
      </c>
      <c r="N593" s="1611">
        <v>4</v>
      </c>
      <c r="O593" s="1616"/>
      <c r="P593" s="1595"/>
      <c r="Q593" s="1595"/>
      <c r="R593" s="1595"/>
      <c r="S593" s="1595"/>
      <c r="T593" s="1595"/>
      <c r="U593" s="1595"/>
    </row>
    <row r="594" spans="1:21" s="1581" customFormat="1" ht="14.25" customHeight="1">
      <c r="A594" s="2050" t="s">
        <v>4575</v>
      </c>
      <c r="B594" s="1570" t="s">
        <v>618</v>
      </c>
      <c r="C594" s="1571" t="s">
        <v>765</v>
      </c>
      <c r="D594" s="1572"/>
      <c r="E594" s="1573">
        <v>22</v>
      </c>
      <c r="F594" s="1574"/>
      <c r="G594" s="1574"/>
      <c r="H594" s="1576"/>
      <c r="I594" s="1582"/>
      <c r="J594" s="1578"/>
      <c r="K594" s="1598"/>
      <c r="L594" s="1582">
        <v>40</v>
      </c>
      <c r="M594" s="1574"/>
      <c r="N594" s="1611">
        <v>4</v>
      </c>
      <c r="O594" s="1616"/>
      <c r="P594" s="1595"/>
      <c r="Q594" s="1595"/>
      <c r="R594" s="1595"/>
      <c r="S594" s="1595"/>
      <c r="T594" s="1595"/>
      <c r="U594" s="1595"/>
    </row>
    <row r="595" spans="1:21" s="1581" customFormat="1">
      <c r="A595" s="2051" t="s">
        <v>4576</v>
      </c>
      <c r="B595" s="1570" t="s">
        <v>618</v>
      </c>
      <c r="C595" s="1571" t="s">
        <v>765</v>
      </c>
      <c r="D595" s="1572"/>
      <c r="E595" s="1573">
        <v>22.5</v>
      </c>
      <c r="F595" s="1574"/>
      <c r="G595" s="1574"/>
      <c r="H595" s="1576"/>
      <c r="I595" s="1582"/>
      <c r="J595" s="1578"/>
      <c r="K595" s="1598"/>
      <c r="L595" s="1582">
        <v>42</v>
      </c>
      <c r="M595" s="1574"/>
      <c r="N595" s="1611">
        <v>4</v>
      </c>
      <c r="O595" s="1616"/>
      <c r="P595" s="1595"/>
      <c r="Q595" s="1595"/>
      <c r="R595" s="1595"/>
      <c r="S595" s="1595"/>
      <c r="T595" s="1595"/>
      <c r="U595" s="1595"/>
    </row>
    <row r="596" spans="1:21" s="1581" customFormat="1">
      <c r="A596" s="2051" t="s">
        <v>4577</v>
      </c>
      <c r="B596" s="1570" t="s">
        <v>618</v>
      </c>
      <c r="C596" s="1571" t="s">
        <v>765</v>
      </c>
      <c r="D596" s="1572"/>
      <c r="E596" s="1573">
        <v>27</v>
      </c>
      <c r="F596" s="1574"/>
      <c r="G596" s="1574"/>
      <c r="H596" s="1576"/>
      <c r="I596" s="1582"/>
      <c r="J596" s="1578"/>
      <c r="K596" s="1598"/>
      <c r="L596" s="1582">
        <v>53</v>
      </c>
      <c r="M596" s="1574"/>
      <c r="N596" s="1611">
        <v>4</v>
      </c>
      <c r="O596" s="1616"/>
      <c r="P596" s="1595"/>
      <c r="Q596" s="1595"/>
      <c r="R596" s="1595"/>
      <c r="S596" s="1595"/>
      <c r="T596" s="1595"/>
      <c r="U596" s="1595"/>
    </row>
    <row r="597" spans="1:21" s="1581" customFormat="1">
      <c r="A597" s="2051" t="s">
        <v>4578</v>
      </c>
      <c r="B597" s="1570" t="s">
        <v>618</v>
      </c>
      <c r="C597" s="1571" t="s">
        <v>765</v>
      </c>
      <c r="D597" s="1572"/>
      <c r="E597" s="1573">
        <v>36.5</v>
      </c>
      <c r="F597" s="1574"/>
      <c r="G597" s="1574"/>
      <c r="H597" s="1576"/>
      <c r="I597" s="1582"/>
      <c r="J597" s="1578"/>
      <c r="K597" s="1598"/>
      <c r="L597" s="1582">
        <v>70</v>
      </c>
      <c r="M597" s="1574"/>
      <c r="N597" s="1611">
        <v>4</v>
      </c>
      <c r="O597" s="1616"/>
      <c r="P597" s="1595"/>
      <c r="Q597" s="1595"/>
      <c r="R597" s="1595"/>
      <c r="S597" s="1595"/>
      <c r="T597" s="1595"/>
      <c r="U597" s="1595"/>
    </row>
    <row r="598" spans="1:21" s="1581" customFormat="1">
      <c r="A598" s="2051" t="s">
        <v>4579</v>
      </c>
      <c r="B598" s="1570" t="s">
        <v>618</v>
      </c>
      <c r="C598" s="1571" t="s">
        <v>765</v>
      </c>
      <c r="D598" s="1572"/>
      <c r="E598" s="1573" t="s">
        <v>51</v>
      </c>
      <c r="F598" s="1574"/>
      <c r="G598" s="1574"/>
      <c r="H598" s="1576"/>
      <c r="I598" s="1582"/>
      <c r="J598" s="1578"/>
      <c r="K598" s="1598"/>
      <c r="L598" s="1582"/>
      <c r="M598" s="1574"/>
      <c r="N598" s="1611">
        <v>4</v>
      </c>
      <c r="O598" s="1612" t="s">
        <v>4579</v>
      </c>
      <c r="P598" s="1595"/>
      <c r="Q598" s="1595"/>
      <c r="R598" s="1595"/>
      <c r="S598" s="1595"/>
      <c r="T598" s="1595"/>
      <c r="U598" s="1595"/>
    </row>
    <row r="599" spans="1:21" s="1581" customFormat="1">
      <c r="A599" s="1569" t="s">
        <v>1012</v>
      </c>
      <c r="B599" s="1570" t="s">
        <v>618</v>
      </c>
      <c r="C599" s="1571" t="s">
        <v>1208</v>
      </c>
      <c r="D599" s="1572"/>
      <c r="E599" s="1573">
        <v>20.5</v>
      </c>
      <c r="F599" s="1574"/>
      <c r="G599" s="1574"/>
      <c r="H599" s="1576"/>
      <c r="I599" s="1582"/>
      <c r="J599" s="1578"/>
      <c r="K599" s="1598"/>
      <c r="L599" s="1582">
        <v>39</v>
      </c>
      <c r="M599" s="1574"/>
      <c r="N599" s="1611">
        <v>4</v>
      </c>
      <c r="O599" s="1616"/>
      <c r="P599" s="1595"/>
      <c r="Q599" s="1595"/>
      <c r="R599" s="1595"/>
      <c r="S599" s="1595"/>
      <c r="T599" s="1595"/>
      <c r="U599" s="1595"/>
    </row>
    <row r="600" spans="1:21" s="1581" customFormat="1">
      <c r="A600" s="1569" t="s">
        <v>3773</v>
      </c>
      <c r="B600" s="1570" t="s">
        <v>618</v>
      </c>
      <c r="C600" s="1571" t="s">
        <v>1208</v>
      </c>
      <c r="D600" s="1572"/>
      <c r="E600" s="1573">
        <v>24.5</v>
      </c>
      <c r="F600" s="1574"/>
      <c r="G600" s="1574"/>
      <c r="H600" s="1576"/>
      <c r="I600" s="1582"/>
      <c r="J600" s="1578"/>
      <c r="K600" s="1598"/>
      <c r="L600" s="1582">
        <v>46</v>
      </c>
      <c r="M600" s="1574"/>
      <c r="N600" s="1611">
        <v>4</v>
      </c>
      <c r="O600" s="1616"/>
      <c r="P600" s="1595"/>
      <c r="Q600" s="1595"/>
      <c r="R600" s="1595"/>
      <c r="S600" s="1595"/>
      <c r="T600" s="1595"/>
      <c r="U600" s="1595"/>
    </row>
    <row r="601" spans="1:21" s="1581" customFormat="1">
      <c r="A601" s="1569" t="s">
        <v>440</v>
      </c>
      <c r="B601" s="1570" t="s">
        <v>618</v>
      </c>
      <c r="C601" s="1571" t="s">
        <v>1208</v>
      </c>
      <c r="D601" s="1572"/>
      <c r="E601" s="1573">
        <v>26.5</v>
      </c>
      <c r="F601" s="1574"/>
      <c r="G601" s="1574"/>
      <c r="H601" s="1576"/>
      <c r="I601" s="1582"/>
      <c r="J601" s="1578"/>
      <c r="K601" s="1598"/>
      <c r="L601" s="1582">
        <v>50</v>
      </c>
      <c r="M601" s="1574"/>
      <c r="N601" s="1611">
        <v>4</v>
      </c>
      <c r="O601" s="1612"/>
      <c r="P601" s="1595"/>
      <c r="Q601" s="1595"/>
      <c r="R601" s="1595"/>
      <c r="S601" s="1595"/>
      <c r="T601" s="1595"/>
      <c r="U601" s="1595"/>
    </row>
    <row r="602" spans="1:21" s="1581" customFormat="1">
      <c r="A602" s="1569" t="s">
        <v>4737</v>
      </c>
      <c r="B602" s="1570" t="s">
        <v>618</v>
      </c>
      <c r="C602" s="1571" t="s">
        <v>1208</v>
      </c>
      <c r="D602" s="1572"/>
      <c r="E602" s="1573">
        <v>33</v>
      </c>
      <c r="F602" s="1574"/>
      <c r="G602" s="1574"/>
      <c r="H602" s="1576"/>
      <c r="I602" s="1582"/>
      <c r="J602" s="1578"/>
      <c r="K602" s="1598"/>
      <c r="L602" s="1582">
        <v>63</v>
      </c>
      <c r="M602" s="1574"/>
      <c r="N602" s="1611">
        <v>4</v>
      </c>
      <c r="O602" s="1612"/>
      <c r="P602" s="1595"/>
      <c r="Q602" s="1595"/>
      <c r="R602" s="1595"/>
      <c r="S602" s="1595"/>
      <c r="T602" s="1595"/>
      <c r="U602" s="1595"/>
    </row>
    <row r="603" spans="1:21" s="1581" customFormat="1">
      <c r="A603" s="1569" t="s">
        <v>4568</v>
      </c>
      <c r="B603" s="1570" t="s">
        <v>618</v>
      </c>
      <c r="C603" s="1571" t="s">
        <v>932</v>
      </c>
      <c r="D603" s="1572"/>
      <c r="E603" s="1573">
        <v>22</v>
      </c>
      <c r="F603" s="1574"/>
      <c r="G603" s="1574" t="s">
        <v>3783</v>
      </c>
      <c r="H603" s="1576"/>
      <c r="I603" s="1582"/>
      <c r="J603" s="1578"/>
      <c r="K603" s="1598"/>
      <c r="L603" s="1582">
        <v>42</v>
      </c>
      <c r="M603" s="1574">
        <v>20</v>
      </c>
      <c r="N603" s="1611">
        <v>4</v>
      </c>
      <c r="O603" s="1612"/>
      <c r="P603" s="2044"/>
      <c r="Q603" s="1595"/>
      <c r="R603" s="1595"/>
      <c r="S603" s="1595"/>
      <c r="T603" s="1595"/>
      <c r="U603" s="1595"/>
    </row>
    <row r="604" spans="1:21" s="1581" customFormat="1">
      <c r="A604" s="1569" t="s">
        <v>4569</v>
      </c>
      <c r="B604" s="1570" t="s">
        <v>618</v>
      </c>
      <c r="C604" s="1571" t="s">
        <v>932</v>
      </c>
      <c r="D604" s="1572"/>
      <c r="E604" s="1573">
        <v>26.5</v>
      </c>
      <c r="F604" s="1574"/>
      <c r="G604" s="1574" t="s">
        <v>3783</v>
      </c>
      <c r="H604" s="1576"/>
      <c r="I604" s="1582"/>
      <c r="J604" s="1578"/>
      <c r="K604" s="1598"/>
      <c r="L604" s="1582">
        <v>51</v>
      </c>
      <c r="M604" s="1574"/>
      <c r="N604" s="1611">
        <v>4</v>
      </c>
      <c r="O604" s="1612"/>
      <c r="P604" s="2044"/>
      <c r="Q604" s="1595"/>
      <c r="R604" s="1595"/>
      <c r="S604" s="1595"/>
      <c r="T604" s="1595"/>
      <c r="U604" s="1595"/>
    </row>
    <row r="605" spans="1:21" s="1581" customFormat="1" ht="16.5" customHeight="1">
      <c r="A605" s="1569" t="s">
        <v>4570</v>
      </c>
      <c r="B605" s="1570" t="s">
        <v>618</v>
      </c>
      <c r="C605" s="1571" t="s">
        <v>932</v>
      </c>
      <c r="D605" s="1572"/>
      <c r="E605" s="1573">
        <v>39</v>
      </c>
      <c r="F605" s="1574"/>
      <c r="G605" s="1574" t="s">
        <v>3783</v>
      </c>
      <c r="H605" s="1576"/>
      <c r="I605" s="1582"/>
      <c r="J605" s="1578"/>
      <c r="K605" s="1598"/>
      <c r="L605" s="1582">
        <v>76</v>
      </c>
      <c r="M605" s="1574"/>
      <c r="N605" s="1611">
        <v>4</v>
      </c>
      <c r="O605" s="1612"/>
      <c r="P605" s="2044"/>
      <c r="Q605" s="1595"/>
      <c r="R605" s="1595"/>
      <c r="S605" s="1595"/>
      <c r="T605" s="1595"/>
      <c r="U605" s="1595"/>
    </row>
    <row r="606" spans="1:21" s="1581" customFormat="1" ht="16.5" customHeight="1">
      <c r="A606" s="1569" t="s">
        <v>4730</v>
      </c>
      <c r="B606" s="1570" t="s">
        <v>618</v>
      </c>
      <c r="C606" s="1571" t="s">
        <v>932</v>
      </c>
      <c r="D606" s="1572"/>
      <c r="E606" s="1573">
        <v>62</v>
      </c>
      <c r="F606" s="1574" t="s">
        <v>4505</v>
      </c>
      <c r="G606" s="1574" t="s">
        <v>3783</v>
      </c>
      <c r="H606" s="1576"/>
      <c r="I606" s="1582"/>
      <c r="J606" s="1578"/>
      <c r="K606" s="1598"/>
      <c r="L606" s="1582">
        <v>122</v>
      </c>
      <c r="M606" s="1574"/>
      <c r="N606" s="1611">
        <v>4</v>
      </c>
      <c r="O606" s="1612"/>
      <c r="P606" s="2044"/>
      <c r="Q606" s="1595"/>
      <c r="R606" s="1595"/>
      <c r="S606" s="1595"/>
      <c r="T606" s="1595"/>
      <c r="U606" s="1595"/>
    </row>
    <row r="607" spans="1:21" s="1581" customFormat="1">
      <c r="A607" s="2046" t="s">
        <v>3776</v>
      </c>
      <c r="B607" s="1570" t="s">
        <v>618</v>
      </c>
      <c r="C607" s="1571" t="s">
        <v>4735</v>
      </c>
      <c r="D607" s="1572"/>
      <c r="E607" s="1573">
        <v>29.5</v>
      </c>
      <c r="F607" s="1574"/>
      <c r="G607" s="1574"/>
      <c r="H607" s="1576"/>
      <c r="I607" s="1582"/>
      <c r="J607" s="1578"/>
      <c r="K607" s="1598"/>
      <c r="L607" s="1582">
        <v>58</v>
      </c>
      <c r="M607" s="1574">
        <v>28.5</v>
      </c>
      <c r="N607" s="1611">
        <v>4</v>
      </c>
      <c r="O607" s="1612"/>
      <c r="P607" s="2044"/>
      <c r="Q607" s="1595"/>
      <c r="R607" s="1595"/>
      <c r="S607" s="1595"/>
      <c r="T607" s="1595"/>
      <c r="U607" s="1595"/>
    </row>
    <row r="608" spans="1:21" s="1581" customFormat="1" ht="16.5" customHeight="1">
      <c r="A608" s="2047" t="s">
        <v>4530</v>
      </c>
      <c r="B608" s="1570" t="s">
        <v>618</v>
      </c>
      <c r="C608" s="1571" t="s">
        <v>4735</v>
      </c>
      <c r="D608" s="1572"/>
      <c r="E608" s="1573">
        <v>24.5</v>
      </c>
      <c r="F608" s="1574"/>
      <c r="G608" s="1574"/>
      <c r="H608" s="1576"/>
      <c r="I608" s="1582"/>
      <c r="J608" s="1578"/>
      <c r="K608" s="1598"/>
      <c r="L608" s="1582">
        <v>49</v>
      </c>
      <c r="M608" s="1574"/>
      <c r="N608" s="1611">
        <v>4</v>
      </c>
      <c r="O608" s="1612"/>
      <c r="P608" s="2044"/>
      <c r="Q608" s="1595"/>
      <c r="R608" s="1595"/>
      <c r="S608" s="1595"/>
      <c r="T608" s="1595"/>
      <c r="U608" s="1595"/>
    </row>
    <row r="609" spans="1:21" s="1581" customFormat="1">
      <c r="A609" s="2047" t="s">
        <v>4531</v>
      </c>
      <c r="B609" s="1570" t="s">
        <v>618</v>
      </c>
      <c r="C609" s="1571" t="s">
        <v>4735</v>
      </c>
      <c r="D609" s="1572"/>
      <c r="E609" s="1573">
        <v>42</v>
      </c>
      <c r="F609" s="1574"/>
      <c r="G609" s="1574"/>
      <c r="H609" s="1576"/>
      <c r="I609" s="1582"/>
      <c r="J609" s="1578"/>
      <c r="K609" s="1598"/>
      <c r="L609" s="1582">
        <v>84</v>
      </c>
      <c r="M609" s="1574"/>
      <c r="N609" s="1611">
        <v>4</v>
      </c>
      <c r="O609" s="1612"/>
      <c r="P609" s="2044"/>
      <c r="Q609" s="1595"/>
      <c r="R609" s="1595"/>
      <c r="S609" s="1595"/>
      <c r="T609" s="1595"/>
      <c r="U609" s="1595"/>
    </row>
    <row r="610" spans="1:21" s="1581" customFormat="1">
      <c r="A610" s="2047" t="s">
        <v>4736</v>
      </c>
      <c r="B610" s="1570" t="s">
        <v>618</v>
      </c>
      <c r="C610" s="1571" t="s">
        <v>4735</v>
      </c>
      <c r="D610" s="1572"/>
      <c r="E610" s="1573">
        <v>28</v>
      </c>
      <c r="F610" s="1574"/>
      <c r="G610" s="1574"/>
      <c r="H610" s="1576"/>
      <c r="I610" s="1582"/>
      <c r="J610" s="1578"/>
      <c r="K610" s="1598"/>
      <c r="L610" s="1582">
        <v>56</v>
      </c>
      <c r="M610" s="1574"/>
      <c r="N610" s="1611">
        <v>4</v>
      </c>
      <c r="O610" s="1612"/>
      <c r="P610" s="2044"/>
      <c r="Q610" s="1595"/>
      <c r="R610" s="1595"/>
      <c r="S610" s="1595"/>
      <c r="T610" s="1595"/>
      <c r="U610" s="1595"/>
    </row>
    <row r="611" spans="1:21" s="1581" customFormat="1">
      <c r="A611" s="1569" t="s">
        <v>4730</v>
      </c>
      <c r="B611" s="1570" t="s">
        <v>618</v>
      </c>
      <c r="C611" s="1571" t="s">
        <v>4735</v>
      </c>
      <c r="D611" s="1572"/>
      <c r="E611" s="1573">
        <v>84</v>
      </c>
      <c r="F611" s="1574" t="s">
        <v>4505</v>
      </c>
      <c r="G611" s="1574"/>
      <c r="H611" s="1576"/>
      <c r="I611" s="1582"/>
      <c r="J611" s="1578"/>
      <c r="K611" s="1598"/>
      <c r="L611" s="1582">
        <v>168</v>
      </c>
      <c r="M611" s="1574"/>
      <c r="N611" s="1611">
        <v>4</v>
      </c>
      <c r="O611" s="1612"/>
      <c r="P611" s="2044"/>
      <c r="Q611" s="1595"/>
      <c r="R611" s="1595"/>
      <c r="S611" s="1595"/>
      <c r="T611" s="1595"/>
      <c r="U611" s="1595"/>
    </row>
    <row r="612" spans="1:21" s="1581" customFormat="1">
      <c r="A612" s="2045" t="s">
        <v>4526</v>
      </c>
      <c r="B612" s="1570" t="s">
        <v>618</v>
      </c>
      <c r="C612" s="1571" t="s">
        <v>1209</v>
      </c>
      <c r="D612" s="1572"/>
      <c r="E612" s="1573">
        <v>25</v>
      </c>
      <c r="F612" s="1574"/>
      <c r="G612" s="1574"/>
      <c r="H612" s="1576"/>
      <c r="I612" s="1582"/>
      <c r="J612" s="1578"/>
      <c r="K612" s="1598"/>
      <c r="L612" s="1582">
        <v>50</v>
      </c>
      <c r="M612" s="1574"/>
      <c r="N612" s="1611">
        <v>4</v>
      </c>
      <c r="O612" s="1612"/>
      <c r="P612" s="2044"/>
      <c r="Q612" s="1595"/>
      <c r="R612" s="1595"/>
      <c r="S612" s="1595"/>
      <c r="T612" s="1595"/>
      <c r="U612" s="1595"/>
    </row>
    <row r="613" spans="1:21" s="1581" customFormat="1">
      <c r="A613" s="2045" t="s">
        <v>4527</v>
      </c>
      <c r="B613" s="1570" t="s">
        <v>618</v>
      </c>
      <c r="C613" s="1571" t="s">
        <v>1209</v>
      </c>
      <c r="D613" s="1572"/>
      <c r="E613" s="1573">
        <v>31</v>
      </c>
      <c r="F613" s="1574"/>
      <c r="G613" s="1574"/>
      <c r="H613" s="1576"/>
      <c r="I613" s="1582"/>
      <c r="J613" s="1578"/>
      <c r="K613" s="1598"/>
      <c r="L613" s="1582">
        <v>62</v>
      </c>
      <c r="M613" s="1574"/>
      <c r="N613" s="1611">
        <v>4</v>
      </c>
      <c r="O613" s="1612"/>
      <c r="P613" s="2044"/>
      <c r="Q613" s="1595"/>
      <c r="R613" s="1595"/>
      <c r="S613" s="1595"/>
      <c r="T613" s="1595"/>
      <c r="U613" s="1595"/>
    </row>
    <row r="614" spans="1:21" s="1581" customFormat="1">
      <c r="A614" s="2045" t="s">
        <v>3766</v>
      </c>
      <c r="B614" s="1570" t="s">
        <v>618</v>
      </c>
      <c r="C614" s="1571" t="s">
        <v>1209</v>
      </c>
      <c r="D614" s="1572"/>
      <c r="E614" s="1573">
        <v>36.5</v>
      </c>
      <c r="F614" s="1574"/>
      <c r="G614" s="1574"/>
      <c r="H614" s="1576"/>
      <c r="I614" s="1582"/>
      <c r="J614" s="1578"/>
      <c r="K614" s="1598"/>
      <c r="L614" s="1582">
        <v>73</v>
      </c>
      <c r="M614" s="1574"/>
      <c r="N614" s="1611">
        <v>4</v>
      </c>
      <c r="O614" s="1612"/>
      <c r="P614" s="2044"/>
      <c r="Q614" s="1595"/>
      <c r="R614" s="1595"/>
      <c r="S614" s="1595"/>
      <c r="T614" s="1595"/>
      <c r="U614" s="1595"/>
    </row>
    <row r="615" spans="1:21" s="1581" customFormat="1">
      <c r="A615" s="1569" t="s">
        <v>4730</v>
      </c>
      <c r="B615" s="1570" t="s">
        <v>618</v>
      </c>
      <c r="C615" s="1571" t="s">
        <v>1209</v>
      </c>
      <c r="D615" s="1572"/>
      <c r="E615" s="1573">
        <v>43.5</v>
      </c>
      <c r="F615" s="1574" t="s">
        <v>4505</v>
      </c>
      <c r="G615" s="1574"/>
      <c r="H615" s="1576"/>
      <c r="I615" s="1582"/>
      <c r="J615" s="1578"/>
      <c r="K615" s="1598"/>
      <c r="L615" s="1582">
        <v>87</v>
      </c>
      <c r="M615" s="1574"/>
      <c r="N615" s="1611">
        <v>4</v>
      </c>
      <c r="O615" s="1612"/>
      <c r="P615" s="2044"/>
      <c r="Q615" s="1595"/>
      <c r="R615" s="1595"/>
      <c r="S615" s="1595"/>
      <c r="T615" s="1595"/>
      <c r="U615" s="1595"/>
    </row>
    <row r="616" spans="1:21" s="1581" customFormat="1">
      <c r="A616" s="1569" t="s">
        <v>4728</v>
      </c>
      <c r="B616" s="1570" t="s">
        <v>618</v>
      </c>
      <c r="C616" s="1571" t="s">
        <v>767</v>
      </c>
      <c r="D616" s="1572"/>
      <c r="E616" s="1573">
        <v>27</v>
      </c>
      <c r="F616" s="1574"/>
      <c r="G616" s="1574"/>
      <c r="H616" s="1576"/>
      <c r="I616" s="1582"/>
      <c r="J616" s="1578"/>
      <c r="K616" s="1598"/>
      <c r="L616" s="1582">
        <v>49</v>
      </c>
      <c r="M616" s="1574"/>
      <c r="N616" s="1611">
        <v>4</v>
      </c>
      <c r="O616" s="1612"/>
      <c r="P616" s="2044"/>
      <c r="Q616" s="1595"/>
      <c r="R616" s="1595"/>
      <c r="S616" s="1595"/>
      <c r="T616" s="1595"/>
      <c r="U616" s="1595"/>
    </row>
    <row r="617" spans="1:21" s="1581" customFormat="1">
      <c r="A617" s="1569" t="s">
        <v>8</v>
      </c>
      <c r="B617" s="1570" t="s">
        <v>618</v>
      </c>
      <c r="C617" s="1571" t="s">
        <v>767</v>
      </c>
      <c r="D617" s="1572"/>
      <c r="E617" s="1573">
        <v>36</v>
      </c>
      <c r="F617" s="1574"/>
      <c r="G617" s="1574"/>
      <c r="H617" s="1576"/>
      <c r="I617" s="1582"/>
      <c r="J617" s="1578"/>
      <c r="K617" s="1598"/>
      <c r="L617" s="1582">
        <v>67</v>
      </c>
      <c r="M617" s="1574"/>
      <c r="N617" s="1611">
        <v>4</v>
      </c>
      <c r="O617" s="1612"/>
      <c r="P617" s="2044"/>
      <c r="Q617" s="1595"/>
      <c r="R617" s="1595"/>
      <c r="S617" s="1595"/>
      <c r="T617" s="1595"/>
      <c r="U617" s="1595"/>
    </row>
    <row r="618" spans="1:21" s="1581" customFormat="1">
      <c r="A618" s="1569" t="s">
        <v>4729</v>
      </c>
      <c r="B618" s="1570" t="s">
        <v>618</v>
      </c>
      <c r="C618" s="1571" t="s">
        <v>767</v>
      </c>
      <c r="D618" s="1572"/>
      <c r="E618" s="1573">
        <v>50</v>
      </c>
      <c r="F618" s="1574"/>
      <c r="G618" s="1574"/>
      <c r="H618" s="1576"/>
      <c r="I618" s="1582"/>
      <c r="J618" s="1578"/>
      <c r="K618" s="1598"/>
      <c r="L618" s="1582">
        <v>95</v>
      </c>
      <c r="M618" s="1574"/>
      <c r="N618" s="1611">
        <v>4</v>
      </c>
      <c r="O618" s="1612"/>
      <c r="P618" s="2044"/>
      <c r="Q618" s="1595"/>
      <c r="R618" s="1595"/>
      <c r="S618" s="1595"/>
      <c r="T618" s="1595"/>
      <c r="U618" s="1595"/>
    </row>
    <row r="619" spans="1:21" s="1581" customFormat="1">
      <c r="A619" s="1569" t="s">
        <v>4730</v>
      </c>
      <c r="B619" s="1570" t="s">
        <v>618</v>
      </c>
      <c r="C619" s="1571" t="s">
        <v>767</v>
      </c>
      <c r="D619" s="1572"/>
      <c r="E619" s="1573">
        <v>70</v>
      </c>
      <c r="F619" s="1574" t="s">
        <v>4505</v>
      </c>
      <c r="G619" s="1574"/>
      <c r="H619" s="1576"/>
      <c r="I619" s="1582"/>
      <c r="J619" s="1578"/>
      <c r="K619" s="1598"/>
      <c r="L619" s="1582">
        <v>136</v>
      </c>
      <c r="M619" s="1574"/>
      <c r="N619" s="1611">
        <v>4</v>
      </c>
      <c r="O619" s="1612"/>
      <c r="P619" s="2044"/>
      <c r="Q619" s="1595"/>
      <c r="R619" s="1595"/>
      <c r="S619" s="1595"/>
      <c r="T619" s="1595"/>
      <c r="U619" s="1595"/>
    </row>
    <row r="620" spans="1:21" s="1581" customFormat="1">
      <c r="A620" s="1569" t="s">
        <v>4728</v>
      </c>
      <c r="B620" s="1570" t="s">
        <v>618</v>
      </c>
      <c r="C620" s="1571" t="s">
        <v>766</v>
      </c>
      <c r="D620" s="1572"/>
      <c r="E620" s="1573">
        <v>27</v>
      </c>
      <c r="F620" s="1574"/>
      <c r="G620" s="1574"/>
      <c r="H620" s="1576"/>
      <c r="I620" s="1582"/>
      <c r="J620" s="1578"/>
      <c r="K620" s="1598"/>
      <c r="L620" s="1582">
        <v>49</v>
      </c>
      <c r="M620" s="1574"/>
      <c r="N620" s="1611">
        <v>4</v>
      </c>
      <c r="O620" s="1612"/>
      <c r="P620" s="2044"/>
      <c r="Q620" s="1595"/>
      <c r="R620" s="1595"/>
      <c r="S620" s="1595"/>
      <c r="T620" s="1595"/>
      <c r="U620" s="1595"/>
    </row>
    <row r="621" spans="1:21" s="1581" customFormat="1">
      <c r="A621" s="1569" t="s">
        <v>8</v>
      </c>
      <c r="B621" s="1570" t="s">
        <v>618</v>
      </c>
      <c r="C621" s="1571" t="s">
        <v>766</v>
      </c>
      <c r="D621" s="1572"/>
      <c r="E621" s="1573">
        <v>34.5</v>
      </c>
      <c r="F621" s="1574"/>
      <c r="G621" s="1574"/>
      <c r="H621" s="1576"/>
      <c r="I621" s="1582"/>
      <c r="J621" s="1578"/>
      <c r="K621" s="1598"/>
      <c r="L621" s="1582">
        <v>63</v>
      </c>
      <c r="M621" s="1574"/>
      <c r="N621" s="1611">
        <v>4</v>
      </c>
      <c r="O621" s="1612"/>
      <c r="P621" s="2044"/>
      <c r="Q621" s="1595"/>
      <c r="R621" s="1595"/>
      <c r="S621" s="1595"/>
      <c r="T621" s="1595"/>
      <c r="U621" s="1595"/>
    </row>
    <row r="622" spans="1:21" s="1581" customFormat="1">
      <c r="A622" s="1569" t="s">
        <v>4729</v>
      </c>
      <c r="B622" s="1570" t="s">
        <v>618</v>
      </c>
      <c r="C622" s="1571" t="s">
        <v>766</v>
      </c>
      <c r="D622" s="1572"/>
      <c r="E622" s="1573">
        <v>47</v>
      </c>
      <c r="F622" s="1574"/>
      <c r="G622" s="1574"/>
      <c r="H622" s="1576"/>
      <c r="I622" s="1582"/>
      <c r="J622" s="1578"/>
      <c r="K622" s="1598"/>
      <c r="L622" s="1582">
        <v>89</v>
      </c>
      <c r="M622" s="1574"/>
      <c r="N622" s="1611">
        <v>4</v>
      </c>
      <c r="O622" s="1612"/>
      <c r="P622" s="2044"/>
      <c r="Q622" s="1595"/>
      <c r="R622" s="1595"/>
      <c r="S622" s="1595"/>
      <c r="T622" s="1595"/>
      <c r="U622" s="1595"/>
    </row>
    <row r="623" spans="1:21" s="1581" customFormat="1">
      <c r="A623" s="1569" t="s">
        <v>4730</v>
      </c>
      <c r="B623" s="1570" t="s">
        <v>618</v>
      </c>
      <c r="C623" s="1571" t="s">
        <v>766</v>
      </c>
      <c r="D623" s="1572"/>
      <c r="E623" s="1573">
        <v>70</v>
      </c>
      <c r="F623" s="1574" t="s">
        <v>4505</v>
      </c>
      <c r="G623" s="1574"/>
      <c r="H623" s="1576"/>
      <c r="I623" s="1582"/>
      <c r="J623" s="1578"/>
      <c r="K623" s="1598"/>
      <c r="L623" s="1582">
        <v>136</v>
      </c>
      <c r="M623" s="1574"/>
      <c r="N623" s="1611">
        <v>4</v>
      </c>
      <c r="O623" s="1612"/>
      <c r="P623" s="2044"/>
      <c r="Q623" s="1595"/>
      <c r="R623" s="1595"/>
      <c r="S623" s="1595"/>
      <c r="T623" s="1595"/>
      <c r="U623" s="1595"/>
    </row>
    <row r="624" spans="1:21" s="1581" customFormat="1">
      <c r="A624" s="2053" t="s">
        <v>4581</v>
      </c>
      <c r="B624" s="1570" t="s">
        <v>618</v>
      </c>
      <c r="C624" s="1571" t="s">
        <v>3784</v>
      </c>
      <c r="D624" s="1572"/>
      <c r="E624" s="1573">
        <v>25.5</v>
      </c>
      <c r="F624" s="1574"/>
      <c r="G624" s="1574"/>
      <c r="H624" s="1576"/>
      <c r="I624" s="1582"/>
      <c r="J624" s="1578"/>
      <c r="K624" s="1598"/>
      <c r="L624" s="1582">
        <v>48</v>
      </c>
      <c r="M624" s="1574"/>
      <c r="N624" s="1611">
        <v>4</v>
      </c>
      <c r="O624" s="1612"/>
      <c r="P624" s="2044"/>
      <c r="Q624" s="1595"/>
      <c r="R624" s="1595"/>
      <c r="S624" s="1595"/>
      <c r="T624" s="1595"/>
      <c r="U624" s="1595"/>
    </row>
    <row r="625" spans="1:21" s="1581" customFormat="1">
      <c r="A625" s="2045" t="s">
        <v>4582</v>
      </c>
      <c r="B625" s="1570" t="s">
        <v>618</v>
      </c>
      <c r="C625" s="1571" t="s">
        <v>3784</v>
      </c>
      <c r="D625" s="1572"/>
      <c r="E625" s="1573">
        <v>33.5</v>
      </c>
      <c r="F625" s="1574"/>
      <c r="G625" s="1574"/>
      <c r="H625" s="1576"/>
      <c r="I625" s="1582"/>
      <c r="J625" s="1578"/>
      <c r="K625" s="1598"/>
      <c r="L625" s="1582">
        <v>59</v>
      </c>
      <c r="M625" s="1574"/>
      <c r="N625" s="1611">
        <v>4</v>
      </c>
      <c r="O625" s="1612"/>
      <c r="P625" s="2044"/>
      <c r="Q625" s="1595"/>
      <c r="R625" s="1595"/>
      <c r="S625" s="1595"/>
      <c r="T625" s="1595"/>
      <c r="U625" s="1595"/>
    </row>
    <row r="626" spans="1:21" s="1581" customFormat="1">
      <c r="A626" s="2045" t="s">
        <v>4583</v>
      </c>
      <c r="B626" s="1570" t="s">
        <v>618</v>
      </c>
      <c r="C626" s="1571" t="s">
        <v>3784</v>
      </c>
      <c r="D626" s="1572"/>
      <c r="E626" s="1573">
        <v>44.5</v>
      </c>
      <c r="F626" s="1574"/>
      <c r="G626" s="1574"/>
      <c r="H626" s="1576"/>
      <c r="I626" s="1582"/>
      <c r="J626" s="1578"/>
      <c r="K626" s="1598"/>
      <c r="L626" s="1582">
        <v>81</v>
      </c>
      <c r="M626" s="1574"/>
      <c r="N626" s="1611">
        <v>4</v>
      </c>
      <c r="O626" s="1612"/>
      <c r="P626" s="2044"/>
      <c r="Q626" s="1595"/>
      <c r="R626" s="1595"/>
      <c r="S626" s="1595"/>
      <c r="T626" s="1595"/>
      <c r="U626" s="1595"/>
    </row>
    <row r="627" spans="1:21" s="1581" customFormat="1">
      <c r="A627" s="2052" t="s">
        <v>4584</v>
      </c>
      <c r="B627" s="1570" t="s">
        <v>618</v>
      </c>
      <c r="C627" s="1571" t="s">
        <v>3784</v>
      </c>
      <c r="D627" s="1572"/>
      <c r="E627" s="1573">
        <v>50</v>
      </c>
      <c r="F627" s="1574"/>
      <c r="G627" s="1574"/>
      <c r="H627" s="1576"/>
      <c r="I627" s="1582"/>
      <c r="J627" s="1578"/>
      <c r="K627" s="1598"/>
      <c r="L627" s="1582">
        <v>92</v>
      </c>
      <c r="M627" s="1574"/>
      <c r="N627" s="1611">
        <v>4</v>
      </c>
      <c r="O627" s="1612"/>
      <c r="P627" s="2044"/>
      <c r="Q627" s="1595"/>
      <c r="R627" s="1595"/>
      <c r="S627" s="1595"/>
      <c r="T627" s="1595"/>
      <c r="U627" s="1595"/>
    </row>
    <row r="628" spans="1:21" s="1581" customFormat="1">
      <c r="A628" s="1569" t="s">
        <v>4731</v>
      </c>
      <c r="B628" s="1570" t="s">
        <v>618</v>
      </c>
      <c r="C628" s="1571" t="s">
        <v>1013</v>
      </c>
      <c r="D628" s="1572"/>
      <c r="E628" s="1573">
        <v>24.5</v>
      </c>
      <c r="F628" s="1574"/>
      <c r="G628" s="1574"/>
      <c r="H628" s="1576"/>
      <c r="I628" s="1582"/>
      <c r="J628" s="1578"/>
      <c r="K628" s="1598"/>
      <c r="L628" s="1582">
        <v>47</v>
      </c>
      <c r="M628" s="1574">
        <v>22.5</v>
      </c>
      <c r="N628" s="1611">
        <v>4</v>
      </c>
      <c r="O628" s="1612"/>
      <c r="P628" s="2044"/>
      <c r="Q628" s="1595"/>
      <c r="R628" s="1595"/>
      <c r="S628" s="1595"/>
      <c r="T628" s="1595"/>
      <c r="U628" s="1595"/>
    </row>
    <row r="629" spans="1:21" s="1581" customFormat="1">
      <c r="A629" s="1569" t="s">
        <v>8</v>
      </c>
      <c r="B629" s="1570" t="s">
        <v>618</v>
      </c>
      <c r="C629" s="1571" t="s">
        <v>1013</v>
      </c>
      <c r="D629" s="1572"/>
      <c r="E629" s="1573">
        <v>28</v>
      </c>
      <c r="F629" s="1574"/>
      <c r="G629" s="1574"/>
      <c r="H629" s="1576"/>
      <c r="I629" s="1582"/>
      <c r="J629" s="1578"/>
      <c r="K629" s="1598"/>
      <c r="L629" s="1582">
        <v>56</v>
      </c>
      <c r="M629" s="1574"/>
      <c r="N629" s="1611">
        <v>4</v>
      </c>
      <c r="O629" s="1612"/>
      <c r="P629" s="2044"/>
      <c r="Q629" s="1595"/>
      <c r="R629" s="1595"/>
      <c r="S629" s="1595"/>
      <c r="T629" s="1595"/>
      <c r="U629" s="1595"/>
    </row>
    <row r="630" spans="1:21" s="1581" customFormat="1">
      <c r="A630" s="1569" t="s">
        <v>4732</v>
      </c>
      <c r="B630" s="1570" t="s">
        <v>618</v>
      </c>
      <c r="C630" s="1571" t="s">
        <v>1013</v>
      </c>
      <c r="D630" s="1572"/>
      <c r="E630" s="1573">
        <v>32.5</v>
      </c>
      <c r="F630" s="1574"/>
      <c r="G630" s="1574"/>
      <c r="H630" s="1576"/>
      <c r="I630" s="1582"/>
      <c r="J630" s="1578"/>
      <c r="K630" s="1598"/>
      <c r="L630" s="1582">
        <v>65</v>
      </c>
      <c r="M630" s="1574">
        <v>31.5</v>
      </c>
      <c r="N630" s="1611">
        <v>4</v>
      </c>
      <c r="O630" s="1612"/>
      <c r="P630" s="2044"/>
      <c r="Q630" s="1595"/>
      <c r="R630" s="1595"/>
      <c r="S630" s="1595"/>
      <c r="T630" s="1595"/>
      <c r="U630" s="1595"/>
    </row>
    <row r="631" spans="1:21" s="1581" customFormat="1">
      <c r="A631" s="1569" t="s">
        <v>4730</v>
      </c>
      <c r="B631" s="1570" t="s">
        <v>618</v>
      </c>
      <c r="C631" s="1571" t="s">
        <v>1013</v>
      </c>
      <c r="D631" s="1572"/>
      <c r="E631" s="1573">
        <v>56.5</v>
      </c>
      <c r="F631" s="1574" t="s">
        <v>4505</v>
      </c>
      <c r="G631" s="1574"/>
      <c r="H631" s="1576"/>
      <c r="I631" s="1582"/>
      <c r="J631" s="1578"/>
      <c r="K631" s="1598"/>
      <c r="L631" s="1582">
        <v>113</v>
      </c>
      <c r="M631" s="1574"/>
      <c r="N631" s="1611">
        <v>4</v>
      </c>
      <c r="O631" s="1612"/>
      <c r="P631" s="2044"/>
      <c r="Q631" s="1595"/>
      <c r="R631" s="1595"/>
      <c r="S631" s="1595"/>
      <c r="T631" s="1595"/>
      <c r="U631" s="1595"/>
    </row>
    <row r="632" spans="1:21" s="1581" customFormat="1">
      <c r="A632" s="1569" t="s">
        <v>4733</v>
      </c>
      <c r="B632" s="1570" t="s">
        <v>618</v>
      </c>
      <c r="C632" s="1571" t="s">
        <v>2415</v>
      </c>
      <c r="D632" s="1572"/>
      <c r="E632" s="1573">
        <v>26.5</v>
      </c>
      <c r="F632" s="1574"/>
      <c r="G632" s="1574"/>
      <c r="H632" s="1576"/>
      <c r="I632" s="1582"/>
      <c r="J632" s="1578"/>
      <c r="K632" s="1598"/>
      <c r="L632" s="1582">
        <v>53</v>
      </c>
      <c r="M632" s="1574"/>
      <c r="N632" s="1611"/>
      <c r="O632" s="1612"/>
      <c r="P632" s="2044"/>
      <c r="Q632" s="1595"/>
      <c r="R632" s="1595"/>
      <c r="S632" s="1595"/>
      <c r="T632" s="1595"/>
      <c r="U632" s="1595"/>
    </row>
    <row r="633" spans="1:21" s="1581" customFormat="1">
      <c r="A633" s="1569" t="s">
        <v>4734</v>
      </c>
      <c r="B633" s="1570" t="s">
        <v>618</v>
      </c>
      <c r="C633" s="1571" t="s">
        <v>2415</v>
      </c>
      <c r="D633" s="1572"/>
      <c r="E633" s="1573">
        <v>55.5</v>
      </c>
      <c r="F633" s="1574"/>
      <c r="G633" s="1574"/>
      <c r="H633" s="1576"/>
      <c r="I633" s="1582"/>
      <c r="J633" s="1578"/>
      <c r="K633" s="1598"/>
      <c r="L633" s="1582">
        <v>89</v>
      </c>
      <c r="M633" s="1574"/>
      <c r="N633" s="1611"/>
      <c r="O633" s="1612"/>
      <c r="P633" s="2044"/>
      <c r="Q633" s="1595"/>
      <c r="R633" s="1595"/>
      <c r="S633" s="1595"/>
      <c r="T633" s="1595"/>
      <c r="U633" s="1595"/>
    </row>
    <row r="634" spans="1:21" s="1581" customFormat="1">
      <c r="A634" s="1569" t="s">
        <v>4524</v>
      </c>
      <c r="B634" s="1570" t="s">
        <v>618</v>
      </c>
      <c r="C634" s="1571" t="s">
        <v>2415</v>
      </c>
      <c r="D634" s="1572"/>
      <c r="E634" s="1573">
        <v>44.5</v>
      </c>
      <c r="F634" s="1574"/>
      <c r="G634" s="1574"/>
      <c r="H634" s="1576"/>
      <c r="I634" s="1582"/>
      <c r="J634" s="1578"/>
      <c r="K634" s="1598"/>
      <c r="L634" s="1582">
        <v>75</v>
      </c>
      <c r="M634" s="1574"/>
      <c r="N634" s="1611"/>
      <c r="O634" s="1612"/>
      <c r="P634" s="2044"/>
      <c r="Q634" s="1595"/>
      <c r="R634" s="1595"/>
      <c r="S634" s="1595"/>
      <c r="T634" s="1595"/>
      <c r="U634" s="1595"/>
    </row>
    <row r="635" spans="1:21" s="1581" customFormat="1">
      <c r="A635" s="1569" t="s">
        <v>4730</v>
      </c>
      <c r="B635" s="1570" t="s">
        <v>618</v>
      </c>
      <c r="C635" s="1571" t="s">
        <v>2415</v>
      </c>
      <c r="D635" s="1572"/>
      <c r="E635" s="1573">
        <v>81.5</v>
      </c>
      <c r="F635" s="1574" t="s">
        <v>4525</v>
      </c>
      <c r="G635" s="1574"/>
      <c r="H635" s="1576"/>
      <c r="I635" s="1582"/>
      <c r="J635" s="1578"/>
      <c r="K635" s="1598"/>
      <c r="L635" s="1582">
        <v>138</v>
      </c>
      <c r="M635" s="1574"/>
      <c r="N635" s="1611"/>
      <c r="O635" s="1612"/>
      <c r="P635" s="2044"/>
      <c r="Q635" s="1595"/>
      <c r="R635" s="1595"/>
      <c r="S635" s="1595"/>
      <c r="T635" s="1595"/>
      <c r="U635" s="1595"/>
    </row>
    <row r="636" spans="1:21" s="1581" customFormat="1">
      <c r="A636" s="1569" t="s">
        <v>4590</v>
      </c>
      <c r="B636" s="1570" t="s">
        <v>618</v>
      </c>
      <c r="C636" s="1571" t="s">
        <v>646</v>
      </c>
      <c r="D636" s="1572"/>
      <c r="E636" s="1573">
        <v>25.5</v>
      </c>
      <c r="F636" s="1574" t="s">
        <v>1210</v>
      </c>
      <c r="G636" s="1574"/>
      <c r="H636" s="1576"/>
      <c r="I636" s="1582"/>
      <c r="J636" s="1578"/>
      <c r="K636" s="1598"/>
      <c r="L636" s="1582">
        <v>51</v>
      </c>
      <c r="M636" s="1574"/>
      <c r="N636" s="1611">
        <v>4</v>
      </c>
      <c r="O636" s="1612"/>
      <c r="P636" s="2044"/>
      <c r="Q636" s="1595"/>
      <c r="R636" s="1595"/>
      <c r="S636" s="1595"/>
      <c r="T636" s="1595"/>
      <c r="U636" s="1595"/>
    </row>
    <row r="637" spans="1:21" s="1581" customFormat="1">
      <c r="A637" s="1569" t="s">
        <v>4593</v>
      </c>
      <c r="B637" s="1570" t="s">
        <v>618</v>
      </c>
      <c r="C637" s="1571" t="s">
        <v>646</v>
      </c>
      <c r="D637" s="1572"/>
      <c r="E637" s="1573">
        <v>28.5</v>
      </c>
      <c r="F637" s="1574" t="s">
        <v>1210</v>
      </c>
      <c r="G637" s="1574"/>
      <c r="H637" s="1576"/>
      <c r="I637" s="1582"/>
      <c r="J637" s="1578"/>
      <c r="K637" s="1598"/>
      <c r="L637" s="1582">
        <v>57</v>
      </c>
      <c r="M637" s="1574"/>
      <c r="N637" s="1611">
        <v>4</v>
      </c>
      <c r="O637" s="1612"/>
      <c r="P637" s="2044"/>
      <c r="Q637" s="1595"/>
      <c r="R637" s="1595"/>
      <c r="S637" s="1595"/>
      <c r="T637" s="1595"/>
      <c r="U637" s="1595"/>
    </row>
    <row r="638" spans="1:21" s="1581" customFormat="1">
      <c r="A638" s="1569" t="s">
        <v>4566</v>
      </c>
      <c r="B638" s="1570" t="s">
        <v>618</v>
      </c>
      <c r="C638" s="1571" t="s">
        <v>646</v>
      </c>
      <c r="D638" s="1572"/>
      <c r="E638" s="1573">
        <v>56.5</v>
      </c>
      <c r="F638" s="1574" t="s">
        <v>1210</v>
      </c>
      <c r="G638" s="1574"/>
      <c r="H638" s="1576"/>
      <c r="I638" s="1582"/>
      <c r="J638" s="1578"/>
      <c r="K638" s="1598"/>
      <c r="L638" s="1582">
        <v>113</v>
      </c>
      <c r="M638" s="1574"/>
      <c r="N638" s="1611">
        <v>4</v>
      </c>
      <c r="O638" s="1612"/>
      <c r="P638" s="2044"/>
      <c r="Q638" s="1595"/>
      <c r="R638" s="1595"/>
      <c r="S638" s="1595"/>
      <c r="T638" s="1595"/>
      <c r="U638" s="1595"/>
    </row>
    <row r="639" spans="1:21" s="1581" customFormat="1">
      <c r="A639" s="1569" t="s">
        <v>4552</v>
      </c>
      <c r="B639" s="1570" t="s">
        <v>618</v>
      </c>
      <c r="C639" s="1571" t="s">
        <v>646</v>
      </c>
      <c r="D639" s="1572"/>
      <c r="E639" s="1573">
        <v>48.5</v>
      </c>
      <c r="F639" s="1574" t="s">
        <v>1210</v>
      </c>
      <c r="G639" s="1574"/>
      <c r="H639" s="1576"/>
      <c r="I639" s="1582"/>
      <c r="J639" s="1578"/>
      <c r="K639" s="1598"/>
      <c r="L639" s="1582">
        <v>97</v>
      </c>
      <c r="M639" s="1574"/>
      <c r="N639" s="1611">
        <v>4</v>
      </c>
      <c r="O639" s="1612"/>
      <c r="P639" s="2044"/>
      <c r="Q639" s="1595"/>
      <c r="R639" s="1595"/>
      <c r="S639" s="1595"/>
      <c r="T639" s="1595"/>
      <c r="U639" s="1595"/>
    </row>
    <row r="640" spans="1:21" s="1581" customFormat="1">
      <c r="A640" s="2045" t="s">
        <v>4564</v>
      </c>
      <c r="B640" s="1570" t="s">
        <v>618</v>
      </c>
      <c r="C640" s="1571" t="s">
        <v>3779</v>
      </c>
      <c r="D640" s="1572"/>
      <c r="E640" s="1573">
        <v>25.5</v>
      </c>
      <c r="F640" s="1574"/>
      <c r="G640" s="1574"/>
      <c r="H640" s="1576"/>
      <c r="I640" s="1582"/>
      <c r="J640" s="1578"/>
      <c r="K640" s="1598"/>
      <c r="L640" s="1582">
        <v>48</v>
      </c>
      <c r="M640" s="1574"/>
      <c r="N640" s="1611"/>
      <c r="O640" s="1612"/>
      <c r="P640" s="2044"/>
      <c r="Q640" s="1595"/>
      <c r="R640" s="1595"/>
      <c r="S640" s="1595"/>
      <c r="T640" s="1595"/>
      <c r="U640" s="1595"/>
    </row>
    <row r="641" spans="1:21" s="1581" customFormat="1">
      <c r="A641" s="2052" t="s">
        <v>4565</v>
      </c>
      <c r="B641" s="1570" t="s">
        <v>618</v>
      </c>
      <c r="C641" s="1571" t="s">
        <v>3779</v>
      </c>
      <c r="D641" s="1572"/>
      <c r="E641" s="1573">
        <v>37.5</v>
      </c>
      <c r="F641" s="1574"/>
      <c r="G641" s="1574"/>
      <c r="H641" s="1576"/>
      <c r="I641" s="1582"/>
      <c r="J641" s="1578"/>
      <c r="K641" s="1598"/>
      <c r="L641" s="1582">
        <v>71</v>
      </c>
      <c r="M641" s="1574"/>
      <c r="N641" s="1611"/>
      <c r="O641" s="1612"/>
      <c r="P641" s="2044"/>
      <c r="Q641" s="1595"/>
      <c r="R641" s="1595"/>
      <c r="S641" s="1595"/>
      <c r="T641" s="1595"/>
      <c r="U641" s="1595"/>
    </row>
    <row r="642" spans="1:21" s="1581" customFormat="1">
      <c r="A642" s="2045" t="s">
        <v>4566</v>
      </c>
      <c r="B642" s="1570" t="s">
        <v>618</v>
      </c>
      <c r="C642" s="1571" t="s">
        <v>3779</v>
      </c>
      <c r="D642" s="1572"/>
      <c r="E642" s="1573">
        <v>47.5</v>
      </c>
      <c r="F642" s="1574"/>
      <c r="G642" s="1574"/>
      <c r="H642" s="1576"/>
      <c r="I642" s="1582"/>
      <c r="J642" s="1578"/>
      <c r="K642" s="1598"/>
      <c r="L642" s="1582">
        <v>93</v>
      </c>
      <c r="M642" s="1574"/>
      <c r="N642" s="1611"/>
      <c r="O642" s="1612"/>
      <c r="P642" s="2044"/>
      <c r="Q642" s="1595"/>
      <c r="R642" s="1595"/>
      <c r="S642" s="1595"/>
      <c r="T642" s="1595"/>
      <c r="U642" s="1595"/>
    </row>
    <row r="643" spans="1:21" s="1581" customFormat="1">
      <c r="A643" s="2052" t="s">
        <v>4567</v>
      </c>
      <c r="B643" s="1570" t="s">
        <v>618</v>
      </c>
      <c r="C643" s="1571" t="s">
        <v>3779</v>
      </c>
      <c r="D643" s="1572"/>
      <c r="E643" s="1573">
        <v>54</v>
      </c>
      <c r="F643" s="1574"/>
      <c r="G643" s="1574"/>
      <c r="H643" s="1576"/>
      <c r="I643" s="1582"/>
      <c r="J643" s="1578"/>
      <c r="K643" s="1598"/>
      <c r="L643" s="1582">
        <v>104</v>
      </c>
      <c r="M643" s="1574"/>
      <c r="N643" s="1611"/>
      <c r="O643" s="1612"/>
      <c r="P643" s="2044"/>
      <c r="Q643" s="1595"/>
      <c r="R643" s="1595"/>
      <c r="S643" s="1595"/>
      <c r="T643" s="1595"/>
      <c r="U643" s="1595"/>
    </row>
    <row r="644" spans="1:21" s="525" customFormat="1">
      <c r="A644" s="523" t="s">
        <v>40</v>
      </c>
      <c r="B644" s="53" t="s">
        <v>618</v>
      </c>
      <c r="C644" s="268" t="s">
        <v>1014</v>
      </c>
      <c r="D644" s="62"/>
      <c r="E644" s="284">
        <v>33</v>
      </c>
      <c r="F644" s="285" t="s">
        <v>1210</v>
      </c>
      <c r="G644" s="285"/>
      <c r="H644" s="286"/>
      <c r="I644" s="287"/>
      <c r="J644" s="288"/>
      <c r="K644" s="634"/>
      <c r="L644" s="287">
        <v>65</v>
      </c>
      <c r="M644" s="285">
        <v>32</v>
      </c>
      <c r="N644" s="1400">
        <v>5</v>
      </c>
      <c r="O644" s="1424"/>
      <c r="P644" s="656"/>
      <c r="Q644" s="637"/>
      <c r="R644" s="637"/>
      <c r="S644" s="637"/>
      <c r="T644" s="637"/>
      <c r="U644" s="637"/>
    </row>
    <row r="645" spans="1:21" s="525" customFormat="1">
      <c r="A645" s="523" t="s">
        <v>8</v>
      </c>
      <c r="B645" s="53" t="s">
        <v>618</v>
      </c>
      <c r="C645" s="268" t="s">
        <v>1014</v>
      </c>
      <c r="D645" s="62"/>
      <c r="E645" s="284">
        <v>51.5</v>
      </c>
      <c r="F645" s="285" t="s">
        <v>1210</v>
      </c>
      <c r="G645" s="285"/>
      <c r="H645" s="286"/>
      <c r="I645" s="287"/>
      <c r="J645" s="288"/>
      <c r="K645" s="634"/>
      <c r="L645" s="287">
        <v>104</v>
      </c>
      <c r="M645" s="285">
        <v>52.5</v>
      </c>
      <c r="N645" s="1400">
        <v>5</v>
      </c>
      <c r="O645" s="1424"/>
      <c r="P645" s="656"/>
      <c r="Q645" s="637"/>
      <c r="R645" s="637"/>
      <c r="S645" s="637"/>
      <c r="T645" s="637"/>
      <c r="U645" s="637"/>
    </row>
    <row r="646" spans="1:21" s="525" customFormat="1">
      <c r="A646" s="523" t="s">
        <v>315</v>
      </c>
      <c r="B646" s="53" t="s">
        <v>618</v>
      </c>
      <c r="C646" s="268" t="s">
        <v>1014</v>
      </c>
      <c r="D646" s="62"/>
      <c r="E646" s="284">
        <v>60</v>
      </c>
      <c r="F646" s="285" t="s">
        <v>1210</v>
      </c>
      <c r="G646" s="285"/>
      <c r="H646" s="286"/>
      <c r="I646" s="287"/>
      <c r="J646" s="288"/>
      <c r="K646" s="634"/>
      <c r="L646" s="287">
        <v>119</v>
      </c>
      <c r="M646" s="285">
        <v>59</v>
      </c>
      <c r="N646" s="1400">
        <v>5</v>
      </c>
      <c r="O646" s="1424"/>
      <c r="P646" s="656"/>
      <c r="Q646" s="637"/>
      <c r="R646" s="637"/>
      <c r="S646" s="637"/>
      <c r="T646" s="637"/>
      <c r="U646" s="637"/>
    </row>
    <row r="647" spans="1:21" s="1581" customFormat="1">
      <c r="A647" s="1569" t="s">
        <v>40</v>
      </c>
      <c r="B647" s="1570" t="s">
        <v>618</v>
      </c>
      <c r="C647" s="1571" t="s">
        <v>937</v>
      </c>
      <c r="D647" s="1572"/>
      <c r="E647" s="1573">
        <v>27.5</v>
      </c>
      <c r="F647" s="1574" t="s">
        <v>1210</v>
      </c>
      <c r="G647" s="1574"/>
      <c r="H647" s="1576"/>
      <c r="I647" s="1582"/>
      <c r="J647" s="1578"/>
      <c r="K647" s="1598"/>
      <c r="L647" s="1582">
        <v>54</v>
      </c>
      <c r="M647" s="1574"/>
      <c r="N647" s="1611">
        <v>5</v>
      </c>
      <c r="O647" s="1612"/>
      <c r="P647" s="2044"/>
      <c r="Q647" s="1595"/>
      <c r="R647" s="1595"/>
      <c r="S647" s="1595"/>
      <c r="T647" s="1595"/>
      <c r="U647" s="1595"/>
    </row>
    <row r="648" spans="1:21" s="1581" customFormat="1">
      <c r="A648" s="1569" t="s">
        <v>4557</v>
      </c>
      <c r="B648" s="1570" t="s">
        <v>618</v>
      </c>
      <c r="C648" s="1571" t="s">
        <v>937</v>
      </c>
      <c r="D648" s="1572"/>
      <c r="E648" s="1573">
        <v>54</v>
      </c>
      <c r="F648" s="1574" t="s">
        <v>1210</v>
      </c>
      <c r="G648" s="1574"/>
      <c r="H648" s="1576"/>
      <c r="I648" s="1582"/>
      <c r="J648" s="1578"/>
      <c r="K648" s="1598"/>
      <c r="L648" s="1582">
        <v>108</v>
      </c>
      <c r="M648" s="1574"/>
      <c r="N648" s="1611">
        <v>5</v>
      </c>
      <c r="O648" s="1612"/>
      <c r="P648" s="2044"/>
      <c r="Q648" s="1595"/>
      <c r="R648" s="1595"/>
      <c r="S648" s="1595"/>
      <c r="T648" s="1595"/>
      <c r="U648" s="1595"/>
    </row>
    <row r="649" spans="1:21" s="1581" customFormat="1">
      <c r="A649" s="1569" t="s">
        <v>315</v>
      </c>
      <c r="B649" s="1570" t="s">
        <v>618</v>
      </c>
      <c r="C649" s="1571" t="s">
        <v>937</v>
      </c>
      <c r="D649" s="1572"/>
      <c r="E649" s="1573">
        <v>42.5</v>
      </c>
      <c r="F649" s="1574" t="s">
        <v>1210</v>
      </c>
      <c r="G649" s="1574"/>
      <c r="H649" s="1576"/>
      <c r="I649" s="1582"/>
      <c r="J649" s="1578"/>
      <c r="K649" s="1598"/>
      <c r="L649" s="1582">
        <v>85</v>
      </c>
      <c r="M649" s="1574"/>
      <c r="N649" s="1611">
        <v>5</v>
      </c>
      <c r="O649" s="1612"/>
      <c r="P649" s="2044"/>
      <c r="Q649" s="1595"/>
      <c r="R649" s="1595"/>
      <c r="S649" s="1595"/>
      <c r="T649" s="1595"/>
      <c r="U649" s="1595"/>
    </row>
    <row r="650" spans="1:21" s="1581" customFormat="1">
      <c r="A650" s="1569" t="s">
        <v>4615</v>
      </c>
      <c r="B650" s="1570" t="s">
        <v>618</v>
      </c>
      <c r="C650" s="1571" t="s">
        <v>1015</v>
      </c>
      <c r="D650" s="1572"/>
      <c r="E650" s="1573">
        <v>37</v>
      </c>
      <c r="F650" s="1574" t="s">
        <v>1211</v>
      </c>
      <c r="G650" s="1574"/>
      <c r="H650" s="1576"/>
      <c r="I650" s="1582"/>
      <c r="J650" s="1578"/>
      <c r="K650" s="1598"/>
      <c r="L650" s="1582">
        <v>74</v>
      </c>
      <c r="M650" s="1574">
        <v>37</v>
      </c>
      <c r="N650" s="1611">
        <v>5</v>
      </c>
      <c r="O650" s="1612"/>
      <c r="P650" s="2044"/>
      <c r="Q650" s="1595"/>
      <c r="R650" s="1595"/>
      <c r="S650" s="1595"/>
      <c r="T650" s="1595"/>
      <c r="U650" s="1595"/>
    </row>
    <row r="651" spans="1:21" s="1581" customFormat="1">
      <c r="A651" s="1569" t="s">
        <v>4618</v>
      </c>
      <c r="B651" s="1570" t="s">
        <v>618</v>
      </c>
      <c r="C651" s="1571" t="s">
        <v>1015</v>
      </c>
      <c r="D651" s="1572"/>
      <c r="E651" s="1573">
        <v>42.5</v>
      </c>
      <c r="F651" s="1574" t="s">
        <v>1211</v>
      </c>
      <c r="G651" s="1574"/>
      <c r="H651" s="1576"/>
      <c r="I651" s="1582"/>
      <c r="J651" s="1578"/>
      <c r="K651" s="1598"/>
      <c r="L651" s="1582">
        <v>85</v>
      </c>
      <c r="M651" s="1574"/>
      <c r="N651" s="1611">
        <v>5</v>
      </c>
      <c r="O651" s="1612"/>
      <c r="P651" s="2044"/>
      <c r="Q651" s="1595"/>
      <c r="R651" s="1595"/>
      <c r="S651" s="1595"/>
      <c r="T651" s="1595"/>
      <c r="U651" s="1595"/>
    </row>
    <row r="652" spans="1:21" s="1581" customFormat="1">
      <c r="A652" s="1569" t="s">
        <v>4619</v>
      </c>
      <c r="B652" s="1570" t="s">
        <v>618</v>
      </c>
      <c r="C652" s="1571" t="s">
        <v>1015</v>
      </c>
      <c r="D652" s="1572"/>
      <c r="E652" s="1573">
        <v>62.5</v>
      </c>
      <c r="F652" s="1574" t="s">
        <v>1211</v>
      </c>
      <c r="G652" s="1574"/>
      <c r="H652" s="1576"/>
      <c r="I652" s="1582"/>
      <c r="J652" s="1578"/>
      <c r="K652" s="1598"/>
      <c r="L652" s="1582">
        <v>125</v>
      </c>
      <c r="M652" s="1574"/>
      <c r="N652" s="1611">
        <v>5</v>
      </c>
      <c r="O652" s="1612"/>
      <c r="P652" s="2044"/>
      <c r="Q652" s="1595"/>
      <c r="R652" s="1595"/>
      <c r="S652" s="1595"/>
      <c r="T652" s="1595"/>
      <c r="U652" s="1595"/>
    </row>
    <row r="653" spans="1:21" s="1581" customFormat="1">
      <c r="A653" s="1569" t="s">
        <v>4623</v>
      </c>
      <c r="B653" s="1570" t="s">
        <v>618</v>
      </c>
      <c r="C653" s="1571" t="s">
        <v>1015</v>
      </c>
      <c r="D653" s="1572"/>
      <c r="E653" s="1573">
        <v>68</v>
      </c>
      <c r="F653" s="1574" t="s">
        <v>1211</v>
      </c>
      <c r="G653" s="1574"/>
      <c r="H653" s="1576"/>
      <c r="I653" s="1582"/>
      <c r="J653" s="1578"/>
      <c r="K653" s="1598"/>
      <c r="L653" s="1582">
        <v>136</v>
      </c>
      <c r="M653" s="1574"/>
      <c r="N653" s="1611"/>
      <c r="O653" s="1612"/>
      <c r="P653" s="2044"/>
      <c r="Q653" s="1595"/>
      <c r="R653" s="1595"/>
      <c r="S653" s="1595"/>
      <c r="T653" s="1595"/>
      <c r="U653" s="1595"/>
    </row>
    <row r="654" spans="1:21" s="1581" customFormat="1">
      <c r="A654" s="1569" t="s">
        <v>4626</v>
      </c>
      <c r="B654" s="1570" t="s">
        <v>618</v>
      </c>
      <c r="C654" s="1571" t="s">
        <v>1015</v>
      </c>
      <c r="D654" s="1572"/>
      <c r="E654" s="1573">
        <v>54</v>
      </c>
      <c r="F654" s="1574" t="s">
        <v>1211</v>
      </c>
      <c r="G654" s="1574"/>
      <c r="H654" s="1576"/>
      <c r="I654" s="1582"/>
      <c r="J654" s="1578"/>
      <c r="K654" s="1598"/>
      <c r="L654" s="1582">
        <v>108</v>
      </c>
      <c r="M654" s="1574"/>
      <c r="N654" s="1611"/>
      <c r="O654" s="1612"/>
      <c r="P654" s="2044"/>
      <c r="Q654" s="1595"/>
      <c r="R654" s="1595"/>
      <c r="S654" s="1595"/>
      <c r="T654" s="1595"/>
      <c r="U654" s="1595"/>
    </row>
    <row r="655" spans="1:21" s="1581" customFormat="1">
      <c r="A655" s="1569" t="s">
        <v>4610</v>
      </c>
      <c r="B655" s="1570" t="s">
        <v>618</v>
      </c>
      <c r="C655" s="1571" t="s">
        <v>768</v>
      </c>
      <c r="D655" s="1572"/>
      <c r="E655" s="1573">
        <v>38</v>
      </c>
      <c r="F655" s="1574"/>
      <c r="G655" s="1574"/>
      <c r="H655" s="1576"/>
      <c r="I655" s="1582"/>
      <c r="J655" s="1578"/>
      <c r="K655" s="1598"/>
      <c r="L655" s="1582">
        <v>72</v>
      </c>
      <c r="M655" s="1574">
        <v>34</v>
      </c>
      <c r="N655" s="1611">
        <v>4</v>
      </c>
      <c r="O655" s="1612"/>
      <c r="P655" s="2044"/>
      <c r="Q655" s="1595"/>
      <c r="R655" s="1595"/>
      <c r="S655" s="1595"/>
      <c r="T655" s="1595"/>
      <c r="U655" s="1595"/>
    </row>
    <row r="656" spans="1:21" s="1581" customFormat="1">
      <c r="A656" s="1569" t="s">
        <v>4612</v>
      </c>
      <c r="B656" s="1570" t="s">
        <v>618</v>
      </c>
      <c r="C656" s="1571" t="s">
        <v>768</v>
      </c>
      <c r="D656" s="1572"/>
      <c r="E656" s="1573">
        <v>45</v>
      </c>
      <c r="F656" s="1574"/>
      <c r="G656" s="1574"/>
      <c r="H656" s="1576"/>
      <c r="I656" s="1582"/>
      <c r="J656" s="1578"/>
      <c r="K656" s="1598"/>
      <c r="L656" s="1582">
        <v>86</v>
      </c>
      <c r="M656" s="1574">
        <v>41</v>
      </c>
      <c r="N656" s="1611">
        <v>4</v>
      </c>
      <c r="O656" s="1612"/>
      <c r="P656" s="2044"/>
      <c r="Q656" s="1595"/>
      <c r="R656" s="1595"/>
      <c r="S656" s="1595"/>
      <c r="T656" s="1595"/>
      <c r="U656" s="1595"/>
    </row>
    <row r="657" spans="1:21" s="1581" customFormat="1">
      <c r="A657" s="1569" t="s">
        <v>4613</v>
      </c>
      <c r="B657" s="1570" t="s">
        <v>618</v>
      </c>
      <c r="C657" s="1571" t="s">
        <v>768</v>
      </c>
      <c r="D657" s="1572"/>
      <c r="E657" s="1573">
        <v>60</v>
      </c>
      <c r="F657" s="1574"/>
      <c r="G657" s="1574"/>
      <c r="H657" s="1576"/>
      <c r="I657" s="1582"/>
      <c r="J657" s="1578"/>
      <c r="K657" s="1598"/>
      <c r="L657" s="1582">
        <v>113</v>
      </c>
      <c r="M657" s="1574"/>
      <c r="N657" s="1611">
        <v>4</v>
      </c>
      <c r="O657" s="1612"/>
      <c r="P657" s="2044"/>
      <c r="Q657" s="1595"/>
      <c r="R657" s="1595"/>
      <c r="S657" s="1595"/>
      <c r="T657" s="1595"/>
      <c r="U657" s="1595"/>
    </row>
    <row r="658" spans="1:21" s="1581" customFormat="1">
      <c r="A658" s="1569" t="s">
        <v>4576</v>
      </c>
      <c r="B658" s="1570" t="s">
        <v>618</v>
      </c>
      <c r="C658" s="1571" t="s">
        <v>768</v>
      </c>
      <c r="D658" s="1572"/>
      <c r="E658" s="1573">
        <v>39</v>
      </c>
      <c r="F658" s="1574"/>
      <c r="G658" s="1574"/>
      <c r="H658" s="1576"/>
      <c r="I658" s="1582"/>
      <c r="J658" s="1578"/>
      <c r="K658" s="1598"/>
      <c r="L658" s="1582">
        <v>74</v>
      </c>
      <c r="M658" s="1574"/>
      <c r="N658" s="1611">
        <v>4</v>
      </c>
      <c r="O658" s="1612"/>
      <c r="P658" s="2044"/>
      <c r="Q658" s="1595"/>
      <c r="R658" s="1595"/>
      <c r="S658" s="1595"/>
      <c r="T658" s="1595"/>
      <c r="U658" s="1595"/>
    </row>
    <row r="659" spans="1:21" s="1581" customFormat="1">
      <c r="A659" s="1569" t="s">
        <v>4614</v>
      </c>
      <c r="B659" s="1570" t="s">
        <v>618</v>
      </c>
      <c r="C659" s="1571" t="s">
        <v>768</v>
      </c>
      <c r="D659" s="1572"/>
      <c r="E659" s="1573">
        <v>68.5</v>
      </c>
      <c r="F659" s="1574"/>
      <c r="G659" s="1574"/>
      <c r="H659" s="1576"/>
      <c r="I659" s="1582"/>
      <c r="J659" s="1578"/>
      <c r="K659" s="1598"/>
      <c r="L659" s="1582">
        <v>131</v>
      </c>
      <c r="M659" s="1574"/>
      <c r="N659" s="1611">
        <v>4</v>
      </c>
      <c r="O659" s="1612" t="s">
        <v>4614</v>
      </c>
      <c r="P659" s="2044"/>
      <c r="Q659" s="1595"/>
      <c r="R659" s="1595"/>
      <c r="S659" s="1595"/>
      <c r="T659" s="1595"/>
      <c r="U659" s="1595"/>
    </row>
    <row r="660" spans="1:21" s="1581" customFormat="1">
      <c r="A660" s="1569" t="s">
        <v>4645</v>
      </c>
      <c r="B660" s="1570" t="s">
        <v>618</v>
      </c>
      <c r="C660" s="1571" t="s">
        <v>769</v>
      </c>
      <c r="D660" s="1572"/>
      <c r="E660" s="1573">
        <v>39.5</v>
      </c>
      <c r="F660" s="1574" t="s">
        <v>4740</v>
      </c>
      <c r="G660" s="1574"/>
      <c r="H660" s="1576"/>
      <c r="I660" s="1582"/>
      <c r="J660" s="1578"/>
      <c r="K660" s="1598"/>
      <c r="L660" s="1582">
        <v>79</v>
      </c>
      <c r="M660" s="1574"/>
      <c r="N660" s="1611">
        <v>4</v>
      </c>
      <c r="O660" s="1612"/>
      <c r="P660" s="2044"/>
      <c r="Q660" s="1595"/>
      <c r="R660" s="1595"/>
      <c r="S660" s="1595"/>
      <c r="T660" s="1595"/>
      <c r="U660" s="1595"/>
    </row>
    <row r="661" spans="1:21" s="1581" customFormat="1">
      <c r="A661" s="1569" t="s">
        <v>4646</v>
      </c>
      <c r="B661" s="1570" t="s">
        <v>618</v>
      </c>
      <c r="C661" s="1571" t="s">
        <v>769</v>
      </c>
      <c r="D661" s="1572"/>
      <c r="E661" s="1573">
        <v>45</v>
      </c>
      <c r="F661" s="1574" t="s">
        <v>4739</v>
      </c>
      <c r="G661" s="1574"/>
      <c r="H661" s="1576"/>
      <c r="I661" s="1582"/>
      <c r="J661" s="1578"/>
      <c r="K661" s="1598"/>
      <c r="L661" s="1582">
        <v>90</v>
      </c>
      <c r="M661" s="1574"/>
      <c r="N661" s="1611">
        <v>4</v>
      </c>
      <c r="O661" s="1612"/>
      <c r="P661" s="2044"/>
      <c r="Q661" s="1595"/>
      <c r="R661" s="1595"/>
      <c r="S661" s="1595"/>
      <c r="T661" s="1595"/>
      <c r="U661" s="1595"/>
    </row>
    <row r="662" spans="1:21" s="1581" customFormat="1">
      <c r="A662" s="1569" t="s">
        <v>4741</v>
      </c>
      <c r="B662" s="1570" t="s">
        <v>618</v>
      </c>
      <c r="C662" s="1571" t="s">
        <v>769</v>
      </c>
      <c r="D662" s="1572"/>
      <c r="E662" s="1573">
        <v>62</v>
      </c>
      <c r="F662" s="1574" t="s">
        <v>4740</v>
      </c>
      <c r="G662" s="1574"/>
      <c r="H662" s="1576"/>
      <c r="I662" s="1582"/>
      <c r="J662" s="1578"/>
      <c r="K662" s="1598"/>
      <c r="L662" s="1582">
        <v>124</v>
      </c>
      <c r="M662" s="1574"/>
      <c r="N662" s="1611">
        <v>4</v>
      </c>
      <c r="O662" s="1612"/>
      <c r="P662" s="2044"/>
      <c r="Q662" s="1595"/>
      <c r="R662" s="1595"/>
      <c r="S662" s="1595"/>
      <c r="T662" s="1595"/>
      <c r="U662" s="1595"/>
    </row>
    <row r="663" spans="1:21" s="1581" customFormat="1">
      <c r="A663" s="1569" t="s">
        <v>4741</v>
      </c>
      <c r="B663" s="1570" t="s">
        <v>618</v>
      </c>
      <c r="C663" s="1571" t="s">
        <v>769</v>
      </c>
      <c r="D663" s="1572"/>
      <c r="E663" s="1573">
        <v>67.5</v>
      </c>
      <c r="F663" s="1574" t="s">
        <v>4739</v>
      </c>
      <c r="G663" s="1574"/>
      <c r="H663" s="1576"/>
      <c r="I663" s="1582"/>
      <c r="J663" s="1578"/>
      <c r="K663" s="1598"/>
      <c r="L663" s="1582">
        <v>135</v>
      </c>
      <c r="M663" s="1574"/>
      <c r="N663" s="1611">
        <v>4</v>
      </c>
      <c r="O663" s="1612"/>
      <c r="P663" s="2044"/>
      <c r="Q663" s="1595"/>
      <c r="R663" s="1595"/>
      <c r="S663" s="1595"/>
      <c r="T663" s="1595"/>
      <c r="U663" s="1595"/>
    </row>
    <row r="664" spans="1:21" s="1581" customFormat="1">
      <c r="A664" s="1569" t="s">
        <v>4742</v>
      </c>
      <c r="B664" s="1570" t="s">
        <v>618</v>
      </c>
      <c r="C664" s="1571" t="s">
        <v>769</v>
      </c>
      <c r="D664" s="1572"/>
      <c r="E664" s="1573">
        <v>76</v>
      </c>
      <c r="F664" s="1574" t="s">
        <v>4740</v>
      </c>
      <c r="G664" s="1574"/>
      <c r="H664" s="1576"/>
      <c r="I664" s="1582"/>
      <c r="J664" s="1578"/>
      <c r="K664" s="1598"/>
      <c r="L664" s="1582">
        <v>152</v>
      </c>
      <c r="M664" s="1574"/>
      <c r="N664" s="1611">
        <v>4</v>
      </c>
      <c r="O664" s="1612"/>
      <c r="P664" s="2044"/>
      <c r="Q664" s="1595"/>
      <c r="R664" s="1595"/>
      <c r="S664" s="1595"/>
      <c r="T664" s="1595"/>
      <c r="U664" s="1595"/>
    </row>
    <row r="665" spans="1:21" s="1581" customFormat="1">
      <c r="A665" s="1569" t="s">
        <v>4742</v>
      </c>
      <c r="B665" s="1570" t="s">
        <v>618</v>
      </c>
      <c r="C665" s="1571" t="s">
        <v>769</v>
      </c>
      <c r="D665" s="1572"/>
      <c r="E665" s="1573">
        <v>81.5</v>
      </c>
      <c r="F665" s="1574" t="s">
        <v>4739</v>
      </c>
      <c r="G665" s="1574"/>
      <c r="H665" s="1576"/>
      <c r="I665" s="1582"/>
      <c r="J665" s="1578"/>
      <c r="K665" s="1598"/>
      <c r="L665" s="1582">
        <v>163</v>
      </c>
      <c r="M665" s="1574"/>
      <c r="N665" s="1611">
        <v>4</v>
      </c>
      <c r="O665" s="1612"/>
      <c r="P665" s="2044"/>
      <c r="Q665" s="1595"/>
      <c r="R665" s="1595"/>
      <c r="S665" s="1595"/>
      <c r="T665" s="1595"/>
      <c r="U665" s="1595"/>
    </row>
    <row r="666" spans="1:21" s="1581" customFormat="1">
      <c r="A666" s="1569" t="s">
        <v>4627</v>
      </c>
      <c r="B666" s="1570" t="s">
        <v>618</v>
      </c>
      <c r="C666" s="1571" t="s">
        <v>770</v>
      </c>
      <c r="D666" s="1572"/>
      <c r="E666" s="1573">
        <v>49.5</v>
      </c>
      <c r="F666" s="1574"/>
      <c r="G666" s="1574"/>
      <c r="H666" s="1576"/>
      <c r="I666" s="1582"/>
      <c r="J666" s="1578"/>
      <c r="K666" s="1598"/>
      <c r="L666" s="1582">
        <v>87</v>
      </c>
      <c r="M666" s="1574"/>
      <c r="N666" s="1611">
        <v>4</v>
      </c>
      <c r="O666" s="1612"/>
      <c r="P666" s="2044"/>
      <c r="Q666" s="1595"/>
      <c r="R666" s="1595"/>
      <c r="S666" s="1595"/>
      <c r="T666" s="1595"/>
      <c r="U666" s="1595"/>
    </row>
    <row r="667" spans="1:21" s="1581" customFormat="1">
      <c r="A667" s="1569" t="s">
        <v>4738</v>
      </c>
      <c r="B667" s="1570" t="s">
        <v>618</v>
      </c>
      <c r="C667" s="1571" t="s">
        <v>770</v>
      </c>
      <c r="D667" s="1572"/>
      <c r="E667" s="1573">
        <v>61</v>
      </c>
      <c r="F667" s="1574"/>
      <c r="G667" s="1574"/>
      <c r="H667" s="1576"/>
      <c r="I667" s="1582"/>
      <c r="J667" s="1578"/>
      <c r="K667" s="1598"/>
      <c r="L667" s="1582">
        <v>110</v>
      </c>
      <c r="M667" s="1574"/>
      <c r="N667" s="1611">
        <v>4</v>
      </c>
      <c r="O667" s="1612"/>
      <c r="P667" s="2044"/>
      <c r="Q667" s="1595"/>
      <c r="R667" s="1595"/>
      <c r="S667" s="1595"/>
      <c r="T667" s="1595"/>
      <c r="U667" s="1595"/>
    </row>
    <row r="668" spans="1:21" s="1581" customFormat="1">
      <c r="A668" s="1569" t="s">
        <v>4632</v>
      </c>
      <c r="B668" s="1570" t="s">
        <v>618</v>
      </c>
      <c r="C668" s="1571" t="s">
        <v>770</v>
      </c>
      <c r="D668" s="1572"/>
      <c r="E668" s="1573">
        <v>54.5</v>
      </c>
      <c r="F668" s="1574"/>
      <c r="G668" s="1574"/>
      <c r="H668" s="1576"/>
      <c r="I668" s="1582"/>
      <c r="J668" s="1578"/>
      <c r="K668" s="1598"/>
      <c r="L668" s="1582">
        <v>97</v>
      </c>
      <c r="M668" s="1574"/>
      <c r="N668" s="1611">
        <v>4</v>
      </c>
      <c r="O668" s="1612"/>
      <c r="P668" s="2044"/>
      <c r="Q668" s="1595"/>
      <c r="R668" s="1595"/>
      <c r="S668" s="1595"/>
      <c r="T668" s="1595"/>
      <c r="U668" s="1595"/>
    </row>
    <row r="669" spans="1:21" s="1581" customFormat="1">
      <c r="A669" s="1569" t="s">
        <v>4633</v>
      </c>
      <c r="B669" s="1570" t="s">
        <v>618</v>
      </c>
      <c r="C669" s="1571" t="s">
        <v>770</v>
      </c>
      <c r="D669" s="1572"/>
      <c r="E669" s="1573">
        <v>91</v>
      </c>
      <c r="F669" s="1574"/>
      <c r="G669" s="1574"/>
      <c r="H669" s="1576"/>
      <c r="I669" s="1582"/>
      <c r="J669" s="1578"/>
      <c r="K669" s="1598"/>
      <c r="L669" s="1582">
        <v>170</v>
      </c>
      <c r="M669" s="1574"/>
      <c r="N669" s="1611">
        <v>4</v>
      </c>
      <c r="O669" s="1612"/>
      <c r="P669" s="2044"/>
      <c r="Q669" s="1595"/>
      <c r="R669" s="1595"/>
      <c r="S669" s="1595"/>
      <c r="T669" s="1595"/>
      <c r="U669" s="1595"/>
    </row>
    <row r="670" spans="1:21" s="1581" customFormat="1">
      <c r="A670" s="1569" t="s">
        <v>4630</v>
      </c>
      <c r="B670" s="1570" t="s">
        <v>618</v>
      </c>
      <c r="C670" s="1571" t="s">
        <v>770</v>
      </c>
      <c r="D670" s="1572"/>
      <c r="E670" s="1573">
        <v>67</v>
      </c>
      <c r="F670" s="1574" t="s">
        <v>4630</v>
      </c>
      <c r="G670" s="1574"/>
      <c r="H670" s="1576"/>
      <c r="I670" s="1582"/>
      <c r="J670" s="1578"/>
      <c r="K670" s="1598"/>
      <c r="L670" s="1582">
        <v>121</v>
      </c>
      <c r="M670" s="1574"/>
      <c r="N670" s="1611">
        <v>4</v>
      </c>
      <c r="O670" s="1612"/>
      <c r="P670" s="2044"/>
      <c r="Q670" s="1595"/>
      <c r="R670" s="1595"/>
      <c r="S670" s="1595"/>
      <c r="T670" s="1595"/>
      <c r="U670" s="1595"/>
    </row>
    <row r="671" spans="1:21" s="1581" customFormat="1">
      <c r="A671" s="1569" t="s">
        <v>4601</v>
      </c>
      <c r="B671" s="1570" t="s">
        <v>618</v>
      </c>
      <c r="C671" s="1571" t="s">
        <v>591</v>
      </c>
      <c r="D671" s="1572"/>
      <c r="E671" s="1573">
        <v>47</v>
      </c>
      <c r="F671" s="1574"/>
      <c r="G671" s="1574"/>
      <c r="H671" s="1576"/>
      <c r="I671" s="1582"/>
      <c r="J671" s="1578"/>
      <c r="K671" s="1598"/>
      <c r="L671" s="1582">
        <v>83</v>
      </c>
      <c r="M671" s="1574"/>
      <c r="N671" s="1611">
        <v>4</v>
      </c>
      <c r="O671" s="1612"/>
      <c r="P671" s="2044"/>
      <c r="Q671" s="1595"/>
      <c r="R671" s="1595"/>
      <c r="S671" s="1595"/>
      <c r="T671" s="1595"/>
      <c r="U671" s="1595"/>
    </row>
    <row r="672" spans="1:21" s="1581" customFormat="1">
      <c r="A672" s="1569" t="s">
        <v>4602</v>
      </c>
      <c r="B672" s="1570" t="s">
        <v>618</v>
      </c>
      <c r="C672" s="1571" t="s">
        <v>591</v>
      </c>
      <c r="D672" s="1572"/>
      <c r="E672" s="1573">
        <v>72</v>
      </c>
      <c r="F672" s="1574"/>
      <c r="G672" s="1574"/>
      <c r="H672" s="1576"/>
      <c r="I672" s="1582"/>
      <c r="J672" s="1578"/>
      <c r="K672" s="1598"/>
      <c r="L672" s="1582">
        <v>132</v>
      </c>
      <c r="M672" s="1574"/>
      <c r="N672" s="1611">
        <v>4</v>
      </c>
      <c r="O672" s="1612"/>
      <c r="P672" s="2044"/>
      <c r="Q672" s="1595"/>
      <c r="R672" s="1595"/>
      <c r="S672" s="1595"/>
      <c r="T672" s="1595"/>
      <c r="U672" s="1595"/>
    </row>
    <row r="673" spans="1:21" s="1581" customFormat="1">
      <c r="A673" s="1569" t="s">
        <v>4603</v>
      </c>
      <c r="B673" s="1570" t="s">
        <v>618</v>
      </c>
      <c r="C673" s="1571" t="s">
        <v>591</v>
      </c>
      <c r="D673" s="1572"/>
      <c r="E673" s="1573">
        <v>53</v>
      </c>
      <c r="F673" s="1574"/>
      <c r="G673" s="1574"/>
      <c r="H673" s="1576"/>
      <c r="I673" s="1582"/>
      <c r="J673" s="1578"/>
      <c r="K673" s="1598"/>
      <c r="L673" s="1582">
        <v>94</v>
      </c>
      <c r="M673" s="1574"/>
      <c r="N673" s="1611">
        <v>4</v>
      </c>
      <c r="O673" s="1612"/>
      <c r="P673" s="2044"/>
      <c r="Q673" s="1595"/>
      <c r="R673" s="1595"/>
      <c r="S673" s="1595"/>
      <c r="T673" s="1595"/>
      <c r="U673" s="1595"/>
    </row>
    <row r="674" spans="1:21" s="1581" customFormat="1">
      <c r="A674" s="1569" t="s">
        <v>4604</v>
      </c>
      <c r="B674" s="1570" t="s">
        <v>618</v>
      </c>
      <c r="C674" s="1571" t="s">
        <v>591</v>
      </c>
      <c r="D674" s="1572"/>
      <c r="E674" s="1573">
        <v>60</v>
      </c>
      <c r="F674" s="1574"/>
      <c r="G674" s="1574"/>
      <c r="H674" s="1576"/>
      <c r="I674" s="1582"/>
      <c r="J674" s="1578"/>
      <c r="K674" s="1598"/>
      <c r="L674" s="1582">
        <v>113</v>
      </c>
      <c r="M674" s="1574"/>
      <c r="N674" s="1611">
        <v>4</v>
      </c>
      <c r="O674" s="1612"/>
      <c r="P674" s="2044"/>
      <c r="Q674" s="1595"/>
      <c r="R674" s="1595"/>
      <c r="S674" s="1595"/>
      <c r="T674" s="1595"/>
      <c r="U674" s="1595"/>
    </row>
    <row r="675" spans="1:21" s="1581" customFormat="1">
      <c r="A675" s="1569" t="s">
        <v>4730</v>
      </c>
      <c r="B675" s="1570" t="s">
        <v>618</v>
      </c>
      <c r="C675" s="1571" t="s">
        <v>591</v>
      </c>
      <c r="D675" s="1572"/>
      <c r="E675" s="1573">
        <v>102.5</v>
      </c>
      <c r="F675" s="1574" t="s">
        <v>4605</v>
      </c>
      <c r="G675" s="1574"/>
      <c r="H675" s="1576"/>
      <c r="I675" s="1582"/>
      <c r="J675" s="1578"/>
      <c r="K675" s="1598"/>
      <c r="L675" s="1582">
        <v>192</v>
      </c>
      <c r="M675" s="1574"/>
      <c r="N675" s="1611">
        <v>4</v>
      </c>
      <c r="O675" s="1612"/>
      <c r="P675" s="2044"/>
      <c r="Q675" s="1595"/>
      <c r="R675" s="1595"/>
      <c r="S675" s="1595"/>
      <c r="T675" s="1595"/>
      <c r="U675" s="1595"/>
    </row>
    <row r="676" spans="1:21" s="1581" customFormat="1">
      <c r="A676" s="1569" t="s">
        <v>4642</v>
      </c>
      <c r="B676" s="1570" t="s">
        <v>618</v>
      </c>
      <c r="C676" s="1571" t="s">
        <v>934</v>
      </c>
      <c r="D676" s="1572"/>
      <c r="E676" s="1573">
        <v>52.5</v>
      </c>
      <c r="F676" s="1574"/>
      <c r="G676" s="1574"/>
      <c r="H676" s="1576"/>
      <c r="I676" s="1582"/>
      <c r="J676" s="1578"/>
      <c r="K676" s="1598"/>
      <c r="L676" s="1582">
        <v>105</v>
      </c>
      <c r="M676" s="1574"/>
      <c r="N676" s="1611">
        <v>6</v>
      </c>
      <c r="O676" s="1612"/>
      <c r="P676" s="2044"/>
      <c r="Q676" s="1595"/>
      <c r="R676" s="1595"/>
      <c r="S676" s="1595"/>
      <c r="T676" s="1595"/>
      <c r="U676" s="1595"/>
    </row>
    <row r="677" spans="1:21" s="1581" customFormat="1">
      <c r="A677" s="1569" t="s">
        <v>4643</v>
      </c>
      <c r="B677" s="1570" t="s">
        <v>618</v>
      </c>
      <c r="C677" s="1571" t="s">
        <v>934</v>
      </c>
      <c r="D677" s="1572"/>
      <c r="E677" s="1573">
        <v>104</v>
      </c>
      <c r="F677" s="1574"/>
      <c r="G677" s="1574"/>
      <c r="H677" s="1576"/>
      <c r="I677" s="1582"/>
      <c r="J677" s="1578"/>
      <c r="K677" s="1598"/>
      <c r="L677" s="1582">
        <v>208</v>
      </c>
      <c r="M677" s="1574"/>
      <c r="N677" s="1611">
        <v>6</v>
      </c>
      <c r="O677" s="1612"/>
      <c r="P677" s="2044"/>
      <c r="Q677" s="1595"/>
      <c r="R677" s="1595"/>
      <c r="S677" s="1595"/>
      <c r="T677" s="1595"/>
      <c r="U677" s="1595"/>
    </row>
    <row r="678" spans="1:21" s="1581" customFormat="1">
      <c r="A678" s="1569" t="s">
        <v>4552</v>
      </c>
      <c r="B678" s="1570" t="s">
        <v>618</v>
      </c>
      <c r="C678" s="1571" t="s">
        <v>934</v>
      </c>
      <c r="D678" s="1572"/>
      <c r="E678" s="1573">
        <v>69</v>
      </c>
      <c r="F678" s="1574"/>
      <c r="G678" s="1574"/>
      <c r="H678" s="1576"/>
      <c r="I678" s="1582"/>
      <c r="J678" s="1578"/>
      <c r="K678" s="1598"/>
      <c r="L678" s="1582">
        <v>138</v>
      </c>
      <c r="M678" s="1574"/>
      <c r="N678" s="1611">
        <v>6</v>
      </c>
      <c r="O678" s="1612"/>
      <c r="P678" s="2044"/>
      <c r="Q678" s="1595"/>
      <c r="R678" s="1595"/>
      <c r="S678" s="1595"/>
      <c r="T678" s="1595"/>
      <c r="U678" s="1595"/>
    </row>
    <row r="679" spans="1:21" s="1581" customFormat="1">
      <c r="A679" s="1569" t="s">
        <v>4730</v>
      </c>
      <c r="B679" s="1570" t="s">
        <v>618</v>
      </c>
      <c r="C679" s="1571" t="s">
        <v>934</v>
      </c>
      <c r="D679" s="1572"/>
      <c r="E679" s="1573">
        <v>126</v>
      </c>
      <c r="F679" s="1574"/>
      <c r="G679" s="1574"/>
      <c r="H679" s="1576"/>
      <c r="I679" s="1582"/>
      <c r="J679" s="1578"/>
      <c r="K679" s="1598"/>
      <c r="L679" s="1582">
        <v>252</v>
      </c>
      <c r="M679" s="1574"/>
      <c r="N679" s="1611">
        <v>6</v>
      </c>
      <c r="O679" s="1612"/>
      <c r="P679" s="2044"/>
      <c r="Q679" s="1595"/>
      <c r="R679" s="1595"/>
      <c r="S679" s="1595"/>
      <c r="T679" s="1595"/>
      <c r="U679" s="1595"/>
    </row>
    <row r="680" spans="1:21" s="1581" customFormat="1">
      <c r="A680" s="1569" t="s">
        <v>4627</v>
      </c>
      <c r="B680" s="1570" t="s">
        <v>618</v>
      </c>
      <c r="C680" s="1571" t="s">
        <v>772</v>
      </c>
      <c r="D680" s="1572"/>
      <c r="E680" s="1573">
        <v>58</v>
      </c>
      <c r="F680" s="1574"/>
      <c r="G680" s="1574"/>
      <c r="H680" s="1576"/>
      <c r="I680" s="1582"/>
      <c r="J680" s="1578"/>
      <c r="K680" s="1598"/>
      <c r="L680" s="1582">
        <v>103</v>
      </c>
      <c r="M680" s="1574"/>
      <c r="N680" s="1611">
        <v>4</v>
      </c>
      <c r="O680" s="1612"/>
      <c r="P680" s="2044"/>
      <c r="Q680" s="1595"/>
      <c r="R680" s="1595"/>
      <c r="S680" s="1595"/>
      <c r="T680" s="1595"/>
      <c r="U680" s="1595"/>
    </row>
    <row r="681" spans="1:21" s="1581" customFormat="1">
      <c r="A681" s="1569" t="s">
        <v>4628</v>
      </c>
      <c r="B681" s="1570" t="s">
        <v>618</v>
      </c>
      <c r="C681" s="1571" t="s">
        <v>772</v>
      </c>
      <c r="D681" s="1572"/>
      <c r="E681" s="1573">
        <v>70.5</v>
      </c>
      <c r="F681" s="1574"/>
      <c r="G681" s="1574"/>
      <c r="H681" s="1576"/>
      <c r="I681" s="1582"/>
      <c r="J681" s="1578"/>
      <c r="K681" s="1598"/>
      <c r="L681" s="1582">
        <v>128</v>
      </c>
      <c r="M681" s="1574"/>
      <c r="N681" s="1611">
        <v>4</v>
      </c>
      <c r="O681" s="1612"/>
      <c r="P681" s="2044"/>
      <c r="Q681" s="1595"/>
      <c r="R681" s="1595"/>
      <c r="S681" s="1595"/>
      <c r="T681" s="1595"/>
      <c r="U681" s="1595"/>
    </row>
    <row r="682" spans="1:21" s="1581" customFormat="1">
      <c r="A682" s="1569"/>
      <c r="B682" s="1570" t="s">
        <v>618</v>
      </c>
      <c r="C682" s="1571" t="s">
        <v>772</v>
      </c>
      <c r="D682" s="1572"/>
      <c r="E682" s="1573">
        <v>63</v>
      </c>
      <c r="F682" s="1574"/>
      <c r="G682" s="1574"/>
      <c r="H682" s="1576"/>
      <c r="I682" s="1582"/>
      <c r="J682" s="1578"/>
      <c r="K682" s="1598"/>
      <c r="L682" s="1582">
        <v>112</v>
      </c>
      <c r="M682" s="1574"/>
      <c r="N682" s="1611">
        <v>4</v>
      </c>
      <c r="O682" s="1612"/>
      <c r="P682" s="2044"/>
      <c r="Q682" s="1595"/>
      <c r="R682" s="1595"/>
      <c r="S682" s="1595"/>
      <c r="T682" s="1595"/>
      <c r="U682" s="1595"/>
    </row>
    <row r="683" spans="1:21" s="1581" customFormat="1">
      <c r="A683" s="1569" t="s">
        <v>4630</v>
      </c>
      <c r="B683" s="1570" t="s">
        <v>618</v>
      </c>
      <c r="C683" s="1571" t="s">
        <v>772</v>
      </c>
      <c r="D683" s="1572"/>
      <c r="E683" s="1573">
        <v>84</v>
      </c>
      <c r="F683" s="1574"/>
      <c r="G683" s="1574"/>
      <c r="H683" s="1576"/>
      <c r="I683" s="1582"/>
      <c r="J683" s="1578"/>
      <c r="K683" s="1598"/>
      <c r="L683" s="1582">
        <v>154</v>
      </c>
      <c r="M683" s="1574"/>
      <c r="N683" s="1611">
        <v>4</v>
      </c>
      <c r="O683" s="1612"/>
      <c r="P683" s="2044"/>
      <c r="Q683" s="1595"/>
      <c r="R683" s="1595"/>
      <c r="S683" s="1595"/>
      <c r="T683" s="1595"/>
      <c r="U683" s="1595"/>
    </row>
    <row r="684" spans="1:21" s="1581" customFormat="1">
      <c r="A684" s="1569" t="s">
        <v>1409</v>
      </c>
      <c r="B684" s="1570" t="s">
        <v>618</v>
      </c>
      <c r="C684" s="1571" t="s">
        <v>772</v>
      </c>
      <c r="D684" s="1572"/>
      <c r="E684" s="1573">
        <v>106.5</v>
      </c>
      <c r="F684" s="1574"/>
      <c r="G684" s="1574"/>
      <c r="H684" s="1576"/>
      <c r="I684" s="1582"/>
      <c r="J684" s="1578"/>
      <c r="K684" s="1598"/>
      <c r="L684" s="1582">
        <v>199</v>
      </c>
      <c r="M684" s="1574"/>
      <c r="N684" s="1611">
        <v>4</v>
      </c>
      <c r="O684" s="1612"/>
      <c r="P684" s="2044"/>
      <c r="Q684" s="1595"/>
      <c r="R684" s="1595"/>
      <c r="S684" s="1595"/>
      <c r="T684" s="1595"/>
      <c r="U684" s="1595"/>
    </row>
    <row r="685" spans="1:21" s="525" customFormat="1">
      <c r="A685" s="1447" t="s">
        <v>40</v>
      </c>
      <c r="B685" s="1448" t="s">
        <v>618</v>
      </c>
      <c r="C685" s="1449" t="s">
        <v>1214</v>
      </c>
      <c r="D685" s="1450"/>
      <c r="E685" s="1451">
        <v>54.5</v>
      </c>
      <c r="F685" s="1452" t="s">
        <v>1212</v>
      </c>
      <c r="G685" s="1452"/>
      <c r="H685" s="1453"/>
      <c r="I685" s="1454" t="s">
        <v>1213</v>
      </c>
      <c r="J685" s="1455"/>
      <c r="K685" s="1495"/>
      <c r="L685" s="1454">
        <v>104</v>
      </c>
      <c r="M685" s="1452">
        <v>49.5</v>
      </c>
      <c r="N685" s="1456">
        <v>5</v>
      </c>
      <c r="O685" s="1424"/>
      <c r="P685" s="656"/>
      <c r="Q685" s="637"/>
      <c r="R685" s="637"/>
      <c r="S685" s="637"/>
      <c r="T685" s="637"/>
      <c r="U685" s="637"/>
    </row>
    <row r="686" spans="1:21" s="525" customFormat="1">
      <c r="A686" s="1447" t="s">
        <v>549</v>
      </c>
      <c r="B686" s="1448" t="s">
        <v>618</v>
      </c>
      <c r="C686" s="1449" t="s">
        <v>1214</v>
      </c>
      <c r="D686" s="1450"/>
      <c r="E686" s="1451">
        <v>57.5</v>
      </c>
      <c r="F686" s="1452"/>
      <c r="G686" s="1452"/>
      <c r="H686" s="1453"/>
      <c r="I686" s="1454" t="s">
        <v>1213</v>
      </c>
      <c r="J686" s="1455"/>
      <c r="K686" s="1495"/>
      <c r="L686" s="1454">
        <v>110</v>
      </c>
      <c r="M686" s="1452">
        <v>52.5</v>
      </c>
      <c r="N686" s="1456">
        <v>5</v>
      </c>
      <c r="O686" s="1424"/>
      <c r="P686" s="656"/>
      <c r="Q686" s="637"/>
      <c r="R686" s="637"/>
      <c r="S686" s="637"/>
      <c r="T686" s="637"/>
      <c r="U686" s="637"/>
    </row>
    <row r="687" spans="1:21" s="525" customFormat="1">
      <c r="A687" s="1447" t="s">
        <v>315</v>
      </c>
      <c r="B687" s="1448" t="s">
        <v>618</v>
      </c>
      <c r="C687" s="1449" t="s">
        <v>1214</v>
      </c>
      <c r="D687" s="1450"/>
      <c r="E687" s="1451">
        <v>89</v>
      </c>
      <c r="F687" s="1452"/>
      <c r="G687" s="1452"/>
      <c r="H687" s="1453"/>
      <c r="I687" s="1454" t="s">
        <v>1213</v>
      </c>
      <c r="J687" s="1455"/>
      <c r="K687" s="1495"/>
      <c r="L687" s="1454">
        <v>165</v>
      </c>
      <c r="M687" s="1452">
        <v>76</v>
      </c>
      <c r="N687" s="1456">
        <v>5</v>
      </c>
      <c r="O687" s="1424"/>
      <c r="P687" s="656"/>
      <c r="Q687" s="637"/>
      <c r="R687" s="637"/>
      <c r="S687" s="637"/>
      <c r="T687" s="637"/>
      <c r="U687" s="637"/>
    </row>
    <row r="688" spans="1:21" s="525" customFormat="1">
      <c r="A688" s="1447" t="s">
        <v>40</v>
      </c>
      <c r="B688" s="1448" t="s">
        <v>618</v>
      </c>
      <c r="C688" s="1449" t="s">
        <v>773</v>
      </c>
      <c r="D688" s="1450"/>
      <c r="E688" s="1451">
        <v>61</v>
      </c>
      <c r="F688" s="1452"/>
      <c r="G688" s="1452"/>
      <c r="H688" s="1453"/>
      <c r="I688" s="1454"/>
      <c r="J688" s="1455"/>
      <c r="K688" s="1495"/>
      <c r="L688" s="1454">
        <v>110</v>
      </c>
      <c r="M688" s="1452">
        <v>49</v>
      </c>
      <c r="N688" s="1456">
        <v>4</v>
      </c>
      <c r="O688" s="1424"/>
      <c r="P688" s="656"/>
      <c r="Q688" s="637"/>
      <c r="R688" s="637"/>
      <c r="S688" s="637"/>
      <c r="T688" s="637"/>
      <c r="U688" s="637"/>
    </row>
    <row r="689" spans="1:21" s="525" customFormat="1">
      <c r="A689" s="1447" t="s">
        <v>8</v>
      </c>
      <c r="B689" s="1448" t="s">
        <v>618</v>
      </c>
      <c r="C689" s="1449" t="s">
        <v>773</v>
      </c>
      <c r="D689" s="1450"/>
      <c r="E689" s="1451">
        <v>69</v>
      </c>
      <c r="F689" s="1452"/>
      <c r="G689" s="1452"/>
      <c r="H689" s="1453"/>
      <c r="I689" s="1454"/>
      <c r="J689" s="1455"/>
      <c r="K689" s="1495"/>
      <c r="L689" s="1454">
        <v>121</v>
      </c>
      <c r="M689" s="1452">
        <v>52</v>
      </c>
      <c r="N689" s="1456">
        <v>4</v>
      </c>
      <c r="O689" s="1426"/>
      <c r="P689" s="656"/>
      <c r="Q689" s="637"/>
      <c r="R689" s="637"/>
      <c r="S689" s="637"/>
      <c r="T689" s="637"/>
      <c r="U689" s="637"/>
    </row>
    <row r="690" spans="1:21" s="525" customFormat="1">
      <c r="A690" s="1447" t="s">
        <v>315</v>
      </c>
      <c r="B690" s="1448" t="s">
        <v>618</v>
      </c>
      <c r="C690" s="1449" t="s">
        <v>773</v>
      </c>
      <c r="D690" s="1450"/>
      <c r="E690" s="1451">
        <v>75</v>
      </c>
      <c r="F690" s="1452"/>
      <c r="G690" s="1452"/>
      <c r="H690" s="1453"/>
      <c r="I690" s="1454"/>
      <c r="J690" s="1455"/>
      <c r="K690" s="1495"/>
      <c r="L690" s="1454">
        <v>132</v>
      </c>
      <c r="M690" s="1452">
        <v>57</v>
      </c>
      <c r="N690" s="1456">
        <v>4</v>
      </c>
      <c r="O690" s="1424"/>
      <c r="P690" s="656"/>
      <c r="Q690" s="637"/>
      <c r="R690" s="637"/>
      <c r="S690" s="637"/>
      <c r="T690" s="637"/>
      <c r="U690" s="637"/>
    </row>
    <row r="691" spans="1:21" s="342" customFormat="1">
      <c r="A691" s="1447" t="s">
        <v>40</v>
      </c>
      <c r="B691" s="1448" t="s">
        <v>618</v>
      </c>
      <c r="C691" s="1449" t="s">
        <v>1215</v>
      </c>
      <c r="D691" s="1450"/>
      <c r="E691" s="1451">
        <v>49</v>
      </c>
      <c r="F691" s="1452" t="s">
        <v>1216</v>
      </c>
      <c r="G691" s="1452"/>
      <c r="H691" s="1453"/>
      <c r="I691" s="1454"/>
      <c r="J691" s="1455"/>
      <c r="K691" s="1495"/>
      <c r="L691" s="1454">
        <v>92</v>
      </c>
      <c r="M691" s="1452">
        <v>43</v>
      </c>
      <c r="N691" s="1456">
        <v>4</v>
      </c>
      <c r="O691" s="1424"/>
      <c r="P691" s="329"/>
      <c r="Q691" s="318"/>
      <c r="R691" s="318"/>
      <c r="S691" s="318"/>
      <c r="T691" s="318"/>
      <c r="U691" s="318"/>
    </row>
    <row r="692" spans="1:21" s="525" customFormat="1">
      <c r="A692" s="1447" t="s">
        <v>933</v>
      </c>
      <c r="B692" s="1448" t="s">
        <v>618</v>
      </c>
      <c r="C692" s="1449" t="s">
        <v>1215</v>
      </c>
      <c r="D692" s="1450"/>
      <c r="E692" s="1451">
        <v>50</v>
      </c>
      <c r="F692" s="1452"/>
      <c r="G692" s="1452"/>
      <c r="H692" s="1453"/>
      <c r="I692" s="1454"/>
      <c r="J692" s="1455"/>
      <c r="K692" s="1495"/>
      <c r="L692" s="1454">
        <v>94</v>
      </c>
      <c r="M692" s="1452">
        <v>44</v>
      </c>
      <c r="N692" s="1456">
        <v>4</v>
      </c>
      <c r="O692" s="1424"/>
      <c r="P692" s="656"/>
      <c r="Q692" s="637"/>
      <c r="R692" s="637"/>
      <c r="S692" s="637"/>
      <c r="T692" s="637"/>
      <c r="U692" s="637"/>
    </row>
    <row r="693" spans="1:21" s="525" customFormat="1">
      <c r="A693" s="1447" t="s">
        <v>335</v>
      </c>
      <c r="B693" s="1448" t="s">
        <v>618</v>
      </c>
      <c r="C693" s="1449" t="s">
        <v>1215</v>
      </c>
      <c r="D693" s="1450"/>
      <c r="E693" s="1451">
        <v>72</v>
      </c>
      <c r="F693" s="1452"/>
      <c r="G693" s="1452"/>
      <c r="H693" s="1453"/>
      <c r="I693" s="1454"/>
      <c r="J693" s="1455"/>
      <c r="K693" s="1495"/>
      <c r="L693" s="1454">
        <v>138</v>
      </c>
      <c r="M693" s="1452">
        <v>66</v>
      </c>
      <c r="N693" s="1456">
        <v>4</v>
      </c>
      <c r="O693" s="1424"/>
      <c r="P693" s="656"/>
      <c r="Q693" s="637"/>
      <c r="R693" s="637"/>
      <c r="S693" s="637"/>
      <c r="T693" s="637"/>
      <c r="U693" s="637"/>
    </row>
    <row r="694" spans="1:21" s="525" customFormat="1">
      <c r="A694" s="1447" t="s">
        <v>40</v>
      </c>
      <c r="B694" s="1448" t="s">
        <v>618</v>
      </c>
      <c r="C694" s="1449" t="s">
        <v>935</v>
      </c>
      <c r="D694" s="1450"/>
      <c r="E694" s="1451">
        <v>50</v>
      </c>
      <c r="F694" s="1452"/>
      <c r="G694" s="1452"/>
      <c r="H694" s="1453"/>
      <c r="I694" s="1454"/>
      <c r="J694" s="1455"/>
      <c r="K694" s="1495"/>
      <c r="L694" s="1454">
        <v>94</v>
      </c>
      <c r="M694" s="1452">
        <v>44</v>
      </c>
      <c r="N694" s="1456">
        <v>6</v>
      </c>
      <c r="O694" s="1426"/>
      <c r="P694" s="656"/>
      <c r="Q694" s="637"/>
      <c r="R694" s="637"/>
      <c r="S694" s="637"/>
      <c r="T694" s="637"/>
      <c r="U694" s="637"/>
    </row>
    <row r="695" spans="1:21" s="525" customFormat="1">
      <c r="A695" s="1447" t="s">
        <v>933</v>
      </c>
      <c r="B695" s="1448" t="s">
        <v>618</v>
      </c>
      <c r="C695" s="1449" t="s">
        <v>935</v>
      </c>
      <c r="D695" s="1450"/>
      <c r="E695" s="1451">
        <v>55</v>
      </c>
      <c r="F695" s="1452"/>
      <c r="G695" s="1452"/>
      <c r="H695" s="1453"/>
      <c r="I695" s="1454"/>
      <c r="J695" s="1455"/>
      <c r="K695" s="1495"/>
      <c r="L695" s="1454">
        <v>104</v>
      </c>
      <c r="M695" s="1452">
        <v>49</v>
      </c>
      <c r="N695" s="1456">
        <v>6</v>
      </c>
      <c r="O695" s="1426"/>
      <c r="P695" s="656"/>
      <c r="Q695" s="637"/>
      <c r="R695" s="637"/>
      <c r="S695" s="637"/>
      <c r="T695" s="637"/>
      <c r="U695" s="637"/>
    </row>
    <row r="696" spans="1:21" s="342" customFormat="1">
      <c r="A696" s="1447" t="s">
        <v>335</v>
      </c>
      <c r="B696" s="1448" t="s">
        <v>618</v>
      </c>
      <c r="C696" s="1449" t="s">
        <v>935</v>
      </c>
      <c r="D696" s="1450"/>
      <c r="E696" s="1451">
        <v>75</v>
      </c>
      <c r="F696" s="1452"/>
      <c r="G696" s="1452"/>
      <c r="H696" s="1453"/>
      <c r="I696" s="1454"/>
      <c r="J696" s="1455"/>
      <c r="K696" s="1495"/>
      <c r="L696" s="1454">
        <v>144</v>
      </c>
      <c r="M696" s="1452">
        <v>69</v>
      </c>
      <c r="N696" s="1456">
        <v>6</v>
      </c>
      <c r="O696" s="1426"/>
      <c r="P696" s="329"/>
      <c r="Q696" s="318"/>
      <c r="R696" s="318"/>
      <c r="S696" s="318"/>
      <c r="T696" s="318"/>
      <c r="U696" s="318"/>
    </row>
    <row r="697" spans="1:21" s="342" customFormat="1">
      <c r="A697" s="1447"/>
      <c r="B697" s="1448" t="s">
        <v>618</v>
      </c>
      <c r="C697" s="1449" t="s">
        <v>3888</v>
      </c>
      <c r="D697" s="1450"/>
      <c r="E697" s="1451"/>
      <c r="F697" s="1452"/>
      <c r="G697" s="1452"/>
      <c r="H697" s="1453"/>
      <c r="I697" s="1454"/>
      <c r="J697" s="1455"/>
      <c r="K697" s="1495"/>
      <c r="L697" s="1454"/>
      <c r="M697" s="1452"/>
      <c r="N697" s="1456"/>
      <c r="O697" s="1426"/>
      <c r="P697" s="329"/>
      <c r="Q697" s="318"/>
      <c r="R697" s="318"/>
      <c r="S697" s="318"/>
      <c r="T697" s="318"/>
      <c r="U697" s="318"/>
    </row>
    <row r="698" spans="1:21" s="342" customFormat="1">
      <c r="A698" s="1447"/>
      <c r="B698" s="1448" t="s">
        <v>618</v>
      </c>
      <c r="C698" s="1449" t="s">
        <v>3888</v>
      </c>
      <c r="D698" s="1450"/>
      <c r="E698" s="1451"/>
      <c r="F698" s="1452"/>
      <c r="G698" s="1452"/>
      <c r="H698" s="1453"/>
      <c r="I698" s="1454"/>
      <c r="J698" s="1455"/>
      <c r="K698" s="1495"/>
      <c r="L698" s="1454"/>
      <c r="M698" s="1452"/>
      <c r="N698" s="1456"/>
      <c r="O698" s="1425"/>
      <c r="P698" s="329"/>
      <c r="Q698" s="318"/>
      <c r="R698" s="318"/>
      <c r="S698" s="318"/>
      <c r="T698" s="318"/>
      <c r="U698" s="318"/>
    </row>
    <row r="699" spans="1:21" s="342" customFormat="1">
      <c r="A699" s="1447"/>
      <c r="B699" s="1448" t="s">
        <v>618</v>
      </c>
      <c r="C699" s="1449" t="s">
        <v>3889</v>
      </c>
      <c r="D699" s="1450"/>
      <c r="E699" s="1451"/>
      <c r="F699" s="1452"/>
      <c r="G699" s="1452"/>
      <c r="H699" s="1453"/>
      <c r="I699" s="1454"/>
      <c r="J699" s="1455"/>
      <c r="K699" s="1495"/>
      <c r="L699" s="1454"/>
      <c r="M699" s="1452"/>
      <c r="N699" s="1456"/>
      <c r="O699" s="1425"/>
      <c r="P699" s="329"/>
      <c r="Q699" s="318"/>
      <c r="R699" s="318"/>
      <c r="S699" s="318"/>
      <c r="T699" s="318"/>
      <c r="U699" s="318"/>
    </row>
    <row r="700" spans="1:21" s="584" customFormat="1">
      <c r="A700" s="1447"/>
      <c r="B700" s="1448" t="s">
        <v>618</v>
      </c>
      <c r="C700" s="1449" t="s">
        <v>3889</v>
      </c>
      <c r="D700" s="1450"/>
      <c r="E700" s="1451"/>
      <c r="F700" s="1452"/>
      <c r="G700" s="1452"/>
      <c r="H700" s="1453"/>
      <c r="I700" s="1454"/>
      <c r="J700" s="1455"/>
      <c r="K700" s="1495"/>
      <c r="L700" s="1454"/>
      <c r="M700" s="1452"/>
      <c r="N700" s="1456"/>
      <c r="O700" s="1425"/>
      <c r="P700" s="627"/>
      <c r="Q700" s="614"/>
      <c r="R700" s="614"/>
      <c r="S700" s="614"/>
      <c r="T700" s="614"/>
      <c r="U700" s="614"/>
    </row>
    <row r="701" spans="1:21" s="584" customFormat="1">
      <c r="A701" s="1447"/>
      <c r="B701" s="1448" t="s">
        <v>618</v>
      </c>
      <c r="C701" s="1449" t="s">
        <v>3890</v>
      </c>
      <c r="D701" s="1450"/>
      <c r="E701" s="1451"/>
      <c r="F701" s="1452"/>
      <c r="G701" s="1452"/>
      <c r="H701" s="1453"/>
      <c r="I701" s="1454"/>
      <c r="J701" s="1455"/>
      <c r="K701" s="1495"/>
      <c r="L701" s="1454"/>
      <c r="M701" s="1452"/>
      <c r="N701" s="1456"/>
      <c r="O701" s="1424"/>
      <c r="P701" s="627"/>
      <c r="Q701" s="614"/>
      <c r="R701" s="614"/>
      <c r="S701" s="614"/>
      <c r="T701" s="614"/>
      <c r="U701" s="614"/>
    </row>
    <row r="702" spans="1:21" s="584" customFormat="1">
      <c r="A702" s="1447"/>
      <c r="B702" s="1448" t="s">
        <v>618</v>
      </c>
      <c r="C702" s="1449" t="s">
        <v>3890</v>
      </c>
      <c r="D702" s="1450"/>
      <c r="E702" s="1451"/>
      <c r="F702" s="1452"/>
      <c r="G702" s="1452"/>
      <c r="H702" s="1453"/>
      <c r="I702" s="1454"/>
      <c r="J702" s="1455"/>
      <c r="K702" s="1495"/>
      <c r="L702" s="1454"/>
      <c r="M702" s="1452"/>
      <c r="N702" s="1456"/>
      <c r="O702" s="1424"/>
      <c r="P702" s="627"/>
      <c r="Q702" s="614"/>
      <c r="R702" s="614"/>
      <c r="S702" s="614"/>
      <c r="T702" s="614"/>
      <c r="U702" s="614"/>
    </row>
    <row r="703" spans="1:21" s="525" customFormat="1">
      <c r="A703" s="1447"/>
      <c r="B703" s="1448" t="s">
        <v>618</v>
      </c>
      <c r="C703" s="1449" t="s">
        <v>3891</v>
      </c>
      <c r="D703" s="1450"/>
      <c r="E703" s="1451"/>
      <c r="F703" s="1452"/>
      <c r="G703" s="1452"/>
      <c r="H703" s="1453"/>
      <c r="I703" s="1454"/>
      <c r="J703" s="1455"/>
      <c r="K703" s="1495"/>
      <c r="L703" s="1454"/>
      <c r="M703" s="1452"/>
      <c r="N703" s="1456"/>
      <c r="O703" s="1424"/>
      <c r="P703" s="656"/>
      <c r="Q703" s="637"/>
      <c r="R703" s="637"/>
      <c r="S703" s="637"/>
      <c r="T703" s="637"/>
      <c r="U703" s="637"/>
    </row>
    <row r="704" spans="1:21" s="525" customFormat="1">
      <c r="A704" s="1447"/>
      <c r="B704" s="1448" t="s">
        <v>618</v>
      </c>
      <c r="C704" s="1449" t="s">
        <v>3891</v>
      </c>
      <c r="D704" s="1450"/>
      <c r="E704" s="1451"/>
      <c r="F704" s="1452"/>
      <c r="G704" s="1452"/>
      <c r="H704" s="1453"/>
      <c r="I704" s="1454"/>
      <c r="J704" s="1455"/>
      <c r="K704" s="1495"/>
      <c r="L704" s="1454"/>
      <c r="M704" s="1452"/>
      <c r="N704" s="1456"/>
      <c r="O704" s="1424"/>
      <c r="P704" s="656"/>
      <c r="Q704" s="637"/>
      <c r="R704" s="637"/>
      <c r="S704" s="637"/>
      <c r="T704" s="637"/>
      <c r="U704" s="637"/>
    </row>
    <row r="705" spans="1:21" s="525" customFormat="1">
      <c r="A705" s="320"/>
      <c r="B705" s="305"/>
      <c r="C705" s="306"/>
      <c r="D705" s="307"/>
      <c r="E705" s="308"/>
      <c r="F705" s="309"/>
      <c r="G705" s="309"/>
      <c r="H705" s="293"/>
      <c r="I705" s="310"/>
      <c r="J705" s="313"/>
      <c r="K705" s="311"/>
      <c r="L705" s="310"/>
      <c r="M705" s="309"/>
      <c r="N705" s="1402"/>
      <c r="O705" s="1425"/>
      <c r="P705" s="656"/>
      <c r="Q705" s="637"/>
      <c r="R705" s="637"/>
      <c r="S705" s="637"/>
      <c r="T705" s="637"/>
      <c r="U705" s="637"/>
    </row>
    <row r="706" spans="1:21" s="525" customFormat="1">
      <c r="A706" s="320"/>
      <c r="B706" s="305"/>
      <c r="C706" s="306"/>
      <c r="D706" s="307"/>
      <c r="E706" s="308"/>
      <c r="F706" s="309"/>
      <c r="G706" s="309"/>
      <c r="H706" s="293"/>
      <c r="I706" s="310"/>
      <c r="J706" s="313"/>
      <c r="K706" s="311"/>
      <c r="L706" s="310"/>
      <c r="M706" s="309"/>
      <c r="N706" s="1402"/>
      <c r="O706" s="1424"/>
      <c r="P706" s="656"/>
      <c r="Q706" s="637"/>
      <c r="R706" s="637"/>
      <c r="S706" s="637"/>
      <c r="T706" s="637"/>
      <c r="U706" s="637"/>
    </row>
    <row r="707" spans="1:21" s="584" customFormat="1" ht="16.5" thickBot="1">
      <c r="A707" s="2086" t="s">
        <v>532</v>
      </c>
      <c r="B707" s="2087"/>
      <c r="C707" s="2087"/>
      <c r="D707" s="2087"/>
      <c r="E707" s="2087"/>
      <c r="F707" s="2087"/>
      <c r="G707" s="2087"/>
      <c r="H707" s="2087"/>
      <c r="I707" s="2087"/>
      <c r="J707" s="2087"/>
      <c r="K707" s="2087"/>
      <c r="L707" s="2087"/>
      <c r="M707" s="2087"/>
      <c r="N707" s="2088"/>
      <c r="O707" s="1424"/>
      <c r="P707" s="627"/>
      <c r="Q707" s="614"/>
      <c r="R707" s="614"/>
      <c r="S707" s="614"/>
      <c r="T707" s="614"/>
      <c r="U707" s="614"/>
    </row>
    <row r="708" spans="1:21" s="525" customFormat="1">
      <c r="A708" s="544" t="s">
        <v>604</v>
      </c>
      <c r="B708" s="323"/>
      <c r="C708" s="323"/>
      <c r="D708" s="544" t="s">
        <v>1112</v>
      </c>
      <c r="E708" s="323"/>
      <c r="F708" s="323"/>
      <c r="G708" s="546" t="s">
        <v>1113</v>
      </c>
      <c r="H708" s="323"/>
      <c r="I708" s="323"/>
      <c r="J708" s="323"/>
      <c r="K708" s="323"/>
      <c r="L708" s="323"/>
      <c r="M708" s="323"/>
      <c r="N708" s="1405"/>
      <c r="O708" s="1424"/>
      <c r="P708" s="656"/>
      <c r="Q708" s="637"/>
      <c r="R708" s="637"/>
      <c r="S708" s="637"/>
      <c r="T708" s="637"/>
      <c r="U708" s="637"/>
    </row>
    <row r="709" spans="1:21" s="525" customFormat="1">
      <c r="A709" s="541" t="s">
        <v>1114</v>
      </c>
      <c r="B709" s="323"/>
      <c r="C709" s="516">
        <v>80</v>
      </c>
      <c r="D709" s="541" t="s">
        <v>1115</v>
      </c>
      <c r="E709" s="323"/>
      <c r="F709" s="516">
        <v>80</v>
      </c>
      <c r="G709" s="547" t="s">
        <v>1116</v>
      </c>
      <c r="H709" s="323"/>
      <c r="I709" s="516">
        <v>90</v>
      </c>
      <c r="J709" s="323"/>
      <c r="K709" s="323"/>
      <c r="L709" s="323"/>
      <c r="M709" s="323"/>
      <c r="N709" s="1405"/>
      <c r="O709" s="1424"/>
      <c r="P709" s="656"/>
      <c r="Q709" s="637"/>
      <c r="R709" s="637"/>
      <c r="S709" s="637"/>
      <c r="T709" s="637"/>
      <c r="U709" s="637"/>
    </row>
    <row r="710" spans="1:21" s="525" customFormat="1">
      <c r="A710" s="541" t="s">
        <v>1117</v>
      </c>
      <c r="B710" s="323"/>
      <c r="C710" s="516">
        <v>3</v>
      </c>
      <c r="D710" s="541" t="s">
        <v>1118</v>
      </c>
      <c r="E710" s="323"/>
      <c r="F710" s="516">
        <v>8.5</v>
      </c>
      <c r="G710" s="546" t="s">
        <v>1119</v>
      </c>
      <c r="H710" s="323"/>
      <c r="I710" s="323"/>
      <c r="J710" s="323"/>
      <c r="K710" s="323"/>
      <c r="L710" s="323"/>
      <c r="M710" s="323"/>
      <c r="N710" s="1405"/>
      <c r="O710" s="1424"/>
      <c r="P710" s="656"/>
      <c r="Q710" s="637"/>
      <c r="R710" s="637"/>
      <c r="S710" s="637"/>
      <c r="T710" s="637"/>
      <c r="U710" s="637"/>
    </row>
    <row r="711" spans="1:21" s="525" customFormat="1">
      <c r="A711" s="544" t="s">
        <v>1120</v>
      </c>
      <c r="B711" s="323"/>
      <c r="C711" s="323"/>
      <c r="D711" s="544" t="s">
        <v>1121</v>
      </c>
      <c r="E711" s="323"/>
      <c r="F711" s="323"/>
      <c r="G711" s="547" t="s">
        <v>1122</v>
      </c>
      <c r="H711" s="323"/>
      <c r="I711" s="516">
        <v>100</v>
      </c>
      <c r="J711" s="541" t="s">
        <v>1123</v>
      </c>
      <c r="K711" s="323"/>
      <c r="L711" s="516">
        <v>130</v>
      </c>
      <c r="M711" s="323"/>
      <c r="N711" s="1405"/>
      <c r="O711" s="1424"/>
      <c r="P711" s="656"/>
      <c r="Q711" s="637"/>
      <c r="R711" s="637"/>
      <c r="S711" s="637"/>
      <c r="T711" s="637"/>
      <c r="U711" s="637"/>
    </row>
    <row r="712" spans="1:21" s="525" customFormat="1">
      <c r="A712" s="541" t="s">
        <v>1124</v>
      </c>
      <c r="B712" s="323"/>
      <c r="C712" s="516">
        <v>19.5</v>
      </c>
      <c r="D712" s="541" t="s">
        <v>1125</v>
      </c>
      <c r="E712" s="323"/>
      <c r="F712" s="516">
        <v>80</v>
      </c>
      <c r="G712" s="547" t="s">
        <v>1126</v>
      </c>
      <c r="H712" s="323"/>
      <c r="I712" s="516">
        <v>170</v>
      </c>
      <c r="J712" s="541" t="s">
        <v>1123</v>
      </c>
      <c r="K712" s="323"/>
      <c r="L712" s="516">
        <v>235</v>
      </c>
      <c r="M712" s="323"/>
      <c r="N712" s="1405"/>
      <c r="O712" s="1424"/>
      <c r="P712" s="656"/>
      <c r="Q712" s="637"/>
      <c r="R712" s="637"/>
      <c r="S712" s="637"/>
      <c r="T712" s="637"/>
      <c r="U712" s="637"/>
    </row>
    <row r="713" spans="1:21" s="525" customFormat="1">
      <c r="A713" s="541"/>
      <c r="B713" s="323"/>
      <c r="C713" s="323"/>
      <c r="D713" s="541" t="s">
        <v>1127</v>
      </c>
      <c r="E713" s="323"/>
      <c r="F713" s="516">
        <v>2</v>
      </c>
      <c r="G713" s="547" t="s">
        <v>1128</v>
      </c>
      <c r="H713" s="323"/>
      <c r="I713" s="516">
        <v>6</v>
      </c>
      <c r="J713" s="541"/>
      <c r="K713" s="323"/>
      <c r="L713" s="323"/>
      <c r="M713" s="323"/>
      <c r="N713" s="1405"/>
      <c r="O713" s="1424"/>
      <c r="P713" s="656"/>
      <c r="Q713" s="637"/>
      <c r="R713" s="637"/>
      <c r="S713" s="637"/>
      <c r="T713" s="637"/>
      <c r="U713" s="637"/>
    </row>
    <row r="714" spans="1:21" s="525" customFormat="1">
      <c r="A714" s="541" t="s">
        <v>1129</v>
      </c>
      <c r="B714" s="323"/>
      <c r="C714" s="516">
        <v>11</v>
      </c>
      <c r="D714" s="541" t="s">
        <v>1117</v>
      </c>
      <c r="E714" s="323"/>
      <c r="F714" s="516">
        <v>3</v>
      </c>
      <c r="G714" s="547" t="s">
        <v>1130</v>
      </c>
      <c r="H714" s="323"/>
      <c r="I714" s="516">
        <v>7</v>
      </c>
      <c r="J714" s="541"/>
      <c r="K714" s="323"/>
      <c r="L714" s="323"/>
      <c r="M714" s="323"/>
      <c r="N714" s="1405"/>
      <c r="O714" s="1424"/>
      <c r="P714" s="656"/>
      <c r="Q714" s="637"/>
      <c r="R714" s="637"/>
      <c r="S714" s="637"/>
      <c r="T714" s="637"/>
      <c r="U714" s="637"/>
    </row>
    <row r="715" spans="1:21" s="525" customFormat="1">
      <c r="A715" s="545" t="s">
        <v>1131</v>
      </c>
      <c r="B715" s="323"/>
      <c r="C715" s="323"/>
      <c r="D715" s="323"/>
      <c r="E715" s="323"/>
      <c r="F715" s="323"/>
      <c r="G715" s="547" t="s">
        <v>2355</v>
      </c>
      <c r="H715" s="323"/>
      <c r="I715" s="516">
        <v>3</v>
      </c>
      <c r="J715" s="541"/>
      <c r="K715" s="323"/>
      <c r="L715" s="323"/>
      <c r="M715" s="323"/>
      <c r="N715" s="1405"/>
      <c r="O715" s="1424"/>
      <c r="P715" s="656"/>
      <c r="Q715" s="637"/>
      <c r="R715" s="637"/>
      <c r="S715" s="637"/>
      <c r="T715" s="637"/>
      <c r="U715" s="637"/>
    </row>
    <row r="716" spans="1:21" s="525" customFormat="1">
      <c r="A716" s="541" t="s">
        <v>359</v>
      </c>
      <c r="B716" s="323"/>
      <c r="C716" s="328">
        <v>6.5</v>
      </c>
      <c r="D716" s="323"/>
      <c r="E716" s="541" t="s">
        <v>531</v>
      </c>
      <c r="F716" s="323"/>
      <c r="G716" s="328">
        <v>5</v>
      </c>
      <c r="H716" s="323"/>
      <c r="I716" s="541" t="s">
        <v>471</v>
      </c>
      <c r="J716" s="541"/>
      <c r="K716" s="516">
        <v>12</v>
      </c>
      <c r="L716" s="541" t="s">
        <v>535</v>
      </c>
      <c r="M716" s="516">
        <v>14</v>
      </c>
      <c r="N716" s="1406" t="s">
        <v>2354</v>
      </c>
      <c r="O716" s="1424"/>
      <c r="P716" s="656"/>
      <c r="Q716" s="637"/>
      <c r="R716" s="637"/>
      <c r="S716" s="637"/>
      <c r="T716" s="637"/>
      <c r="U716" s="637"/>
    </row>
    <row r="717" spans="1:21" s="525" customFormat="1">
      <c r="A717" s="541"/>
      <c r="B717" s="323"/>
      <c r="C717" s="323"/>
      <c r="D717" s="323"/>
      <c r="E717" s="323"/>
      <c r="F717" s="323"/>
      <c r="G717" s="323"/>
      <c r="H717" s="323"/>
      <c r="I717" s="323"/>
      <c r="J717" s="541"/>
      <c r="K717" s="323"/>
      <c r="L717" s="323"/>
      <c r="M717" s="323"/>
      <c r="N717" s="1405"/>
      <c r="O717" s="1426"/>
      <c r="P717" s="656"/>
      <c r="Q717" s="637"/>
      <c r="R717" s="637"/>
      <c r="S717" s="637"/>
      <c r="T717" s="637"/>
      <c r="U717" s="637"/>
    </row>
    <row r="718" spans="1:21" s="525" customFormat="1">
      <c r="A718" s="541" t="s">
        <v>1132</v>
      </c>
      <c r="B718" s="323"/>
      <c r="C718" s="323"/>
      <c r="D718" s="323"/>
      <c r="E718" s="323"/>
      <c r="F718" s="541" t="s">
        <v>1133</v>
      </c>
      <c r="G718" s="323"/>
      <c r="H718" s="323"/>
      <c r="I718" s="323"/>
      <c r="J718" s="541" t="s">
        <v>1134</v>
      </c>
      <c r="K718" s="323"/>
      <c r="L718" s="323"/>
      <c r="M718" s="323"/>
      <c r="N718" s="1405"/>
      <c r="O718" s="1426"/>
      <c r="P718" s="656"/>
      <c r="Q718" s="637"/>
      <c r="R718" s="637"/>
      <c r="S718" s="637"/>
      <c r="T718" s="637"/>
      <c r="U718" s="637"/>
    </row>
    <row r="719" spans="1:21" s="342" customFormat="1">
      <c r="A719" s="541" t="s">
        <v>1135</v>
      </c>
      <c r="B719" s="516">
        <v>14</v>
      </c>
      <c r="C719" s="323"/>
      <c r="D719" s="323"/>
      <c r="E719" s="323"/>
      <c r="F719" s="541" t="s">
        <v>1136</v>
      </c>
      <c r="G719" s="323"/>
      <c r="H719" s="323"/>
      <c r="I719" s="516">
        <v>24</v>
      </c>
      <c r="J719" s="541" t="s">
        <v>1137</v>
      </c>
      <c r="K719" s="323"/>
      <c r="L719" s="516">
        <v>16</v>
      </c>
      <c r="M719" s="323"/>
      <c r="N719" s="1405"/>
      <c r="O719" s="1426"/>
      <c r="P719" s="329"/>
      <c r="Q719" s="318"/>
      <c r="R719" s="318"/>
      <c r="S719" s="318"/>
      <c r="T719" s="318"/>
      <c r="U719" s="318"/>
    </row>
    <row r="720" spans="1:21" s="342" customFormat="1">
      <c r="A720" s="541" t="s">
        <v>1112</v>
      </c>
      <c r="B720" s="516">
        <v>14</v>
      </c>
      <c r="C720" s="323"/>
      <c r="D720" s="323"/>
      <c r="E720" s="323"/>
      <c r="F720" s="541" t="s">
        <v>1138</v>
      </c>
      <c r="G720" s="323"/>
      <c r="H720" s="323"/>
      <c r="I720" s="516">
        <v>18</v>
      </c>
      <c r="J720" s="541" t="s">
        <v>1139</v>
      </c>
      <c r="K720" s="323"/>
      <c r="L720" s="516">
        <v>16</v>
      </c>
      <c r="M720" s="323"/>
      <c r="N720" s="1405"/>
      <c r="O720" s="1425"/>
      <c r="P720" s="329"/>
      <c r="Q720" s="318"/>
      <c r="R720" s="318"/>
      <c r="S720" s="318"/>
      <c r="T720" s="318"/>
      <c r="U720" s="318"/>
    </row>
    <row r="721" spans="1:21" s="342" customFormat="1">
      <c r="A721" s="541" t="s">
        <v>1121</v>
      </c>
      <c r="B721" s="516">
        <v>14</v>
      </c>
      <c r="C721" s="323"/>
      <c r="D721" s="323"/>
      <c r="E721" s="323"/>
      <c r="F721" s="541" t="s">
        <v>1139</v>
      </c>
      <c r="G721" s="323"/>
      <c r="H721" s="323"/>
      <c r="I721" s="516">
        <v>18</v>
      </c>
      <c r="J721" s="541" t="s">
        <v>1140</v>
      </c>
      <c r="K721" s="323"/>
      <c r="L721" s="516">
        <v>16</v>
      </c>
      <c r="M721" s="323"/>
      <c r="N721" s="1405"/>
      <c r="O721" s="1425"/>
      <c r="P721" s="329"/>
      <c r="Q721" s="318"/>
      <c r="R721" s="318"/>
      <c r="S721" s="318"/>
      <c r="T721" s="318"/>
      <c r="U721" s="318"/>
    </row>
    <row r="722" spans="1:21" s="584" customFormat="1">
      <c r="A722" s="541" t="s">
        <v>1141</v>
      </c>
      <c r="B722" s="516">
        <v>13</v>
      </c>
      <c r="C722" s="323"/>
      <c r="D722" s="323"/>
      <c r="E722" s="323"/>
      <c r="F722" s="541" t="s">
        <v>1142</v>
      </c>
      <c r="G722" s="323"/>
      <c r="H722" s="323"/>
      <c r="I722" s="516">
        <v>18</v>
      </c>
      <c r="J722" s="541" t="s">
        <v>1143</v>
      </c>
      <c r="K722" s="323"/>
      <c r="L722" s="516">
        <v>16</v>
      </c>
      <c r="M722" s="323"/>
      <c r="N722" s="1405"/>
      <c r="O722" s="1425"/>
      <c r="P722" s="627"/>
      <c r="Q722" s="614"/>
      <c r="R722" s="614"/>
      <c r="S722" s="614"/>
      <c r="T722" s="614"/>
      <c r="U722" s="614"/>
    </row>
    <row r="723" spans="1:21" s="584" customFormat="1">
      <c r="A723" s="323"/>
      <c r="B723" s="323"/>
      <c r="C723" s="323"/>
      <c r="D723" s="323"/>
      <c r="E723" s="323"/>
      <c r="F723" s="541" t="s">
        <v>1144</v>
      </c>
      <c r="G723" s="323"/>
      <c r="H723" s="323"/>
      <c r="I723" s="516">
        <v>18</v>
      </c>
      <c r="J723" s="541" t="s">
        <v>1145</v>
      </c>
      <c r="K723" s="323"/>
      <c r="L723" s="516">
        <v>16</v>
      </c>
      <c r="M723" s="323"/>
      <c r="N723" s="1405"/>
      <c r="O723" s="1426"/>
      <c r="P723" s="627"/>
      <c r="Q723" s="614"/>
      <c r="R723" s="614"/>
      <c r="S723" s="614"/>
      <c r="T723" s="614"/>
      <c r="U723" s="614"/>
    </row>
    <row r="724" spans="1:21" s="584" customFormat="1">
      <c r="A724" s="323"/>
      <c r="B724" s="323"/>
      <c r="C724" s="323"/>
      <c r="D724" s="323"/>
      <c r="E724" s="323"/>
      <c r="F724" s="541" t="s">
        <v>1145</v>
      </c>
      <c r="G724" s="323"/>
      <c r="H724" s="323"/>
      <c r="I724" s="516">
        <v>18</v>
      </c>
      <c r="J724" s="541" t="s">
        <v>1135</v>
      </c>
      <c r="K724" s="323"/>
      <c r="L724" s="516">
        <v>12</v>
      </c>
      <c r="M724" s="323"/>
      <c r="N724" s="1405"/>
      <c r="O724" s="1426"/>
      <c r="P724" s="627"/>
      <c r="Q724" s="614"/>
      <c r="R724" s="614"/>
      <c r="S724" s="614"/>
      <c r="T724" s="614"/>
      <c r="U724" s="614"/>
    </row>
    <row r="725" spans="1:21" s="342" customFormat="1">
      <c r="A725" s="323"/>
      <c r="B725" s="323"/>
      <c r="C725" s="323"/>
      <c r="D725" s="323"/>
      <c r="E725" s="323"/>
      <c r="F725" s="323"/>
      <c r="G725" s="323"/>
      <c r="H725" s="323"/>
      <c r="I725" s="323"/>
      <c r="J725" s="541" t="s">
        <v>1146</v>
      </c>
      <c r="K725" s="323"/>
      <c r="L725" s="516">
        <v>10</v>
      </c>
      <c r="M725" s="323"/>
      <c r="N725" s="1405"/>
      <c r="O725" s="1426"/>
      <c r="P725" s="329"/>
      <c r="Q725" s="318"/>
      <c r="R725" s="318"/>
      <c r="S725" s="318"/>
      <c r="T725" s="318"/>
      <c r="U725" s="318"/>
    </row>
    <row r="726" spans="1:21" s="342" customFormat="1">
      <c r="A726" s="323"/>
      <c r="B726" s="323"/>
      <c r="C726" s="323"/>
      <c r="D726" s="323"/>
      <c r="E726" s="323"/>
      <c r="F726" s="323"/>
      <c r="G726" s="323"/>
      <c r="H726" s="323"/>
      <c r="I726" s="323"/>
      <c r="J726" s="323"/>
      <c r="K726" s="323"/>
      <c r="L726" s="323"/>
      <c r="M726" s="323"/>
      <c r="N726" s="1405"/>
      <c r="O726" s="1425"/>
      <c r="P726" s="329"/>
      <c r="Q726" s="318"/>
      <c r="R726" s="318"/>
      <c r="S726" s="318"/>
      <c r="T726" s="318"/>
      <c r="U726" s="318"/>
    </row>
    <row r="727" spans="1:21" s="342" customFormat="1">
      <c r="A727" s="343"/>
      <c r="B727" s="344"/>
      <c r="C727" s="344"/>
      <c r="D727" s="344"/>
      <c r="E727" s="344"/>
      <c r="F727" s="344"/>
      <c r="G727" s="344"/>
      <c r="H727" s="293"/>
      <c r="I727" s="310"/>
      <c r="J727" s="313"/>
      <c r="K727" s="313"/>
      <c r="L727" s="304"/>
      <c r="M727" s="304"/>
      <c r="N727" s="304"/>
      <c r="O727" s="1425"/>
      <c r="P727" s="329"/>
      <c r="Q727" s="318"/>
      <c r="R727" s="318"/>
      <c r="S727" s="318"/>
      <c r="T727" s="318"/>
      <c r="U727" s="318"/>
    </row>
    <row r="728" spans="1:21" s="1444" customFormat="1">
      <c r="A728" s="1507" t="s">
        <v>485</v>
      </c>
      <c r="B728" s="1451" t="s">
        <v>326</v>
      </c>
      <c r="C728" s="1449" t="s">
        <v>597</v>
      </c>
      <c r="D728" s="1450"/>
      <c r="E728" s="1451">
        <v>27.5</v>
      </c>
      <c r="F728" s="1452"/>
      <c r="G728" s="1452"/>
      <c r="H728" s="1453"/>
      <c r="I728" s="1465"/>
      <c r="J728" s="1465"/>
      <c r="K728" s="1465"/>
      <c r="L728" s="1454">
        <v>52</v>
      </c>
      <c r="M728" s="1452">
        <v>24.5</v>
      </c>
      <c r="N728" s="1456">
        <v>3</v>
      </c>
      <c r="O728" s="1426"/>
      <c r="P728" s="1442"/>
      <c r="Q728" s="1443"/>
      <c r="R728" s="1443"/>
      <c r="S728" s="1443"/>
      <c r="T728" s="1443"/>
      <c r="U728" s="1443"/>
    </row>
    <row r="729" spans="1:21" s="1444" customFormat="1">
      <c r="A729" s="1507" t="s">
        <v>484</v>
      </c>
      <c r="B729" s="1451" t="s">
        <v>326</v>
      </c>
      <c r="C729" s="1449" t="s">
        <v>597</v>
      </c>
      <c r="D729" s="1450"/>
      <c r="E729" s="1451">
        <v>30.5</v>
      </c>
      <c r="F729" s="1452"/>
      <c r="G729" s="1452"/>
      <c r="H729" s="1453"/>
      <c r="I729" s="1465"/>
      <c r="J729" s="1465"/>
      <c r="K729" s="1465"/>
      <c r="L729" s="1454">
        <v>54</v>
      </c>
      <c r="M729" s="1452">
        <v>23.5</v>
      </c>
      <c r="N729" s="1456">
        <v>3</v>
      </c>
      <c r="O729" s="1426"/>
      <c r="P729" s="1442"/>
      <c r="Q729" s="1443"/>
      <c r="R729" s="1443"/>
      <c r="S729" s="1443"/>
      <c r="T729" s="1443"/>
      <c r="U729" s="1443"/>
    </row>
    <row r="730" spans="1:21" s="1444" customFormat="1">
      <c r="A730" s="1507" t="s">
        <v>440</v>
      </c>
      <c r="B730" s="1451" t="s">
        <v>326</v>
      </c>
      <c r="C730" s="1449" t="s">
        <v>598</v>
      </c>
      <c r="D730" s="1450"/>
      <c r="E730" s="1451">
        <v>32.5</v>
      </c>
      <c r="F730" s="1452"/>
      <c r="G730" s="1452"/>
      <c r="H730" s="1453"/>
      <c r="I730" s="1465"/>
      <c r="J730" s="1465"/>
      <c r="K730" s="1465"/>
      <c r="L730" s="1454">
        <v>53</v>
      </c>
      <c r="M730" s="1452">
        <v>20.5</v>
      </c>
      <c r="N730" s="1456">
        <v>3</v>
      </c>
      <c r="O730" s="1426"/>
      <c r="P730" s="1442"/>
      <c r="Q730" s="1443"/>
      <c r="R730" s="1443"/>
      <c r="S730" s="1443"/>
      <c r="T730" s="1443"/>
      <c r="U730" s="1443"/>
    </row>
    <row r="731" spans="1:21" s="342" customFormat="1">
      <c r="A731" s="1507" t="s">
        <v>335</v>
      </c>
      <c r="B731" s="1451" t="s">
        <v>326</v>
      </c>
      <c r="C731" s="1449" t="s">
        <v>598</v>
      </c>
      <c r="D731" s="1450"/>
      <c r="E731" s="1451">
        <v>38.5</v>
      </c>
      <c r="F731" s="1452"/>
      <c r="G731" s="1452"/>
      <c r="H731" s="1453"/>
      <c r="I731" s="1465"/>
      <c r="J731" s="1465"/>
      <c r="K731" s="1465"/>
      <c r="L731" s="1454">
        <v>66</v>
      </c>
      <c r="M731" s="1452">
        <v>27.5</v>
      </c>
      <c r="N731" s="1456"/>
      <c r="O731" s="1426"/>
      <c r="P731" s="329"/>
      <c r="Q731" s="318"/>
      <c r="R731" s="318"/>
      <c r="S731" s="318"/>
      <c r="T731" s="318"/>
      <c r="U731" s="318"/>
    </row>
    <row r="732" spans="1:21" s="342" customFormat="1">
      <c r="A732" s="1507" t="s">
        <v>485</v>
      </c>
      <c r="B732" s="1451" t="s">
        <v>326</v>
      </c>
      <c r="C732" s="1449" t="s">
        <v>580</v>
      </c>
      <c r="D732" s="1450"/>
      <c r="E732" s="1451">
        <v>36.5</v>
      </c>
      <c r="F732" s="1452"/>
      <c r="G732" s="1452"/>
      <c r="H732" s="1453"/>
      <c r="I732" s="1465"/>
      <c r="J732" s="1465"/>
      <c r="K732" s="1465"/>
      <c r="L732" s="1454">
        <v>65</v>
      </c>
      <c r="M732" s="1452">
        <v>28.5</v>
      </c>
      <c r="N732" s="1456">
        <v>3</v>
      </c>
      <c r="O732" s="1426"/>
      <c r="P732" s="329"/>
      <c r="Q732" s="318"/>
      <c r="R732" s="318"/>
      <c r="S732" s="318"/>
      <c r="T732" s="318"/>
      <c r="U732" s="318"/>
    </row>
    <row r="733" spans="1:21" s="342" customFormat="1">
      <c r="A733" s="1507" t="s">
        <v>484</v>
      </c>
      <c r="B733" s="1451" t="s">
        <v>326</v>
      </c>
      <c r="C733" s="1449" t="s">
        <v>580</v>
      </c>
      <c r="D733" s="1450"/>
      <c r="E733" s="1451">
        <v>47.5</v>
      </c>
      <c r="F733" s="1452"/>
      <c r="G733" s="1452"/>
      <c r="H733" s="1453"/>
      <c r="I733" s="1465"/>
      <c r="J733" s="1465"/>
      <c r="K733" s="1465"/>
      <c r="L733" s="1454">
        <v>87</v>
      </c>
      <c r="M733" s="1452">
        <v>39.5</v>
      </c>
      <c r="N733" s="1456"/>
      <c r="O733" s="1426"/>
      <c r="P733" s="329"/>
      <c r="Q733" s="318"/>
      <c r="R733" s="318"/>
      <c r="S733" s="318"/>
      <c r="T733" s="318"/>
      <c r="U733" s="318"/>
    </row>
    <row r="734" spans="1:21" s="342" customFormat="1">
      <c r="A734" s="1507" t="s">
        <v>440</v>
      </c>
      <c r="B734" s="1451" t="s">
        <v>326</v>
      </c>
      <c r="C734" s="1449" t="s">
        <v>580</v>
      </c>
      <c r="D734" s="1450"/>
      <c r="E734" s="1451">
        <v>36.5</v>
      </c>
      <c r="F734" s="1452"/>
      <c r="G734" s="1452"/>
      <c r="H734" s="1453"/>
      <c r="I734" s="1465"/>
      <c r="J734" s="1465"/>
      <c r="K734" s="1465"/>
      <c r="L734" s="1454">
        <v>65</v>
      </c>
      <c r="M734" s="1452">
        <v>28.5</v>
      </c>
      <c r="N734" s="1456"/>
      <c r="O734" s="1423"/>
      <c r="P734" s="329"/>
      <c r="Q734" s="318"/>
      <c r="R734" s="318"/>
      <c r="S734" s="318"/>
      <c r="T734" s="318"/>
      <c r="U734" s="318"/>
    </row>
    <row r="735" spans="1:21" s="342" customFormat="1">
      <c r="A735" s="1497" t="s">
        <v>485</v>
      </c>
      <c r="B735" s="1448" t="s">
        <v>604</v>
      </c>
      <c r="C735" s="1449" t="s">
        <v>1240</v>
      </c>
      <c r="D735" s="1450"/>
      <c r="E735" s="1451">
        <v>32.5</v>
      </c>
      <c r="F735" s="1452"/>
      <c r="G735" s="1452"/>
      <c r="H735" s="1453"/>
      <c r="I735" s="1465"/>
      <c r="J735" s="1465"/>
      <c r="K735" s="1465"/>
      <c r="L735" s="1454">
        <v>58</v>
      </c>
      <c r="M735" s="1452">
        <v>25.5</v>
      </c>
      <c r="N735" s="1456">
        <v>3</v>
      </c>
      <c r="O735" s="1423"/>
      <c r="P735" s="318"/>
      <c r="Q735" s="318"/>
      <c r="R735" s="318"/>
      <c r="S735" s="318"/>
      <c r="T735" s="318"/>
      <c r="U735" s="318"/>
    </row>
    <row r="736" spans="1:21" s="342" customFormat="1">
      <c r="A736" s="1497" t="s">
        <v>484</v>
      </c>
      <c r="B736" s="1448" t="s">
        <v>604</v>
      </c>
      <c r="C736" s="1449" t="s">
        <v>1240</v>
      </c>
      <c r="D736" s="1450"/>
      <c r="E736" s="1451">
        <v>36.5</v>
      </c>
      <c r="F736" s="1452"/>
      <c r="G736" s="1452"/>
      <c r="H736" s="1453"/>
      <c r="I736" s="1465"/>
      <c r="J736" s="1465"/>
      <c r="K736" s="1465"/>
      <c r="L736" s="1454">
        <v>66</v>
      </c>
      <c r="M736" s="1452">
        <v>29.5</v>
      </c>
      <c r="N736" s="1456">
        <v>3</v>
      </c>
      <c r="O736" s="1423"/>
      <c r="P736" s="318"/>
      <c r="Q736" s="318"/>
      <c r="R736" s="318"/>
      <c r="S736" s="318"/>
      <c r="T736" s="318"/>
      <c r="U736" s="318"/>
    </row>
    <row r="737" spans="1:21" s="342" customFormat="1">
      <c r="A737" s="1497" t="s">
        <v>440</v>
      </c>
      <c r="B737" s="1448" t="s">
        <v>604</v>
      </c>
      <c r="C737" s="1449" t="s">
        <v>1240</v>
      </c>
      <c r="D737" s="1450"/>
      <c r="E737" s="1451">
        <v>29.5</v>
      </c>
      <c r="F737" s="1452"/>
      <c r="G737" s="1452"/>
      <c r="H737" s="1453"/>
      <c r="I737" s="1465"/>
      <c r="J737" s="1465"/>
      <c r="K737" s="1465"/>
      <c r="L737" s="1454">
        <v>54</v>
      </c>
      <c r="M737" s="1452">
        <v>24.5</v>
      </c>
      <c r="N737" s="1456">
        <v>3</v>
      </c>
      <c r="O737" s="1423"/>
      <c r="P737" s="318"/>
      <c r="Q737" s="318"/>
      <c r="R737" s="318"/>
      <c r="S737" s="318"/>
      <c r="T737" s="318"/>
      <c r="U737" s="318"/>
    </row>
    <row r="738" spans="1:21" s="342" customFormat="1">
      <c r="A738" s="1498" t="s">
        <v>440</v>
      </c>
      <c r="B738" s="1448" t="s">
        <v>604</v>
      </c>
      <c r="C738" s="1449" t="s">
        <v>602</v>
      </c>
      <c r="D738" s="1450"/>
      <c r="E738" s="1451">
        <v>52</v>
      </c>
      <c r="F738" s="1452" t="s">
        <v>484</v>
      </c>
      <c r="G738" s="1452"/>
      <c r="H738" s="1453"/>
      <c r="I738" s="1465"/>
      <c r="J738" s="1465"/>
      <c r="K738" s="1465"/>
      <c r="L738" s="1454">
        <v>93</v>
      </c>
      <c r="M738" s="1452">
        <v>41</v>
      </c>
      <c r="N738" s="1456">
        <v>3</v>
      </c>
      <c r="O738" s="1426"/>
      <c r="P738" s="318"/>
      <c r="Q738" s="318"/>
      <c r="R738" s="318"/>
      <c r="S738" s="318"/>
      <c r="T738" s="318"/>
      <c r="U738" s="318"/>
    </row>
    <row r="739" spans="1:21" s="342" customFormat="1">
      <c r="A739" s="1498" t="s">
        <v>440</v>
      </c>
      <c r="B739" s="1448" t="s">
        <v>604</v>
      </c>
      <c r="C739" s="1449" t="s">
        <v>602</v>
      </c>
      <c r="D739" s="1450"/>
      <c r="E739" s="1451">
        <v>50</v>
      </c>
      <c r="F739" s="1452" t="s">
        <v>485</v>
      </c>
      <c r="G739" s="1452"/>
      <c r="H739" s="1453"/>
      <c r="I739" s="1465"/>
      <c r="J739" s="1465"/>
      <c r="K739" s="1465"/>
      <c r="L739" s="1454">
        <v>89</v>
      </c>
      <c r="M739" s="1452">
        <v>39</v>
      </c>
      <c r="N739" s="1456">
        <v>3</v>
      </c>
      <c r="O739" s="1432"/>
      <c r="P739" s="318"/>
      <c r="Q739" s="318"/>
      <c r="R739" s="318"/>
      <c r="S739" s="318"/>
      <c r="T739" s="318"/>
      <c r="U739" s="318"/>
    </row>
    <row r="740" spans="1:21" s="342" customFormat="1">
      <c r="A740" s="1447" t="s">
        <v>603</v>
      </c>
      <c r="B740" s="1448" t="s">
        <v>604</v>
      </c>
      <c r="C740" s="1449" t="s">
        <v>602</v>
      </c>
      <c r="D740" s="1450"/>
      <c r="E740" s="1451">
        <v>67.5</v>
      </c>
      <c r="F740" s="1452" t="s">
        <v>484</v>
      </c>
      <c r="G740" s="1452"/>
      <c r="H740" s="1453"/>
      <c r="I740" s="1465"/>
      <c r="J740" s="1465"/>
      <c r="K740" s="1465"/>
      <c r="L740" s="1454">
        <v>124</v>
      </c>
      <c r="M740" s="1452">
        <v>56.5</v>
      </c>
      <c r="N740" s="1456">
        <v>3</v>
      </c>
      <c r="O740" s="1432"/>
      <c r="P740" s="318"/>
      <c r="Q740" s="318"/>
      <c r="R740" s="318"/>
      <c r="S740" s="318"/>
      <c r="T740" s="318"/>
      <c r="U740" s="318"/>
    </row>
    <row r="741" spans="1:21" s="342" customFormat="1">
      <c r="A741" s="1447" t="s">
        <v>603</v>
      </c>
      <c r="B741" s="1448" t="s">
        <v>604</v>
      </c>
      <c r="C741" s="1449" t="s">
        <v>602</v>
      </c>
      <c r="D741" s="1450"/>
      <c r="E741" s="1451">
        <v>55</v>
      </c>
      <c r="F741" s="1452" t="s">
        <v>485</v>
      </c>
      <c r="G741" s="1452"/>
      <c r="H741" s="1453"/>
      <c r="I741" s="1465"/>
      <c r="J741" s="1465"/>
      <c r="K741" s="1465"/>
      <c r="L741" s="1454">
        <v>99</v>
      </c>
      <c r="M741" s="1452">
        <v>44</v>
      </c>
      <c r="N741" s="1456">
        <v>3</v>
      </c>
      <c r="O741" s="1423"/>
      <c r="P741" s="318"/>
      <c r="Q741" s="318"/>
      <c r="R741" s="318"/>
      <c r="S741" s="318"/>
      <c r="T741" s="318"/>
      <c r="U741" s="318"/>
    </row>
    <row r="742" spans="1:21" s="342" customFormat="1">
      <c r="A742" s="1447"/>
      <c r="B742" s="1448" t="s">
        <v>604</v>
      </c>
      <c r="C742" s="1449" t="s">
        <v>605</v>
      </c>
      <c r="D742" s="1450"/>
      <c r="E742" s="1451">
        <v>68.5</v>
      </c>
      <c r="F742" s="1452"/>
      <c r="G742" s="1452"/>
      <c r="H742" s="1453"/>
      <c r="I742" s="1465"/>
      <c r="J742" s="1465"/>
      <c r="K742" s="1465"/>
      <c r="L742" s="1454">
        <v>122.5</v>
      </c>
      <c r="M742" s="1452">
        <v>54</v>
      </c>
      <c r="N742" s="1456">
        <v>3</v>
      </c>
      <c r="O742" s="1433"/>
      <c r="P742" s="318"/>
      <c r="Q742" s="318"/>
      <c r="R742" s="318"/>
      <c r="S742" s="318"/>
      <c r="T742" s="318"/>
      <c r="U742" s="318"/>
    </row>
    <row r="743" spans="1:21" s="342" customFormat="1">
      <c r="A743" s="1507" t="s">
        <v>440</v>
      </c>
      <c r="B743" s="1448" t="s">
        <v>604</v>
      </c>
      <c r="C743" s="1449" t="s">
        <v>605</v>
      </c>
      <c r="D743" s="1450"/>
      <c r="E743" s="1451">
        <v>81.5</v>
      </c>
      <c r="F743" s="1452"/>
      <c r="G743" s="1452"/>
      <c r="H743" s="1453"/>
      <c r="I743" s="1465"/>
      <c r="J743" s="1465"/>
      <c r="K743" s="1465"/>
      <c r="L743" s="1454">
        <v>138</v>
      </c>
      <c r="M743" s="1452">
        <v>56.5</v>
      </c>
      <c r="N743" s="1456">
        <v>3</v>
      </c>
      <c r="O743" s="1423"/>
      <c r="P743" s="318"/>
      <c r="Q743" s="318"/>
      <c r="R743" s="318"/>
      <c r="S743" s="318"/>
      <c r="T743" s="318"/>
      <c r="U743" s="318"/>
    </row>
    <row r="744" spans="1:21" s="342" customFormat="1">
      <c r="A744" s="1498" t="s">
        <v>484</v>
      </c>
      <c r="B744" s="1448" t="s">
        <v>604</v>
      </c>
      <c r="C744" s="1449" t="s">
        <v>1164</v>
      </c>
      <c r="D744" s="1450"/>
      <c r="E744" s="1451">
        <v>70</v>
      </c>
      <c r="F744" s="1452"/>
      <c r="G744" s="1452"/>
      <c r="H744" s="1453"/>
      <c r="I744" s="1465"/>
      <c r="J744" s="1465"/>
      <c r="K744" s="1465"/>
      <c r="L744" s="1454">
        <v>129</v>
      </c>
      <c r="M744" s="1452">
        <v>59</v>
      </c>
      <c r="N744" s="1456">
        <v>3</v>
      </c>
      <c r="O744" s="1433"/>
      <c r="P744" s="1418"/>
      <c r="Q744" s="1418"/>
      <c r="R744" s="1418"/>
      <c r="S744" s="1418"/>
      <c r="T744" s="1418"/>
      <c r="U744" s="318"/>
    </row>
    <row r="745" spans="1:21" s="342" customFormat="1">
      <c r="A745" s="1498" t="s">
        <v>485</v>
      </c>
      <c r="B745" s="1448" t="s">
        <v>604</v>
      </c>
      <c r="C745" s="1449" t="s">
        <v>1164</v>
      </c>
      <c r="D745" s="1450"/>
      <c r="E745" s="1451">
        <v>57.5</v>
      </c>
      <c r="F745" s="1452" t="s">
        <v>1165</v>
      </c>
      <c r="G745" s="1452"/>
      <c r="H745" s="1453"/>
      <c r="I745" s="1465"/>
      <c r="J745" s="1465"/>
      <c r="K745" s="1465"/>
      <c r="L745" s="1454">
        <v>104</v>
      </c>
      <c r="M745" s="1452">
        <v>46.5</v>
      </c>
      <c r="N745" s="1456"/>
      <c r="O745" s="1423"/>
      <c r="P745" s="1418"/>
      <c r="Q745" s="1418"/>
      <c r="R745" s="1418"/>
      <c r="S745" s="1418"/>
      <c r="T745" s="1418"/>
      <c r="U745" s="318"/>
    </row>
    <row r="746" spans="1:21" s="342" customFormat="1">
      <c r="A746" s="1447" t="s">
        <v>601</v>
      </c>
      <c r="B746" s="1448" t="s">
        <v>606</v>
      </c>
      <c r="C746" s="1449" t="s">
        <v>1163</v>
      </c>
      <c r="D746" s="1450"/>
      <c r="E746" s="1451">
        <v>28.5</v>
      </c>
      <c r="F746" s="1452"/>
      <c r="G746" s="1452"/>
      <c r="H746" s="1453"/>
      <c r="I746" s="1465"/>
      <c r="J746" s="1465"/>
      <c r="K746" s="1465"/>
      <c r="L746" s="1454">
        <v>53</v>
      </c>
      <c r="M746" s="1452">
        <v>24.5</v>
      </c>
      <c r="N746" s="1456">
        <v>2</v>
      </c>
      <c r="O746" s="1426"/>
      <c r="P746" s="318"/>
      <c r="Q746" s="318"/>
      <c r="R746" s="318"/>
      <c r="S746" s="318"/>
      <c r="T746" s="318"/>
      <c r="U746" s="318"/>
    </row>
    <row r="747" spans="1:21" s="342" customFormat="1">
      <c r="A747" s="1447" t="s">
        <v>484</v>
      </c>
      <c r="B747" s="1448" t="s">
        <v>606</v>
      </c>
      <c r="C747" s="1449" t="s">
        <v>1163</v>
      </c>
      <c r="D747" s="1450"/>
      <c r="E747" s="1451">
        <v>40.5</v>
      </c>
      <c r="F747" s="1452"/>
      <c r="G747" s="1452"/>
      <c r="H747" s="1453"/>
      <c r="I747" s="1465"/>
      <c r="J747" s="1465"/>
      <c r="K747" s="1465"/>
      <c r="L747" s="1454">
        <v>72.5</v>
      </c>
      <c r="M747" s="1452">
        <v>32</v>
      </c>
      <c r="N747" s="1456">
        <v>2</v>
      </c>
      <c r="O747" s="1423"/>
      <c r="P747" s="318"/>
      <c r="Q747" s="318"/>
      <c r="R747" s="318"/>
      <c r="S747" s="318"/>
      <c r="T747" s="318"/>
      <c r="U747" s="318"/>
    </row>
    <row r="748" spans="1:21" s="342" customFormat="1">
      <c r="A748" s="1447" t="s">
        <v>601</v>
      </c>
      <c r="B748" s="1448" t="s">
        <v>606</v>
      </c>
      <c r="C748" s="1449" t="s">
        <v>608</v>
      </c>
      <c r="D748" s="1450"/>
      <c r="E748" s="1451">
        <v>27</v>
      </c>
      <c r="F748" s="1452"/>
      <c r="G748" s="1452"/>
      <c r="H748" s="1453"/>
      <c r="I748" s="1465"/>
      <c r="J748" s="1465"/>
      <c r="K748" s="1465"/>
      <c r="L748" s="1454">
        <v>47</v>
      </c>
      <c r="M748" s="1452">
        <v>20</v>
      </c>
      <c r="N748" s="1456">
        <v>2</v>
      </c>
      <c r="O748" s="1426"/>
      <c r="P748" s="318"/>
      <c r="Q748" s="318"/>
      <c r="R748" s="318"/>
      <c r="S748" s="318"/>
      <c r="T748" s="318"/>
      <c r="U748" s="318"/>
    </row>
    <row r="749" spans="1:21" s="342" customFormat="1">
      <c r="A749" s="1447" t="s">
        <v>484</v>
      </c>
      <c r="B749" s="1448" t="s">
        <v>606</v>
      </c>
      <c r="C749" s="1449" t="s">
        <v>608</v>
      </c>
      <c r="D749" s="1450"/>
      <c r="E749" s="1451">
        <v>43.5</v>
      </c>
      <c r="F749" s="1452"/>
      <c r="G749" s="1452"/>
      <c r="H749" s="1453"/>
      <c r="I749" s="1465"/>
      <c r="J749" s="1465"/>
      <c r="K749" s="1465"/>
      <c r="L749" s="1454">
        <v>80</v>
      </c>
      <c r="M749" s="1452">
        <v>36.5</v>
      </c>
      <c r="N749" s="1456">
        <v>2</v>
      </c>
      <c r="O749" s="1426"/>
      <c r="P749" s="329"/>
      <c r="Q749" s="318"/>
      <c r="R749" s="318"/>
      <c r="S749" s="318"/>
      <c r="T749" s="318"/>
      <c r="U749" s="318"/>
    </row>
    <row r="750" spans="1:21" s="342" customFormat="1">
      <c r="A750" s="1447" t="s">
        <v>601</v>
      </c>
      <c r="B750" s="1448" t="s">
        <v>606</v>
      </c>
      <c r="C750" s="1449" t="s">
        <v>607</v>
      </c>
      <c r="D750" s="1450"/>
      <c r="E750" s="1451">
        <v>28.5</v>
      </c>
      <c r="F750" s="1452"/>
      <c r="G750" s="1452"/>
      <c r="H750" s="1453"/>
      <c r="I750" s="1465"/>
      <c r="J750" s="1465"/>
      <c r="K750" s="1465"/>
      <c r="L750" s="1454">
        <v>50</v>
      </c>
      <c r="M750" s="1452">
        <v>21.5</v>
      </c>
      <c r="N750" s="1456">
        <v>2</v>
      </c>
      <c r="O750" s="1423"/>
      <c r="P750" s="329"/>
      <c r="Q750" s="318"/>
      <c r="R750" s="318"/>
      <c r="S750" s="318"/>
      <c r="T750" s="318"/>
      <c r="U750" s="318"/>
    </row>
    <row r="751" spans="1:21" s="342" customFormat="1">
      <c r="A751" s="1447" t="s">
        <v>484</v>
      </c>
      <c r="B751" s="1448" t="s">
        <v>606</v>
      </c>
      <c r="C751" s="1449" t="s">
        <v>607</v>
      </c>
      <c r="D751" s="1450"/>
      <c r="E751" s="1451">
        <v>45</v>
      </c>
      <c r="F751" s="1452"/>
      <c r="G751" s="1452"/>
      <c r="H751" s="1453"/>
      <c r="I751" s="1465"/>
      <c r="J751" s="1465"/>
      <c r="K751" s="1465"/>
      <c r="L751" s="1454">
        <v>84</v>
      </c>
      <c r="M751" s="1452">
        <v>39</v>
      </c>
      <c r="N751" s="1456">
        <v>2</v>
      </c>
      <c r="O751" s="1426"/>
      <c r="P751" s="329"/>
      <c r="Q751" s="318"/>
      <c r="R751" s="318"/>
      <c r="S751" s="318"/>
      <c r="T751" s="318"/>
      <c r="U751" s="318"/>
    </row>
    <row r="752" spans="1:21" s="342" customFormat="1">
      <c r="A752" s="1447" t="s">
        <v>601</v>
      </c>
      <c r="B752" s="1448" t="s">
        <v>606</v>
      </c>
      <c r="C752" s="1449" t="s">
        <v>1162</v>
      </c>
      <c r="D752" s="1450"/>
      <c r="E752" s="1451">
        <v>33.5</v>
      </c>
      <c r="F752" s="1452"/>
      <c r="G752" s="1452"/>
      <c r="H752" s="1453"/>
      <c r="I752" s="1465"/>
      <c r="J752" s="1465"/>
      <c r="K752" s="1465"/>
      <c r="L752" s="1454">
        <v>61</v>
      </c>
      <c r="M752" s="1452">
        <v>27.5</v>
      </c>
      <c r="N752" s="1456">
        <v>3</v>
      </c>
      <c r="O752" s="1423"/>
      <c r="P752" s="329"/>
      <c r="Q752" s="318"/>
      <c r="R752" s="318"/>
      <c r="S752" s="318"/>
      <c r="T752" s="318"/>
      <c r="U752" s="318"/>
    </row>
    <row r="753" spans="1:21" s="342" customFormat="1">
      <c r="A753" s="1447" t="s">
        <v>484</v>
      </c>
      <c r="B753" s="1448" t="s">
        <v>606</v>
      </c>
      <c r="C753" s="1449" t="s">
        <v>1162</v>
      </c>
      <c r="D753" s="1450"/>
      <c r="E753" s="1451">
        <v>47</v>
      </c>
      <c r="F753" s="1452"/>
      <c r="G753" s="1452"/>
      <c r="H753" s="1453"/>
      <c r="I753" s="1465"/>
      <c r="J753" s="1465"/>
      <c r="K753" s="1465"/>
      <c r="L753" s="1454">
        <v>87</v>
      </c>
      <c r="M753" s="1452">
        <v>40</v>
      </c>
      <c r="N753" s="1456">
        <v>3</v>
      </c>
      <c r="O753" s="1423"/>
      <c r="P753" s="329"/>
      <c r="Q753" s="318"/>
      <c r="R753" s="318"/>
      <c r="S753" s="318"/>
      <c r="T753" s="318"/>
      <c r="U753" s="318"/>
    </row>
    <row r="754" spans="1:21" s="342" customFormat="1">
      <c r="A754" s="1498" t="s">
        <v>1159</v>
      </c>
      <c r="B754" s="1448" t="s">
        <v>606</v>
      </c>
      <c r="C754" s="1449" t="s">
        <v>592</v>
      </c>
      <c r="D754" s="1450"/>
      <c r="E754" s="1451">
        <v>68.5</v>
      </c>
      <c r="F754" s="1452" t="s">
        <v>1160</v>
      </c>
      <c r="G754" s="1452"/>
      <c r="H754" s="1453"/>
      <c r="I754" s="1465"/>
      <c r="J754" s="1465"/>
      <c r="K754" s="1465"/>
      <c r="L754" s="1454">
        <v>122.5</v>
      </c>
      <c r="M754" s="1452">
        <v>54</v>
      </c>
      <c r="N754" s="1456">
        <v>3</v>
      </c>
      <c r="O754" s="1423"/>
      <c r="P754" s="329"/>
      <c r="Q754" s="318"/>
      <c r="R754" s="318"/>
      <c r="S754" s="318"/>
      <c r="T754" s="318"/>
      <c r="U754" s="318"/>
    </row>
    <row r="755" spans="1:21" s="342" customFormat="1">
      <c r="A755" s="1447" t="s">
        <v>484</v>
      </c>
      <c r="B755" s="1448" t="s">
        <v>606</v>
      </c>
      <c r="C755" s="1449" t="s">
        <v>592</v>
      </c>
      <c r="D755" s="1450"/>
      <c r="E755" s="1451">
        <v>71</v>
      </c>
      <c r="F755" s="1452" t="s">
        <v>1160</v>
      </c>
      <c r="G755" s="1452"/>
      <c r="H755" s="1453"/>
      <c r="I755" s="1465"/>
      <c r="J755" s="1465"/>
      <c r="K755" s="1465"/>
      <c r="L755" s="1454">
        <v>127.5</v>
      </c>
      <c r="M755" s="1452">
        <v>56</v>
      </c>
      <c r="N755" s="1456">
        <v>3</v>
      </c>
      <c r="O755" s="1423"/>
      <c r="P755" s="1419"/>
      <c r="Q755" s="318"/>
      <c r="R755" s="318"/>
      <c r="S755" s="318"/>
      <c r="T755" s="318"/>
      <c r="U755" s="318"/>
    </row>
    <row r="756" spans="1:21" s="342" customFormat="1">
      <c r="A756" s="1447" t="s">
        <v>440</v>
      </c>
      <c r="B756" s="1448" t="s">
        <v>606</v>
      </c>
      <c r="C756" s="1449" t="s">
        <v>592</v>
      </c>
      <c r="D756" s="1450"/>
      <c r="E756" s="1451">
        <v>29</v>
      </c>
      <c r="F756" s="1452" t="s">
        <v>1160</v>
      </c>
      <c r="G756" s="1452"/>
      <c r="H756" s="1453"/>
      <c r="I756" s="1465"/>
      <c r="J756" s="1465"/>
      <c r="K756" s="1465"/>
      <c r="L756" s="1454">
        <v>55.5</v>
      </c>
      <c r="M756" s="1452">
        <v>26.5</v>
      </c>
      <c r="N756" s="1456">
        <v>3</v>
      </c>
      <c r="O756" s="1423"/>
      <c r="P756" s="329"/>
      <c r="Q756" s="318"/>
      <c r="R756" s="318"/>
      <c r="S756" s="318"/>
      <c r="T756" s="318"/>
      <c r="U756" s="318"/>
    </row>
    <row r="757" spans="1:21" s="342" customFormat="1">
      <c r="A757" s="1507" t="s">
        <v>601</v>
      </c>
      <c r="B757" s="1448" t="s">
        <v>606</v>
      </c>
      <c r="C757" s="1449" t="s">
        <v>609</v>
      </c>
      <c r="D757" s="1450"/>
      <c r="E757" s="1451">
        <v>33</v>
      </c>
      <c r="F757" s="1452"/>
      <c r="G757" s="1452"/>
      <c r="H757" s="1453"/>
      <c r="I757" s="1465"/>
      <c r="J757" s="1465"/>
      <c r="K757" s="1465"/>
      <c r="L757" s="1454">
        <v>59</v>
      </c>
      <c r="M757" s="1452">
        <v>26</v>
      </c>
      <c r="N757" s="1456">
        <v>3</v>
      </c>
      <c r="O757" s="1423"/>
      <c r="P757" s="1419"/>
      <c r="Q757" s="318"/>
      <c r="R757" s="318"/>
      <c r="S757" s="318"/>
      <c r="T757" s="318"/>
      <c r="U757" s="318"/>
    </row>
    <row r="758" spans="1:21" s="342" customFormat="1">
      <c r="A758" s="1554" t="s">
        <v>484</v>
      </c>
      <c r="B758" s="1448" t="s">
        <v>606</v>
      </c>
      <c r="C758" s="1449" t="s">
        <v>609</v>
      </c>
      <c r="D758" s="1519"/>
      <c r="E758" s="1520">
        <v>54.5</v>
      </c>
      <c r="F758" s="1521"/>
      <c r="G758" s="1452"/>
      <c r="H758" s="1514"/>
      <c r="I758" s="1490"/>
      <c r="J758" s="1490"/>
      <c r="K758" s="1490"/>
      <c r="L758" s="1515">
        <v>102</v>
      </c>
      <c r="M758" s="1521">
        <v>47.5</v>
      </c>
      <c r="N758" s="1456">
        <v>3</v>
      </c>
      <c r="O758" s="1423"/>
      <c r="P758" s="1419"/>
      <c r="Q758" s="318"/>
      <c r="R758" s="318"/>
      <c r="S758" s="318"/>
      <c r="T758" s="318"/>
      <c r="U758" s="318"/>
    </row>
    <row r="759" spans="1:21" s="342" customFormat="1">
      <c r="A759" s="1507" t="s">
        <v>485</v>
      </c>
      <c r="B759" s="1448" t="s">
        <v>606</v>
      </c>
      <c r="C759" s="1449" t="s">
        <v>934</v>
      </c>
      <c r="D759" s="1450"/>
      <c r="E759" s="1451">
        <v>37</v>
      </c>
      <c r="F759" s="1452"/>
      <c r="G759" s="1452"/>
      <c r="H759" s="1453"/>
      <c r="I759" s="1465"/>
      <c r="J759" s="1465"/>
      <c r="K759" s="1465"/>
      <c r="L759" s="1454">
        <v>68.5</v>
      </c>
      <c r="M759" s="1452">
        <v>31</v>
      </c>
      <c r="N759" s="1456">
        <v>3</v>
      </c>
      <c r="O759" s="1423"/>
      <c r="P759" s="1419"/>
      <c r="Q759" s="318"/>
      <c r="R759" s="318"/>
      <c r="S759" s="318"/>
      <c r="T759" s="318"/>
      <c r="U759" s="318"/>
    </row>
    <row r="760" spans="1:21" s="342" customFormat="1">
      <c r="A760" s="1554" t="s">
        <v>1238</v>
      </c>
      <c r="B760" s="1448" t="s">
        <v>606</v>
      </c>
      <c r="C760" s="1449" t="s">
        <v>934</v>
      </c>
      <c r="D760" s="1519"/>
      <c r="E760" s="1520">
        <v>60</v>
      </c>
      <c r="F760" s="1521"/>
      <c r="G760" s="1452"/>
      <c r="H760" s="1514"/>
      <c r="I760" s="1490"/>
      <c r="J760" s="1490"/>
      <c r="K760" s="1490"/>
      <c r="L760" s="1515">
        <v>114.5</v>
      </c>
      <c r="M760" s="1521">
        <v>54.5</v>
      </c>
      <c r="N760" s="1456">
        <v>3</v>
      </c>
      <c r="O760" s="1423"/>
      <c r="P760" s="318"/>
      <c r="Q760" s="318"/>
      <c r="R760" s="318"/>
      <c r="S760" s="318"/>
      <c r="T760" s="318"/>
      <c r="U760" s="318"/>
    </row>
    <row r="761" spans="1:21" s="342" customFormat="1">
      <c r="A761" s="1554" t="s">
        <v>1239</v>
      </c>
      <c r="B761" s="1448" t="s">
        <v>606</v>
      </c>
      <c r="C761" s="1449" t="s">
        <v>934</v>
      </c>
      <c r="D761" s="1519"/>
      <c r="E761" s="1520">
        <v>38.5</v>
      </c>
      <c r="F761" s="1521"/>
      <c r="G761" s="1452"/>
      <c r="H761" s="1514"/>
      <c r="I761" s="1490"/>
      <c r="J761" s="1490"/>
      <c r="K761" s="1490"/>
      <c r="L761" s="1515">
        <v>71.5</v>
      </c>
      <c r="M761" s="1521">
        <v>33</v>
      </c>
      <c r="N761" s="1456">
        <v>3</v>
      </c>
      <c r="O761" s="1426"/>
      <c r="P761" s="318"/>
      <c r="Q761" s="318"/>
      <c r="R761" s="318"/>
      <c r="S761" s="318"/>
      <c r="T761" s="318"/>
      <c r="U761" s="318"/>
    </row>
    <row r="762" spans="1:21" s="342" customFormat="1">
      <c r="A762" s="1507" t="s">
        <v>485</v>
      </c>
      <c r="B762" s="1448" t="s">
        <v>606</v>
      </c>
      <c r="C762" s="1449" t="s">
        <v>1161</v>
      </c>
      <c r="D762" s="1450"/>
      <c r="E762" s="1451">
        <v>37.5</v>
      </c>
      <c r="F762" s="1452"/>
      <c r="G762" s="1452"/>
      <c r="H762" s="1453"/>
      <c r="I762" s="1465"/>
      <c r="J762" s="1465"/>
      <c r="K762" s="1465"/>
      <c r="L762" s="1454">
        <v>64</v>
      </c>
      <c r="M762" s="1452">
        <v>26.5</v>
      </c>
      <c r="N762" s="1456">
        <v>3</v>
      </c>
      <c r="O762" s="1426"/>
      <c r="P762" s="318"/>
      <c r="Q762" s="318"/>
      <c r="R762" s="318"/>
      <c r="S762" s="318"/>
      <c r="T762" s="318"/>
      <c r="U762" s="318"/>
    </row>
    <row r="763" spans="1:21" s="342" customFormat="1">
      <c r="A763" s="1554" t="s">
        <v>1235</v>
      </c>
      <c r="B763" s="1448" t="s">
        <v>606</v>
      </c>
      <c r="C763" s="1449" t="s">
        <v>1161</v>
      </c>
      <c r="D763" s="1519"/>
      <c r="E763" s="1520">
        <v>60</v>
      </c>
      <c r="F763" s="1521"/>
      <c r="G763" s="1452"/>
      <c r="H763" s="1514"/>
      <c r="I763" s="1490"/>
      <c r="J763" s="1490"/>
      <c r="K763" s="1490"/>
      <c r="L763" s="1515">
        <v>109</v>
      </c>
      <c r="M763" s="1521">
        <v>49</v>
      </c>
      <c r="N763" s="1456">
        <v>3</v>
      </c>
      <c r="O763" s="1426"/>
      <c r="P763" s="329"/>
      <c r="Q763" s="318"/>
      <c r="R763" s="318"/>
      <c r="S763" s="318"/>
      <c r="T763" s="318"/>
      <c r="U763" s="318"/>
    </row>
    <row r="764" spans="1:21" s="342" customFormat="1">
      <c r="A764" s="1554" t="s">
        <v>1236</v>
      </c>
      <c r="B764" s="1448" t="s">
        <v>606</v>
      </c>
      <c r="C764" s="1449" t="s">
        <v>1161</v>
      </c>
      <c r="D764" s="1519"/>
      <c r="E764" s="1520">
        <v>67.5</v>
      </c>
      <c r="F764" s="1521"/>
      <c r="G764" s="1452"/>
      <c r="H764" s="1514"/>
      <c r="I764" s="1490"/>
      <c r="J764" s="1490"/>
      <c r="K764" s="1490"/>
      <c r="L764" s="1515">
        <v>129</v>
      </c>
      <c r="M764" s="1521">
        <v>61.5</v>
      </c>
      <c r="N764" s="1456">
        <v>3</v>
      </c>
      <c r="O764" s="1426"/>
      <c r="P764" s="329"/>
      <c r="Q764" s="318"/>
      <c r="R764" s="318"/>
      <c r="S764" s="318"/>
      <c r="T764" s="318"/>
      <c r="U764" s="318"/>
    </row>
    <row r="765" spans="1:21" s="342" customFormat="1">
      <c r="A765" s="1554" t="s">
        <v>1237</v>
      </c>
      <c r="B765" s="1448" t="s">
        <v>606</v>
      </c>
      <c r="C765" s="1449" t="s">
        <v>1161</v>
      </c>
      <c r="D765" s="1519"/>
      <c r="E765" s="1520">
        <v>37.5</v>
      </c>
      <c r="F765" s="1521"/>
      <c r="G765" s="1452"/>
      <c r="H765" s="1514"/>
      <c r="I765" s="1490"/>
      <c r="J765" s="1490"/>
      <c r="K765" s="1490"/>
      <c r="L765" s="1515">
        <v>64</v>
      </c>
      <c r="M765" s="1521">
        <v>26.5</v>
      </c>
      <c r="N765" s="1456">
        <v>3</v>
      </c>
      <c r="O765" s="1426"/>
      <c r="P765" s="329"/>
      <c r="Q765" s="318"/>
      <c r="R765" s="318"/>
      <c r="S765" s="318"/>
      <c r="T765" s="318"/>
      <c r="U765" s="318"/>
    </row>
    <row r="766" spans="1:21" s="342" customFormat="1">
      <c r="A766" s="1507" t="s">
        <v>601</v>
      </c>
      <c r="B766" s="1448" t="s">
        <v>606</v>
      </c>
      <c r="C766" s="1449" t="s">
        <v>319</v>
      </c>
      <c r="D766" s="1450"/>
      <c r="E766" s="1451">
        <v>29</v>
      </c>
      <c r="F766" s="1452" t="s">
        <v>1158</v>
      </c>
      <c r="G766" s="1452"/>
      <c r="H766" s="1453"/>
      <c r="I766" s="1465"/>
      <c r="J766" s="1465"/>
      <c r="K766" s="1465"/>
      <c r="L766" s="1454">
        <v>55.5</v>
      </c>
      <c r="M766" s="1452">
        <v>26.5</v>
      </c>
      <c r="N766" s="1456">
        <v>3</v>
      </c>
      <c r="O766" s="1426"/>
      <c r="P766" s="329"/>
      <c r="Q766" s="318"/>
      <c r="R766" s="318"/>
      <c r="S766" s="318"/>
      <c r="T766" s="318"/>
      <c r="U766" s="318"/>
    </row>
    <row r="767" spans="1:21" s="342" customFormat="1">
      <c r="A767" s="1554" t="s">
        <v>484</v>
      </c>
      <c r="B767" s="1448" t="s">
        <v>606</v>
      </c>
      <c r="C767" s="1449" t="s">
        <v>319</v>
      </c>
      <c r="D767" s="1519"/>
      <c r="E767" s="1520">
        <v>68.5</v>
      </c>
      <c r="F767" s="1521"/>
      <c r="G767" s="1452"/>
      <c r="H767" s="1514"/>
      <c r="I767" s="1490"/>
      <c r="J767" s="1490"/>
      <c r="K767" s="1490"/>
      <c r="L767" s="1515">
        <v>122.5</v>
      </c>
      <c r="M767" s="1521">
        <v>54</v>
      </c>
      <c r="N767" s="1456">
        <v>3</v>
      </c>
      <c r="O767" s="1423"/>
      <c r="P767" s="329"/>
      <c r="Q767" s="318"/>
      <c r="R767" s="318"/>
      <c r="S767" s="318"/>
      <c r="T767" s="318"/>
      <c r="U767" s="318"/>
    </row>
    <row r="768" spans="1:21" s="342" customFormat="1">
      <c r="A768" s="542" t="s">
        <v>774</v>
      </c>
      <c r="B768" s="542" t="s">
        <v>459</v>
      </c>
      <c r="C768" s="515">
        <v>70</v>
      </c>
      <c r="D768" s="542" t="s">
        <v>775</v>
      </c>
      <c r="E768" s="515">
        <v>140</v>
      </c>
      <c r="F768" s="542" t="s">
        <v>776</v>
      </c>
      <c r="G768" s="542" t="s">
        <v>459</v>
      </c>
      <c r="H768" s="515">
        <v>80</v>
      </c>
      <c r="I768" s="542" t="s">
        <v>777</v>
      </c>
      <c r="J768" s="542" t="s">
        <v>459</v>
      </c>
      <c r="K768" s="515">
        <v>55</v>
      </c>
      <c r="L768" s="542" t="s">
        <v>778</v>
      </c>
      <c r="M768" s="542" t="s">
        <v>459</v>
      </c>
      <c r="N768" s="1407">
        <v>75</v>
      </c>
      <c r="O768" s="1423"/>
      <c r="P768" s="318"/>
      <c r="Q768" s="318"/>
      <c r="R768" s="318"/>
      <c r="S768" s="318"/>
      <c r="T768" s="318"/>
      <c r="U768" s="318"/>
    </row>
    <row r="769" spans="1:21" s="342" customFormat="1">
      <c r="A769" s="542" t="s">
        <v>779</v>
      </c>
      <c r="B769" s="542" t="s">
        <v>459</v>
      </c>
      <c r="C769" s="515">
        <v>70</v>
      </c>
      <c r="D769" s="542" t="s">
        <v>775</v>
      </c>
      <c r="E769" s="314"/>
      <c r="F769" s="542" t="s">
        <v>780</v>
      </c>
      <c r="G769" s="542" t="s">
        <v>459</v>
      </c>
      <c r="H769" s="515">
        <v>50</v>
      </c>
      <c r="I769" s="542" t="s">
        <v>781</v>
      </c>
      <c r="J769" s="542" t="s">
        <v>459</v>
      </c>
      <c r="K769" s="515">
        <v>80</v>
      </c>
      <c r="L769" s="542" t="s">
        <v>1016</v>
      </c>
      <c r="M769" s="542" t="s">
        <v>775</v>
      </c>
      <c r="N769" s="1407">
        <v>150</v>
      </c>
      <c r="O769" s="1423"/>
      <c r="P769" s="318"/>
      <c r="Q769" s="318"/>
      <c r="R769" s="318"/>
      <c r="S769" s="318"/>
      <c r="T769" s="318"/>
      <c r="U769" s="318"/>
    </row>
    <row r="770" spans="1:21" s="342" customFormat="1">
      <c r="A770" s="542" t="s">
        <v>782</v>
      </c>
      <c r="B770" s="542" t="s">
        <v>459</v>
      </c>
      <c r="C770" s="515">
        <v>50</v>
      </c>
      <c r="D770" s="542"/>
      <c r="E770" s="341"/>
      <c r="F770" s="542" t="s">
        <v>783</v>
      </c>
      <c r="G770" s="542" t="s">
        <v>459</v>
      </c>
      <c r="H770" s="515">
        <v>60</v>
      </c>
      <c r="I770" s="542" t="s">
        <v>784</v>
      </c>
      <c r="J770" s="542" t="s">
        <v>459</v>
      </c>
      <c r="K770" s="515">
        <v>50</v>
      </c>
      <c r="L770" s="542" t="s">
        <v>1016</v>
      </c>
      <c r="M770" s="542" t="s">
        <v>775</v>
      </c>
      <c r="N770" s="1407">
        <v>120</v>
      </c>
      <c r="O770" s="1423"/>
      <c r="P770" s="318"/>
      <c r="Q770" s="318"/>
      <c r="R770" s="318"/>
      <c r="S770" s="318"/>
      <c r="T770" s="318"/>
      <c r="U770" s="318"/>
    </row>
    <row r="771" spans="1:21" s="342" customFormat="1">
      <c r="A771" s="542" t="s">
        <v>786</v>
      </c>
      <c r="B771" s="542" t="s">
        <v>459</v>
      </c>
      <c r="C771" s="515">
        <v>50</v>
      </c>
      <c r="D771" s="542" t="s">
        <v>775</v>
      </c>
      <c r="E771" s="515">
        <v>100</v>
      </c>
      <c r="F771" s="542" t="s">
        <v>787</v>
      </c>
      <c r="G771" s="542" t="s">
        <v>459</v>
      </c>
      <c r="H771" s="314">
        <v>83</v>
      </c>
      <c r="I771" s="542"/>
      <c r="J771" s="542"/>
      <c r="K771" s="341"/>
      <c r="L771" s="542" t="s">
        <v>785</v>
      </c>
      <c r="M771" s="542" t="s">
        <v>459</v>
      </c>
      <c r="N771" s="1407">
        <v>62.5</v>
      </c>
      <c r="O771" s="1423"/>
      <c r="P771" s="318"/>
      <c r="Q771" s="318"/>
      <c r="R771" s="318"/>
      <c r="S771" s="318"/>
      <c r="T771" s="318"/>
      <c r="U771" s="318"/>
    </row>
    <row r="772" spans="1:21" s="342" customFormat="1">
      <c r="A772" s="2089" t="s">
        <v>788</v>
      </c>
      <c r="B772" s="2090"/>
      <c r="C772" s="515">
        <v>10.199999999999999</v>
      </c>
      <c r="D772" s="542" t="s">
        <v>789</v>
      </c>
      <c r="E772" s="341"/>
      <c r="F772" s="515">
        <v>8</v>
      </c>
      <c r="G772" s="542" t="s">
        <v>790</v>
      </c>
      <c r="H772" s="515">
        <v>3</v>
      </c>
      <c r="I772" s="542" t="s">
        <v>791</v>
      </c>
      <c r="J772" s="515">
        <v>6</v>
      </c>
      <c r="K772" s="542" t="s">
        <v>792</v>
      </c>
      <c r="L772" s="341"/>
      <c r="M772" s="515">
        <v>5.5</v>
      </c>
      <c r="N772" s="1408"/>
      <c r="O772" s="1423"/>
      <c r="P772" s="318"/>
      <c r="Q772" s="318"/>
      <c r="R772" s="318"/>
      <c r="S772" s="318"/>
      <c r="T772" s="318"/>
      <c r="U772" s="318"/>
    </row>
    <row r="773" spans="1:21" s="342" customFormat="1">
      <c r="A773" s="542" t="s">
        <v>793</v>
      </c>
      <c r="B773" s="542"/>
      <c r="C773" s="515">
        <v>3.5</v>
      </c>
      <c r="D773" s="542" t="s">
        <v>794</v>
      </c>
      <c r="E773" s="341"/>
      <c r="F773" s="515">
        <v>9.5</v>
      </c>
      <c r="G773" s="542" t="s">
        <v>795</v>
      </c>
      <c r="H773" s="515">
        <v>17.899999999999999</v>
      </c>
      <c r="I773" s="542" t="s">
        <v>796</v>
      </c>
      <c r="J773" s="341"/>
      <c r="K773" s="314">
        <v>2.7</v>
      </c>
      <c r="L773" s="542" t="s">
        <v>797</v>
      </c>
      <c r="M773" s="341"/>
      <c r="N773" s="1407">
        <v>2</v>
      </c>
      <c r="O773" s="1423"/>
      <c r="P773" s="318"/>
      <c r="Q773" s="318"/>
      <c r="R773" s="318"/>
      <c r="S773" s="318"/>
      <c r="T773" s="318"/>
      <c r="U773" s="318"/>
    </row>
    <row r="774" spans="1:21" s="342" customFormat="1">
      <c r="A774" s="542" t="s">
        <v>798</v>
      </c>
      <c r="B774" s="542"/>
      <c r="C774" s="314">
        <v>13</v>
      </c>
      <c r="D774" s="542" t="s">
        <v>799</v>
      </c>
      <c r="E774" s="341"/>
      <c r="F774" s="341"/>
      <c r="G774" s="314"/>
      <c r="H774" s="542" t="s">
        <v>800</v>
      </c>
      <c r="I774" s="515">
        <v>14</v>
      </c>
      <c r="J774" s="542" t="s">
        <v>801</v>
      </c>
      <c r="K774" s="515">
        <v>8</v>
      </c>
      <c r="L774" s="542" t="s">
        <v>802</v>
      </c>
      <c r="M774" s="341"/>
      <c r="N774" s="1409">
        <v>6.9</v>
      </c>
      <c r="O774" s="1423"/>
      <c r="P774" s="318"/>
      <c r="Q774" s="318"/>
      <c r="R774" s="318"/>
      <c r="S774" s="318"/>
      <c r="T774" s="318"/>
      <c r="U774" s="318"/>
    </row>
    <row r="775" spans="1:21" s="342" customFormat="1">
      <c r="A775" s="542" t="s">
        <v>993</v>
      </c>
      <c r="B775" s="542"/>
      <c r="C775" s="515">
        <v>3</v>
      </c>
      <c r="D775" s="542" t="s">
        <v>994</v>
      </c>
      <c r="E775" s="341"/>
      <c r="F775" s="341"/>
      <c r="G775" s="515">
        <v>5</v>
      </c>
      <c r="H775" s="341"/>
      <c r="I775" s="314"/>
      <c r="J775" s="341"/>
      <c r="K775" s="314"/>
      <c r="L775" s="341"/>
      <c r="M775" s="341"/>
      <c r="N775" s="1409"/>
      <c r="O775" s="1423"/>
      <c r="P775" s="318"/>
      <c r="Q775" s="318"/>
      <c r="R775" s="318"/>
      <c r="S775" s="318"/>
      <c r="T775" s="318"/>
      <c r="U775" s="318"/>
    </row>
    <row r="776" spans="1:21" s="342" customFormat="1">
      <c r="A776" s="542" t="s">
        <v>803</v>
      </c>
      <c r="B776" s="542"/>
      <c r="C776" s="314">
        <v>3</v>
      </c>
      <c r="D776" s="542" t="s">
        <v>804</v>
      </c>
      <c r="E776" s="341"/>
      <c r="F776" s="341"/>
      <c r="G776" s="314">
        <v>12</v>
      </c>
      <c r="H776" s="341"/>
      <c r="I776" s="341"/>
      <c r="J776" s="341"/>
      <c r="K776" s="542" t="s">
        <v>1017</v>
      </c>
      <c r="L776" s="341"/>
      <c r="M776" s="515">
        <v>6</v>
      </c>
      <c r="N776" s="1408"/>
      <c r="O776" s="1423"/>
      <c r="P776" s="318"/>
      <c r="Q776" s="318"/>
      <c r="R776" s="318"/>
      <c r="S776" s="318"/>
      <c r="T776" s="318"/>
      <c r="U776" s="318"/>
    </row>
    <row r="777" spans="1:21" s="342" customFormat="1">
      <c r="A777" s="2089" t="s">
        <v>805</v>
      </c>
      <c r="B777" s="2095"/>
      <c r="C777" s="515">
        <v>350</v>
      </c>
      <c r="D777" s="542" t="s">
        <v>806</v>
      </c>
      <c r="E777" s="341"/>
      <c r="F777" s="341"/>
      <c r="G777" s="542" t="s">
        <v>807</v>
      </c>
      <c r="H777" s="341"/>
      <c r="I777" s="341"/>
      <c r="J777" s="515">
        <v>105</v>
      </c>
      <c r="K777" s="542" t="s">
        <v>808</v>
      </c>
      <c r="L777" s="341"/>
      <c r="M777" s="515">
        <v>2</v>
      </c>
      <c r="N777" s="1408"/>
      <c r="O777" s="1423"/>
      <c r="P777" s="318"/>
      <c r="Q777" s="318"/>
      <c r="R777" s="318"/>
      <c r="S777" s="318"/>
      <c r="T777" s="318"/>
      <c r="U777" s="318"/>
    </row>
    <row r="778" spans="1:21" s="342" customFormat="1">
      <c r="A778" s="548" t="s">
        <v>995</v>
      </c>
      <c r="B778" s="549"/>
      <c r="C778" s="515">
        <v>6.5</v>
      </c>
      <c r="D778" s="542" t="s">
        <v>996</v>
      </c>
      <c r="E778" s="341"/>
      <c r="F778" s="341"/>
      <c r="G778" s="515">
        <v>6.7</v>
      </c>
      <c r="H778" s="341"/>
      <c r="I778" s="341"/>
      <c r="J778" s="314"/>
      <c r="K778" s="341"/>
      <c r="L778" s="341"/>
      <c r="M778" s="314"/>
      <c r="N778" s="1408"/>
      <c r="O778" s="1423"/>
      <c r="P778" s="318"/>
      <c r="Q778" s="318"/>
      <c r="R778" s="318"/>
      <c r="S778" s="318"/>
      <c r="T778" s="318"/>
      <c r="U778" s="318"/>
    </row>
    <row r="779" spans="1:21" s="342" customFormat="1" ht="15" customHeight="1">
      <c r="A779" s="542" t="s">
        <v>1018</v>
      </c>
      <c r="B779" s="542"/>
      <c r="C779" s="314"/>
      <c r="D779" s="542" t="s">
        <v>1019</v>
      </c>
      <c r="E779" s="341"/>
      <c r="F779" s="341"/>
      <c r="G779" s="314">
        <v>24.5</v>
      </c>
      <c r="H779" s="542" t="s">
        <v>809</v>
      </c>
      <c r="I779" s="341"/>
      <c r="J779" s="314"/>
      <c r="K779" s="341"/>
      <c r="L779" s="341"/>
      <c r="M779" s="341"/>
      <c r="N779" s="1409"/>
      <c r="O779" s="1423"/>
      <c r="P779" s="318"/>
      <c r="Q779" s="318"/>
      <c r="R779" s="318"/>
      <c r="S779" s="318"/>
      <c r="T779" s="318"/>
      <c r="U779" s="318"/>
    </row>
    <row r="780" spans="1:21" s="342" customFormat="1">
      <c r="A780" s="542" t="s">
        <v>1020</v>
      </c>
      <c r="B780" s="542"/>
      <c r="C780" s="314"/>
      <c r="D780" s="542" t="s">
        <v>810</v>
      </c>
      <c r="E780" s="341"/>
      <c r="F780" s="469" t="s">
        <v>1021</v>
      </c>
      <c r="G780" s="542" t="s">
        <v>1022</v>
      </c>
      <c r="H780" s="542"/>
      <c r="I780" s="314">
        <v>10</v>
      </c>
      <c r="J780" s="542" t="s">
        <v>997</v>
      </c>
      <c r="K780" s="341"/>
      <c r="L780" s="517"/>
      <c r="M780" s="515">
        <v>30</v>
      </c>
      <c r="N780" s="543" t="s">
        <v>1023</v>
      </c>
      <c r="O780" s="1423"/>
      <c r="P780" s="318"/>
      <c r="Q780" s="318"/>
      <c r="R780" s="318"/>
      <c r="S780" s="318"/>
      <c r="T780" s="318"/>
      <c r="U780" s="318"/>
    </row>
    <row r="781" spans="1:21" s="342" customFormat="1" ht="15" customHeight="1">
      <c r="A781" s="542" t="s">
        <v>811</v>
      </c>
      <c r="B781" s="542"/>
      <c r="C781" s="314">
        <v>25</v>
      </c>
      <c r="D781" s="542" t="s">
        <v>812</v>
      </c>
      <c r="E781" s="341"/>
      <c r="F781" s="341"/>
      <c r="G781" s="314">
        <v>15</v>
      </c>
      <c r="H781" s="542" t="s">
        <v>813</v>
      </c>
      <c r="I781" s="341"/>
      <c r="J781" s="341"/>
      <c r="K781" s="314">
        <v>20</v>
      </c>
      <c r="L781" s="542" t="s">
        <v>1024</v>
      </c>
      <c r="M781" s="341"/>
      <c r="N781" s="1408"/>
      <c r="O781" s="1423"/>
      <c r="P781" s="318"/>
      <c r="Q781" s="318"/>
      <c r="R781" s="318"/>
      <c r="S781" s="318"/>
      <c r="T781" s="318"/>
      <c r="U781" s="318"/>
    </row>
    <row r="782" spans="1:21" s="342" customFormat="1">
      <c r="A782" s="341"/>
      <c r="B782" s="341"/>
      <c r="C782" s="314"/>
      <c r="D782" s="542" t="s">
        <v>998</v>
      </c>
      <c r="E782" s="341"/>
      <c r="F782" s="341"/>
      <c r="G782" s="331">
        <v>6.7</v>
      </c>
      <c r="H782" s="542" t="s">
        <v>999</v>
      </c>
      <c r="I782" s="341"/>
      <c r="J782" s="341"/>
      <c r="K782" s="314">
        <v>11</v>
      </c>
      <c r="L782" s="542" t="s">
        <v>1000</v>
      </c>
      <c r="M782" s="341"/>
      <c r="N782" s="1410">
        <v>10</v>
      </c>
      <c r="O782" s="1423"/>
      <c r="P782" s="318"/>
      <c r="Q782" s="318"/>
      <c r="R782" s="318"/>
      <c r="S782" s="318"/>
      <c r="T782" s="318"/>
      <c r="U782" s="318"/>
    </row>
    <row r="783" spans="1:21" s="1581" customFormat="1" ht="16.5" customHeight="1">
      <c r="A783" s="1599" t="s">
        <v>4790</v>
      </c>
      <c r="B783" s="1570" t="s">
        <v>585</v>
      </c>
      <c r="C783" s="1571" t="s">
        <v>4797</v>
      </c>
      <c r="D783" s="1572"/>
      <c r="E783" s="1573">
        <v>30</v>
      </c>
      <c r="F783" s="1574"/>
      <c r="G783" s="1575">
        <v>15</v>
      </c>
      <c r="H783" s="1575"/>
      <c r="I783" s="1574" t="s">
        <v>4794</v>
      </c>
      <c r="J783" s="1575">
        <v>1</v>
      </c>
      <c r="K783" s="1575" t="s">
        <v>273</v>
      </c>
      <c r="L783" s="1582">
        <v>48</v>
      </c>
      <c r="M783" s="1574"/>
      <c r="N783" s="1611">
        <v>3</v>
      </c>
      <c r="O783" s="1616"/>
      <c r="P783" s="1595"/>
      <c r="Q783" s="1595"/>
      <c r="R783" s="1595"/>
      <c r="S783" s="1595"/>
      <c r="T783" s="1595"/>
      <c r="U783" s="1595"/>
    </row>
    <row r="784" spans="1:21" s="1581" customFormat="1" ht="16.5" customHeight="1">
      <c r="A784" s="1599" t="s">
        <v>579</v>
      </c>
      <c r="B784" s="1570" t="s">
        <v>585</v>
      </c>
      <c r="C784" s="1571" t="s">
        <v>4797</v>
      </c>
      <c r="D784" s="1572"/>
      <c r="E784" s="1573">
        <v>44.5</v>
      </c>
      <c r="F784" s="1574"/>
      <c r="G784" s="1575">
        <v>15</v>
      </c>
      <c r="H784" s="1575"/>
      <c r="I784" s="1574" t="s">
        <v>4794</v>
      </c>
      <c r="J784" s="1575">
        <v>1</v>
      </c>
      <c r="K784" s="1575" t="s">
        <v>273</v>
      </c>
      <c r="L784" s="1582">
        <v>72</v>
      </c>
      <c r="M784" s="1574"/>
      <c r="N784" s="1611">
        <v>3</v>
      </c>
      <c r="O784" s="1616"/>
      <c r="P784" s="1595"/>
      <c r="Q784" s="1595"/>
      <c r="R784" s="1595"/>
      <c r="S784" s="1595"/>
      <c r="T784" s="1595"/>
      <c r="U784" s="1595"/>
    </row>
    <row r="785" spans="1:21" s="1581" customFormat="1">
      <c r="A785" s="1599" t="s">
        <v>4791</v>
      </c>
      <c r="B785" s="1570" t="s">
        <v>585</v>
      </c>
      <c r="C785" s="1571" t="s">
        <v>4797</v>
      </c>
      <c r="D785" s="1572"/>
      <c r="E785" s="1573">
        <v>67.5</v>
      </c>
      <c r="F785" s="1574"/>
      <c r="G785" s="1575">
        <v>17</v>
      </c>
      <c r="H785" s="1575"/>
      <c r="I785" s="1574" t="s">
        <v>4794</v>
      </c>
      <c r="J785" s="1575">
        <v>1</v>
      </c>
      <c r="K785" s="1575" t="s">
        <v>273</v>
      </c>
      <c r="L785" s="1582">
        <v>115</v>
      </c>
      <c r="M785" s="1574"/>
      <c r="N785" s="1611">
        <v>3</v>
      </c>
      <c r="O785" s="1616"/>
      <c r="P785" s="1595"/>
      <c r="Q785" s="1595"/>
      <c r="R785" s="1595"/>
      <c r="S785" s="1595"/>
      <c r="T785" s="1595"/>
      <c r="U785" s="1595"/>
    </row>
    <row r="786" spans="1:21" s="1581" customFormat="1">
      <c r="A786" s="1599" t="s">
        <v>4792</v>
      </c>
      <c r="B786" s="1570" t="s">
        <v>585</v>
      </c>
      <c r="C786" s="1571" t="s">
        <v>4797</v>
      </c>
      <c r="D786" s="1572"/>
      <c r="E786" s="1573">
        <v>80</v>
      </c>
      <c r="F786" s="1574"/>
      <c r="G786" s="1575">
        <v>20</v>
      </c>
      <c r="H786" s="1575"/>
      <c r="I786" s="1574" t="s">
        <v>4794</v>
      </c>
      <c r="J786" s="1575">
        <v>1</v>
      </c>
      <c r="K786" s="1575" t="s">
        <v>273</v>
      </c>
      <c r="L786" s="1582">
        <v>145</v>
      </c>
      <c r="M786" s="1574"/>
      <c r="N786" s="1611">
        <v>3</v>
      </c>
      <c r="O786" s="1616"/>
      <c r="P786" s="1595"/>
      <c r="Q786" s="1595"/>
      <c r="R786" s="1595"/>
      <c r="S786" s="1595"/>
      <c r="T786" s="1595"/>
      <c r="U786" s="1595"/>
    </row>
    <row r="787" spans="1:21" s="1581" customFormat="1">
      <c r="A787" s="1599" t="s">
        <v>4793</v>
      </c>
      <c r="B787" s="1570" t="s">
        <v>585</v>
      </c>
      <c r="C787" s="1571" t="s">
        <v>4797</v>
      </c>
      <c r="D787" s="1572"/>
      <c r="E787" s="1573">
        <v>92.5</v>
      </c>
      <c r="F787" s="1574"/>
      <c r="G787" s="1575">
        <v>20</v>
      </c>
      <c r="H787" s="1575"/>
      <c r="I787" s="1574" t="s">
        <v>4794</v>
      </c>
      <c r="J787" s="1575">
        <v>1</v>
      </c>
      <c r="K787" s="1575" t="s">
        <v>273</v>
      </c>
      <c r="L787" s="1582">
        <v>170</v>
      </c>
      <c r="M787" s="1574"/>
      <c r="N787" s="1611">
        <v>3</v>
      </c>
      <c r="O787" s="1616"/>
      <c r="P787" s="1595"/>
      <c r="Q787" s="1595"/>
      <c r="R787" s="1595"/>
      <c r="S787" s="1595"/>
      <c r="T787" s="1595"/>
      <c r="U787" s="1595"/>
    </row>
    <row r="788" spans="1:21" s="342" customFormat="1">
      <c r="A788" s="1499" t="s">
        <v>763</v>
      </c>
      <c r="B788" s="1500" t="s">
        <v>585</v>
      </c>
      <c r="C788" s="1501" t="s">
        <v>594</v>
      </c>
      <c r="D788" s="1502"/>
      <c r="E788" s="1503">
        <v>51</v>
      </c>
      <c r="F788" s="1494"/>
      <c r="G788" s="1494"/>
      <c r="H788" s="1504"/>
      <c r="I788" s="1505"/>
      <c r="J788" s="1495"/>
      <c r="K788" s="1495"/>
      <c r="L788" s="1505">
        <v>76</v>
      </c>
      <c r="M788" s="1494">
        <v>25</v>
      </c>
      <c r="N788" s="1506"/>
      <c r="O788" s="1423"/>
      <c r="P788" s="318"/>
      <c r="Q788" s="318"/>
      <c r="R788" s="318"/>
      <c r="S788" s="318"/>
      <c r="T788" s="318"/>
      <c r="U788" s="318"/>
    </row>
    <row r="789" spans="1:21" s="342" customFormat="1">
      <c r="A789" s="1507" t="s">
        <v>335</v>
      </c>
      <c r="B789" s="1500" t="s">
        <v>585</v>
      </c>
      <c r="C789" s="1501" t="s">
        <v>594</v>
      </c>
      <c r="D789" s="1450"/>
      <c r="E789" s="1451"/>
      <c r="F789" s="1476" t="s">
        <v>51</v>
      </c>
      <c r="G789" s="1476"/>
      <c r="H789" s="1476"/>
      <c r="I789" s="1454"/>
      <c r="J789" s="1455"/>
      <c r="K789" s="1455"/>
      <c r="L789" s="1454"/>
      <c r="M789" s="1452"/>
      <c r="N789" s="1456"/>
      <c r="O789" s="1423"/>
      <c r="P789" s="318"/>
      <c r="Q789" s="318"/>
      <c r="R789" s="318"/>
      <c r="S789" s="318"/>
      <c r="T789" s="318"/>
      <c r="U789" s="318"/>
    </row>
    <row r="790" spans="1:21" s="342" customFormat="1">
      <c r="A790" s="1507" t="s">
        <v>814</v>
      </c>
      <c r="B790" s="1500" t="s">
        <v>585</v>
      </c>
      <c r="C790" s="1449" t="s">
        <v>815</v>
      </c>
      <c r="D790" s="1450"/>
      <c r="E790" s="1451">
        <v>36</v>
      </c>
      <c r="F790" s="1476" t="s">
        <v>816</v>
      </c>
      <c r="G790" s="1476"/>
      <c r="H790" s="1476" t="s">
        <v>817</v>
      </c>
      <c r="I790" s="1476"/>
      <c r="J790" s="1476"/>
      <c r="K790" s="1455"/>
      <c r="L790" s="1505">
        <v>61</v>
      </c>
      <c r="M790" s="1494">
        <v>30</v>
      </c>
      <c r="N790" s="1456" t="s">
        <v>406</v>
      </c>
      <c r="O790" s="1423"/>
      <c r="P790" s="318"/>
      <c r="Q790" s="318"/>
      <c r="R790" s="318"/>
      <c r="S790" s="318"/>
      <c r="T790" s="318"/>
      <c r="U790" s="318"/>
    </row>
    <row r="791" spans="1:21" s="342" customFormat="1">
      <c r="A791" s="1507" t="s">
        <v>335</v>
      </c>
      <c r="B791" s="1500" t="s">
        <v>585</v>
      </c>
      <c r="C791" s="1449" t="s">
        <v>815</v>
      </c>
      <c r="D791" s="1450"/>
      <c r="E791" s="1451">
        <v>74</v>
      </c>
      <c r="F791" s="1476" t="s">
        <v>816</v>
      </c>
      <c r="G791" s="1476"/>
      <c r="H791" s="1476" t="s">
        <v>818</v>
      </c>
      <c r="I791" s="1476"/>
      <c r="J791" s="1476"/>
      <c r="K791" s="1455"/>
      <c r="L791" s="1505">
        <v>129</v>
      </c>
      <c r="M791" s="1494">
        <v>55</v>
      </c>
      <c r="N791" s="1456" t="s">
        <v>406</v>
      </c>
      <c r="O791" s="1423"/>
      <c r="P791" s="318"/>
      <c r="Q791" s="318"/>
      <c r="R791" s="318"/>
      <c r="S791" s="318"/>
      <c r="T791" s="318"/>
      <c r="U791" s="318"/>
    </row>
    <row r="792" spans="1:21" s="342" customFormat="1">
      <c r="A792" s="1507" t="s">
        <v>549</v>
      </c>
      <c r="B792" s="1500" t="s">
        <v>585</v>
      </c>
      <c r="C792" s="1449" t="s">
        <v>815</v>
      </c>
      <c r="D792" s="1450"/>
      <c r="E792" s="1451"/>
      <c r="F792" s="1476" t="s">
        <v>816</v>
      </c>
      <c r="G792" s="1476"/>
      <c r="H792" s="1476" t="s">
        <v>819</v>
      </c>
      <c r="I792" s="1476"/>
      <c r="J792" s="1476"/>
      <c r="K792" s="1455"/>
      <c r="L792" s="1505"/>
      <c r="M792" s="1494"/>
      <c r="N792" s="1456" t="s">
        <v>406</v>
      </c>
      <c r="O792" s="1423"/>
      <c r="P792" s="318"/>
      <c r="Q792" s="318"/>
      <c r="R792" s="318"/>
      <c r="S792" s="318"/>
      <c r="T792" s="318"/>
      <c r="U792" s="318"/>
    </row>
    <row r="793" spans="1:21" s="342" customFormat="1">
      <c r="A793" s="1507" t="s">
        <v>40</v>
      </c>
      <c r="B793" s="1500" t="s">
        <v>585</v>
      </c>
      <c r="C793" s="1449" t="s">
        <v>586</v>
      </c>
      <c r="D793" s="1450"/>
      <c r="E793" s="1451">
        <v>30</v>
      </c>
      <c r="F793" s="1476"/>
      <c r="G793" s="1476" t="s">
        <v>587</v>
      </c>
      <c r="H793" s="1476"/>
      <c r="I793" s="1465" t="s">
        <v>2437</v>
      </c>
      <c r="J793" s="1465"/>
      <c r="K793" s="1465"/>
      <c r="L793" s="1454">
        <v>50</v>
      </c>
      <c r="M793" s="1452">
        <v>20</v>
      </c>
      <c r="N793" s="1456">
        <v>2</v>
      </c>
      <c r="O793" s="1423"/>
      <c r="P793" s="318"/>
      <c r="Q793" s="318"/>
      <c r="R793" s="318"/>
      <c r="S793" s="318"/>
      <c r="T793" s="318"/>
      <c r="U793" s="318"/>
    </row>
    <row r="794" spans="1:21" s="342" customFormat="1">
      <c r="A794" s="1507" t="s">
        <v>2438</v>
      </c>
      <c r="B794" s="1500" t="s">
        <v>585</v>
      </c>
      <c r="C794" s="1449" t="s">
        <v>586</v>
      </c>
      <c r="D794" s="1450"/>
      <c r="E794" s="1451">
        <v>52.5</v>
      </c>
      <c r="F794" s="1476"/>
      <c r="G794" s="1476" t="s">
        <v>587</v>
      </c>
      <c r="H794" s="1476"/>
      <c r="I794" s="1465" t="s">
        <v>2437</v>
      </c>
      <c r="J794" s="1465"/>
      <c r="K794" s="1465"/>
      <c r="L794" s="1454">
        <v>90</v>
      </c>
      <c r="M794" s="1452">
        <v>37.5</v>
      </c>
      <c r="N794" s="1456">
        <v>2</v>
      </c>
      <c r="O794" s="1423"/>
      <c r="P794" s="318"/>
      <c r="Q794" s="318"/>
      <c r="R794" s="318"/>
      <c r="S794" s="318"/>
      <c r="T794" s="318"/>
      <c r="U794" s="318"/>
    </row>
    <row r="795" spans="1:21" s="342" customFormat="1">
      <c r="A795" s="1507" t="s">
        <v>2439</v>
      </c>
      <c r="B795" s="1500" t="s">
        <v>585</v>
      </c>
      <c r="C795" s="1449" t="s">
        <v>586</v>
      </c>
      <c r="D795" s="1450"/>
      <c r="E795" s="1451">
        <v>72.5</v>
      </c>
      <c r="F795" s="1476"/>
      <c r="G795" s="1476" t="s">
        <v>587</v>
      </c>
      <c r="H795" s="1476"/>
      <c r="I795" s="1465" t="s">
        <v>2437</v>
      </c>
      <c r="J795" s="1465"/>
      <c r="K795" s="1465"/>
      <c r="L795" s="1454">
        <v>130</v>
      </c>
      <c r="M795" s="1452">
        <v>57.5</v>
      </c>
      <c r="N795" s="1456">
        <v>2</v>
      </c>
      <c r="O795" s="1423"/>
      <c r="P795" s="318"/>
      <c r="Q795" s="318"/>
      <c r="R795" s="318"/>
      <c r="S795" s="318"/>
      <c r="T795" s="318"/>
      <c r="U795" s="318"/>
    </row>
    <row r="796" spans="1:21" s="342" customFormat="1">
      <c r="A796" s="1497" t="s">
        <v>2440</v>
      </c>
      <c r="B796" s="1500" t="s">
        <v>585</v>
      </c>
      <c r="C796" s="1449" t="s">
        <v>586</v>
      </c>
      <c r="D796" s="1450"/>
      <c r="E796" s="1451">
        <v>90</v>
      </c>
      <c r="F796" s="1452"/>
      <c r="G796" s="1476" t="s">
        <v>587</v>
      </c>
      <c r="H796" s="1453"/>
      <c r="I796" s="1465" t="s">
        <v>2437</v>
      </c>
      <c r="J796" s="1465"/>
      <c r="K796" s="1465"/>
      <c r="L796" s="1454">
        <v>160</v>
      </c>
      <c r="M796" s="1452">
        <v>70</v>
      </c>
      <c r="N796" s="1456">
        <v>2</v>
      </c>
      <c r="O796" s="1423"/>
      <c r="P796" s="318"/>
      <c r="Q796" s="318"/>
      <c r="R796" s="318"/>
      <c r="S796" s="318"/>
      <c r="T796" s="318"/>
      <c r="U796" s="318"/>
    </row>
    <row r="797" spans="1:21" s="342" customFormat="1">
      <c r="A797" s="1497" t="s">
        <v>2441</v>
      </c>
      <c r="B797" s="1500" t="s">
        <v>585</v>
      </c>
      <c r="C797" s="1449" t="s">
        <v>586</v>
      </c>
      <c r="D797" s="1450"/>
      <c r="E797" s="1451">
        <v>120</v>
      </c>
      <c r="F797" s="1452"/>
      <c r="G797" s="1476" t="s">
        <v>587</v>
      </c>
      <c r="H797" s="1453"/>
      <c r="I797" s="1465" t="s">
        <v>2437</v>
      </c>
      <c r="J797" s="1465"/>
      <c r="K797" s="1465"/>
      <c r="L797" s="1454">
        <v>215</v>
      </c>
      <c r="M797" s="1452">
        <v>95</v>
      </c>
      <c r="N797" s="1456">
        <v>2</v>
      </c>
      <c r="O797" s="1423"/>
      <c r="P797" s="318"/>
      <c r="Q797" s="318"/>
      <c r="R797" s="318"/>
      <c r="S797" s="318"/>
      <c r="T797" s="318"/>
      <c r="U797" s="318"/>
    </row>
    <row r="798" spans="1:21" s="342" customFormat="1">
      <c r="A798" s="1507" t="s">
        <v>2201</v>
      </c>
      <c r="B798" s="1500" t="s">
        <v>585</v>
      </c>
      <c r="C798" s="1449" t="s">
        <v>820</v>
      </c>
      <c r="D798" s="1450"/>
      <c r="E798" s="1451">
        <v>51</v>
      </c>
      <c r="F798" s="1476"/>
      <c r="G798" s="1476"/>
      <c r="H798" s="1476"/>
      <c r="I798" s="1476"/>
      <c r="J798" s="1455"/>
      <c r="K798" s="1455"/>
      <c r="L798" s="1505">
        <v>61</v>
      </c>
      <c r="M798" s="1494">
        <v>10</v>
      </c>
      <c r="N798" s="1456" t="s">
        <v>487</v>
      </c>
      <c r="O798" s="1423"/>
      <c r="P798" s="329"/>
      <c r="Q798" s="318"/>
      <c r="R798" s="318"/>
      <c r="S798" s="318"/>
      <c r="T798" s="318"/>
      <c r="U798" s="318"/>
    </row>
    <row r="799" spans="1:21" s="342" customFormat="1">
      <c r="A799" s="1507" t="s">
        <v>1068</v>
      </c>
      <c r="B799" s="1500" t="s">
        <v>585</v>
      </c>
      <c r="C799" s="1449" t="s">
        <v>820</v>
      </c>
      <c r="D799" s="1450"/>
      <c r="E799" s="1451">
        <v>66</v>
      </c>
      <c r="F799" s="1476"/>
      <c r="G799" s="1476"/>
      <c r="H799" s="1476"/>
      <c r="I799" s="1476"/>
      <c r="J799" s="1455"/>
      <c r="K799" s="1455"/>
      <c r="L799" s="1505">
        <v>99</v>
      </c>
      <c r="M799" s="1494">
        <v>33</v>
      </c>
      <c r="N799" s="1456" t="s">
        <v>487</v>
      </c>
      <c r="O799" s="1423"/>
      <c r="P799" s="329"/>
      <c r="Q799" s="318"/>
      <c r="R799" s="318"/>
      <c r="S799" s="318"/>
      <c r="T799" s="318"/>
      <c r="U799" s="318"/>
    </row>
    <row r="800" spans="1:21" s="342" customFormat="1">
      <c r="A800" s="1507" t="s">
        <v>2202</v>
      </c>
      <c r="B800" s="1500" t="s">
        <v>585</v>
      </c>
      <c r="C800" s="1449" t="s">
        <v>820</v>
      </c>
      <c r="D800" s="1450"/>
      <c r="E800" s="1451">
        <v>86</v>
      </c>
      <c r="F800" s="1476"/>
      <c r="G800" s="1476"/>
      <c r="H800" s="1476"/>
      <c r="I800" s="1476"/>
      <c r="J800" s="1455"/>
      <c r="K800" s="1455"/>
      <c r="L800" s="1505">
        <v>129</v>
      </c>
      <c r="M800" s="1494">
        <v>43</v>
      </c>
      <c r="N800" s="1456" t="s">
        <v>487</v>
      </c>
      <c r="O800" s="1423"/>
      <c r="P800" s="318"/>
      <c r="Q800" s="318"/>
      <c r="R800" s="318"/>
      <c r="S800" s="318"/>
      <c r="T800" s="318"/>
      <c r="U800" s="318"/>
    </row>
    <row r="801" spans="1:21" s="342" customFormat="1">
      <c r="A801" s="1507" t="s">
        <v>2203</v>
      </c>
      <c r="B801" s="1500" t="s">
        <v>585</v>
      </c>
      <c r="C801" s="1449" t="s">
        <v>820</v>
      </c>
      <c r="D801" s="1450"/>
      <c r="E801" s="1451">
        <v>101</v>
      </c>
      <c r="F801" s="1476"/>
      <c r="G801" s="1476"/>
      <c r="H801" s="1476"/>
      <c r="I801" s="1476"/>
      <c r="J801" s="1455"/>
      <c r="K801" s="1455"/>
      <c r="L801" s="1454">
        <v>171</v>
      </c>
      <c r="M801" s="1452">
        <v>70</v>
      </c>
      <c r="N801" s="1456" t="s">
        <v>487</v>
      </c>
      <c r="O801" s="1423"/>
      <c r="P801" s="318"/>
      <c r="Q801" s="318"/>
      <c r="R801" s="318"/>
      <c r="S801" s="318"/>
      <c r="T801" s="318"/>
      <c r="U801" s="318"/>
    </row>
    <row r="802" spans="1:21" s="342" customFormat="1">
      <c r="A802" s="1507" t="s">
        <v>2204</v>
      </c>
      <c r="B802" s="1500" t="s">
        <v>585</v>
      </c>
      <c r="C802" s="1449" t="s">
        <v>820</v>
      </c>
      <c r="D802" s="1450"/>
      <c r="E802" s="1451">
        <v>111</v>
      </c>
      <c r="F802" s="1476"/>
      <c r="G802" s="1476"/>
      <c r="H802" s="1476"/>
      <c r="I802" s="1476"/>
      <c r="J802" s="1455"/>
      <c r="K802" s="1455"/>
      <c r="L802" s="1454">
        <v>188</v>
      </c>
      <c r="M802" s="1452">
        <v>77</v>
      </c>
      <c r="N802" s="1456" t="s">
        <v>487</v>
      </c>
      <c r="O802" s="1423"/>
      <c r="P802" s="318"/>
      <c r="Q802" s="318"/>
      <c r="R802" s="318"/>
      <c r="S802" s="318"/>
      <c r="T802" s="318"/>
      <c r="U802" s="318"/>
    </row>
    <row r="803" spans="1:21" s="342" customFormat="1">
      <c r="A803" s="1497" t="s">
        <v>2205</v>
      </c>
      <c r="B803" s="1500" t="s">
        <v>585</v>
      </c>
      <c r="C803" s="1449" t="s">
        <v>820</v>
      </c>
      <c r="D803" s="1450"/>
      <c r="E803" s="1451">
        <v>41</v>
      </c>
      <c r="F803" s="1452"/>
      <c r="G803" s="1476"/>
      <c r="H803" s="1453"/>
      <c r="I803" s="1476"/>
      <c r="J803" s="1455"/>
      <c r="K803" s="1455"/>
      <c r="L803" s="1454">
        <v>49</v>
      </c>
      <c r="M803" s="1452">
        <v>8</v>
      </c>
      <c r="N803" s="1456" t="s">
        <v>487</v>
      </c>
      <c r="O803" s="1423"/>
      <c r="P803" s="318"/>
      <c r="Q803" s="318"/>
      <c r="R803" s="318"/>
      <c r="S803" s="318"/>
      <c r="T803" s="318"/>
      <c r="U803" s="318"/>
    </row>
    <row r="804" spans="1:21" s="342" customFormat="1">
      <c r="A804" s="1507" t="s">
        <v>40</v>
      </c>
      <c r="B804" s="1448" t="s">
        <v>585</v>
      </c>
      <c r="C804" s="1449" t="s">
        <v>900</v>
      </c>
      <c r="D804" s="1450"/>
      <c r="E804" s="1451">
        <v>37</v>
      </c>
      <c r="F804" s="1452"/>
      <c r="G804" s="1469" t="s">
        <v>555</v>
      </c>
      <c r="H804" s="1453"/>
      <c r="I804" s="1452" t="s">
        <v>821</v>
      </c>
      <c r="J804" s="1476"/>
      <c r="K804" s="1476"/>
      <c r="L804" s="1454">
        <v>62</v>
      </c>
      <c r="M804" s="1452">
        <v>25</v>
      </c>
      <c r="N804" s="1456" t="s">
        <v>487</v>
      </c>
      <c r="O804" s="623"/>
      <c r="P804" s="329"/>
      <c r="Q804" s="318"/>
      <c r="R804" s="318"/>
      <c r="S804" s="318"/>
      <c r="T804" s="318"/>
      <c r="U804" s="318"/>
    </row>
    <row r="805" spans="1:21" s="342" customFormat="1">
      <c r="A805" s="1507" t="s">
        <v>40</v>
      </c>
      <c r="B805" s="1448" t="s">
        <v>585</v>
      </c>
      <c r="C805" s="1449" t="s">
        <v>901</v>
      </c>
      <c r="D805" s="1450"/>
      <c r="E805" s="1451">
        <v>42</v>
      </c>
      <c r="F805" s="1452"/>
      <c r="G805" s="1469" t="s">
        <v>555</v>
      </c>
      <c r="H805" s="1453"/>
      <c r="I805" s="1452" t="s">
        <v>821</v>
      </c>
      <c r="J805" s="1476"/>
      <c r="K805" s="1476"/>
      <c r="L805" s="1454">
        <v>71</v>
      </c>
      <c r="M805" s="1452">
        <v>29</v>
      </c>
      <c r="N805" s="1456" t="s">
        <v>487</v>
      </c>
      <c r="O805" s="623"/>
      <c r="P805" s="329"/>
      <c r="Q805" s="318"/>
      <c r="R805" s="318"/>
      <c r="S805" s="318"/>
      <c r="T805" s="318"/>
      <c r="U805" s="318"/>
    </row>
    <row r="806" spans="1:21" s="342" customFormat="1">
      <c r="A806" s="1507" t="s">
        <v>902</v>
      </c>
      <c r="B806" s="1448" t="s">
        <v>585</v>
      </c>
      <c r="C806" s="1449" t="s">
        <v>900</v>
      </c>
      <c r="D806" s="1450"/>
      <c r="E806" s="1451">
        <v>51</v>
      </c>
      <c r="F806" s="1452"/>
      <c r="G806" s="1469" t="s">
        <v>555</v>
      </c>
      <c r="H806" s="1453"/>
      <c r="I806" s="1452" t="s">
        <v>821</v>
      </c>
      <c r="J806" s="1476"/>
      <c r="K806" s="1476"/>
      <c r="L806" s="1454">
        <v>89</v>
      </c>
      <c r="M806" s="1452">
        <v>38</v>
      </c>
      <c r="N806" s="1456" t="s">
        <v>487</v>
      </c>
      <c r="O806" s="623"/>
      <c r="P806" s="329"/>
      <c r="Q806" s="318"/>
      <c r="R806" s="318"/>
      <c r="S806" s="318"/>
      <c r="T806" s="318"/>
      <c r="U806" s="318"/>
    </row>
    <row r="807" spans="1:21" s="342" customFormat="1">
      <c r="A807" s="1507" t="s">
        <v>902</v>
      </c>
      <c r="B807" s="1448" t="s">
        <v>585</v>
      </c>
      <c r="C807" s="1449" t="s">
        <v>901</v>
      </c>
      <c r="D807" s="1450"/>
      <c r="E807" s="1451">
        <v>58</v>
      </c>
      <c r="F807" s="1452"/>
      <c r="G807" s="1469" t="s">
        <v>555</v>
      </c>
      <c r="H807" s="1453"/>
      <c r="I807" s="1452" t="s">
        <v>821</v>
      </c>
      <c r="J807" s="1476"/>
      <c r="K807" s="1476"/>
      <c r="L807" s="1454">
        <v>103</v>
      </c>
      <c r="M807" s="1452">
        <v>46</v>
      </c>
      <c r="N807" s="1456" t="s">
        <v>487</v>
      </c>
      <c r="O807" s="623"/>
      <c r="P807" s="318"/>
      <c r="Q807" s="318"/>
      <c r="R807" s="318"/>
      <c r="S807" s="318"/>
      <c r="T807" s="318"/>
      <c r="U807" s="318"/>
    </row>
    <row r="808" spans="1:21" s="342" customFormat="1">
      <c r="A808" s="1507" t="s">
        <v>903</v>
      </c>
      <c r="B808" s="1448" t="s">
        <v>585</v>
      </c>
      <c r="C808" s="1449" t="s">
        <v>900</v>
      </c>
      <c r="D808" s="1450"/>
      <c r="E808" s="1451">
        <v>67</v>
      </c>
      <c r="F808" s="1452"/>
      <c r="G808" s="1469" t="s">
        <v>555</v>
      </c>
      <c r="H808" s="1453"/>
      <c r="I808" s="1452" t="s">
        <v>821</v>
      </c>
      <c r="J808" s="1476"/>
      <c r="K808" s="1476"/>
      <c r="L808" s="1454">
        <v>117</v>
      </c>
      <c r="M808" s="1452">
        <v>50</v>
      </c>
      <c r="N808" s="1456" t="s">
        <v>487</v>
      </c>
      <c r="O808" s="1423"/>
      <c r="P808" s="318"/>
      <c r="Q808" s="318"/>
      <c r="R808" s="318"/>
      <c r="S808" s="318"/>
      <c r="T808" s="318"/>
      <c r="U808" s="318"/>
    </row>
    <row r="809" spans="1:21" s="584" customFormat="1">
      <c r="A809" s="1507" t="s">
        <v>903</v>
      </c>
      <c r="B809" s="1448" t="s">
        <v>585</v>
      </c>
      <c r="C809" s="1449" t="s">
        <v>901</v>
      </c>
      <c r="D809" s="1450"/>
      <c r="E809" s="1451">
        <v>80</v>
      </c>
      <c r="F809" s="1452"/>
      <c r="G809" s="1469" t="s">
        <v>555</v>
      </c>
      <c r="H809" s="1453"/>
      <c r="I809" s="1452" t="s">
        <v>821</v>
      </c>
      <c r="J809" s="1476"/>
      <c r="K809" s="1476"/>
      <c r="L809" s="1454">
        <v>141</v>
      </c>
      <c r="M809" s="1452">
        <v>61</v>
      </c>
      <c r="N809" s="1456" t="s">
        <v>487</v>
      </c>
      <c r="O809" s="1423"/>
      <c r="P809" s="614"/>
      <c r="Q809" s="614"/>
      <c r="R809" s="614"/>
      <c r="S809" s="614"/>
      <c r="T809" s="614"/>
      <c r="U809" s="614"/>
    </row>
    <row r="810" spans="1:21" s="584" customFormat="1" ht="15" customHeight="1">
      <c r="A810" s="1507" t="s">
        <v>904</v>
      </c>
      <c r="B810" s="1448" t="s">
        <v>585</v>
      </c>
      <c r="C810" s="1449" t="s">
        <v>900</v>
      </c>
      <c r="D810" s="1450"/>
      <c r="E810" s="1451">
        <v>86</v>
      </c>
      <c r="F810" s="1452"/>
      <c r="G810" s="1469" t="s">
        <v>555</v>
      </c>
      <c r="H810" s="1453"/>
      <c r="I810" s="1452" t="s">
        <v>821</v>
      </c>
      <c r="J810" s="1476"/>
      <c r="K810" s="1476"/>
      <c r="L810" s="1454">
        <v>151</v>
      </c>
      <c r="M810" s="1452">
        <v>65</v>
      </c>
      <c r="N810" s="1456" t="s">
        <v>487</v>
      </c>
      <c r="O810" s="1423"/>
      <c r="P810" s="614"/>
      <c r="Q810" s="614"/>
      <c r="R810" s="614"/>
      <c r="S810" s="614"/>
      <c r="T810" s="614"/>
      <c r="U810" s="614"/>
    </row>
    <row r="811" spans="1:21" s="584" customFormat="1">
      <c r="A811" s="1507" t="s">
        <v>904</v>
      </c>
      <c r="B811" s="1448" t="s">
        <v>585</v>
      </c>
      <c r="C811" s="1449" t="s">
        <v>901</v>
      </c>
      <c r="D811" s="1450"/>
      <c r="E811" s="1451">
        <v>100</v>
      </c>
      <c r="F811" s="1452"/>
      <c r="G811" s="1469" t="s">
        <v>555</v>
      </c>
      <c r="H811" s="1453"/>
      <c r="I811" s="1452" t="s">
        <v>821</v>
      </c>
      <c r="J811" s="1476"/>
      <c r="K811" s="1476"/>
      <c r="L811" s="1454">
        <v>179</v>
      </c>
      <c r="M811" s="1452">
        <v>79</v>
      </c>
      <c r="N811" s="1456" t="s">
        <v>487</v>
      </c>
      <c r="O811" s="1422"/>
      <c r="P811" s="614"/>
      <c r="Q811" s="614"/>
      <c r="R811" s="614"/>
      <c r="S811" s="614"/>
      <c r="T811" s="614"/>
      <c r="U811" s="614"/>
    </row>
    <row r="812" spans="1:21" s="584" customFormat="1">
      <c r="A812" s="1507" t="s">
        <v>921</v>
      </c>
      <c r="B812" s="1448" t="s">
        <v>585</v>
      </c>
      <c r="C812" s="1449" t="s">
        <v>900</v>
      </c>
      <c r="D812" s="1450"/>
      <c r="E812" s="1451">
        <v>89</v>
      </c>
      <c r="F812" s="1452"/>
      <c r="G812" s="1469" t="s">
        <v>555</v>
      </c>
      <c r="H812" s="1453"/>
      <c r="I812" s="1452" t="s">
        <v>821</v>
      </c>
      <c r="J812" s="1476"/>
      <c r="K812" s="1476"/>
      <c r="L812" s="1454">
        <v>157</v>
      </c>
      <c r="M812" s="1452">
        <v>68</v>
      </c>
      <c r="N812" s="1456" t="s">
        <v>487</v>
      </c>
      <c r="O812" s="1422"/>
      <c r="P812" s="614"/>
      <c r="Q812" s="614"/>
      <c r="R812" s="614"/>
      <c r="S812" s="614"/>
      <c r="T812" s="614"/>
      <c r="U812" s="614"/>
    </row>
    <row r="813" spans="1:21" s="342" customFormat="1">
      <c r="A813" s="1507" t="s">
        <v>921</v>
      </c>
      <c r="B813" s="1448" t="s">
        <v>585</v>
      </c>
      <c r="C813" s="1449" t="s">
        <v>901</v>
      </c>
      <c r="D813" s="1450"/>
      <c r="E813" s="1451">
        <v>103</v>
      </c>
      <c r="F813" s="1452"/>
      <c r="G813" s="1469" t="s">
        <v>555</v>
      </c>
      <c r="H813" s="1453"/>
      <c r="I813" s="1452" t="s">
        <v>821</v>
      </c>
      <c r="J813" s="1476"/>
      <c r="K813" s="1476"/>
      <c r="L813" s="1454">
        <v>183</v>
      </c>
      <c r="M813" s="1452">
        <v>80</v>
      </c>
      <c r="N813" s="1456" t="s">
        <v>487</v>
      </c>
      <c r="O813" s="1422"/>
      <c r="P813" s="318"/>
      <c r="Q813" s="318"/>
      <c r="R813" s="318"/>
      <c r="S813" s="318"/>
      <c r="T813" s="318"/>
      <c r="U813" s="318"/>
    </row>
    <row r="814" spans="1:21" s="342" customFormat="1">
      <c r="A814" s="345"/>
      <c r="B814" s="1448" t="s">
        <v>3985</v>
      </c>
      <c r="C814" s="1449" t="s">
        <v>3986</v>
      </c>
      <c r="D814" s="1450"/>
      <c r="E814" s="308"/>
      <c r="F814" s="309"/>
      <c r="G814" s="321"/>
      <c r="H814" s="293"/>
      <c r="I814" s="309"/>
      <c r="J814" s="314"/>
      <c r="K814" s="314"/>
      <c r="L814" s="310"/>
      <c r="M814" s="309"/>
      <c r="N814" s="1402"/>
      <c r="O814" s="1422"/>
      <c r="P814" s="318"/>
      <c r="Q814" s="318"/>
      <c r="R814" s="318"/>
      <c r="S814" s="318"/>
      <c r="T814" s="318"/>
      <c r="U814" s="318"/>
    </row>
    <row r="815" spans="1:21" s="342" customFormat="1">
      <c r="A815" s="345"/>
      <c r="B815" s="1448"/>
      <c r="C815" s="1449"/>
      <c r="D815" s="1450"/>
      <c r="E815" s="308"/>
      <c r="F815" s="309"/>
      <c r="G815" s="321"/>
      <c r="H815" s="293"/>
      <c r="I815" s="309"/>
      <c r="J815" s="314"/>
      <c r="K815" s="314"/>
      <c r="L815" s="310"/>
      <c r="M815" s="309"/>
      <c r="N815" s="1402"/>
      <c r="O815" s="1422"/>
      <c r="P815" s="318"/>
      <c r="Q815" s="318"/>
      <c r="R815" s="318"/>
      <c r="S815" s="318"/>
      <c r="T815" s="318"/>
      <c r="U815" s="318"/>
    </row>
    <row r="816" spans="1:21" s="525" customFormat="1">
      <c r="A816" s="639" t="s">
        <v>40</v>
      </c>
      <c r="B816" s="53" t="s">
        <v>585</v>
      </c>
      <c r="C816" s="268" t="s">
        <v>913</v>
      </c>
      <c r="D816" s="62"/>
      <c r="E816" s="308">
        <v>51</v>
      </c>
      <c r="F816" s="526" t="s">
        <v>2436</v>
      </c>
      <c r="G816" s="309"/>
      <c r="H816" s="293"/>
      <c r="I816" s="310"/>
      <c r="J816" s="313"/>
      <c r="K816" s="313"/>
      <c r="L816" s="310">
        <v>91</v>
      </c>
      <c r="M816" s="309">
        <v>40</v>
      </c>
      <c r="N816" s="1402" t="s">
        <v>487</v>
      </c>
      <c r="O816" s="1423"/>
      <c r="P816" s="637"/>
      <c r="Q816" s="637"/>
      <c r="R816" s="637"/>
      <c r="S816" s="637"/>
      <c r="T816" s="637"/>
      <c r="U816" s="637"/>
    </row>
    <row r="817" spans="1:21" s="525" customFormat="1">
      <c r="A817" s="527" t="s">
        <v>912</v>
      </c>
      <c r="B817" s="53" t="s">
        <v>585</v>
      </c>
      <c r="C817" s="268" t="s">
        <v>913</v>
      </c>
      <c r="D817" s="62"/>
      <c r="E817" s="308">
        <v>75</v>
      </c>
      <c r="F817" s="526" t="s">
        <v>2436</v>
      </c>
      <c r="G817" s="309"/>
      <c r="H817" s="293"/>
      <c r="I817" s="310"/>
      <c r="J817" s="313"/>
      <c r="K817" s="313"/>
      <c r="L817" s="310">
        <v>136</v>
      </c>
      <c r="M817" s="309">
        <v>61</v>
      </c>
      <c r="N817" s="1402" t="s">
        <v>487</v>
      </c>
      <c r="O817" s="1423"/>
      <c r="P817" s="637"/>
      <c r="Q817" s="637"/>
      <c r="R817" s="637"/>
      <c r="S817" s="637"/>
      <c r="T817" s="637"/>
      <c r="U817" s="637"/>
    </row>
    <row r="818" spans="1:21" s="525" customFormat="1">
      <c r="A818" s="639" t="s">
        <v>1064</v>
      </c>
      <c r="B818" s="53" t="s">
        <v>585</v>
      </c>
      <c r="C818" s="268" t="s">
        <v>913</v>
      </c>
      <c r="D818" s="62"/>
      <c r="E818" s="308">
        <v>106</v>
      </c>
      <c r="F818" s="526" t="s">
        <v>2436</v>
      </c>
      <c r="G818" s="309"/>
      <c r="H818" s="293"/>
      <c r="I818" s="310"/>
      <c r="J818" s="313"/>
      <c r="K818" s="313"/>
      <c r="L818" s="310">
        <v>191</v>
      </c>
      <c r="M818" s="309">
        <v>85</v>
      </c>
      <c r="N818" s="1402" t="s">
        <v>487</v>
      </c>
      <c r="O818" s="1423"/>
      <c r="P818" s="637"/>
      <c r="Q818" s="637"/>
      <c r="R818" s="637"/>
      <c r="S818" s="637"/>
      <c r="T818" s="637"/>
      <c r="U818" s="637"/>
    </row>
    <row r="819" spans="1:21" s="525" customFormat="1">
      <c r="A819" s="639" t="s">
        <v>1065</v>
      </c>
      <c r="B819" s="53" t="s">
        <v>585</v>
      </c>
      <c r="C819" s="268" t="s">
        <v>913</v>
      </c>
      <c r="D819" s="62"/>
      <c r="E819" s="308">
        <v>132</v>
      </c>
      <c r="F819" s="526" t="s">
        <v>2436</v>
      </c>
      <c r="G819" s="309"/>
      <c r="H819" s="293"/>
      <c r="I819" s="310"/>
      <c r="J819" s="313"/>
      <c r="K819" s="313"/>
      <c r="L819" s="310">
        <v>234</v>
      </c>
      <c r="M819" s="309">
        <v>102</v>
      </c>
      <c r="N819" s="1402" t="s">
        <v>487</v>
      </c>
      <c r="O819" s="1423"/>
      <c r="P819" s="637"/>
      <c r="Q819" s="637"/>
      <c r="R819" s="637"/>
      <c r="S819" s="637"/>
      <c r="T819" s="637"/>
      <c r="U819" s="637"/>
    </row>
    <row r="820" spans="1:21" s="525" customFormat="1">
      <c r="A820" s="639" t="s">
        <v>40</v>
      </c>
      <c r="B820" s="53" t="s">
        <v>585</v>
      </c>
      <c r="C820" s="268" t="s">
        <v>910</v>
      </c>
      <c r="D820" s="62"/>
      <c r="E820" s="284">
        <v>42</v>
      </c>
      <c r="F820" s="285" t="s">
        <v>1063</v>
      </c>
      <c r="G820" s="285"/>
      <c r="H820" s="286"/>
      <c r="I820" s="287"/>
      <c r="J820" s="288"/>
      <c r="K820" s="288"/>
      <c r="L820" s="287">
        <v>71</v>
      </c>
      <c r="M820" s="285">
        <v>29</v>
      </c>
      <c r="N820" s="1400" t="s">
        <v>2428</v>
      </c>
      <c r="O820" s="1423"/>
      <c r="P820" s="637"/>
      <c r="Q820" s="637"/>
      <c r="R820" s="637"/>
      <c r="S820" s="637"/>
      <c r="T820" s="637"/>
      <c r="U820" s="637"/>
    </row>
    <row r="821" spans="1:21" s="342" customFormat="1">
      <c r="A821" s="527" t="s">
        <v>905</v>
      </c>
      <c r="B821" s="53" t="s">
        <v>585</v>
      </c>
      <c r="C821" s="268" t="s">
        <v>910</v>
      </c>
      <c r="D821" s="62"/>
      <c r="E821" s="284">
        <v>63</v>
      </c>
      <c r="F821" s="285" t="s">
        <v>1063</v>
      </c>
      <c r="G821" s="285"/>
      <c r="H821" s="286"/>
      <c r="I821" s="287"/>
      <c r="J821" s="288"/>
      <c r="K821" s="288"/>
      <c r="L821" s="287">
        <v>109</v>
      </c>
      <c r="M821" s="285">
        <v>46</v>
      </c>
      <c r="N821" s="1400" t="s">
        <v>487</v>
      </c>
      <c r="O821" s="1423"/>
      <c r="P821" s="318"/>
      <c r="Q821" s="318"/>
      <c r="R821" s="318"/>
      <c r="S821" s="318"/>
      <c r="T821" s="318"/>
      <c r="U821" s="318"/>
    </row>
    <row r="822" spans="1:21" s="342" customFormat="1">
      <c r="A822" s="639" t="s">
        <v>911</v>
      </c>
      <c r="B822" s="53" t="s">
        <v>585</v>
      </c>
      <c r="C822" s="268" t="s">
        <v>910</v>
      </c>
      <c r="D822" s="62"/>
      <c r="E822" s="284">
        <v>93</v>
      </c>
      <c r="F822" s="285" t="s">
        <v>1063</v>
      </c>
      <c r="G822" s="285"/>
      <c r="H822" s="286"/>
      <c r="I822" s="287"/>
      <c r="J822" s="288"/>
      <c r="K822" s="288"/>
      <c r="L822" s="287">
        <v>167</v>
      </c>
      <c r="M822" s="285">
        <v>74</v>
      </c>
      <c r="N822" s="1400" t="s">
        <v>487</v>
      </c>
      <c r="O822" s="1422"/>
      <c r="P822" s="318"/>
      <c r="Q822" s="318"/>
      <c r="R822" s="318"/>
      <c r="S822" s="318"/>
      <c r="T822" s="318"/>
      <c r="U822" s="318"/>
    </row>
    <row r="823" spans="1:21" s="342" customFormat="1">
      <c r="A823" s="639" t="s">
        <v>2429</v>
      </c>
      <c r="B823" s="53" t="s">
        <v>585</v>
      </c>
      <c r="C823" s="268" t="s">
        <v>910</v>
      </c>
      <c r="D823" s="62"/>
      <c r="E823" s="284">
        <v>103</v>
      </c>
      <c r="F823" s="285" t="s">
        <v>1063</v>
      </c>
      <c r="G823" s="285"/>
      <c r="H823" s="286"/>
      <c r="I823" s="287"/>
      <c r="J823" s="288"/>
      <c r="K823" s="288"/>
      <c r="L823" s="287">
        <v>177</v>
      </c>
      <c r="M823" s="285">
        <v>74</v>
      </c>
      <c r="N823" s="1400" t="s">
        <v>487</v>
      </c>
      <c r="O823" s="1422"/>
      <c r="P823" s="318"/>
      <c r="Q823" s="318"/>
      <c r="R823" s="318"/>
      <c r="S823" s="318"/>
      <c r="T823" s="318"/>
      <c r="U823" s="318"/>
    </row>
    <row r="824" spans="1:21" s="342" customFormat="1">
      <c r="A824" s="639" t="s">
        <v>2430</v>
      </c>
      <c r="B824" s="53" t="s">
        <v>585</v>
      </c>
      <c r="C824" s="268" t="s">
        <v>910</v>
      </c>
      <c r="D824" s="62"/>
      <c r="E824" s="284">
        <v>114</v>
      </c>
      <c r="F824" s="285" t="s">
        <v>1063</v>
      </c>
      <c r="G824" s="285"/>
      <c r="H824" s="286"/>
      <c r="I824" s="287"/>
      <c r="J824" s="288"/>
      <c r="K824" s="288"/>
      <c r="L824" s="287">
        <v>195</v>
      </c>
      <c r="M824" s="285">
        <v>81</v>
      </c>
      <c r="N824" s="1400" t="s">
        <v>487</v>
      </c>
      <c r="O824" s="1422"/>
      <c r="P824" s="318"/>
      <c r="Q824" s="318"/>
      <c r="R824" s="318"/>
      <c r="S824" s="318"/>
      <c r="T824" s="318"/>
      <c r="U824" s="318"/>
    </row>
    <row r="825" spans="1:21" s="342" customFormat="1">
      <c r="A825" s="527" t="s">
        <v>40</v>
      </c>
      <c r="B825" s="53" t="s">
        <v>585</v>
      </c>
      <c r="C825" s="268" t="s">
        <v>907</v>
      </c>
      <c r="D825" s="62"/>
      <c r="E825" s="308">
        <v>44</v>
      </c>
      <c r="F825" s="526" t="s">
        <v>2436</v>
      </c>
      <c r="G825" s="309"/>
      <c r="H825" s="293"/>
      <c r="I825" s="310"/>
      <c r="J825" s="313"/>
      <c r="K825" s="313"/>
      <c r="L825" s="310">
        <v>77</v>
      </c>
      <c r="M825" s="309">
        <v>33</v>
      </c>
      <c r="N825" s="1402" t="s">
        <v>487</v>
      </c>
      <c r="O825" s="1422"/>
      <c r="P825" s="318"/>
      <c r="Q825" s="318"/>
      <c r="R825" s="318"/>
      <c r="S825" s="318"/>
      <c r="T825" s="318"/>
      <c r="U825" s="318"/>
    </row>
    <row r="826" spans="1:21" s="342" customFormat="1">
      <c r="A826" s="527" t="s">
        <v>40</v>
      </c>
      <c r="B826" s="53" t="s">
        <v>585</v>
      </c>
      <c r="C826" s="268" t="s">
        <v>908</v>
      </c>
      <c r="D826" s="62"/>
      <c r="E826" s="308">
        <v>51</v>
      </c>
      <c r="F826" s="526" t="s">
        <v>2436</v>
      </c>
      <c r="G826" s="309"/>
      <c r="H826" s="293"/>
      <c r="I826" s="310"/>
      <c r="J826" s="313"/>
      <c r="K826" s="313"/>
      <c r="L826" s="310">
        <v>91</v>
      </c>
      <c r="M826" s="309">
        <v>40</v>
      </c>
      <c r="N826" s="1402" t="s">
        <v>487</v>
      </c>
      <c r="O826" s="1422"/>
      <c r="P826" s="318"/>
      <c r="Q826" s="318"/>
      <c r="R826" s="318"/>
      <c r="S826" s="318"/>
      <c r="T826" s="318"/>
      <c r="U826" s="318"/>
    </row>
    <row r="827" spans="1:21" s="525" customFormat="1">
      <c r="A827" s="527" t="s">
        <v>40</v>
      </c>
      <c r="B827" s="53" t="s">
        <v>585</v>
      </c>
      <c r="C827" s="268" t="s">
        <v>909</v>
      </c>
      <c r="D827" s="62"/>
      <c r="E827" s="308">
        <v>60</v>
      </c>
      <c r="F827" s="526" t="s">
        <v>2436</v>
      </c>
      <c r="G827" s="309"/>
      <c r="H827" s="293"/>
      <c r="I827" s="310"/>
      <c r="J827" s="313"/>
      <c r="K827" s="313"/>
      <c r="L827" s="310">
        <v>110</v>
      </c>
      <c r="M827" s="309">
        <v>50</v>
      </c>
      <c r="N827" s="1402" t="s">
        <v>487</v>
      </c>
      <c r="O827" s="1423"/>
      <c r="P827" s="637"/>
      <c r="Q827" s="637"/>
      <c r="R827" s="637"/>
      <c r="S827" s="637"/>
      <c r="T827" s="637"/>
      <c r="U827" s="637"/>
    </row>
    <row r="828" spans="1:21" s="525" customFormat="1">
      <c r="A828" s="527" t="s">
        <v>905</v>
      </c>
      <c r="B828" s="53" t="s">
        <v>585</v>
      </c>
      <c r="C828" s="268" t="s">
        <v>907</v>
      </c>
      <c r="D828" s="62"/>
      <c r="E828" s="308">
        <v>72</v>
      </c>
      <c r="F828" s="526" t="s">
        <v>2436</v>
      </c>
      <c r="G828" s="309"/>
      <c r="H828" s="293"/>
      <c r="I828" s="310"/>
      <c r="J828" s="313"/>
      <c r="K828" s="313"/>
      <c r="L828" s="310">
        <v>115</v>
      </c>
      <c r="M828" s="309">
        <v>43</v>
      </c>
      <c r="N828" s="1402" t="s">
        <v>487</v>
      </c>
      <c r="O828" s="1422"/>
      <c r="P828" s="637"/>
      <c r="Q828" s="637"/>
      <c r="R828" s="637"/>
      <c r="S828" s="637"/>
      <c r="T828" s="637"/>
      <c r="U828" s="637"/>
    </row>
    <row r="829" spans="1:21" s="525" customFormat="1">
      <c r="A829" s="527" t="s">
        <v>905</v>
      </c>
      <c r="B829" s="53" t="s">
        <v>585</v>
      </c>
      <c r="C829" s="268" t="s">
        <v>908</v>
      </c>
      <c r="D829" s="62"/>
      <c r="E829" s="308">
        <v>84</v>
      </c>
      <c r="F829" s="526" t="s">
        <v>2436</v>
      </c>
      <c r="G829" s="309"/>
      <c r="H829" s="293"/>
      <c r="I829" s="310"/>
      <c r="J829" s="313"/>
      <c r="K829" s="313"/>
      <c r="L829" s="310">
        <v>139</v>
      </c>
      <c r="M829" s="309">
        <v>55</v>
      </c>
      <c r="N829" s="1402" t="s">
        <v>487</v>
      </c>
      <c r="O829" s="1422"/>
      <c r="P829" s="637"/>
      <c r="Q829" s="637"/>
      <c r="R829" s="637"/>
      <c r="S829" s="637"/>
      <c r="T829" s="637"/>
      <c r="U829" s="637"/>
    </row>
    <row r="830" spans="1:21" s="525" customFormat="1">
      <c r="A830" s="527" t="s">
        <v>905</v>
      </c>
      <c r="B830" s="53" t="s">
        <v>585</v>
      </c>
      <c r="C830" s="268" t="s">
        <v>909</v>
      </c>
      <c r="D830" s="62"/>
      <c r="E830" s="308">
        <v>98</v>
      </c>
      <c r="F830" s="526" t="s">
        <v>2436</v>
      </c>
      <c r="G830" s="309"/>
      <c r="H830" s="293"/>
      <c r="I830" s="310"/>
      <c r="J830" s="313"/>
      <c r="K830" s="313"/>
      <c r="L830" s="310">
        <v>172</v>
      </c>
      <c r="M830" s="309">
        <v>74</v>
      </c>
      <c r="N830" s="1402" t="s">
        <v>487</v>
      </c>
      <c r="O830" s="1422"/>
      <c r="P830" s="637"/>
      <c r="Q830" s="637"/>
      <c r="R830" s="637"/>
      <c r="S830" s="637"/>
      <c r="T830" s="637"/>
      <c r="U830" s="637"/>
    </row>
    <row r="831" spans="1:21" s="525" customFormat="1">
      <c r="A831" s="527" t="s">
        <v>1066</v>
      </c>
      <c r="B831" s="53" t="s">
        <v>585</v>
      </c>
      <c r="C831" s="268" t="s">
        <v>907</v>
      </c>
      <c r="D831" s="62"/>
      <c r="E831" s="308">
        <v>96</v>
      </c>
      <c r="F831" s="526" t="s">
        <v>2436</v>
      </c>
      <c r="G831" s="309"/>
      <c r="H831" s="293"/>
      <c r="I831" s="310"/>
      <c r="J831" s="313"/>
      <c r="K831" s="313"/>
      <c r="L831" s="310">
        <v>168</v>
      </c>
      <c r="M831" s="309">
        <v>72</v>
      </c>
      <c r="N831" s="1402" t="s">
        <v>487</v>
      </c>
      <c r="O831" s="1422"/>
      <c r="P831" s="637"/>
      <c r="Q831" s="637"/>
      <c r="R831" s="637"/>
      <c r="S831" s="637"/>
      <c r="T831" s="637"/>
      <c r="U831" s="637"/>
    </row>
    <row r="832" spans="1:21" s="342" customFormat="1">
      <c r="A832" s="527" t="s">
        <v>906</v>
      </c>
      <c r="B832" s="53" t="s">
        <v>585</v>
      </c>
      <c r="C832" s="268" t="s">
        <v>908</v>
      </c>
      <c r="D832" s="62"/>
      <c r="E832" s="308">
        <v>115</v>
      </c>
      <c r="F832" s="526" t="s">
        <v>2436</v>
      </c>
      <c r="G832" s="309"/>
      <c r="H832" s="293"/>
      <c r="I832" s="310"/>
      <c r="J832" s="313"/>
      <c r="K832" s="313"/>
      <c r="L832" s="310">
        <v>209</v>
      </c>
      <c r="M832" s="309">
        <v>94</v>
      </c>
      <c r="N832" s="1402" t="s">
        <v>487</v>
      </c>
      <c r="O832" s="1422"/>
      <c r="P832" s="318"/>
      <c r="Q832" s="318"/>
      <c r="R832" s="318"/>
      <c r="S832" s="318"/>
      <c r="T832" s="318"/>
      <c r="U832" s="318"/>
    </row>
    <row r="833" spans="1:21" s="525" customFormat="1">
      <c r="A833" s="527" t="s">
        <v>906</v>
      </c>
      <c r="B833" s="53" t="s">
        <v>585</v>
      </c>
      <c r="C833" s="268" t="s">
        <v>909</v>
      </c>
      <c r="D833" s="62"/>
      <c r="E833" s="308">
        <v>143</v>
      </c>
      <c r="F833" s="526" t="s">
        <v>2436</v>
      </c>
      <c r="G833" s="309"/>
      <c r="H833" s="293"/>
      <c r="I833" s="310"/>
      <c r="J833" s="313"/>
      <c r="K833" s="313"/>
      <c r="L833" s="310">
        <v>259</v>
      </c>
      <c r="M833" s="309">
        <v>116</v>
      </c>
      <c r="N833" s="1402" t="s">
        <v>487</v>
      </c>
      <c r="O833" s="1422"/>
      <c r="P833" s="637"/>
      <c r="Q833" s="637"/>
      <c r="R833" s="637"/>
      <c r="S833" s="637"/>
      <c r="T833" s="637"/>
      <c r="U833" s="637"/>
    </row>
    <row r="834" spans="1:21" s="525" customFormat="1">
      <c r="A834" s="527" t="s">
        <v>1067</v>
      </c>
      <c r="B834" s="53" t="s">
        <v>585</v>
      </c>
      <c r="C834" s="268" t="s">
        <v>907</v>
      </c>
      <c r="D834" s="62"/>
      <c r="E834" s="308">
        <v>111</v>
      </c>
      <c r="F834" s="526" t="s">
        <v>2436</v>
      </c>
      <c r="G834" s="309"/>
      <c r="H834" s="293"/>
      <c r="I834" s="310"/>
      <c r="J834" s="313"/>
      <c r="K834" s="313"/>
      <c r="L834" s="310">
        <v>203</v>
      </c>
      <c r="M834" s="309">
        <v>92</v>
      </c>
      <c r="N834" s="1402" t="s">
        <v>487</v>
      </c>
      <c r="O834" s="1422"/>
      <c r="P834" s="637"/>
      <c r="Q834" s="637"/>
      <c r="R834" s="637"/>
      <c r="S834" s="637"/>
      <c r="T834" s="637"/>
      <c r="U834" s="637"/>
    </row>
    <row r="835" spans="1:21" s="525" customFormat="1" ht="16.5" customHeight="1">
      <c r="A835" s="527" t="s">
        <v>1067</v>
      </c>
      <c r="B835" s="53" t="s">
        <v>585</v>
      </c>
      <c r="C835" s="268" t="s">
        <v>908</v>
      </c>
      <c r="D835" s="62"/>
      <c r="E835" s="308">
        <v>138</v>
      </c>
      <c r="F835" s="526" t="s">
        <v>2436</v>
      </c>
      <c r="G835" s="309"/>
      <c r="H835" s="293"/>
      <c r="I835" s="310"/>
      <c r="J835" s="313"/>
      <c r="K835" s="313"/>
      <c r="L835" s="310">
        <v>248</v>
      </c>
      <c r="M835" s="309">
        <v>110</v>
      </c>
      <c r="N835" s="1402" t="s">
        <v>487</v>
      </c>
      <c r="O835" s="1422"/>
      <c r="P835" s="637"/>
      <c r="Q835" s="637"/>
      <c r="R835" s="637"/>
      <c r="S835" s="637"/>
      <c r="T835" s="637"/>
      <c r="U835" s="637"/>
    </row>
    <row r="836" spans="1:21" s="525" customFormat="1" ht="16.5" customHeight="1">
      <c r="A836" s="527" t="s">
        <v>1067</v>
      </c>
      <c r="B836" s="53" t="s">
        <v>585</v>
      </c>
      <c r="C836" s="268" t="s">
        <v>909</v>
      </c>
      <c r="D836" s="62"/>
      <c r="E836" s="308">
        <v>169</v>
      </c>
      <c r="F836" s="526" t="s">
        <v>2436</v>
      </c>
      <c r="G836" s="309"/>
      <c r="H836" s="293"/>
      <c r="I836" s="310"/>
      <c r="J836" s="313"/>
      <c r="K836" s="313"/>
      <c r="L836" s="310">
        <v>327</v>
      </c>
      <c r="M836" s="309">
        <v>158</v>
      </c>
      <c r="N836" s="1402" t="s">
        <v>487</v>
      </c>
      <c r="O836" s="1422"/>
      <c r="P836" s="637"/>
      <c r="Q836" s="637"/>
      <c r="R836" s="637"/>
      <c r="S836" s="637"/>
      <c r="T836" s="637"/>
      <c r="U836" s="637"/>
    </row>
    <row r="837" spans="1:21" s="525" customFormat="1" ht="16.5" customHeight="1">
      <c r="A837" s="1507" t="s">
        <v>1088</v>
      </c>
      <c r="B837" s="1448" t="s">
        <v>585</v>
      </c>
      <c r="C837" s="1449" t="s">
        <v>1082</v>
      </c>
      <c r="D837" s="1450"/>
      <c r="E837" s="1451">
        <v>52.5</v>
      </c>
      <c r="F837" s="1452"/>
      <c r="G837" s="1476">
        <v>15</v>
      </c>
      <c r="H837" s="1476"/>
      <c r="I837" s="1452" t="s">
        <v>1087</v>
      </c>
      <c r="J837" s="1476"/>
      <c r="K837" s="1476"/>
      <c r="L837" s="1454">
        <v>91</v>
      </c>
      <c r="M837" s="1452">
        <v>38.5</v>
      </c>
      <c r="N837" s="1456">
        <v>3</v>
      </c>
      <c r="O837" s="1422"/>
      <c r="P837" s="637"/>
      <c r="Q837" s="637"/>
      <c r="R837" s="637"/>
      <c r="S837" s="637"/>
      <c r="T837" s="637"/>
      <c r="U837" s="637"/>
    </row>
    <row r="838" spans="1:21" s="525" customFormat="1" ht="16.5" customHeight="1">
      <c r="A838" s="1507" t="s">
        <v>1085</v>
      </c>
      <c r="B838" s="1448" t="s">
        <v>585</v>
      </c>
      <c r="C838" s="1449" t="s">
        <v>1082</v>
      </c>
      <c r="D838" s="1450"/>
      <c r="E838" s="1451">
        <v>81</v>
      </c>
      <c r="F838" s="1452"/>
      <c r="G838" s="1476">
        <v>15</v>
      </c>
      <c r="H838" s="1476"/>
      <c r="I838" s="1452" t="s">
        <v>1087</v>
      </c>
      <c r="J838" s="1476"/>
      <c r="K838" s="1476"/>
      <c r="L838" s="1454">
        <v>141.5</v>
      </c>
      <c r="M838" s="1452">
        <v>60.5</v>
      </c>
      <c r="N838" s="1456">
        <v>3</v>
      </c>
      <c r="O838" s="1422"/>
      <c r="P838" s="637"/>
      <c r="Q838" s="637"/>
      <c r="R838" s="637"/>
      <c r="S838" s="637"/>
      <c r="T838" s="637"/>
      <c r="U838" s="637"/>
    </row>
    <row r="839" spans="1:21" s="525" customFormat="1">
      <c r="A839" s="1507" t="s">
        <v>1083</v>
      </c>
      <c r="B839" s="1448" t="s">
        <v>585</v>
      </c>
      <c r="C839" s="1449" t="s">
        <v>1082</v>
      </c>
      <c r="D839" s="1450"/>
      <c r="E839" s="1451">
        <v>86</v>
      </c>
      <c r="F839" s="1452"/>
      <c r="G839" s="1476">
        <v>15</v>
      </c>
      <c r="H839" s="1476"/>
      <c r="I839" s="1452" t="s">
        <v>1087</v>
      </c>
      <c r="J839" s="1476"/>
      <c r="K839" s="1476"/>
      <c r="L839" s="1454">
        <v>150</v>
      </c>
      <c r="M839" s="1452">
        <v>64</v>
      </c>
      <c r="N839" s="1456">
        <v>3</v>
      </c>
      <c r="O839" s="1422"/>
      <c r="P839" s="637"/>
      <c r="Q839" s="637"/>
      <c r="R839" s="637"/>
      <c r="S839" s="637"/>
      <c r="T839" s="637"/>
      <c r="U839" s="637"/>
    </row>
    <row r="840" spans="1:21" s="525" customFormat="1">
      <c r="A840" s="1507" t="s">
        <v>1084</v>
      </c>
      <c r="B840" s="1448" t="s">
        <v>585</v>
      </c>
      <c r="C840" s="1449" t="s">
        <v>1082</v>
      </c>
      <c r="D840" s="1450"/>
      <c r="E840" s="1451">
        <v>105</v>
      </c>
      <c r="F840" s="1452"/>
      <c r="G840" s="1476">
        <v>15</v>
      </c>
      <c r="H840" s="1476"/>
      <c r="I840" s="1452" t="s">
        <v>1087</v>
      </c>
      <c r="J840" s="1476"/>
      <c r="K840" s="1476"/>
      <c r="L840" s="1454">
        <v>184</v>
      </c>
      <c r="M840" s="1452">
        <v>79</v>
      </c>
      <c r="N840" s="1456">
        <v>3</v>
      </c>
      <c r="O840" s="1423"/>
      <c r="P840" s="637"/>
      <c r="Q840" s="637"/>
      <c r="R840" s="637"/>
      <c r="S840" s="637"/>
      <c r="T840" s="637"/>
      <c r="U840" s="637"/>
    </row>
    <row r="841" spans="1:21" s="525" customFormat="1">
      <c r="A841" s="1507" t="s">
        <v>1086</v>
      </c>
      <c r="B841" s="1448" t="s">
        <v>585</v>
      </c>
      <c r="C841" s="1449" t="s">
        <v>1082</v>
      </c>
      <c r="D841" s="1450"/>
      <c r="E841" s="1451">
        <v>41</v>
      </c>
      <c r="F841" s="1452"/>
      <c r="G841" s="1476">
        <v>15</v>
      </c>
      <c r="H841" s="1476"/>
      <c r="I841" s="1452" t="s">
        <v>1087</v>
      </c>
      <c r="J841" s="1476"/>
      <c r="K841" s="1476"/>
      <c r="L841" s="1454">
        <v>72</v>
      </c>
      <c r="M841" s="1452">
        <v>31</v>
      </c>
      <c r="N841" s="1456">
        <v>3</v>
      </c>
      <c r="O841" s="1423"/>
      <c r="P841" s="637"/>
      <c r="Q841" s="637"/>
      <c r="R841" s="637"/>
      <c r="S841" s="637"/>
      <c r="T841" s="637"/>
      <c r="U841" s="637"/>
    </row>
    <row r="842" spans="1:21" s="1581" customFormat="1" ht="16.5" customHeight="1">
      <c r="A842" s="1599" t="s">
        <v>4790</v>
      </c>
      <c r="B842" s="1570" t="s">
        <v>585</v>
      </c>
      <c r="C842" s="1571" t="s">
        <v>4789</v>
      </c>
      <c r="D842" s="1572"/>
      <c r="E842" s="1573">
        <v>40</v>
      </c>
      <c r="F842" s="1574"/>
      <c r="G842" s="1575">
        <v>15</v>
      </c>
      <c r="H842" s="1575"/>
      <c r="I842" s="1574" t="s">
        <v>4794</v>
      </c>
      <c r="J842" s="1575">
        <v>1</v>
      </c>
      <c r="K842" s="1575" t="s">
        <v>273</v>
      </c>
      <c r="L842" s="1582">
        <v>70</v>
      </c>
      <c r="M842" s="1574"/>
      <c r="N842" s="1611">
        <v>3</v>
      </c>
      <c r="O842" s="1616"/>
      <c r="P842" s="1595"/>
      <c r="Q842" s="1595"/>
      <c r="R842" s="1595"/>
      <c r="S842" s="1595"/>
      <c r="T842" s="1595"/>
      <c r="U842" s="1595"/>
    </row>
    <row r="843" spans="1:21" s="1581" customFormat="1" ht="16.5" customHeight="1">
      <c r="A843" s="1599" t="s">
        <v>579</v>
      </c>
      <c r="B843" s="1570" t="s">
        <v>585</v>
      </c>
      <c r="C843" s="1571" t="s">
        <v>4789</v>
      </c>
      <c r="D843" s="1572"/>
      <c r="E843" s="1573">
        <v>54</v>
      </c>
      <c r="F843" s="1574"/>
      <c r="G843" s="1575">
        <v>15</v>
      </c>
      <c r="H843" s="1575"/>
      <c r="I843" s="1574" t="s">
        <v>4794</v>
      </c>
      <c r="J843" s="1575">
        <v>1</v>
      </c>
      <c r="K843" s="1575" t="s">
        <v>273</v>
      </c>
      <c r="L843" s="1582">
        <v>86</v>
      </c>
      <c r="M843" s="1574"/>
      <c r="N843" s="1611">
        <v>3</v>
      </c>
      <c r="O843" s="1616"/>
      <c r="P843" s="1595"/>
      <c r="Q843" s="1595"/>
      <c r="R843" s="1595"/>
      <c r="S843" s="1595"/>
      <c r="T843" s="1595"/>
      <c r="U843" s="1595"/>
    </row>
    <row r="844" spans="1:21" s="1581" customFormat="1">
      <c r="A844" s="1599" t="s">
        <v>4791</v>
      </c>
      <c r="B844" s="1570" t="s">
        <v>585</v>
      </c>
      <c r="C844" s="1571" t="s">
        <v>4789</v>
      </c>
      <c r="D844" s="1572"/>
      <c r="E844" s="1573">
        <v>70</v>
      </c>
      <c r="F844" s="1574"/>
      <c r="G844" s="1575">
        <v>17</v>
      </c>
      <c r="H844" s="1575"/>
      <c r="I844" s="1574" t="s">
        <v>4794</v>
      </c>
      <c r="J844" s="1575">
        <v>1</v>
      </c>
      <c r="K844" s="1575" t="s">
        <v>273</v>
      </c>
      <c r="L844" s="1582">
        <v>120</v>
      </c>
      <c r="M844" s="1574"/>
      <c r="N844" s="1611">
        <v>3</v>
      </c>
      <c r="O844" s="1616"/>
      <c r="P844" s="1595"/>
      <c r="Q844" s="1595"/>
      <c r="R844" s="1595"/>
      <c r="S844" s="1595"/>
      <c r="T844" s="1595"/>
      <c r="U844" s="1595"/>
    </row>
    <row r="845" spans="1:21" s="1581" customFormat="1">
      <c r="A845" s="1599" t="s">
        <v>4792</v>
      </c>
      <c r="B845" s="1570" t="s">
        <v>585</v>
      </c>
      <c r="C845" s="1571" t="s">
        <v>4789</v>
      </c>
      <c r="D845" s="1572"/>
      <c r="E845" s="1573">
        <v>85</v>
      </c>
      <c r="F845" s="1574"/>
      <c r="G845" s="1575">
        <v>20</v>
      </c>
      <c r="H845" s="1575"/>
      <c r="I845" s="1574" t="s">
        <v>4794</v>
      </c>
      <c r="J845" s="1575">
        <v>1</v>
      </c>
      <c r="K845" s="1575" t="s">
        <v>273</v>
      </c>
      <c r="L845" s="1582">
        <v>150</v>
      </c>
      <c r="M845" s="1574"/>
      <c r="N845" s="1611">
        <v>3</v>
      </c>
      <c r="O845" s="1616"/>
      <c r="P845" s="1595"/>
      <c r="Q845" s="1595"/>
      <c r="R845" s="1595"/>
      <c r="S845" s="1595"/>
      <c r="T845" s="1595"/>
      <c r="U845" s="1595"/>
    </row>
    <row r="846" spans="1:21" s="1581" customFormat="1">
      <c r="A846" s="1599" t="s">
        <v>4793</v>
      </c>
      <c r="B846" s="1570" t="s">
        <v>585</v>
      </c>
      <c r="C846" s="1571" t="s">
        <v>4789</v>
      </c>
      <c r="D846" s="1572"/>
      <c r="E846" s="1573">
        <v>95</v>
      </c>
      <c r="F846" s="1574"/>
      <c r="G846" s="1575">
        <v>20</v>
      </c>
      <c r="H846" s="1575"/>
      <c r="I846" s="1574" t="s">
        <v>4794</v>
      </c>
      <c r="J846" s="1575">
        <v>1</v>
      </c>
      <c r="K846" s="1575" t="s">
        <v>273</v>
      </c>
      <c r="L846" s="1582">
        <v>175</v>
      </c>
      <c r="M846" s="1574"/>
      <c r="N846" s="1611">
        <v>3</v>
      </c>
      <c r="O846" s="1616"/>
      <c r="P846" s="1595"/>
      <c r="Q846" s="1595"/>
      <c r="R846" s="1595"/>
      <c r="S846" s="1595"/>
      <c r="T846" s="1595"/>
      <c r="U846" s="1595"/>
    </row>
    <row r="847" spans="1:21" s="1581" customFormat="1" ht="16.5" customHeight="1">
      <c r="A847" s="1599" t="s">
        <v>4790</v>
      </c>
      <c r="B847" s="1570" t="s">
        <v>585</v>
      </c>
      <c r="C847" s="1571" t="s">
        <v>4789</v>
      </c>
      <c r="D847" s="1572"/>
      <c r="E847" s="1573">
        <v>45</v>
      </c>
      <c r="F847" s="1574"/>
      <c r="G847" s="1575">
        <v>15</v>
      </c>
      <c r="H847" s="1575"/>
      <c r="I847" s="1574" t="s">
        <v>4795</v>
      </c>
      <c r="J847" s="1575">
        <v>1</v>
      </c>
      <c r="K847" s="1575" t="s">
        <v>273</v>
      </c>
      <c r="L847" s="1582">
        <v>75</v>
      </c>
      <c r="M847" s="1574"/>
      <c r="N847" s="1611">
        <v>3</v>
      </c>
      <c r="O847" s="1616"/>
      <c r="P847" s="1595"/>
      <c r="Q847" s="1595"/>
      <c r="R847" s="1595"/>
      <c r="S847" s="1595"/>
      <c r="T847" s="1595"/>
      <c r="U847" s="1595"/>
    </row>
    <row r="848" spans="1:21" s="1581" customFormat="1" ht="16.5" customHeight="1">
      <c r="A848" s="1599" t="s">
        <v>579</v>
      </c>
      <c r="B848" s="1570" t="s">
        <v>585</v>
      </c>
      <c r="C848" s="1571" t="s">
        <v>4789</v>
      </c>
      <c r="D848" s="1572"/>
      <c r="E848" s="1573">
        <v>65</v>
      </c>
      <c r="F848" s="1574"/>
      <c r="G848" s="1575">
        <v>15</v>
      </c>
      <c r="H848" s="1575"/>
      <c r="I848" s="1574" t="s">
        <v>4795</v>
      </c>
      <c r="J848" s="1575">
        <v>1</v>
      </c>
      <c r="K848" s="1575" t="s">
        <v>273</v>
      </c>
      <c r="L848" s="1582">
        <v>99</v>
      </c>
      <c r="M848" s="1574"/>
      <c r="N848" s="1611">
        <v>3</v>
      </c>
      <c r="O848" s="1616"/>
      <c r="P848" s="1595"/>
      <c r="Q848" s="1595"/>
      <c r="R848" s="1595"/>
      <c r="S848" s="1595"/>
      <c r="T848" s="1595"/>
      <c r="U848" s="1595"/>
    </row>
    <row r="849" spans="1:21" s="1581" customFormat="1">
      <c r="A849" s="1599" t="s">
        <v>4791</v>
      </c>
      <c r="B849" s="1570" t="s">
        <v>585</v>
      </c>
      <c r="C849" s="1571" t="s">
        <v>4789</v>
      </c>
      <c r="D849" s="1572"/>
      <c r="E849" s="1573">
        <v>81.5</v>
      </c>
      <c r="F849" s="1574"/>
      <c r="G849" s="1575">
        <v>17</v>
      </c>
      <c r="H849" s="1575"/>
      <c r="I849" s="1574" t="s">
        <v>4795</v>
      </c>
      <c r="J849" s="1575">
        <v>1</v>
      </c>
      <c r="K849" s="1575" t="s">
        <v>273</v>
      </c>
      <c r="L849" s="1582">
        <v>140</v>
      </c>
      <c r="M849" s="1574"/>
      <c r="N849" s="1611">
        <v>3</v>
      </c>
      <c r="O849" s="1616"/>
      <c r="P849" s="1595"/>
      <c r="Q849" s="1595"/>
      <c r="R849" s="1595"/>
      <c r="S849" s="1595"/>
      <c r="T849" s="1595"/>
      <c r="U849" s="1595"/>
    </row>
    <row r="850" spans="1:21" s="1581" customFormat="1">
      <c r="A850" s="1599" t="s">
        <v>4792</v>
      </c>
      <c r="B850" s="1570" t="s">
        <v>585</v>
      </c>
      <c r="C850" s="1571" t="s">
        <v>4789</v>
      </c>
      <c r="D850" s="1572"/>
      <c r="E850" s="1573">
        <v>95</v>
      </c>
      <c r="F850" s="1574"/>
      <c r="G850" s="1575">
        <v>20</v>
      </c>
      <c r="H850" s="1575"/>
      <c r="I850" s="1574" t="s">
        <v>4795</v>
      </c>
      <c r="J850" s="1575">
        <v>1</v>
      </c>
      <c r="K850" s="1575" t="s">
        <v>273</v>
      </c>
      <c r="L850" s="1582">
        <v>160</v>
      </c>
      <c r="M850" s="1574"/>
      <c r="N850" s="1611">
        <v>3</v>
      </c>
      <c r="O850" s="1616"/>
      <c r="P850" s="1595"/>
      <c r="Q850" s="1595"/>
      <c r="R850" s="1595"/>
      <c r="S850" s="1595"/>
      <c r="T850" s="1595"/>
      <c r="U850" s="1595"/>
    </row>
    <row r="851" spans="1:21" s="1581" customFormat="1">
      <c r="A851" s="1599" t="s">
        <v>4793</v>
      </c>
      <c r="B851" s="1570" t="s">
        <v>585</v>
      </c>
      <c r="C851" s="1571" t="s">
        <v>4789</v>
      </c>
      <c r="D851" s="1572"/>
      <c r="E851" s="1573">
        <v>105</v>
      </c>
      <c r="F851" s="1574"/>
      <c r="G851" s="1575">
        <v>20</v>
      </c>
      <c r="H851" s="1575"/>
      <c r="I851" s="1574" t="s">
        <v>4795</v>
      </c>
      <c r="J851" s="1575">
        <v>1</v>
      </c>
      <c r="K851" s="1575" t="s">
        <v>273</v>
      </c>
      <c r="L851" s="1582">
        <v>185</v>
      </c>
      <c r="M851" s="1574"/>
      <c r="N851" s="1611">
        <v>3</v>
      </c>
      <c r="O851" s="1616"/>
      <c r="P851" s="1595"/>
      <c r="Q851" s="1595"/>
      <c r="R851" s="1595"/>
      <c r="S851" s="1595"/>
      <c r="T851" s="1595"/>
      <c r="U851" s="1595"/>
    </row>
    <row r="852" spans="1:21" s="1581" customFormat="1" ht="16.5" customHeight="1">
      <c r="A852" s="1599" t="s">
        <v>4790</v>
      </c>
      <c r="B852" s="1570" t="s">
        <v>585</v>
      </c>
      <c r="C852" s="1571" t="s">
        <v>4796</v>
      </c>
      <c r="D852" s="1572"/>
      <c r="E852" s="1573">
        <v>45</v>
      </c>
      <c r="F852" s="1574"/>
      <c r="G852" s="1575">
        <v>15</v>
      </c>
      <c r="H852" s="1575"/>
      <c r="I852" s="1574" t="s">
        <v>4794</v>
      </c>
      <c r="J852" s="1575">
        <v>1</v>
      </c>
      <c r="K852" s="1575" t="s">
        <v>273</v>
      </c>
      <c r="L852" s="1582">
        <v>75</v>
      </c>
      <c r="M852" s="1574"/>
      <c r="N852" s="1611">
        <v>3</v>
      </c>
      <c r="O852" s="1616"/>
      <c r="P852" s="1595"/>
      <c r="Q852" s="1595"/>
      <c r="R852" s="1595"/>
      <c r="S852" s="1595"/>
      <c r="T852" s="1595"/>
      <c r="U852" s="1595"/>
    </row>
    <row r="853" spans="1:21" s="1581" customFormat="1" ht="16.5" customHeight="1">
      <c r="A853" s="1599" t="s">
        <v>579</v>
      </c>
      <c r="B853" s="1570" t="s">
        <v>585</v>
      </c>
      <c r="C853" s="1571" t="s">
        <v>4796</v>
      </c>
      <c r="D853" s="1572"/>
      <c r="E853" s="1573">
        <v>60</v>
      </c>
      <c r="F853" s="1574"/>
      <c r="G853" s="1575">
        <v>15</v>
      </c>
      <c r="H853" s="1575"/>
      <c r="I853" s="1574" t="s">
        <v>4794</v>
      </c>
      <c r="J853" s="1575">
        <v>1</v>
      </c>
      <c r="K853" s="1575" t="s">
        <v>273</v>
      </c>
      <c r="L853" s="1582">
        <v>90</v>
      </c>
      <c r="M853" s="1574"/>
      <c r="N853" s="1611">
        <v>3</v>
      </c>
      <c r="O853" s="1616"/>
      <c r="P853" s="1595"/>
      <c r="Q853" s="1595"/>
      <c r="R853" s="1595"/>
      <c r="S853" s="1595"/>
      <c r="T853" s="1595"/>
      <c r="U853" s="1595"/>
    </row>
    <row r="854" spans="1:21" s="1581" customFormat="1">
      <c r="A854" s="1599" t="s">
        <v>4791</v>
      </c>
      <c r="B854" s="1570" t="s">
        <v>585</v>
      </c>
      <c r="C854" s="1571" t="s">
        <v>4796</v>
      </c>
      <c r="D854" s="1572"/>
      <c r="E854" s="1573">
        <v>77.5</v>
      </c>
      <c r="F854" s="1574"/>
      <c r="G854" s="1575">
        <v>17</v>
      </c>
      <c r="H854" s="1575"/>
      <c r="I854" s="1574" t="s">
        <v>4794</v>
      </c>
      <c r="J854" s="1575">
        <v>1</v>
      </c>
      <c r="K854" s="1575" t="s">
        <v>273</v>
      </c>
      <c r="L854" s="1582">
        <v>140</v>
      </c>
      <c r="M854" s="1574"/>
      <c r="N854" s="1611">
        <v>3</v>
      </c>
      <c r="O854" s="1616"/>
      <c r="P854" s="1595"/>
      <c r="Q854" s="1595"/>
      <c r="R854" s="1595"/>
      <c r="S854" s="1595"/>
      <c r="T854" s="1595"/>
      <c r="U854" s="1595"/>
    </row>
    <row r="855" spans="1:21" s="1581" customFormat="1">
      <c r="A855" s="1599" t="s">
        <v>4792</v>
      </c>
      <c r="B855" s="1570" t="s">
        <v>585</v>
      </c>
      <c r="C855" s="1571" t="s">
        <v>4796</v>
      </c>
      <c r="D855" s="1572"/>
      <c r="E855" s="1573">
        <v>80</v>
      </c>
      <c r="F855" s="1574"/>
      <c r="G855" s="1575">
        <v>20</v>
      </c>
      <c r="H855" s="1575"/>
      <c r="I855" s="1574" t="s">
        <v>4794</v>
      </c>
      <c r="J855" s="1575">
        <v>1</v>
      </c>
      <c r="K855" s="1575" t="s">
        <v>273</v>
      </c>
      <c r="L855" s="1582">
        <v>175</v>
      </c>
      <c r="M855" s="1574"/>
      <c r="N855" s="1611">
        <v>3</v>
      </c>
      <c r="O855" s="1616"/>
      <c r="P855" s="1595"/>
      <c r="Q855" s="1595"/>
      <c r="R855" s="1595"/>
      <c r="S855" s="1595"/>
      <c r="T855" s="1595"/>
      <c r="U855" s="1595"/>
    </row>
    <row r="856" spans="1:21" s="1581" customFormat="1">
      <c r="A856" s="1599" t="s">
        <v>4793</v>
      </c>
      <c r="B856" s="1570" t="s">
        <v>585</v>
      </c>
      <c r="C856" s="1571" t="s">
        <v>4796</v>
      </c>
      <c r="D856" s="1572"/>
      <c r="E856" s="1573">
        <v>105</v>
      </c>
      <c r="F856" s="1574"/>
      <c r="G856" s="1575">
        <v>20</v>
      </c>
      <c r="H856" s="1575"/>
      <c r="I856" s="1574" t="s">
        <v>4794</v>
      </c>
      <c r="J856" s="1575">
        <v>1</v>
      </c>
      <c r="K856" s="1575" t="s">
        <v>273</v>
      </c>
      <c r="L856" s="1582">
        <v>200</v>
      </c>
      <c r="M856" s="1574"/>
      <c r="N856" s="1611">
        <v>3</v>
      </c>
      <c r="O856" s="1616"/>
      <c r="P856" s="1595"/>
      <c r="Q856" s="1595"/>
      <c r="R856" s="1595"/>
      <c r="S856" s="1595"/>
      <c r="T856" s="1595"/>
      <c r="U856" s="1595"/>
    </row>
    <row r="857" spans="1:21" s="1581" customFormat="1" ht="16.5" customHeight="1">
      <c r="A857" s="1599" t="s">
        <v>4790</v>
      </c>
      <c r="B857" s="1570" t="s">
        <v>585</v>
      </c>
      <c r="C857" s="1571" t="s">
        <v>4796</v>
      </c>
      <c r="D857" s="1572"/>
      <c r="E857" s="1573">
        <v>50</v>
      </c>
      <c r="F857" s="1574"/>
      <c r="G857" s="1575">
        <v>15</v>
      </c>
      <c r="H857" s="1575"/>
      <c r="I857" s="1574" t="s">
        <v>4795</v>
      </c>
      <c r="J857" s="1575">
        <v>1</v>
      </c>
      <c r="K857" s="1575" t="s">
        <v>273</v>
      </c>
      <c r="L857" s="1582">
        <v>80</v>
      </c>
      <c r="M857" s="1574"/>
      <c r="N857" s="1611">
        <v>3</v>
      </c>
      <c r="O857" s="1616"/>
      <c r="P857" s="1595"/>
      <c r="Q857" s="1595"/>
      <c r="R857" s="1595"/>
      <c r="S857" s="1595"/>
      <c r="T857" s="1595"/>
      <c r="U857" s="1595"/>
    </row>
    <row r="858" spans="1:21" s="1581" customFormat="1" ht="16.5" customHeight="1">
      <c r="A858" s="1599" t="s">
        <v>579</v>
      </c>
      <c r="B858" s="1570" t="s">
        <v>585</v>
      </c>
      <c r="C858" s="1571" t="s">
        <v>4796</v>
      </c>
      <c r="D858" s="1572"/>
      <c r="E858" s="1573">
        <v>70</v>
      </c>
      <c r="F858" s="1574"/>
      <c r="G858" s="1575">
        <v>15</v>
      </c>
      <c r="H858" s="1575"/>
      <c r="I858" s="1574" t="s">
        <v>4795</v>
      </c>
      <c r="J858" s="1575">
        <v>1</v>
      </c>
      <c r="K858" s="1575" t="s">
        <v>273</v>
      </c>
      <c r="L858" s="1582">
        <v>105</v>
      </c>
      <c r="M858" s="1574"/>
      <c r="N858" s="1611">
        <v>3</v>
      </c>
      <c r="O858" s="1616"/>
      <c r="P858" s="1595"/>
      <c r="Q858" s="1595"/>
      <c r="R858" s="1595"/>
      <c r="S858" s="1595"/>
      <c r="T858" s="1595"/>
      <c r="U858" s="1595"/>
    </row>
    <row r="859" spans="1:21" s="1581" customFormat="1">
      <c r="A859" s="1599" t="s">
        <v>4791</v>
      </c>
      <c r="B859" s="1570" t="s">
        <v>585</v>
      </c>
      <c r="C859" s="1571" t="s">
        <v>4796</v>
      </c>
      <c r="D859" s="1572"/>
      <c r="E859" s="1573">
        <v>87.5</v>
      </c>
      <c r="F859" s="1574"/>
      <c r="G859" s="1575">
        <v>17</v>
      </c>
      <c r="H859" s="1575"/>
      <c r="I859" s="1574" t="s">
        <v>4795</v>
      </c>
      <c r="J859" s="1575">
        <v>1</v>
      </c>
      <c r="K859" s="1575" t="s">
        <v>273</v>
      </c>
      <c r="L859" s="1582">
        <v>150</v>
      </c>
      <c r="M859" s="1574"/>
      <c r="N859" s="1611">
        <v>3</v>
      </c>
      <c r="O859" s="1616"/>
      <c r="P859" s="1595"/>
      <c r="Q859" s="1595"/>
      <c r="R859" s="1595"/>
      <c r="S859" s="1595"/>
      <c r="T859" s="1595"/>
      <c r="U859" s="1595"/>
    </row>
    <row r="860" spans="1:21" s="1581" customFormat="1">
      <c r="A860" s="1599" t="s">
        <v>4792</v>
      </c>
      <c r="B860" s="1570" t="s">
        <v>585</v>
      </c>
      <c r="C860" s="1571" t="s">
        <v>4796</v>
      </c>
      <c r="D860" s="1572"/>
      <c r="E860" s="1573">
        <v>105</v>
      </c>
      <c r="F860" s="1574"/>
      <c r="G860" s="1575">
        <v>20</v>
      </c>
      <c r="H860" s="1575"/>
      <c r="I860" s="1574" t="s">
        <v>4795</v>
      </c>
      <c r="J860" s="1575">
        <v>1</v>
      </c>
      <c r="K860" s="1575" t="s">
        <v>273</v>
      </c>
      <c r="L860" s="1582">
        <v>185</v>
      </c>
      <c r="M860" s="1574"/>
      <c r="N860" s="1611">
        <v>3</v>
      </c>
      <c r="O860" s="1616"/>
      <c r="P860" s="1595"/>
      <c r="Q860" s="1595"/>
      <c r="R860" s="1595"/>
      <c r="S860" s="1595"/>
      <c r="T860" s="1595"/>
      <c r="U860" s="1595"/>
    </row>
    <row r="861" spans="1:21" s="1581" customFormat="1">
      <c r="A861" s="1599" t="s">
        <v>4793</v>
      </c>
      <c r="B861" s="1570" t="s">
        <v>585</v>
      </c>
      <c r="C861" s="1571" t="s">
        <v>4796</v>
      </c>
      <c r="D861" s="1572"/>
      <c r="E861" s="1573">
        <v>115</v>
      </c>
      <c r="F861" s="1574"/>
      <c r="G861" s="1575">
        <v>20</v>
      </c>
      <c r="H861" s="1575"/>
      <c r="I861" s="1574" t="s">
        <v>4795</v>
      </c>
      <c r="J861" s="1575">
        <v>1</v>
      </c>
      <c r="K861" s="1575" t="s">
        <v>273</v>
      </c>
      <c r="L861" s="1582">
        <v>210</v>
      </c>
      <c r="M861" s="1574"/>
      <c r="N861" s="1611">
        <v>3</v>
      </c>
      <c r="O861" s="1616"/>
      <c r="P861" s="1595"/>
      <c r="Q861" s="1595"/>
      <c r="R861" s="1595"/>
      <c r="S861" s="1595"/>
      <c r="T861" s="1595"/>
      <c r="U861" s="1595"/>
    </row>
    <row r="862" spans="1:21" s="1581" customFormat="1">
      <c r="A862" s="2058" t="s">
        <v>929</v>
      </c>
      <c r="B862" s="1600" t="s">
        <v>822</v>
      </c>
      <c r="C862" s="1601" t="s">
        <v>823</v>
      </c>
      <c r="D862" s="1602"/>
      <c r="E862" s="1603">
        <v>41.5</v>
      </c>
      <c r="F862" s="1604"/>
      <c r="G862" s="1604">
        <v>19</v>
      </c>
      <c r="H862" s="1605"/>
      <c r="I862" s="1609"/>
      <c r="J862" s="1606">
        <v>1</v>
      </c>
      <c r="K862" s="1598" t="s">
        <v>273</v>
      </c>
      <c r="L862" s="1606">
        <v>73</v>
      </c>
      <c r="M862" s="1604"/>
      <c r="N862" s="2056">
        <v>2</v>
      </c>
      <c r="O862" s="2059"/>
      <c r="P862" s="1595"/>
      <c r="Q862" s="1595"/>
      <c r="R862" s="1595"/>
      <c r="S862" s="1595"/>
      <c r="T862" s="1595"/>
      <c r="U862" s="1595"/>
    </row>
    <row r="863" spans="1:21" s="1581" customFormat="1">
      <c r="A863" s="1599" t="s">
        <v>930</v>
      </c>
      <c r="B863" s="1600" t="s">
        <v>822</v>
      </c>
      <c r="C863" s="1601" t="s">
        <v>823</v>
      </c>
      <c r="D863" s="1572"/>
      <c r="E863" s="1573">
        <v>65</v>
      </c>
      <c r="F863" s="1574"/>
      <c r="G863" s="1574">
        <v>19</v>
      </c>
      <c r="H863" s="1576"/>
      <c r="I863" s="1609"/>
      <c r="J863" s="1606">
        <v>1</v>
      </c>
      <c r="K863" s="1598" t="s">
        <v>273</v>
      </c>
      <c r="L863" s="1582">
        <v>120</v>
      </c>
      <c r="M863" s="1574"/>
      <c r="N863" s="1611">
        <v>2</v>
      </c>
      <c r="O863" s="2059"/>
      <c r="P863" s="1595"/>
      <c r="Q863" s="1595"/>
      <c r="R863" s="1595"/>
      <c r="S863" s="1595"/>
      <c r="T863" s="1595"/>
      <c r="U863" s="1595"/>
    </row>
    <row r="864" spans="1:21" s="1581" customFormat="1">
      <c r="A864" s="1599" t="s">
        <v>4787</v>
      </c>
      <c r="B864" s="1600" t="s">
        <v>822</v>
      </c>
      <c r="C864" s="1601" t="s">
        <v>823</v>
      </c>
      <c r="D864" s="1572"/>
      <c r="E864" s="1573">
        <v>111.5</v>
      </c>
      <c r="F864" s="1574"/>
      <c r="G864" s="1575">
        <v>19</v>
      </c>
      <c r="H864" s="1576"/>
      <c r="I864" s="1609"/>
      <c r="J864" s="1606">
        <v>1</v>
      </c>
      <c r="K864" s="1598" t="s">
        <v>273</v>
      </c>
      <c r="L864" s="1582">
        <v>213</v>
      </c>
      <c r="M864" s="1574"/>
      <c r="N864" s="1611">
        <v>2</v>
      </c>
      <c r="O864" s="2059"/>
      <c r="P864" s="1595"/>
      <c r="Q864" s="1595"/>
      <c r="R864" s="1595"/>
      <c r="S864" s="1595"/>
      <c r="T864" s="1595"/>
      <c r="U864" s="1595"/>
    </row>
    <row r="865" spans="1:21" s="1581" customFormat="1">
      <c r="A865" s="1599" t="s">
        <v>4788</v>
      </c>
      <c r="B865" s="1600" t="s">
        <v>822</v>
      </c>
      <c r="C865" s="1601" t="s">
        <v>823</v>
      </c>
      <c r="D865" s="1572"/>
      <c r="E865" s="1573">
        <v>117</v>
      </c>
      <c r="F865" s="1574"/>
      <c r="G865" s="1575">
        <v>19</v>
      </c>
      <c r="H865" s="1576"/>
      <c r="I865" s="1609"/>
      <c r="J865" s="1606">
        <v>1</v>
      </c>
      <c r="K865" s="1598" t="s">
        <v>273</v>
      </c>
      <c r="L865" s="1582">
        <v>224</v>
      </c>
      <c r="M865" s="1574"/>
      <c r="N865" s="1611">
        <v>2</v>
      </c>
      <c r="O865" s="2059"/>
      <c r="P865" s="1595"/>
      <c r="Q865" s="1595"/>
      <c r="R865" s="1595"/>
      <c r="S865" s="1595"/>
      <c r="T865" s="1595"/>
      <c r="U865" s="1595"/>
    </row>
    <row r="866" spans="1:21" s="1581" customFormat="1">
      <c r="A866" s="2058" t="s">
        <v>929</v>
      </c>
      <c r="B866" s="1571" t="s">
        <v>822</v>
      </c>
      <c r="C866" s="1571" t="s">
        <v>4786</v>
      </c>
      <c r="D866" s="1572"/>
      <c r="E866" s="1573">
        <v>35.5</v>
      </c>
      <c r="F866" s="1574"/>
      <c r="G866" s="1575">
        <v>22</v>
      </c>
      <c r="H866" s="1576"/>
      <c r="I866" s="1609"/>
      <c r="J866" s="1606">
        <v>1</v>
      </c>
      <c r="K866" s="1598" t="s">
        <v>273</v>
      </c>
      <c r="L866" s="1582">
        <v>62</v>
      </c>
      <c r="M866" s="1574"/>
      <c r="N866" s="1611">
        <v>2</v>
      </c>
      <c r="O866" s="1616"/>
      <c r="P866" s="1595"/>
      <c r="Q866" s="1595"/>
      <c r="R866" s="1595"/>
      <c r="S866" s="1595"/>
      <c r="T866" s="1595"/>
      <c r="U866" s="1595"/>
    </row>
    <row r="867" spans="1:21" s="1581" customFormat="1">
      <c r="A867" s="1599" t="s">
        <v>930</v>
      </c>
      <c r="B867" s="1571" t="s">
        <v>822</v>
      </c>
      <c r="C867" s="1571" t="s">
        <v>4786</v>
      </c>
      <c r="D867" s="1602"/>
      <c r="E867" s="1603">
        <v>64</v>
      </c>
      <c r="F867" s="1604"/>
      <c r="G867" s="1609">
        <v>22</v>
      </c>
      <c r="H867" s="1605"/>
      <c r="I867" s="1609"/>
      <c r="J867" s="1606">
        <v>1</v>
      </c>
      <c r="K867" s="1598" t="s">
        <v>273</v>
      </c>
      <c r="L867" s="1606">
        <v>119</v>
      </c>
      <c r="M867" s="1604"/>
      <c r="N867" s="1611">
        <v>2</v>
      </c>
      <c r="O867" s="1616"/>
      <c r="P867" s="1595"/>
      <c r="Q867" s="1595"/>
      <c r="R867" s="1595"/>
      <c r="S867" s="1595"/>
      <c r="T867" s="1595"/>
      <c r="U867" s="1595"/>
    </row>
    <row r="868" spans="1:21" s="1581" customFormat="1">
      <c r="A868" s="1599" t="s">
        <v>4787</v>
      </c>
      <c r="B868" s="1571" t="s">
        <v>822</v>
      </c>
      <c r="C868" s="1571" t="s">
        <v>4786</v>
      </c>
      <c r="D868" s="1572"/>
      <c r="E868" s="1573">
        <v>80.5</v>
      </c>
      <c r="F868" s="1574"/>
      <c r="G868" s="1575">
        <v>22</v>
      </c>
      <c r="H868" s="1576"/>
      <c r="I868" s="1609"/>
      <c r="J868" s="1606">
        <v>1</v>
      </c>
      <c r="K868" s="1598" t="s">
        <v>273</v>
      </c>
      <c r="L868" s="1582">
        <v>151</v>
      </c>
      <c r="M868" s="1574"/>
      <c r="N868" s="1611">
        <v>2</v>
      </c>
      <c r="O868" s="1616"/>
      <c r="P868" s="1595"/>
      <c r="Q868" s="1595"/>
      <c r="R868" s="1595"/>
      <c r="S868" s="1595"/>
      <c r="T868" s="1595"/>
      <c r="U868" s="1595"/>
    </row>
    <row r="869" spans="1:21" s="1581" customFormat="1">
      <c r="A869" s="1599" t="s">
        <v>4788</v>
      </c>
      <c r="B869" s="1571" t="s">
        <v>822</v>
      </c>
      <c r="C869" s="1571" t="s">
        <v>4786</v>
      </c>
      <c r="D869" s="1602"/>
      <c r="E869" s="1603">
        <v>97.5</v>
      </c>
      <c r="F869" s="1604"/>
      <c r="G869" s="1609">
        <v>22</v>
      </c>
      <c r="H869" s="1605"/>
      <c r="I869" s="1609"/>
      <c r="J869" s="1606">
        <v>1</v>
      </c>
      <c r="K869" s="1598" t="s">
        <v>273</v>
      </c>
      <c r="L869" s="1606">
        <v>185</v>
      </c>
      <c r="M869" s="1604"/>
      <c r="N869" s="1611">
        <v>2</v>
      </c>
      <c r="O869" s="1616"/>
      <c r="P869" s="1595"/>
      <c r="Q869" s="1595"/>
      <c r="R869" s="1595"/>
      <c r="S869" s="1595"/>
      <c r="T869" s="1595"/>
      <c r="U869" s="1595"/>
    </row>
    <row r="870" spans="1:21" s="342" customFormat="1">
      <c r="A870" s="649" t="s">
        <v>40</v>
      </c>
      <c r="B870" s="414" t="s">
        <v>588</v>
      </c>
      <c r="C870" s="415" t="s">
        <v>824</v>
      </c>
      <c r="D870" s="416"/>
      <c r="E870" s="650">
        <v>51.5</v>
      </c>
      <c r="F870" s="412"/>
      <c r="G870" s="412">
        <v>12</v>
      </c>
      <c r="H870" s="417"/>
      <c r="I870" s="653" t="s">
        <v>2397</v>
      </c>
      <c r="J870" s="651"/>
      <c r="K870" s="651"/>
      <c r="L870" s="652">
        <v>77</v>
      </c>
      <c r="M870" s="412">
        <v>25.5</v>
      </c>
      <c r="N870" s="1412"/>
      <c r="O870" s="1422"/>
      <c r="P870" s="318"/>
      <c r="Q870" s="318"/>
      <c r="R870" s="318"/>
      <c r="S870" s="318"/>
      <c r="T870" s="318"/>
      <c r="U870" s="318"/>
    </row>
    <row r="871" spans="1:21" s="342" customFormat="1">
      <c r="A871" s="527" t="s">
        <v>2393</v>
      </c>
      <c r="B871" s="414" t="s">
        <v>588</v>
      </c>
      <c r="C871" s="415" t="s">
        <v>824</v>
      </c>
      <c r="D871" s="62"/>
      <c r="E871" s="284">
        <v>58.5</v>
      </c>
      <c r="F871" s="285"/>
      <c r="G871" s="412">
        <v>12</v>
      </c>
      <c r="H871" s="286"/>
      <c r="I871" s="653" t="s">
        <v>2397</v>
      </c>
      <c r="J871" s="290"/>
      <c r="K871" s="290"/>
      <c r="L871" s="287">
        <v>88</v>
      </c>
      <c r="M871" s="285">
        <v>29.5</v>
      </c>
      <c r="N871" s="1400"/>
      <c r="O871" s="1422"/>
      <c r="P871" s="318"/>
      <c r="Q871" s="318"/>
      <c r="R871" s="318"/>
      <c r="S871" s="318"/>
      <c r="T871" s="318"/>
      <c r="U871" s="318"/>
    </row>
    <row r="872" spans="1:21" s="342" customFormat="1">
      <c r="A872" s="527" t="s">
        <v>2394</v>
      </c>
      <c r="B872" s="414" t="s">
        <v>588</v>
      </c>
      <c r="C872" s="415" t="s">
        <v>824</v>
      </c>
      <c r="D872" s="62"/>
      <c r="E872" s="284">
        <v>65</v>
      </c>
      <c r="F872" s="285"/>
      <c r="G872" s="412">
        <v>12</v>
      </c>
      <c r="H872" s="286"/>
      <c r="I872" s="653" t="s">
        <v>2397</v>
      </c>
      <c r="J872" s="290"/>
      <c r="K872" s="290"/>
      <c r="L872" s="287">
        <v>98</v>
      </c>
      <c r="M872" s="285">
        <v>33</v>
      </c>
      <c r="N872" s="1400"/>
      <c r="O872" s="1422"/>
      <c r="P872" s="318"/>
      <c r="Q872" s="318"/>
      <c r="R872" s="318"/>
      <c r="S872" s="318"/>
      <c r="T872" s="318"/>
      <c r="U872" s="318"/>
    </row>
    <row r="873" spans="1:21" s="525" customFormat="1">
      <c r="A873" s="527" t="s">
        <v>2395</v>
      </c>
      <c r="B873" s="414" t="s">
        <v>588</v>
      </c>
      <c r="C873" s="415" t="s">
        <v>824</v>
      </c>
      <c r="D873" s="62"/>
      <c r="E873" s="284">
        <v>69</v>
      </c>
      <c r="F873" s="285"/>
      <c r="G873" s="412">
        <v>12</v>
      </c>
      <c r="H873" s="286"/>
      <c r="I873" s="653" t="s">
        <v>2397</v>
      </c>
      <c r="J873" s="290"/>
      <c r="K873" s="290"/>
      <c r="L873" s="287">
        <v>103</v>
      </c>
      <c r="M873" s="285">
        <v>34</v>
      </c>
      <c r="N873" s="1400"/>
      <c r="O873" s="1434"/>
      <c r="P873" s="637"/>
      <c r="Q873" s="637"/>
      <c r="R873" s="637"/>
      <c r="S873" s="637"/>
      <c r="T873" s="637"/>
      <c r="U873" s="637"/>
    </row>
    <row r="874" spans="1:21" s="525" customFormat="1">
      <c r="A874" s="527" t="s">
        <v>2396</v>
      </c>
      <c r="B874" s="414" t="s">
        <v>588</v>
      </c>
      <c r="C874" s="415" t="s">
        <v>824</v>
      </c>
      <c r="D874" s="62"/>
      <c r="E874" s="284">
        <v>82</v>
      </c>
      <c r="F874" s="285"/>
      <c r="G874" s="412">
        <v>12</v>
      </c>
      <c r="H874" s="286"/>
      <c r="I874" s="653" t="s">
        <v>2397</v>
      </c>
      <c r="J874" s="290"/>
      <c r="K874" s="290"/>
      <c r="L874" s="287">
        <v>123</v>
      </c>
      <c r="M874" s="285">
        <v>41</v>
      </c>
      <c r="N874" s="1400"/>
      <c r="O874" s="1434"/>
      <c r="P874" s="637"/>
      <c r="Q874" s="637"/>
      <c r="R874" s="637"/>
      <c r="S874" s="637"/>
      <c r="T874" s="637"/>
      <c r="U874" s="637"/>
    </row>
    <row r="875" spans="1:21" s="525" customFormat="1">
      <c r="A875" s="649" t="s">
        <v>40</v>
      </c>
      <c r="B875" s="414" t="s">
        <v>588</v>
      </c>
      <c r="C875" s="415" t="s">
        <v>2398</v>
      </c>
      <c r="D875" s="416"/>
      <c r="E875" s="650">
        <v>51.5</v>
      </c>
      <c r="F875" s="412"/>
      <c r="G875" s="412">
        <v>12</v>
      </c>
      <c r="H875" s="417"/>
      <c r="I875" s="653" t="s">
        <v>2397</v>
      </c>
      <c r="J875" s="651"/>
      <c r="K875" s="651"/>
      <c r="L875" s="652">
        <v>77</v>
      </c>
      <c r="M875" s="412">
        <v>25.5</v>
      </c>
      <c r="N875" s="1412"/>
      <c r="O875" s="1434"/>
      <c r="P875" s="637"/>
      <c r="Q875" s="637"/>
      <c r="R875" s="637"/>
      <c r="S875" s="637"/>
      <c r="T875" s="637"/>
      <c r="U875" s="637"/>
    </row>
    <row r="876" spans="1:21" s="525" customFormat="1">
      <c r="A876" s="527" t="s">
        <v>2393</v>
      </c>
      <c r="B876" s="414" t="s">
        <v>588</v>
      </c>
      <c r="C876" s="415" t="s">
        <v>2398</v>
      </c>
      <c r="D876" s="62"/>
      <c r="E876" s="284">
        <v>58.5</v>
      </c>
      <c r="F876" s="285"/>
      <c r="G876" s="412">
        <v>12</v>
      </c>
      <c r="H876" s="286"/>
      <c r="I876" s="653" t="s">
        <v>2397</v>
      </c>
      <c r="J876" s="290"/>
      <c r="K876" s="290"/>
      <c r="L876" s="287">
        <v>88</v>
      </c>
      <c r="M876" s="285">
        <v>29.5</v>
      </c>
      <c r="N876" s="1400"/>
      <c r="O876" s="1434"/>
      <c r="P876" s="637"/>
      <c r="Q876" s="637"/>
      <c r="R876" s="637"/>
      <c r="S876" s="637"/>
      <c r="T876" s="637"/>
      <c r="U876" s="637"/>
    </row>
    <row r="877" spans="1:21" s="525" customFormat="1">
      <c r="A877" s="527" t="s">
        <v>2394</v>
      </c>
      <c r="B877" s="414" t="s">
        <v>588</v>
      </c>
      <c r="C877" s="415" t="s">
        <v>2398</v>
      </c>
      <c r="D877" s="62"/>
      <c r="E877" s="284">
        <v>65</v>
      </c>
      <c r="F877" s="285"/>
      <c r="G877" s="412">
        <v>12</v>
      </c>
      <c r="H877" s="286"/>
      <c r="I877" s="653" t="s">
        <v>2397</v>
      </c>
      <c r="J877" s="290"/>
      <c r="K877" s="290"/>
      <c r="L877" s="287">
        <v>98</v>
      </c>
      <c r="M877" s="285">
        <v>33</v>
      </c>
      <c r="N877" s="1400"/>
      <c r="O877" s="1434"/>
      <c r="P877" s="637"/>
      <c r="Q877" s="637"/>
      <c r="R877" s="637"/>
      <c r="S877" s="637"/>
      <c r="T877" s="637"/>
      <c r="U877" s="637"/>
    </row>
    <row r="878" spans="1:21" s="342" customFormat="1">
      <c r="A878" s="527" t="s">
        <v>2395</v>
      </c>
      <c r="B878" s="414" t="s">
        <v>588</v>
      </c>
      <c r="C878" s="415" t="s">
        <v>2398</v>
      </c>
      <c r="D878" s="62"/>
      <c r="E878" s="284">
        <v>69</v>
      </c>
      <c r="F878" s="285"/>
      <c r="G878" s="412">
        <v>12</v>
      </c>
      <c r="H878" s="286"/>
      <c r="I878" s="653" t="s">
        <v>2397</v>
      </c>
      <c r="J878" s="290"/>
      <c r="K878" s="290"/>
      <c r="L878" s="287">
        <v>103</v>
      </c>
      <c r="M878" s="285">
        <v>34</v>
      </c>
      <c r="N878" s="1400"/>
      <c r="O878" s="1434"/>
      <c r="P878" s="318"/>
      <c r="Q878" s="318"/>
      <c r="R878" s="318"/>
      <c r="S878" s="318"/>
      <c r="T878" s="318"/>
      <c r="U878" s="318"/>
    </row>
    <row r="879" spans="1:21" s="342" customFormat="1">
      <c r="A879" s="527" t="s">
        <v>2396</v>
      </c>
      <c r="B879" s="414" t="s">
        <v>588</v>
      </c>
      <c r="C879" s="415" t="s">
        <v>2398</v>
      </c>
      <c r="D879" s="62"/>
      <c r="E879" s="284">
        <v>82</v>
      </c>
      <c r="F879" s="285"/>
      <c r="G879" s="412">
        <v>12</v>
      </c>
      <c r="H879" s="286"/>
      <c r="I879" s="653" t="s">
        <v>2397</v>
      </c>
      <c r="J879" s="290"/>
      <c r="K879" s="290"/>
      <c r="L879" s="287">
        <v>123</v>
      </c>
      <c r="M879" s="285">
        <v>41</v>
      </c>
      <c r="N879" s="1400"/>
      <c r="O879" s="1434"/>
      <c r="P879" s="318"/>
      <c r="Q879" s="318"/>
      <c r="R879" s="318"/>
      <c r="S879" s="318"/>
      <c r="T879" s="318"/>
      <c r="U879" s="318"/>
    </row>
    <row r="880" spans="1:21" s="342" customFormat="1">
      <c r="A880" s="649" t="s">
        <v>40</v>
      </c>
      <c r="B880" s="414" t="s">
        <v>588</v>
      </c>
      <c r="C880" s="415" t="s">
        <v>825</v>
      </c>
      <c r="D880" s="416"/>
      <c r="E880" s="650">
        <v>46</v>
      </c>
      <c r="F880" s="412"/>
      <c r="G880" s="412">
        <v>12</v>
      </c>
      <c r="H880" s="417"/>
      <c r="I880" s="651" t="s">
        <v>826</v>
      </c>
      <c r="J880" s="651"/>
      <c r="K880" s="651"/>
      <c r="L880" s="652">
        <v>65</v>
      </c>
      <c r="M880" s="412">
        <v>19</v>
      </c>
      <c r="N880" s="1412"/>
      <c r="O880" s="1434"/>
      <c r="P880" s="318"/>
      <c r="Q880" s="318"/>
      <c r="R880" s="318"/>
      <c r="S880" s="318"/>
      <c r="T880" s="318"/>
      <c r="U880" s="318"/>
    </row>
    <row r="881" spans="1:21" s="342" customFormat="1">
      <c r="A881" s="527" t="s">
        <v>2393</v>
      </c>
      <c r="B881" s="414" t="s">
        <v>588</v>
      </c>
      <c r="C881" s="415" t="s">
        <v>825</v>
      </c>
      <c r="D881" s="62"/>
      <c r="E881" s="284">
        <v>55</v>
      </c>
      <c r="F881" s="285"/>
      <c r="G881" s="412">
        <v>12</v>
      </c>
      <c r="H881" s="286"/>
      <c r="I881" s="651" t="s">
        <v>826</v>
      </c>
      <c r="J881" s="290"/>
      <c r="K881" s="290"/>
      <c r="L881" s="287">
        <v>77</v>
      </c>
      <c r="M881" s="285">
        <v>22</v>
      </c>
      <c r="N881" s="1400"/>
      <c r="O881" s="1434"/>
      <c r="P881" s="318"/>
      <c r="Q881" s="318"/>
      <c r="R881" s="318"/>
      <c r="S881" s="318"/>
      <c r="T881" s="318"/>
      <c r="U881" s="318"/>
    </row>
    <row r="882" spans="1:21" s="342" customFormat="1">
      <c r="A882" s="527" t="s">
        <v>2394</v>
      </c>
      <c r="B882" s="414" t="s">
        <v>588</v>
      </c>
      <c r="C882" s="415" t="s">
        <v>825</v>
      </c>
      <c r="D882" s="62"/>
      <c r="E882" s="284">
        <v>60</v>
      </c>
      <c r="F882" s="285"/>
      <c r="G882" s="412">
        <v>12</v>
      </c>
      <c r="H882" s="286"/>
      <c r="I882" s="651" t="s">
        <v>826</v>
      </c>
      <c r="J882" s="290"/>
      <c r="K882" s="290"/>
      <c r="L882" s="287">
        <v>90</v>
      </c>
      <c r="M882" s="285">
        <v>30</v>
      </c>
      <c r="N882" s="1400"/>
      <c r="O882" s="1434"/>
      <c r="P882" s="318"/>
      <c r="Q882" s="318"/>
      <c r="R882" s="318"/>
      <c r="S882" s="318"/>
      <c r="T882" s="318"/>
      <c r="U882" s="318"/>
    </row>
    <row r="883" spans="1:21" s="342" customFormat="1">
      <c r="A883" s="527" t="s">
        <v>2395</v>
      </c>
      <c r="B883" s="414" t="s">
        <v>588</v>
      </c>
      <c r="C883" s="415" t="s">
        <v>825</v>
      </c>
      <c r="D883" s="62"/>
      <c r="E883" s="284">
        <v>73</v>
      </c>
      <c r="F883" s="285"/>
      <c r="G883" s="412">
        <v>12</v>
      </c>
      <c r="H883" s="286"/>
      <c r="I883" s="651" t="s">
        <v>826</v>
      </c>
      <c r="J883" s="290"/>
      <c r="K883" s="290"/>
      <c r="L883" s="287">
        <v>110</v>
      </c>
      <c r="M883" s="285">
        <v>37</v>
      </c>
      <c r="N883" s="1400"/>
      <c r="O883" s="1434"/>
      <c r="P883" s="318"/>
      <c r="Q883" s="318"/>
      <c r="R883" s="318"/>
      <c r="S883" s="318"/>
      <c r="T883" s="318"/>
      <c r="U883" s="318"/>
    </row>
    <row r="884" spans="1:21" s="342" customFormat="1">
      <c r="A884" s="527" t="s">
        <v>2396</v>
      </c>
      <c r="B884" s="414" t="s">
        <v>588</v>
      </c>
      <c r="C884" s="415" t="s">
        <v>825</v>
      </c>
      <c r="D884" s="62"/>
      <c r="E884" s="284">
        <v>73</v>
      </c>
      <c r="F884" s="285"/>
      <c r="G884" s="412">
        <v>12</v>
      </c>
      <c r="H884" s="286"/>
      <c r="I884" s="651" t="s">
        <v>826</v>
      </c>
      <c r="J884" s="290"/>
      <c r="K884" s="290"/>
      <c r="L884" s="287">
        <v>110</v>
      </c>
      <c r="M884" s="285">
        <v>37</v>
      </c>
      <c r="N884" s="1400"/>
      <c r="O884" s="1434"/>
      <c r="P884" s="318"/>
      <c r="Q884" s="318"/>
      <c r="R884" s="318"/>
      <c r="S884" s="318"/>
      <c r="T884" s="318"/>
      <c r="U884" s="318"/>
    </row>
    <row r="885" spans="1:21" s="342" customFormat="1">
      <c r="A885" s="527" t="s">
        <v>40</v>
      </c>
      <c r="B885" s="414" t="s">
        <v>827</v>
      </c>
      <c r="C885" s="415" t="s">
        <v>916</v>
      </c>
      <c r="D885" s="416"/>
      <c r="E885" s="650">
        <v>35.5</v>
      </c>
      <c r="F885" s="412"/>
      <c r="G885" s="636" t="s">
        <v>555</v>
      </c>
      <c r="H885" s="417"/>
      <c r="I885" s="652"/>
      <c r="J885" s="634"/>
      <c r="K885" s="634"/>
      <c r="L885" s="652">
        <v>43.5</v>
      </c>
      <c r="M885" s="412">
        <v>8</v>
      </c>
      <c r="N885" s="1412">
        <v>2</v>
      </c>
      <c r="O885" s="1423"/>
      <c r="P885" s="318"/>
      <c r="Q885" s="318"/>
      <c r="R885" s="318"/>
      <c r="S885" s="318"/>
      <c r="T885" s="318"/>
      <c r="U885" s="318"/>
    </row>
    <row r="886" spans="1:21" s="342" customFormat="1">
      <c r="A886" s="527" t="s">
        <v>2431</v>
      </c>
      <c r="B886" s="414" t="s">
        <v>827</v>
      </c>
      <c r="C886" s="415" t="s">
        <v>916</v>
      </c>
      <c r="D886" s="62"/>
      <c r="E886" s="284">
        <v>49.5</v>
      </c>
      <c r="F886" s="412"/>
      <c r="G886" s="636" t="s">
        <v>555</v>
      </c>
      <c r="H886" s="286"/>
      <c r="I886" s="287"/>
      <c r="J886" s="288"/>
      <c r="K886" s="288"/>
      <c r="L886" s="287">
        <v>58.5</v>
      </c>
      <c r="M886" s="285">
        <v>9</v>
      </c>
      <c r="N886" s="1400">
        <v>2</v>
      </c>
      <c r="O886" s="1422"/>
      <c r="P886" s="318"/>
      <c r="Q886" s="318"/>
      <c r="R886" s="318"/>
      <c r="S886" s="318"/>
      <c r="T886" s="318"/>
      <c r="U886" s="318"/>
    </row>
    <row r="887" spans="1:21" s="342" customFormat="1">
      <c r="A887" s="527" t="s">
        <v>2432</v>
      </c>
      <c r="B887" s="414" t="s">
        <v>827</v>
      </c>
      <c r="C887" s="415" t="s">
        <v>916</v>
      </c>
      <c r="D887" s="62"/>
      <c r="E887" s="284">
        <v>64.5</v>
      </c>
      <c r="F887" s="412"/>
      <c r="G887" s="636" t="s">
        <v>555</v>
      </c>
      <c r="H887" s="286"/>
      <c r="I887" s="411" t="s">
        <v>2434</v>
      </c>
      <c r="J887" s="288"/>
      <c r="K887" s="288"/>
      <c r="L887" s="287">
        <v>79.5</v>
      </c>
      <c r="M887" s="285">
        <v>15</v>
      </c>
      <c r="N887" s="1400">
        <v>2</v>
      </c>
      <c r="O887" s="1422"/>
      <c r="P887" s="318"/>
      <c r="Q887" s="318"/>
      <c r="R887" s="318"/>
      <c r="S887" s="318"/>
      <c r="T887" s="318"/>
      <c r="U887" s="318"/>
    </row>
    <row r="888" spans="1:21" s="525" customFormat="1">
      <c r="A888" s="527" t="s">
        <v>2433</v>
      </c>
      <c r="B888" s="414" t="s">
        <v>827</v>
      </c>
      <c r="C888" s="415" t="s">
        <v>916</v>
      </c>
      <c r="D888" s="62"/>
      <c r="E888" s="284">
        <v>72</v>
      </c>
      <c r="F888" s="412"/>
      <c r="G888" s="636" t="s">
        <v>555</v>
      </c>
      <c r="H888" s="286"/>
      <c r="I888" s="411" t="s">
        <v>2434</v>
      </c>
      <c r="J888" s="288"/>
      <c r="K888" s="288"/>
      <c r="L888" s="287">
        <v>82</v>
      </c>
      <c r="M888" s="285">
        <v>10</v>
      </c>
      <c r="N888" s="1400">
        <v>2</v>
      </c>
      <c r="O888" s="1422"/>
      <c r="P888" s="637"/>
      <c r="Q888" s="637"/>
      <c r="R888" s="637"/>
      <c r="S888" s="637"/>
      <c r="T888" s="637"/>
      <c r="U888" s="637"/>
    </row>
    <row r="889" spans="1:21" s="342" customFormat="1">
      <c r="A889" s="1507" t="s">
        <v>40</v>
      </c>
      <c r="B889" s="1500" t="s">
        <v>827</v>
      </c>
      <c r="C889" s="1501" t="s">
        <v>829</v>
      </c>
      <c r="D889" s="1502"/>
      <c r="E889" s="1503">
        <v>44</v>
      </c>
      <c r="F889" s="1494"/>
      <c r="G889" s="1476"/>
      <c r="H889" s="1504"/>
      <c r="I889" s="1505"/>
      <c r="J889" s="1495"/>
      <c r="K889" s="1495"/>
      <c r="L889" s="1505">
        <v>54</v>
      </c>
      <c r="M889" s="1494">
        <v>10</v>
      </c>
      <c r="N889" s="1506">
        <v>2</v>
      </c>
      <c r="O889" s="1422"/>
      <c r="P889" s="318"/>
      <c r="Q889" s="318"/>
      <c r="R889" s="318"/>
      <c r="S889" s="318"/>
      <c r="T889" s="318"/>
      <c r="U889" s="318"/>
    </row>
    <row r="890" spans="1:21" s="342" customFormat="1">
      <c r="A890" s="1507" t="s">
        <v>2227</v>
      </c>
      <c r="B890" s="1500" t="s">
        <v>827</v>
      </c>
      <c r="C890" s="1501" t="s">
        <v>829</v>
      </c>
      <c r="D890" s="1502"/>
      <c r="E890" s="1503">
        <v>59</v>
      </c>
      <c r="F890" s="1494"/>
      <c r="G890" s="1476"/>
      <c r="H890" s="1504"/>
      <c r="I890" s="1505"/>
      <c r="J890" s="1495"/>
      <c r="K890" s="1495"/>
      <c r="L890" s="1505">
        <v>74</v>
      </c>
      <c r="M890" s="1494">
        <v>15</v>
      </c>
      <c r="N890" s="1506">
        <v>2</v>
      </c>
      <c r="O890" s="1422"/>
      <c r="P890" s="318"/>
      <c r="Q890" s="318"/>
      <c r="R890" s="318"/>
      <c r="S890" s="318"/>
      <c r="T890" s="318"/>
      <c r="U890" s="318"/>
    </row>
    <row r="891" spans="1:21" s="525" customFormat="1">
      <c r="A891" s="1507" t="s">
        <v>2228</v>
      </c>
      <c r="B891" s="1500" t="s">
        <v>827</v>
      </c>
      <c r="C891" s="1501" t="s">
        <v>829</v>
      </c>
      <c r="D891" s="1450"/>
      <c r="E891" s="1451">
        <v>69</v>
      </c>
      <c r="F891" s="1494"/>
      <c r="G891" s="1476"/>
      <c r="H891" s="1453"/>
      <c r="I891" s="1454"/>
      <c r="J891" s="1455"/>
      <c r="K891" s="1455"/>
      <c r="L891" s="1454">
        <v>84</v>
      </c>
      <c r="M891" s="1452">
        <v>15</v>
      </c>
      <c r="N891" s="1456">
        <v>2</v>
      </c>
      <c r="O891" s="1422"/>
      <c r="P891" s="637"/>
      <c r="Q891" s="637"/>
      <c r="R891" s="637"/>
      <c r="S891" s="637"/>
      <c r="T891" s="637"/>
      <c r="U891" s="637"/>
    </row>
    <row r="892" spans="1:21" s="525" customFormat="1">
      <c r="A892" s="1507" t="s">
        <v>2229</v>
      </c>
      <c r="B892" s="1500" t="s">
        <v>827</v>
      </c>
      <c r="C892" s="1501" t="s">
        <v>829</v>
      </c>
      <c r="D892" s="1450"/>
      <c r="E892" s="1451">
        <v>80</v>
      </c>
      <c r="F892" s="1494"/>
      <c r="G892" s="1476"/>
      <c r="H892" s="1453"/>
      <c r="I892" s="1454"/>
      <c r="J892" s="1455"/>
      <c r="K892" s="1455"/>
      <c r="L892" s="1454">
        <v>100</v>
      </c>
      <c r="M892" s="1452">
        <v>20</v>
      </c>
      <c r="N892" s="1456">
        <v>2</v>
      </c>
      <c r="O892" s="1422"/>
      <c r="P892" s="637"/>
      <c r="Q892" s="637"/>
      <c r="R892" s="637"/>
      <c r="S892" s="637"/>
      <c r="T892" s="637"/>
      <c r="U892" s="637"/>
    </row>
    <row r="893" spans="1:21" s="1581" customFormat="1">
      <c r="A893" s="1599" t="s">
        <v>4142</v>
      </c>
      <c r="B893" s="1600" t="s">
        <v>827</v>
      </c>
      <c r="C893" s="1601" t="s">
        <v>2207</v>
      </c>
      <c r="D893" s="1602"/>
      <c r="E893" s="1603">
        <v>40</v>
      </c>
      <c r="F893" s="1604"/>
      <c r="G893" s="1590" t="s">
        <v>555</v>
      </c>
      <c r="H893" s="1605"/>
      <c r="I893" s="1606"/>
      <c r="J893" s="1598"/>
      <c r="K893" s="1598"/>
      <c r="L893" s="1606">
        <v>63</v>
      </c>
      <c r="M893" s="1604">
        <v>23</v>
      </c>
      <c r="N893" s="1607">
        <v>3</v>
      </c>
    </row>
    <row r="894" spans="1:21" s="1581" customFormat="1">
      <c r="A894" s="1599" t="s">
        <v>4143</v>
      </c>
      <c r="B894" s="1600" t="s">
        <v>827</v>
      </c>
      <c r="C894" s="1601" t="s">
        <v>2207</v>
      </c>
      <c r="D894" s="1602"/>
      <c r="E894" s="1603">
        <v>54</v>
      </c>
      <c r="F894" s="1604"/>
      <c r="G894" s="1590" t="s">
        <v>555</v>
      </c>
      <c r="H894" s="1605"/>
      <c r="I894" s="1606"/>
      <c r="J894" s="1598"/>
      <c r="K894" s="1598"/>
      <c r="L894" s="1606">
        <v>81</v>
      </c>
      <c r="M894" s="1604">
        <v>27</v>
      </c>
      <c r="N894" s="1607">
        <v>3</v>
      </c>
    </row>
    <row r="895" spans="1:21" s="1581" customFormat="1">
      <c r="A895" s="1599" t="s">
        <v>2208</v>
      </c>
      <c r="B895" s="1600" t="s">
        <v>827</v>
      </c>
      <c r="C895" s="1601" t="s">
        <v>2207</v>
      </c>
      <c r="D895" s="1572"/>
      <c r="E895" s="1573">
        <v>62</v>
      </c>
      <c r="F895" s="1604"/>
      <c r="G895" s="1590" t="s">
        <v>555</v>
      </c>
      <c r="H895" s="1576"/>
      <c r="I895" s="1582"/>
      <c r="J895" s="1578"/>
      <c r="K895" s="1578"/>
      <c r="L895" s="1582">
        <v>89</v>
      </c>
      <c r="M895" s="1574">
        <v>27</v>
      </c>
      <c r="N895" s="1579">
        <v>3</v>
      </c>
    </row>
    <row r="896" spans="1:21" s="1581" customFormat="1">
      <c r="A896" s="1599" t="s">
        <v>2209</v>
      </c>
      <c r="B896" s="1600" t="s">
        <v>827</v>
      </c>
      <c r="C896" s="1601" t="s">
        <v>2207</v>
      </c>
      <c r="D896" s="1572"/>
      <c r="E896" s="1573">
        <v>74</v>
      </c>
      <c r="F896" s="1604"/>
      <c r="G896" s="1590" t="s">
        <v>555</v>
      </c>
      <c r="H896" s="1576"/>
      <c r="I896" s="1582"/>
      <c r="J896" s="1578"/>
      <c r="K896" s="1578"/>
      <c r="L896" s="1582">
        <v>103</v>
      </c>
      <c r="M896" s="1574">
        <v>29</v>
      </c>
      <c r="N896" s="1579">
        <v>3</v>
      </c>
    </row>
    <row r="897" spans="1:21" s="1581" customFormat="1">
      <c r="A897" s="1599" t="s">
        <v>4144</v>
      </c>
      <c r="B897" s="1600" t="s">
        <v>827</v>
      </c>
      <c r="C897" s="1601" t="s">
        <v>2207</v>
      </c>
      <c r="D897" s="1572"/>
      <c r="E897" s="1573">
        <v>80</v>
      </c>
      <c r="F897" s="1604"/>
      <c r="G897" s="1590" t="s">
        <v>555</v>
      </c>
      <c r="H897" s="1576"/>
      <c r="I897" s="1582"/>
      <c r="J897" s="1578"/>
      <c r="K897" s="1578"/>
      <c r="L897" s="1582">
        <v>109</v>
      </c>
      <c r="M897" s="1574">
        <v>29</v>
      </c>
      <c r="N897" s="1579">
        <v>3</v>
      </c>
    </row>
    <row r="898" spans="1:21" s="525" customFormat="1">
      <c r="A898" s="1507" t="s">
        <v>1099</v>
      </c>
      <c r="B898" s="1500" t="s">
        <v>827</v>
      </c>
      <c r="C898" s="1501" t="s">
        <v>591</v>
      </c>
      <c r="D898" s="1502"/>
      <c r="E898" s="1503">
        <v>57.5</v>
      </c>
      <c r="F898" s="1494"/>
      <c r="G898" s="1469" t="s">
        <v>555</v>
      </c>
      <c r="H898" s="1504"/>
      <c r="I898" s="1505"/>
      <c r="J898" s="1495"/>
      <c r="K898" s="1495"/>
      <c r="L898" s="1505">
        <v>77.5</v>
      </c>
      <c r="M898" s="1494">
        <v>20</v>
      </c>
      <c r="N898" s="1506">
        <v>2</v>
      </c>
      <c r="O898" s="623"/>
      <c r="P898" s="637"/>
      <c r="Q898" s="637"/>
      <c r="R898" s="637"/>
      <c r="S898" s="637"/>
      <c r="T898" s="637"/>
      <c r="U898" s="637"/>
    </row>
    <row r="899" spans="1:21" s="525" customFormat="1">
      <c r="A899" s="1507" t="s">
        <v>1100</v>
      </c>
      <c r="B899" s="1500" t="s">
        <v>827</v>
      </c>
      <c r="C899" s="1501" t="s">
        <v>591</v>
      </c>
      <c r="D899" s="1450"/>
      <c r="E899" s="1451">
        <v>66.5</v>
      </c>
      <c r="F899" s="1494"/>
      <c r="G899" s="1469" t="s">
        <v>555</v>
      </c>
      <c r="H899" s="1453"/>
      <c r="I899" s="1454"/>
      <c r="J899" s="1455"/>
      <c r="K899" s="1455"/>
      <c r="L899" s="1454">
        <v>86.5</v>
      </c>
      <c r="M899" s="1452">
        <v>20</v>
      </c>
      <c r="N899" s="1456">
        <v>2</v>
      </c>
      <c r="O899" s="623"/>
      <c r="P899" s="637"/>
      <c r="Q899" s="637"/>
      <c r="R899" s="637"/>
      <c r="S899" s="637"/>
      <c r="T899" s="637"/>
      <c r="U899" s="637"/>
    </row>
    <row r="900" spans="1:21" s="525" customFormat="1">
      <c r="A900" s="1507" t="s">
        <v>1101</v>
      </c>
      <c r="B900" s="1500" t="s">
        <v>827</v>
      </c>
      <c r="C900" s="1501" t="s">
        <v>591</v>
      </c>
      <c r="D900" s="1450"/>
      <c r="E900" s="1451">
        <v>76.5</v>
      </c>
      <c r="F900" s="1494"/>
      <c r="G900" s="1469" t="s">
        <v>555</v>
      </c>
      <c r="H900" s="1453"/>
      <c r="I900" s="1454"/>
      <c r="J900" s="1455"/>
      <c r="K900" s="1455"/>
      <c r="L900" s="1454">
        <v>96.5</v>
      </c>
      <c r="M900" s="1452">
        <v>20</v>
      </c>
      <c r="N900" s="1456">
        <v>2</v>
      </c>
      <c r="O900" s="623"/>
      <c r="P900" s="637"/>
      <c r="Q900" s="637"/>
      <c r="R900" s="637"/>
      <c r="S900" s="637"/>
      <c r="T900" s="637"/>
      <c r="U900" s="637"/>
    </row>
    <row r="901" spans="1:21" s="584" customFormat="1">
      <c r="A901" s="1507" t="s">
        <v>407</v>
      </c>
      <c r="B901" s="1500" t="s">
        <v>827</v>
      </c>
      <c r="C901" s="1501" t="s">
        <v>591</v>
      </c>
      <c r="D901" s="1450"/>
      <c r="E901" s="1451">
        <v>81.5</v>
      </c>
      <c r="F901" s="1494"/>
      <c r="G901" s="1469" t="s">
        <v>555</v>
      </c>
      <c r="H901" s="1453"/>
      <c r="I901" s="1454"/>
      <c r="J901" s="1455"/>
      <c r="K901" s="1455"/>
      <c r="L901" s="1454">
        <v>101.5</v>
      </c>
      <c r="M901" s="1452">
        <v>20</v>
      </c>
      <c r="N901" s="1456">
        <v>2</v>
      </c>
      <c r="O901" s="623"/>
      <c r="P901" s="614"/>
      <c r="Q901" s="614"/>
      <c r="R901" s="614"/>
      <c r="S901" s="614"/>
      <c r="T901" s="614"/>
      <c r="U901" s="614"/>
    </row>
    <row r="902" spans="1:21" s="584" customFormat="1">
      <c r="A902" s="1507"/>
      <c r="B902" s="1500" t="s">
        <v>827</v>
      </c>
      <c r="C902" s="1501" t="s">
        <v>3892</v>
      </c>
      <c r="D902" s="1502"/>
      <c r="E902" s="1503">
        <v>44</v>
      </c>
      <c r="F902" s="1494"/>
      <c r="G902" s="1476"/>
      <c r="H902" s="1504"/>
      <c r="I902" s="1505"/>
      <c r="J902" s="1495"/>
      <c r="K902" s="1495"/>
      <c r="L902" s="1505">
        <v>54</v>
      </c>
      <c r="M902" s="1494">
        <v>10</v>
      </c>
      <c r="N902" s="1506">
        <v>2</v>
      </c>
      <c r="O902" s="623"/>
      <c r="P902" s="614"/>
      <c r="Q902" s="614"/>
      <c r="R902" s="614"/>
      <c r="S902" s="614"/>
      <c r="T902" s="614"/>
      <c r="U902" s="614"/>
    </row>
    <row r="903" spans="1:21" s="584" customFormat="1">
      <c r="A903" s="1507"/>
      <c r="B903" s="1500" t="s">
        <v>827</v>
      </c>
      <c r="C903" s="1501" t="s">
        <v>3892</v>
      </c>
      <c r="D903" s="1502"/>
      <c r="E903" s="1503">
        <v>59</v>
      </c>
      <c r="F903" s="1494"/>
      <c r="G903" s="1476"/>
      <c r="H903" s="1504"/>
      <c r="I903" s="1505"/>
      <c r="J903" s="1495"/>
      <c r="K903" s="1495"/>
      <c r="L903" s="1505">
        <v>74</v>
      </c>
      <c r="M903" s="1494">
        <v>15</v>
      </c>
      <c r="N903" s="1506">
        <v>2</v>
      </c>
      <c r="O903" s="623"/>
      <c r="P903" s="614"/>
      <c r="Q903" s="614"/>
      <c r="R903" s="614"/>
      <c r="S903" s="614"/>
      <c r="T903" s="614"/>
      <c r="U903" s="614"/>
    </row>
    <row r="904" spans="1:21" s="584" customFormat="1">
      <c r="A904" s="1507"/>
      <c r="B904" s="1500" t="s">
        <v>827</v>
      </c>
      <c r="C904" s="1501" t="s">
        <v>3893</v>
      </c>
      <c r="D904" s="1502"/>
      <c r="E904" s="1503"/>
      <c r="F904" s="1494"/>
      <c r="G904" s="1476"/>
      <c r="H904" s="1504"/>
      <c r="I904" s="1505"/>
      <c r="J904" s="1495"/>
      <c r="K904" s="1495"/>
      <c r="L904" s="1505"/>
      <c r="M904" s="1494"/>
      <c r="N904" s="1506"/>
      <c r="O904" s="623"/>
      <c r="P904" s="614"/>
      <c r="Q904" s="614"/>
      <c r="R904" s="614"/>
      <c r="S904" s="614"/>
      <c r="T904" s="614"/>
      <c r="U904" s="614"/>
    </row>
    <row r="905" spans="1:21" s="584" customFormat="1">
      <c r="A905" s="1507"/>
      <c r="B905" s="1500" t="s">
        <v>827</v>
      </c>
      <c r="C905" s="1501" t="s">
        <v>3893</v>
      </c>
      <c r="D905" s="1502"/>
      <c r="E905" s="1503"/>
      <c r="F905" s="1494"/>
      <c r="G905" s="1476"/>
      <c r="H905" s="1504"/>
      <c r="I905" s="1505"/>
      <c r="J905" s="1495"/>
      <c r="K905" s="1495"/>
      <c r="L905" s="1505"/>
      <c r="M905" s="1494"/>
      <c r="N905" s="1506"/>
      <c r="O905" s="623"/>
      <c r="P905" s="614"/>
      <c r="Q905" s="614"/>
      <c r="R905" s="614"/>
      <c r="S905" s="614"/>
      <c r="T905" s="614"/>
      <c r="U905" s="614"/>
    </row>
    <row r="906" spans="1:21" s="584" customFormat="1">
      <c r="A906" s="1507"/>
      <c r="B906" s="1500" t="s">
        <v>827</v>
      </c>
      <c r="C906" s="1501" t="s">
        <v>3894</v>
      </c>
      <c r="D906" s="1502"/>
      <c r="E906" s="1503"/>
      <c r="F906" s="1494"/>
      <c r="G906" s="1476"/>
      <c r="H906" s="1504"/>
      <c r="I906" s="1505"/>
      <c r="J906" s="1495"/>
      <c r="K906" s="1495"/>
      <c r="L906" s="1505"/>
      <c r="M906" s="1494"/>
      <c r="N906" s="1506"/>
      <c r="O906" s="1428"/>
      <c r="P906" s="614"/>
      <c r="Q906" s="614"/>
      <c r="R906" s="614"/>
      <c r="S906" s="614"/>
      <c r="T906" s="614"/>
      <c r="U906" s="614"/>
    </row>
    <row r="907" spans="1:21" s="584" customFormat="1">
      <c r="A907" s="1507"/>
      <c r="B907" s="1500" t="s">
        <v>827</v>
      </c>
      <c r="C907" s="1501" t="s">
        <v>3894</v>
      </c>
      <c r="D907" s="1502"/>
      <c r="E907" s="1503"/>
      <c r="F907" s="1494"/>
      <c r="G907" s="1476"/>
      <c r="H907" s="1504"/>
      <c r="I907" s="1505"/>
      <c r="J907" s="1495"/>
      <c r="K907" s="1495"/>
      <c r="L907" s="1505"/>
      <c r="M907" s="1494"/>
      <c r="N907" s="1506"/>
      <c r="O907" s="1428"/>
      <c r="P907" s="614"/>
      <c r="Q907" s="614"/>
      <c r="R907" s="614"/>
      <c r="S907" s="614"/>
      <c r="T907" s="614"/>
      <c r="U907" s="614"/>
    </row>
    <row r="908" spans="1:21" s="584" customFormat="1">
      <c r="A908" s="1507"/>
      <c r="B908" s="1500" t="s">
        <v>827</v>
      </c>
      <c r="C908" s="1501" t="s">
        <v>3895</v>
      </c>
      <c r="D908" s="1502"/>
      <c r="E908" s="1503"/>
      <c r="F908" s="1494"/>
      <c r="G908" s="1476"/>
      <c r="H908" s="1504"/>
      <c r="I908" s="1505"/>
      <c r="J908" s="1495"/>
      <c r="K908" s="1495"/>
      <c r="L908" s="1505"/>
      <c r="M908" s="1494"/>
      <c r="N908" s="1506"/>
      <c r="O908" s="1428"/>
      <c r="P908" s="614"/>
      <c r="Q908" s="614"/>
      <c r="R908" s="614"/>
      <c r="S908" s="614"/>
      <c r="T908" s="614"/>
      <c r="U908" s="614"/>
    </row>
    <row r="909" spans="1:21" s="584" customFormat="1">
      <c r="A909" s="1507"/>
      <c r="B909" s="1500" t="s">
        <v>827</v>
      </c>
      <c r="C909" s="1501" t="s">
        <v>3895</v>
      </c>
      <c r="D909" s="1502"/>
      <c r="E909" s="1503"/>
      <c r="F909" s="1494"/>
      <c r="G909" s="1476"/>
      <c r="H909" s="1504"/>
      <c r="I909" s="1505"/>
      <c r="J909" s="1495"/>
      <c r="K909" s="1495"/>
      <c r="L909" s="1505"/>
      <c r="M909" s="1494"/>
      <c r="N909" s="1506"/>
      <c r="O909" s="1428"/>
      <c r="P909" s="614"/>
      <c r="Q909" s="614"/>
      <c r="R909" s="614"/>
      <c r="S909" s="614"/>
      <c r="T909" s="614"/>
      <c r="U909" s="614"/>
    </row>
    <row r="910" spans="1:21" s="584" customFormat="1">
      <c r="A910" s="1507" t="s">
        <v>534</v>
      </c>
      <c r="B910" s="1500" t="s">
        <v>830</v>
      </c>
      <c r="C910" s="1501" t="s">
        <v>931</v>
      </c>
      <c r="D910" s="1502"/>
      <c r="E910" s="1503">
        <v>34</v>
      </c>
      <c r="F910" s="1494"/>
      <c r="G910" s="1494">
        <v>13</v>
      </c>
      <c r="H910" s="1504"/>
      <c r="I910" s="1505"/>
      <c r="J910" s="1495"/>
      <c r="K910" s="1495"/>
      <c r="L910" s="1505">
        <v>53</v>
      </c>
      <c r="M910" s="1494">
        <v>19</v>
      </c>
      <c r="N910" s="1506">
        <v>2</v>
      </c>
      <c r="O910" s="623"/>
      <c r="P910" s="614"/>
      <c r="Q910" s="614"/>
      <c r="R910" s="614"/>
      <c r="S910" s="614"/>
      <c r="T910" s="614"/>
      <c r="U910" s="614"/>
    </row>
    <row r="911" spans="1:21" s="525" customFormat="1">
      <c r="A911" s="1507" t="s">
        <v>2493</v>
      </c>
      <c r="B911" s="1500" t="s">
        <v>830</v>
      </c>
      <c r="C911" s="1501" t="s">
        <v>931</v>
      </c>
      <c r="D911" s="1502"/>
      <c r="E911" s="1503">
        <v>39</v>
      </c>
      <c r="F911" s="1494"/>
      <c r="G911" s="1494">
        <v>13</v>
      </c>
      <c r="H911" s="1504"/>
      <c r="I911" s="1505"/>
      <c r="J911" s="1495"/>
      <c r="K911" s="1495"/>
      <c r="L911" s="1505">
        <v>61</v>
      </c>
      <c r="M911" s="1494">
        <v>22</v>
      </c>
      <c r="N911" s="1506">
        <v>2</v>
      </c>
      <c r="O911" s="623"/>
      <c r="P911" s="637"/>
      <c r="Q911" s="637"/>
      <c r="R911" s="637"/>
      <c r="S911" s="637"/>
      <c r="T911" s="637"/>
      <c r="U911" s="637"/>
    </row>
    <row r="912" spans="1:21" s="525" customFormat="1">
      <c r="A912" s="1507" t="s">
        <v>584</v>
      </c>
      <c r="B912" s="1500" t="s">
        <v>830</v>
      </c>
      <c r="C912" s="1501" t="s">
        <v>931</v>
      </c>
      <c r="D912" s="1450"/>
      <c r="E912" s="1451">
        <v>43</v>
      </c>
      <c r="F912" s="1494"/>
      <c r="G912" s="1452">
        <v>13</v>
      </c>
      <c r="H912" s="1453"/>
      <c r="I912" s="1454"/>
      <c r="J912" s="1455"/>
      <c r="K912" s="1455"/>
      <c r="L912" s="1454">
        <v>71</v>
      </c>
      <c r="M912" s="1452">
        <v>28</v>
      </c>
      <c r="N912" s="1456">
        <v>2</v>
      </c>
      <c r="O912" s="623"/>
      <c r="P912" s="637"/>
      <c r="Q912" s="637"/>
      <c r="R912" s="637"/>
      <c r="S912" s="637"/>
      <c r="T912" s="637"/>
      <c r="U912" s="637"/>
    </row>
    <row r="913" spans="1:21" s="525" customFormat="1">
      <c r="A913" s="1497" t="s">
        <v>549</v>
      </c>
      <c r="B913" s="1500" t="s">
        <v>830</v>
      </c>
      <c r="C913" s="1501" t="s">
        <v>931</v>
      </c>
      <c r="D913" s="1450"/>
      <c r="E913" s="1451">
        <v>51</v>
      </c>
      <c r="F913" s="1494"/>
      <c r="G913" s="1476">
        <v>13</v>
      </c>
      <c r="H913" s="1453"/>
      <c r="I913" s="1454" t="s">
        <v>2494</v>
      </c>
      <c r="J913" s="1455"/>
      <c r="K913" s="1455"/>
      <c r="L913" s="1454">
        <v>76</v>
      </c>
      <c r="M913" s="1452">
        <v>25</v>
      </c>
      <c r="N913" s="1456">
        <v>2</v>
      </c>
      <c r="O913" s="623"/>
      <c r="P913" s="637"/>
      <c r="Q913" s="637"/>
      <c r="R913" s="637"/>
      <c r="S913" s="637"/>
      <c r="T913" s="637"/>
      <c r="U913" s="637"/>
    </row>
    <row r="914" spans="1:21" s="1581" customFormat="1">
      <c r="A914" s="1599" t="s">
        <v>534</v>
      </c>
      <c r="B914" s="1600" t="s">
        <v>830</v>
      </c>
      <c r="C914" s="1601" t="s">
        <v>831</v>
      </c>
      <c r="D914" s="1602"/>
      <c r="E914" s="1603">
        <v>34</v>
      </c>
      <c r="F914" s="1604"/>
      <c r="G914" s="1604">
        <v>11</v>
      </c>
      <c r="H914" s="1605"/>
      <c r="I914" s="1606"/>
      <c r="J914" s="1598"/>
      <c r="K914" s="1598"/>
      <c r="L914" s="1606">
        <v>54</v>
      </c>
      <c r="M914" s="1604">
        <v>20</v>
      </c>
      <c r="N914" s="1607">
        <v>2</v>
      </c>
    </row>
    <row r="915" spans="1:21" s="1581" customFormat="1">
      <c r="A915" s="1599" t="s">
        <v>625</v>
      </c>
      <c r="B915" s="1600" t="s">
        <v>830</v>
      </c>
      <c r="C915" s="1601" t="s">
        <v>831</v>
      </c>
      <c r="D915" s="1572"/>
      <c r="E915" s="1573">
        <v>44</v>
      </c>
      <c r="F915" s="1604"/>
      <c r="G915" s="1574">
        <v>11</v>
      </c>
      <c r="H915" s="1576"/>
      <c r="I915" s="1582"/>
      <c r="J915" s="1578"/>
      <c r="K915" s="1578"/>
      <c r="L915" s="1582">
        <v>71</v>
      </c>
      <c r="M915" s="1574">
        <v>27</v>
      </c>
      <c r="N915" s="1579">
        <v>2</v>
      </c>
    </row>
    <row r="916" spans="1:21" s="1581" customFormat="1">
      <c r="A916" s="1608" t="s">
        <v>549</v>
      </c>
      <c r="B916" s="1600" t="s">
        <v>830</v>
      </c>
      <c r="C916" s="1601" t="s">
        <v>831</v>
      </c>
      <c r="D916" s="1572"/>
      <c r="E916" s="1573">
        <v>49</v>
      </c>
      <c r="F916" s="1604"/>
      <c r="G916" s="1575">
        <v>11</v>
      </c>
      <c r="H916" s="1576"/>
      <c r="I916" s="1582"/>
      <c r="J916" s="1578"/>
      <c r="K916" s="1578"/>
      <c r="L916" s="1582">
        <v>75</v>
      </c>
      <c r="M916" s="1574">
        <v>26</v>
      </c>
      <c r="N916" s="1579">
        <v>2</v>
      </c>
    </row>
    <row r="917" spans="1:21" s="1581" customFormat="1">
      <c r="A917" s="1599" t="s">
        <v>534</v>
      </c>
      <c r="B917" s="1600" t="s">
        <v>830</v>
      </c>
      <c r="C917" s="1601" t="s">
        <v>832</v>
      </c>
      <c r="D917" s="1602"/>
      <c r="E917" s="1603">
        <v>28</v>
      </c>
      <c r="F917" s="1604"/>
      <c r="G917" s="1604">
        <v>11</v>
      </c>
      <c r="H917" s="1605"/>
      <c r="I917" s="1606"/>
      <c r="J917" s="1598"/>
      <c r="K917" s="1598"/>
      <c r="L917" s="1606">
        <v>45</v>
      </c>
      <c r="M917" s="1604">
        <v>17</v>
      </c>
      <c r="N917" s="1607">
        <v>2</v>
      </c>
    </row>
    <row r="918" spans="1:21" s="1581" customFormat="1">
      <c r="A918" s="1599" t="s">
        <v>625</v>
      </c>
      <c r="B918" s="1600" t="s">
        <v>830</v>
      </c>
      <c r="C918" s="1601" t="s">
        <v>832</v>
      </c>
      <c r="D918" s="1572"/>
      <c r="E918" s="1573">
        <v>37</v>
      </c>
      <c r="F918" s="1604"/>
      <c r="G918" s="1574">
        <v>11</v>
      </c>
      <c r="H918" s="1576"/>
      <c r="I918" s="1582"/>
      <c r="J918" s="1578"/>
      <c r="K918" s="1578"/>
      <c r="L918" s="1582">
        <v>57</v>
      </c>
      <c r="M918" s="1574">
        <v>20</v>
      </c>
      <c r="N918" s="1579">
        <v>2</v>
      </c>
    </row>
    <row r="919" spans="1:21" s="1581" customFormat="1">
      <c r="A919" s="1608" t="s">
        <v>549</v>
      </c>
      <c r="B919" s="1600" t="s">
        <v>830</v>
      </c>
      <c r="C919" s="1601" t="s">
        <v>832</v>
      </c>
      <c r="D919" s="1572"/>
      <c r="E919" s="1573">
        <v>39</v>
      </c>
      <c r="F919" s="1604"/>
      <c r="G919" s="1575">
        <v>11</v>
      </c>
      <c r="H919" s="1576"/>
      <c r="I919" s="1582"/>
      <c r="J919" s="1578"/>
      <c r="K919" s="1578"/>
      <c r="L919" s="1582">
        <v>62</v>
      </c>
      <c r="M919" s="1574">
        <v>23</v>
      </c>
      <c r="N919" s="1579">
        <v>2</v>
      </c>
    </row>
    <row r="920" spans="1:21" s="1581" customFormat="1">
      <c r="A920" s="1599" t="s">
        <v>534</v>
      </c>
      <c r="B920" s="1600" t="s">
        <v>830</v>
      </c>
      <c r="C920" s="1601" t="s">
        <v>4145</v>
      </c>
      <c r="D920" s="1602"/>
      <c r="E920" s="1603">
        <v>20</v>
      </c>
      <c r="F920" s="1604"/>
      <c r="G920" s="1604">
        <v>11</v>
      </c>
      <c r="H920" s="1609" t="s">
        <v>4146</v>
      </c>
      <c r="I920" s="1609"/>
      <c r="J920" s="1609"/>
      <c r="K920" s="1609"/>
      <c r="L920" s="1606">
        <v>32</v>
      </c>
      <c r="M920" s="1604">
        <v>12</v>
      </c>
      <c r="N920" s="1607">
        <v>2</v>
      </c>
    </row>
    <row r="921" spans="1:21" s="1581" customFormat="1">
      <c r="A921" s="1599" t="s">
        <v>625</v>
      </c>
      <c r="B921" s="1600" t="s">
        <v>830</v>
      </c>
      <c r="C921" s="1601" t="s">
        <v>4145</v>
      </c>
      <c r="D921" s="1572"/>
      <c r="E921" s="1573">
        <v>28</v>
      </c>
      <c r="F921" s="1604"/>
      <c r="G921" s="1574">
        <v>11</v>
      </c>
      <c r="H921" s="1609" t="s">
        <v>4146</v>
      </c>
      <c r="I921" s="1575"/>
      <c r="J921" s="1575"/>
      <c r="K921" s="1575"/>
      <c r="L921" s="1582">
        <v>45</v>
      </c>
      <c r="M921" s="1574">
        <v>17</v>
      </c>
      <c r="N921" s="1579">
        <v>2</v>
      </c>
    </row>
    <row r="922" spans="1:21" s="1581" customFormat="1">
      <c r="A922" s="1608" t="s">
        <v>549</v>
      </c>
      <c r="B922" s="1600" t="s">
        <v>830</v>
      </c>
      <c r="C922" s="1601" t="s">
        <v>4145</v>
      </c>
      <c r="D922" s="1572"/>
      <c r="E922" s="1573">
        <v>30</v>
      </c>
      <c r="F922" s="1604"/>
      <c r="G922" s="1575">
        <v>11</v>
      </c>
      <c r="H922" s="1609" t="s">
        <v>4146</v>
      </c>
      <c r="I922" s="1575"/>
      <c r="J922" s="1575"/>
      <c r="K922" s="1575"/>
      <c r="L922" s="1582">
        <v>48</v>
      </c>
      <c r="M922" s="1574">
        <v>18</v>
      </c>
      <c r="N922" s="1579">
        <v>2</v>
      </c>
    </row>
    <row r="923" spans="1:21" s="1581" customFormat="1">
      <c r="A923" s="1599" t="s">
        <v>4147</v>
      </c>
      <c r="B923" s="1600" t="s">
        <v>830</v>
      </c>
      <c r="C923" s="1601" t="s">
        <v>4148</v>
      </c>
      <c r="D923" s="1602"/>
      <c r="E923" s="1603">
        <v>28</v>
      </c>
      <c r="F923" s="1604"/>
      <c r="G923" s="1604">
        <v>12</v>
      </c>
      <c r="H923" s="1609" t="s">
        <v>4149</v>
      </c>
      <c r="I923" s="1609"/>
      <c r="J923" s="1609"/>
      <c r="K923" s="1609"/>
      <c r="L923" s="1606">
        <v>49</v>
      </c>
      <c r="M923" s="1604">
        <v>11</v>
      </c>
      <c r="N923" s="1607">
        <v>1</v>
      </c>
      <c r="O923" s="1581" t="s">
        <v>4150</v>
      </c>
    </row>
    <row r="924" spans="1:21" s="1581" customFormat="1">
      <c r="A924" s="1599" t="s">
        <v>4151</v>
      </c>
      <c r="B924" s="1600" t="s">
        <v>830</v>
      </c>
      <c r="C924" s="1601" t="s">
        <v>4148</v>
      </c>
      <c r="D924" s="1572"/>
      <c r="E924" s="1573">
        <v>32.5</v>
      </c>
      <c r="F924" s="1604"/>
      <c r="G924" s="1574">
        <v>12</v>
      </c>
      <c r="H924" s="1609" t="s">
        <v>4149</v>
      </c>
      <c r="I924" s="1575"/>
      <c r="J924" s="1575"/>
      <c r="K924" s="1575"/>
      <c r="L924" s="1582">
        <v>55</v>
      </c>
      <c r="M924" s="1574">
        <v>22.5</v>
      </c>
      <c r="N924" s="1579">
        <v>1</v>
      </c>
      <c r="O924" s="1581" t="s">
        <v>4150</v>
      </c>
    </row>
    <row r="925" spans="1:21" s="1581" customFormat="1">
      <c r="A925" s="1599"/>
      <c r="B925" s="1600" t="s">
        <v>830</v>
      </c>
      <c r="C925" s="1601" t="s">
        <v>4152</v>
      </c>
      <c r="D925" s="1602"/>
      <c r="E925" s="1603">
        <v>32.5</v>
      </c>
      <c r="F925" s="1604"/>
      <c r="G925" s="1604">
        <v>12</v>
      </c>
      <c r="H925" s="1609" t="s">
        <v>4153</v>
      </c>
      <c r="I925" s="1609"/>
      <c r="J925" s="1609"/>
      <c r="K925" s="1609"/>
      <c r="L925" s="1606">
        <v>56.5</v>
      </c>
      <c r="M925" s="1604">
        <v>24</v>
      </c>
      <c r="N925" s="1607"/>
      <c r="O925" s="1581" t="s">
        <v>4150</v>
      </c>
    </row>
    <row r="926" spans="1:21" s="1581" customFormat="1">
      <c r="A926" s="1599" t="s">
        <v>4154</v>
      </c>
      <c r="B926" s="1600" t="s">
        <v>830</v>
      </c>
      <c r="C926" s="1601" t="s">
        <v>4152</v>
      </c>
      <c r="D926" s="1602"/>
      <c r="E926" s="1603">
        <v>37.5</v>
      </c>
      <c r="F926" s="1604"/>
      <c r="G926" s="1604">
        <v>12</v>
      </c>
      <c r="H926" s="1609" t="s">
        <v>4153</v>
      </c>
      <c r="I926" s="1609"/>
      <c r="J926" s="1609"/>
      <c r="K926" s="1609"/>
      <c r="L926" s="1606">
        <v>61.5</v>
      </c>
      <c r="M926" s="1604">
        <v>24</v>
      </c>
      <c r="N926" s="1607"/>
      <c r="O926" s="1581" t="s">
        <v>4150</v>
      </c>
    </row>
    <row r="927" spans="1:21" s="1581" customFormat="1">
      <c r="A927" s="1599" t="s">
        <v>549</v>
      </c>
      <c r="B927" s="1600" t="s">
        <v>830</v>
      </c>
      <c r="C927" s="1601" t="s">
        <v>4152</v>
      </c>
      <c r="D927" s="1602"/>
      <c r="E927" s="1603">
        <v>53.5</v>
      </c>
      <c r="F927" s="1604"/>
      <c r="G927" s="1604">
        <v>12</v>
      </c>
      <c r="H927" s="1609" t="s">
        <v>4153</v>
      </c>
      <c r="I927" s="1609"/>
      <c r="J927" s="1609"/>
      <c r="K927" s="1609"/>
      <c r="L927" s="1606">
        <v>77.5</v>
      </c>
      <c r="M927" s="1604">
        <v>24</v>
      </c>
      <c r="N927" s="1607"/>
      <c r="O927" s="1581" t="s">
        <v>4150</v>
      </c>
    </row>
    <row r="928" spans="1:21" s="1581" customFormat="1">
      <c r="A928" s="1599"/>
      <c r="B928" s="1600" t="s">
        <v>830</v>
      </c>
      <c r="C928" s="1601" t="s">
        <v>4155</v>
      </c>
      <c r="D928" s="1572"/>
      <c r="E928" s="1573">
        <v>38.5</v>
      </c>
      <c r="F928" s="1604"/>
      <c r="G928" s="1574">
        <v>12</v>
      </c>
      <c r="H928" s="1609" t="s">
        <v>4153</v>
      </c>
      <c r="I928" s="1575"/>
      <c r="J928" s="1575"/>
      <c r="K928" s="1575"/>
      <c r="L928" s="1582">
        <v>64.5</v>
      </c>
      <c r="M928" s="1574">
        <v>26</v>
      </c>
      <c r="N928" s="1579"/>
      <c r="O928" s="1581" t="s">
        <v>4150</v>
      </c>
    </row>
    <row r="929" spans="1:21" s="1581" customFormat="1">
      <c r="A929" s="1599" t="s">
        <v>4154</v>
      </c>
      <c r="B929" s="1600" t="s">
        <v>830</v>
      </c>
      <c r="C929" s="1601" t="s">
        <v>4155</v>
      </c>
      <c r="D929" s="1572"/>
      <c r="E929" s="1573">
        <v>44.5</v>
      </c>
      <c r="F929" s="1604"/>
      <c r="G929" s="1574">
        <v>12</v>
      </c>
      <c r="H929" s="1609" t="s">
        <v>4153</v>
      </c>
      <c r="I929" s="1575"/>
      <c r="J929" s="1575"/>
      <c r="K929" s="1575"/>
      <c r="L929" s="1582">
        <v>69.5</v>
      </c>
      <c r="M929" s="1574">
        <v>25</v>
      </c>
      <c r="N929" s="1579"/>
      <c r="O929" s="1581" t="s">
        <v>4150</v>
      </c>
    </row>
    <row r="930" spans="1:21" s="1581" customFormat="1">
      <c r="A930" s="1599" t="s">
        <v>549</v>
      </c>
      <c r="B930" s="1600" t="s">
        <v>830</v>
      </c>
      <c r="C930" s="1601" t="s">
        <v>4155</v>
      </c>
      <c r="D930" s="1572"/>
      <c r="E930" s="1573">
        <v>58.5</v>
      </c>
      <c r="F930" s="1604"/>
      <c r="G930" s="1574">
        <v>12</v>
      </c>
      <c r="H930" s="1609" t="s">
        <v>4153</v>
      </c>
      <c r="I930" s="1575"/>
      <c r="J930" s="1575"/>
      <c r="K930" s="1575"/>
      <c r="L930" s="1582">
        <v>84.5</v>
      </c>
      <c r="M930" s="1574">
        <v>26</v>
      </c>
      <c r="N930" s="1579"/>
      <c r="O930" s="1581" t="s">
        <v>4150</v>
      </c>
    </row>
    <row r="931" spans="1:21" s="342" customFormat="1">
      <c r="A931" s="1507" t="s">
        <v>771</v>
      </c>
      <c r="B931" s="1500" t="s">
        <v>2808</v>
      </c>
      <c r="C931" s="1501" t="s">
        <v>3819</v>
      </c>
      <c r="D931" s="1450"/>
      <c r="E931" s="1451">
        <v>30</v>
      </c>
      <c r="F931" s="1494"/>
      <c r="G931" s="1452">
        <v>12</v>
      </c>
      <c r="H931" s="1508" t="s">
        <v>3820</v>
      </c>
      <c r="I931" s="1476"/>
      <c r="J931" s="1476"/>
      <c r="K931" s="1476"/>
      <c r="L931" s="1454">
        <v>45</v>
      </c>
      <c r="M931" s="1452">
        <v>15</v>
      </c>
      <c r="N931" s="1456">
        <v>1</v>
      </c>
      <c r="O931" s="623"/>
      <c r="P931" s="318"/>
      <c r="Q931" s="318"/>
      <c r="R931" s="318"/>
      <c r="S931" s="318"/>
      <c r="T931" s="318"/>
      <c r="U931" s="318"/>
    </row>
    <row r="932" spans="1:21" s="1581" customFormat="1">
      <c r="A932" s="1599" t="s">
        <v>534</v>
      </c>
      <c r="B932" s="1600" t="s">
        <v>1069</v>
      </c>
      <c r="C932" s="1601" t="s">
        <v>4778</v>
      </c>
      <c r="D932" s="1602"/>
      <c r="E932" s="1603">
        <v>43</v>
      </c>
      <c r="F932" s="1604"/>
      <c r="G932" s="1590" t="s">
        <v>555</v>
      </c>
      <c r="H932" s="1605"/>
      <c r="I932" s="1606"/>
      <c r="J932" s="1606">
        <v>1</v>
      </c>
      <c r="K932" s="1598" t="s">
        <v>273</v>
      </c>
      <c r="L932" s="1606">
        <v>61</v>
      </c>
      <c r="M932" s="1604"/>
      <c r="N932" s="2056"/>
      <c r="O932" s="1616" t="s">
        <v>4785</v>
      </c>
      <c r="P932" s="1595"/>
      <c r="Q932" s="1595"/>
      <c r="R932" s="1595"/>
      <c r="S932" s="1595"/>
      <c r="T932" s="1595"/>
      <c r="U932" s="1595"/>
    </row>
    <row r="933" spans="1:21" s="1581" customFormat="1">
      <c r="A933" s="1599" t="s">
        <v>4781</v>
      </c>
      <c r="B933" s="1600" t="s">
        <v>1069</v>
      </c>
      <c r="C933" s="1601" t="s">
        <v>4778</v>
      </c>
      <c r="D933" s="1572"/>
      <c r="E933" s="1573">
        <v>46</v>
      </c>
      <c r="F933" s="1604"/>
      <c r="G933" s="1590" t="s">
        <v>555</v>
      </c>
      <c r="H933" s="1576" t="s">
        <v>4780</v>
      </c>
      <c r="I933" s="1606"/>
      <c r="J933" s="1606">
        <v>1</v>
      </c>
      <c r="K933" s="1598" t="s">
        <v>273</v>
      </c>
      <c r="L933" s="1582">
        <v>66</v>
      </c>
      <c r="M933" s="1574">
        <v>20</v>
      </c>
      <c r="N933" s="1611"/>
      <c r="O933" s="1616" t="s">
        <v>4785</v>
      </c>
      <c r="P933" s="1595"/>
      <c r="Q933" s="1595"/>
      <c r="R933" s="1595"/>
      <c r="S933" s="1595"/>
      <c r="T933" s="1595"/>
      <c r="U933" s="1595"/>
    </row>
    <row r="934" spans="1:21" s="1581" customFormat="1">
      <c r="A934" s="1608" t="s">
        <v>4782</v>
      </c>
      <c r="B934" s="1600" t="s">
        <v>1069</v>
      </c>
      <c r="C934" s="1601" t="s">
        <v>4778</v>
      </c>
      <c r="D934" s="1572"/>
      <c r="E934" s="1573">
        <v>53</v>
      </c>
      <c r="F934" s="1604"/>
      <c r="G934" s="1590" t="s">
        <v>555</v>
      </c>
      <c r="H934" s="1576" t="s">
        <v>4780</v>
      </c>
      <c r="I934" s="1606"/>
      <c r="J934" s="1606">
        <v>1</v>
      </c>
      <c r="K934" s="1598" t="s">
        <v>273</v>
      </c>
      <c r="L934" s="1582">
        <v>76</v>
      </c>
      <c r="M934" s="1574">
        <v>23</v>
      </c>
      <c r="N934" s="1611"/>
      <c r="O934" s="1616" t="s">
        <v>4785</v>
      </c>
      <c r="P934" s="1595"/>
      <c r="Q934" s="1595"/>
      <c r="R934" s="1595"/>
      <c r="S934" s="1595"/>
      <c r="T934" s="1595"/>
      <c r="U934" s="1595"/>
    </row>
    <row r="935" spans="1:21" s="1581" customFormat="1">
      <c r="A935" s="1599" t="s">
        <v>4783</v>
      </c>
      <c r="B935" s="1600" t="s">
        <v>1069</v>
      </c>
      <c r="C935" s="1601" t="s">
        <v>4778</v>
      </c>
      <c r="D935" s="1602"/>
      <c r="E935" s="1603">
        <v>57</v>
      </c>
      <c r="F935" s="1604"/>
      <c r="G935" s="1590" t="s">
        <v>555</v>
      </c>
      <c r="H935" s="1576" t="s">
        <v>4780</v>
      </c>
      <c r="I935" s="1606"/>
      <c r="J935" s="1606">
        <v>1</v>
      </c>
      <c r="K935" s="1598" t="s">
        <v>273</v>
      </c>
      <c r="L935" s="1606">
        <v>87</v>
      </c>
      <c r="M935" s="1604"/>
      <c r="N935" s="2056"/>
      <c r="O935" s="1616" t="s">
        <v>4785</v>
      </c>
      <c r="P935" s="1595"/>
      <c r="Q935" s="1595"/>
      <c r="R935" s="1595"/>
      <c r="S935" s="1595"/>
      <c r="T935" s="1595"/>
      <c r="U935" s="1595"/>
    </row>
    <row r="936" spans="1:21" s="1581" customFormat="1">
      <c r="A936" s="1599" t="s">
        <v>4784</v>
      </c>
      <c r="B936" s="1600" t="s">
        <v>1069</v>
      </c>
      <c r="C936" s="1601" t="s">
        <v>4778</v>
      </c>
      <c r="D936" s="1572"/>
      <c r="E936" s="2057" t="s">
        <v>923</v>
      </c>
      <c r="F936" s="1604"/>
      <c r="G936" s="1590" t="s">
        <v>555</v>
      </c>
      <c r="H936" s="1576" t="s">
        <v>4780</v>
      </c>
      <c r="I936" s="1606"/>
      <c r="J936" s="1606">
        <v>1</v>
      </c>
      <c r="K936" s="1598" t="s">
        <v>273</v>
      </c>
      <c r="L936" s="1582"/>
      <c r="M936" s="1574"/>
      <c r="N936" s="1611"/>
      <c r="O936" s="1616" t="s">
        <v>4785</v>
      </c>
      <c r="P936" s="1595"/>
      <c r="Q936" s="1595"/>
      <c r="R936" s="1595"/>
      <c r="S936" s="1595"/>
      <c r="T936" s="1595"/>
      <c r="U936" s="1595"/>
    </row>
    <row r="937" spans="1:21" s="1581" customFormat="1">
      <c r="A937" s="1599" t="s">
        <v>534</v>
      </c>
      <c r="B937" s="1600" t="s">
        <v>1069</v>
      </c>
      <c r="C937" s="1601" t="s">
        <v>4779</v>
      </c>
      <c r="D937" s="1602"/>
      <c r="E937" s="1603">
        <v>36</v>
      </c>
      <c r="F937" s="1604"/>
      <c r="G937" s="1590" t="s">
        <v>555</v>
      </c>
      <c r="H937" s="1576"/>
      <c r="I937" s="1606"/>
      <c r="J937" s="1606">
        <v>1</v>
      </c>
      <c r="K937" s="1598" t="s">
        <v>273</v>
      </c>
      <c r="L937" s="1606">
        <v>51</v>
      </c>
      <c r="M937" s="1604"/>
      <c r="N937" s="2056"/>
      <c r="O937" s="1616" t="s">
        <v>4785</v>
      </c>
      <c r="P937" s="1595"/>
      <c r="Q937" s="1595"/>
      <c r="R937" s="1595"/>
      <c r="S937" s="1595"/>
      <c r="T937" s="1595"/>
      <c r="U937" s="1595"/>
    </row>
    <row r="938" spans="1:21" s="1581" customFormat="1">
      <c r="A938" s="1599" t="s">
        <v>4781</v>
      </c>
      <c r="B938" s="1600" t="s">
        <v>1069</v>
      </c>
      <c r="C938" s="1601" t="s">
        <v>4779</v>
      </c>
      <c r="D938" s="1572"/>
      <c r="E938" s="1573">
        <v>39</v>
      </c>
      <c r="F938" s="1604"/>
      <c r="G938" s="1590" t="s">
        <v>555</v>
      </c>
      <c r="H938" s="1576" t="s">
        <v>4780</v>
      </c>
      <c r="I938" s="1606"/>
      <c r="J938" s="1606">
        <v>1</v>
      </c>
      <c r="K938" s="1598" t="s">
        <v>273</v>
      </c>
      <c r="L938" s="1582">
        <v>56</v>
      </c>
      <c r="M938" s="1574">
        <v>17</v>
      </c>
      <c r="N938" s="1611"/>
      <c r="O938" s="1616" t="s">
        <v>4785</v>
      </c>
      <c r="P938" s="1595"/>
      <c r="Q938" s="1595"/>
      <c r="R938" s="1595"/>
      <c r="S938" s="1595"/>
      <c r="T938" s="1595"/>
      <c r="U938" s="1595"/>
    </row>
    <row r="939" spans="1:21" s="1581" customFormat="1">
      <c r="A939" s="1608" t="s">
        <v>4782</v>
      </c>
      <c r="B939" s="1600" t="s">
        <v>1069</v>
      </c>
      <c r="C939" s="1601" t="s">
        <v>4779</v>
      </c>
      <c r="D939" s="1572"/>
      <c r="E939" s="1573">
        <v>43</v>
      </c>
      <c r="F939" s="1604"/>
      <c r="G939" s="1590" t="s">
        <v>555</v>
      </c>
      <c r="H939" s="1576" t="s">
        <v>4780</v>
      </c>
      <c r="I939" s="1606"/>
      <c r="J939" s="1606">
        <v>1</v>
      </c>
      <c r="K939" s="1598" t="s">
        <v>273</v>
      </c>
      <c r="L939" s="1582">
        <v>61</v>
      </c>
      <c r="M939" s="1574">
        <v>17</v>
      </c>
      <c r="N939" s="1611"/>
      <c r="O939" s="1616" t="s">
        <v>4785</v>
      </c>
      <c r="P939" s="1595"/>
      <c r="Q939" s="1595"/>
      <c r="R939" s="1595"/>
      <c r="S939" s="1595"/>
      <c r="T939" s="1595"/>
      <c r="U939" s="1595"/>
    </row>
    <row r="940" spans="1:21" s="1581" customFormat="1">
      <c r="A940" s="1599" t="s">
        <v>4783</v>
      </c>
      <c r="B940" s="1600" t="s">
        <v>1069</v>
      </c>
      <c r="C940" s="1601" t="s">
        <v>4779</v>
      </c>
      <c r="D940" s="1602"/>
      <c r="E940" s="1603">
        <v>47</v>
      </c>
      <c r="F940" s="1604"/>
      <c r="G940" s="1590" t="s">
        <v>555</v>
      </c>
      <c r="H940" s="1576" t="s">
        <v>4780</v>
      </c>
      <c r="I940" s="1606"/>
      <c r="J940" s="1606">
        <v>1</v>
      </c>
      <c r="K940" s="1598" t="s">
        <v>273</v>
      </c>
      <c r="L940" s="1606">
        <v>67</v>
      </c>
      <c r="M940" s="1604"/>
      <c r="N940" s="2056"/>
      <c r="O940" s="1616" t="s">
        <v>4785</v>
      </c>
      <c r="P940" s="1595"/>
      <c r="Q940" s="1595"/>
      <c r="R940" s="1595"/>
      <c r="S940" s="1595"/>
      <c r="T940" s="1595"/>
      <c r="U940" s="1595"/>
    </row>
    <row r="941" spans="1:21" s="1581" customFormat="1">
      <c r="A941" s="1599" t="s">
        <v>4784</v>
      </c>
      <c r="B941" s="1600" t="s">
        <v>1069</v>
      </c>
      <c r="C941" s="1601" t="s">
        <v>4779</v>
      </c>
      <c r="D941" s="1572"/>
      <c r="E941" s="2057" t="s">
        <v>923</v>
      </c>
      <c r="F941" s="1604"/>
      <c r="G941" s="1590" t="s">
        <v>555</v>
      </c>
      <c r="H941" s="1576" t="s">
        <v>4780</v>
      </c>
      <c r="I941" s="1606"/>
      <c r="J941" s="1606">
        <v>1</v>
      </c>
      <c r="K941" s="1598" t="s">
        <v>273</v>
      </c>
      <c r="L941" s="1582">
        <v>77</v>
      </c>
      <c r="M941" s="1574">
        <v>21</v>
      </c>
      <c r="N941" s="1611"/>
      <c r="O941" s="1616" t="s">
        <v>4785</v>
      </c>
      <c r="P941" s="1595"/>
      <c r="Q941" s="1595"/>
      <c r="R941" s="1595"/>
      <c r="S941" s="1595"/>
      <c r="T941" s="1595"/>
      <c r="U941" s="1595"/>
    </row>
    <row r="942" spans="1:21" s="1581" customFormat="1">
      <c r="A942" s="1599" t="s">
        <v>534</v>
      </c>
      <c r="B942" s="1600" t="s">
        <v>1069</v>
      </c>
      <c r="C942" s="1601" t="s">
        <v>1070</v>
      </c>
      <c r="D942" s="1602"/>
      <c r="E942" s="1603">
        <v>31</v>
      </c>
      <c r="F942" s="1604"/>
      <c r="G942" s="1590" t="s">
        <v>555</v>
      </c>
      <c r="H942" s="1576"/>
      <c r="I942" s="1606"/>
      <c r="J942" s="1606">
        <v>1</v>
      </c>
      <c r="K942" s="1598" t="s">
        <v>273</v>
      </c>
      <c r="L942" s="1606">
        <v>43</v>
      </c>
      <c r="M942" s="1604"/>
      <c r="N942" s="2056"/>
      <c r="O942" s="1616" t="s">
        <v>4785</v>
      </c>
      <c r="P942" s="1595"/>
      <c r="Q942" s="1595"/>
      <c r="R942" s="1595"/>
      <c r="S942" s="1595"/>
      <c r="T942" s="1595"/>
      <c r="U942" s="1595"/>
    </row>
    <row r="943" spans="1:21" s="1581" customFormat="1">
      <c r="A943" s="1599" t="s">
        <v>4781</v>
      </c>
      <c r="B943" s="1600" t="s">
        <v>1069</v>
      </c>
      <c r="C943" s="1601" t="s">
        <v>1070</v>
      </c>
      <c r="D943" s="1572"/>
      <c r="E943" s="1573">
        <v>34</v>
      </c>
      <c r="F943" s="1604"/>
      <c r="G943" s="1590" t="s">
        <v>555</v>
      </c>
      <c r="H943" s="1576" t="s">
        <v>4780</v>
      </c>
      <c r="I943" s="1606"/>
      <c r="J943" s="1606">
        <v>1</v>
      </c>
      <c r="K943" s="1598" t="s">
        <v>273</v>
      </c>
      <c r="L943" s="1582">
        <v>47</v>
      </c>
      <c r="M943" s="1574"/>
      <c r="N943" s="1611"/>
      <c r="O943" s="1616" t="s">
        <v>4785</v>
      </c>
      <c r="P943" s="1595"/>
      <c r="Q943" s="1595"/>
      <c r="R943" s="1595"/>
      <c r="S943" s="1595"/>
      <c r="T943" s="1595"/>
      <c r="U943" s="1595"/>
    </row>
    <row r="944" spans="1:21" s="1581" customFormat="1">
      <c r="A944" s="1608" t="s">
        <v>4782</v>
      </c>
      <c r="B944" s="1600" t="s">
        <v>1069</v>
      </c>
      <c r="C944" s="1601" t="s">
        <v>1070</v>
      </c>
      <c r="D944" s="1572"/>
      <c r="E944" s="1573">
        <v>38</v>
      </c>
      <c r="F944" s="1604"/>
      <c r="G944" s="1590" t="s">
        <v>555</v>
      </c>
      <c r="H944" s="1576" t="s">
        <v>4780</v>
      </c>
      <c r="I944" s="1606"/>
      <c r="J944" s="1606">
        <v>1</v>
      </c>
      <c r="K944" s="1598" t="s">
        <v>273</v>
      </c>
      <c r="L944" s="1582">
        <v>53</v>
      </c>
      <c r="M944" s="1574"/>
      <c r="N944" s="1611"/>
      <c r="O944" s="1616" t="s">
        <v>4785</v>
      </c>
      <c r="P944" s="1595"/>
      <c r="Q944" s="1595"/>
      <c r="R944" s="1595"/>
      <c r="S944" s="1595"/>
      <c r="T944" s="1595"/>
      <c r="U944" s="1595"/>
    </row>
    <row r="945" spans="1:21" s="1581" customFormat="1">
      <c r="A945" s="1599" t="s">
        <v>4783</v>
      </c>
      <c r="B945" s="1600" t="s">
        <v>1069</v>
      </c>
      <c r="C945" s="1601" t="s">
        <v>1070</v>
      </c>
      <c r="D945" s="1602"/>
      <c r="E945" s="1603">
        <v>42</v>
      </c>
      <c r="F945" s="1604"/>
      <c r="G945" s="1590" t="s">
        <v>555</v>
      </c>
      <c r="H945" s="1576" t="s">
        <v>4780</v>
      </c>
      <c r="I945" s="1606"/>
      <c r="J945" s="1606">
        <v>1</v>
      </c>
      <c r="K945" s="1598" t="s">
        <v>273</v>
      </c>
      <c r="L945" s="1606">
        <v>59</v>
      </c>
      <c r="M945" s="1604"/>
      <c r="N945" s="2056"/>
      <c r="O945" s="1616" t="s">
        <v>4785</v>
      </c>
      <c r="P945" s="1595"/>
      <c r="Q945" s="1595"/>
      <c r="R945" s="1595"/>
      <c r="S945" s="1595"/>
      <c r="T945" s="1595"/>
      <c r="U945" s="1595"/>
    </row>
    <row r="946" spans="1:21" s="1581" customFormat="1">
      <c r="A946" s="1599" t="s">
        <v>4784</v>
      </c>
      <c r="B946" s="1600" t="s">
        <v>1069</v>
      </c>
      <c r="C946" s="1601" t="s">
        <v>1070</v>
      </c>
      <c r="D946" s="1572"/>
      <c r="E946" s="2057" t="s">
        <v>923</v>
      </c>
      <c r="F946" s="1604"/>
      <c r="G946" s="1590" t="s">
        <v>555</v>
      </c>
      <c r="H946" s="1576" t="s">
        <v>4780</v>
      </c>
      <c r="I946" s="1606"/>
      <c r="J946" s="1606">
        <v>1</v>
      </c>
      <c r="K946" s="1598" t="s">
        <v>273</v>
      </c>
      <c r="L946" s="1582"/>
      <c r="M946" s="1574"/>
      <c r="N946" s="1611"/>
      <c r="O946" s="1616" t="s">
        <v>4785</v>
      </c>
      <c r="P946" s="1595"/>
      <c r="Q946" s="1595"/>
      <c r="R946" s="1595"/>
      <c r="S946" s="1595"/>
      <c r="T946" s="1595"/>
      <c r="U946" s="1595"/>
    </row>
    <row r="947" spans="1:21" s="584" customFormat="1">
      <c r="A947" s="1497"/>
      <c r="B947" s="1500"/>
      <c r="C947" s="1501"/>
      <c r="D947" s="1450"/>
      <c r="E947" s="1451"/>
      <c r="F947" s="1494"/>
      <c r="G947" s="1476"/>
      <c r="H947" s="1508"/>
      <c r="I947" s="1454"/>
      <c r="J947" s="1455"/>
      <c r="K947" s="1455"/>
      <c r="L947" s="1454"/>
      <c r="M947" s="1452"/>
      <c r="N947" s="1456"/>
      <c r="O947" s="623"/>
      <c r="P947" s="614"/>
      <c r="Q947" s="614"/>
      <c r="R947" s="614"/>
      <c r="S947" s="614"/>
      <c r="T947" s="614"/>
      <c r="U947" s="614"/>
    </row>
    <row r="948" spans="1:21" s="584" customFormat="1">
      <c r="A948" s="1507"/>
      <c r="B948" s="1500"/>
      <c r="C948" s="1501"/>
      <c r="D948" s="1450"/>
      <c r="E948" s="1451"/>
      <c r="F948" s="1452"/>
      <c r="G948" s="1494"/>
      <c r="H948" s="1453"/>
      <c r="I948" s="1454"/>
      <c r="J948" s="1455"/>
      <c r="K948" s="1455"/>
      <c r="L948" s="1454"/>
      <c r="M948" s="1452"/>
      <c r="N948" s="1456"/>
      <c r="O948" s="1422"/>
      <c r="P948" s="614"/>
      <c r="Q948" s="614"/>
      <c r="R948" s="614"/>
      <c r="S948" s="614"/>
      <c r="T948" s="614"/>
      <c r="U948" s="614"/>
    </row>
    <row r="949" spans="1:21" s="584" customFormat="1">
      <c r="A949" s="1507" t="s">
        <v>534</v>
      </c>
      <c r="B949" s="1500" t="s">
        <v>589</v>
      </c>
      <c r="C949" s="1501" t="s">
        <v>833</v>
      </c>
      <c r="D949" s="1502"/>
      <c r="E949" s="1503">
        <v>38.5</v>
      </c>
      <c r="F949" s="1494" t="s">
        <v>834</v>
      </c>
      <c r="G949" s="1494"/>
      <c r="H949" s="1504"/>
      <c r="I949" s="1505"/>
      <c r="J949" s="1495"/>
      <c r="K949" s="1495"/>
      <c r="L949" s="1505">
        <v>61</v>
      </c>
      <c r="M949" s="1494">
        <v>22.5</v>
      </c>
      <c r="N949" s="1506">
        <v>2</v>
      </c>
      <c r="O949" s="1422"/>
      <c r="P949" s="614"/>
      <c r="Q949" s="614"/>
      <c r="R949" s="614"/>
      <c r="S949" s="614"/>
      <c r="T949" s="614"/>
      <c r="U949" s="614"/>
    </row>
    <row r="950" spans="1:21" s="584" customFormat="1">
      <c r="A950" s="1507" t="s">
        <v>635</v>
      </c>
      <c r="B950" s="1500" t="s">
        <v>589</v>
      </c>
      <c r="C950" s="1501" t="s">
        <v>833</v>
      </c>
      <c r="D950" s="1450"/>
      <c r="E950" s="1451">
        <v>46</v>
      </c>
      <c r="F950" s="1494" t="s">
        <v>834</v>
      </c>
      <c r="G950" s="1452"/>
      <c r="H950" s="1453"/>
      <c r="I950" s="1454"/>
      <c r="J950" s="1455"/>
      <c r="K950" s="1455"/>
      <c r="L950" s="1454">
        <v>71</v>
      </c>
      <c r="M950" s="1452">
        <v>25</v>
      </c>
      <c r="N950" s="1456">
        <v>2</v>
      </c>
      <c r="O950" s="1422"/>
      <c r="P950" s="614"/>
      <c r="Q950" s="614"/>
      <c r="R950" s="614"/>
      <c r="S950" s="614"/>
      <c r="T950" s="614"/>
      <c r="U950" s="614"/>
    </row>
    <row r="951" spans="1:21" s="584" customFormat="1">
      <c r="A951" s="1497" t="s">
        <v>2492</v>
      </c>
      <c r="B951" s="1500" t="s">
        <v>589</v>
      </c>
      <c r="C951" s="1501" t="s">
        <v>833</v>
      </c>
      <c r="D951" s="1450"/>
      <c r="E951" s="1451">
        <v>56</v>
      </c>
      <c r="F951" s="1494" t="s">
        <v>834</v>
      </c>
      <c r="G951" s="1476"/>
      <c r="H951" s="1453"/>
      <c r="I951" s="1454"/>
      <c r="J951" s="1455"/>
      <c r="K951" s="1455"/>
      <c r="L951" s="1454">
        <v>81</v>
      </c>
      <c r="M951" s="1452">
        <v>25</v>
      </c>
      <c r="N951" s="1456">
        <v>2</v>
      </c>
      <c r="O951" s="1423"/>
      <c r="P951" s="614"/>
      <c r="Q951" s="614"/>
      <c r="R951" s="614"/>
      <c r="S951" s="614"/>
      <c r="T951" s="614"/>
      <c r="U951" s="614"/>
    </row>
    <row r="952" spans="1:21" s="1581" customFormat="1">
      <c r="A952" s="1599" t="s">
        <v>40</v>
      </c>
      <c r="B952" s="1600" t="s">
        <v>589</v>
      </c>
      <c r="C952" s="1601" t="s">
        <v>835</v>
      </c>
      <c r="D952" s="1602"/>
      <c r="E952" s="1603">
        <v>45</v>
      </c>
      <c r="F952" s="1604"/>
      <c r="G952" s="1604"/>
      <c r="H952" s="1605"/>
      <c r="I952" s="1606">
        <v>0.95</v>
      </c>
      <c r="J952" s="1598" t="s">
        <v>273</v>
      </c>
      <c r="K952" s="1598"/>
      <c r="L952" s="1606">
        <v>75</v>
      </c>
      <c r="M952" s="1604">
        <v>30</v>
      </c>
      <c r="N952" s="2056">
        <v>2</v>
      </c>
      <c r="O952" s="1616"/>
      <c r="P952" s="1595"/>
      <c r="Q952" s="1595"/>
      <c r="R952" s="1595"/>
      <c r="S952" s="1595"/>
      <c r="T952" s="1595"/>
      <c r="U952" s="1595"/>
    </row>
    <row r="953" spans="1:21" s="1581" customFormat="1">
      <c r="A953" s="1599" t="s">
        <v>4773</v>
      </c>
      <c r="B953" s="1600" t="s">
        <v>589</v>
      </c>
      <c r="C953" s="1601" t="s">
        <v>835</v>
      </c>
      <c r="D953" s="1572"/>
      <c r="E953" s="1573">
        <v>65</v>
      </c>
      <c r="F953" s="1604"/>
      <c r="G953" s="1574"/>
      <c r="H953" s="1576"/>
      <c r="I953" s="1582">
        <v>0.95</v>
      </c>
      <c r="J953" s="1578" t="s">
        <v>273</v>
      </c>
      <c r="K953" s="1578"/>
      <c r="L953" s="1582"/>
      <c r="M953" s="1574">
        <v>35</v>
      </c>
      <c r="N953" s="1611">
        <v>2</v>
      </c>
      <c r="O953" s="1616"/>
      <c r="P953" s="1595"/>
      <c r="Q953" s="1595"/>
      <c r="R953" s="1595"/>
      <c r="S953" s="1595"/>
      <c r="T953" s="1595"/>
      <c r="U953" s="1595"/>
    </row>
    <row r="954" spans="1:21" s="1581" customFormat="1">
      <c r="A954" s="1599" t="s">
        <v>4774</v>
      </c>
      <c r="B954" s="1600" t="s">
        <v>589</v>
      </c>
      <c r="C954" s="1601" t="s">
        <v>835</v>
      </c>
      <c r="D954" s="1572"/>
      <c r="E954" s="1573">
        <v>72</v>
      </c>
      <c r="F954" s="1574"/>
      <c r="G954" s="1574"/>
      <c r="H954" s="1576"/>
      <c r="I954" s="1582">
        <v>0.95</v>
      </c>
      <c r="J954" s="1578" t="s">
        <v>273</v>
      </c>
      <c r="K954" s="1578"/>
      <c r="L954" s="1582"/>
      <c r="M954" s="1574">
        <v>40</v>
      </c>
      <c r="N954" s="1611">
        <v>2</v>
      </c>
      <c r="O954" s="1616"/>
      <c r="P954" s="1595"/>
      <c r="Q954" s="1595"/>
      <c r="R954" s="1595"/>
      <c r="S954" s="1595"/>
      <c r="T954" s="1595"/>
      <c r="U954" s="1595"/>
    </row>
    <row r="955" spans="1:21" s="342" customFormat="1">
      <c r="A955" s="1507" t="s">
        <v>836</v>
      </c>
      <c r="B955" s="1500" t="s">
        <v>589</v>
      </c>
      <c r="C955" s="1501" t="s">
        <v>837</v>
      </c>
      <c r="D955" s="1502"/>
      <c r="E955" s="1503">
        <v>50</v>
      </c>
      <c r="F955" s="1494"/>
      <c r="G955" s="1494">
        <v>7</v>
      </c>
      <c r="H955" s="1504"/>
      <c r="I955" s="1505"/>
      <c r="J955" s="1495"/>
      <c r="K955" s="1495"/>
      <c r="L955" s="1505">
        <v>65</v>
      </c>
      <c r="M955" s="1494">
        <v>15</v>
      </c>
      <c r="N955" s="1506">
        <v>2</v>
      </c>
      <c r="O955" s="1423"/>
      <c r="P955" s="318"/>
      <c r="Q955" s="318"/>
      <c r="R955" s="318"/>
      <c r="S955" s="318"/>
      <c r="T955" s="318"/>
      <c r="U955" s="318"/>
    </row>
    <row r="956" spans="1:21" s="342" customFormat="1">
      <c r="A956" s="1507" t="s">
        <v>838</v>
      </c>
      <c r="B956" s="1500" t="s">
        <v>589</v>
      </c>
      <c r="C956" s="1501" t="s">
        <v>837</v>
      </c>
      <c r="D956" s="1450"/>
      <c r="E956" s="1451">
        <v>60</v>
      </c>
      <c r="F956" s="1452"/>
      <c r="G956" s="1494">
        <v>7</v>
      </c>
      <c r="H956" s="1453"/>
      <c r="I956" s="1454"/>
      <c r="J956" s="1455"/>
      <c r="K956" s="1455"/>
      <c r="L956" s="1454">
        <v>75</v>
      </c>
      <c r="M956" s="1452">
        <v>15</v>
      </c>
      <c r="N956" s="1456">
        <v>2</v>
      </c>
      <c r="O956" s="1423"/>
      <c r="P956" s="318"/>
      <c r="Q956" s="318"/>
      <c r="R956" s="318"/>
      <c r="S956" s="318"/>
      <c r="T956" s="318"/>
      <c r="U956" s="318"/>
    </row>
    <row r="957" spans="1:21" s="342" customFormat="1">
      <c r="A957" s="1497" t="s">
        <v>839</v>
      </c>
      <c r="B957" s="1500" t="s">
        <v>589</v>
      </c>
      <c r="C957" s="1501" t="s">
        <v>837</v>
      </c>
      <c r="D957" s="1450"/>
      <c r="E957" s="1451">
        <v>65</v>
      </c>
      <c r="F957" s="1452"/>
      <c r="G957" s="1494">
        <v>7</v>
      </c>
      <c r="H957" s="1453"/>
      <c r="I957" s="1454"/>
      <c r="J957" s="1455"/>
      <c r="K957" s="1455"/>
      <c r="L957" s="1454">
        <v>85</v>
      </c>
      <c r="M957" s="1452">
        <v>20</v>
      </c>
      <c r="N957" s="1456">
        <v>2</v>
      </c>
      <c r="O957" s="1423"/>
      <c r="P957" s="318"/>
      <c r="Q957" s="318"/>
      <c r="R957" s="318"/>
      <c r="S957" s="318"/>
      <c r="T957" s="318"/>
      <c r="U957" s="318"/>
    </row>
    <row r="958" spans="1:21" s="342" customFormat="1">
      <c r="A958" s="1497" t="s">
        <v>40</v>
      </c>
      <c r="B958" s="1500" t="s">
        <v>589</v>
      </c>
      <c r="C958" s="1501" t="s">
        <v>837</v>
      </c>
      <c r="D958" s="1450"/>
      <c r="E958" s="1451">
        <v>32</v>
      </c>
      <c r="F958" s="1452"/>
      <c r="G958" s="1494">
        <v>7</v>
      </c>
      <c r="H958" s="1453"/>
      <c r="I958" s="1454"/>
      <c r="J958" s="1455"/>
      <c r="K958" s="1455"/>
      <c r="L958" s="1454">
        <v>54</v>
      </c>
      <c r="M958" s="1452">
        <v>22</v>
      </c>
      <c r="N958" s="1456">
        <v>2</v>
      </c>
      <c r="O958" s="1423"/>
      <c r="P958" s="318"/>
      <c r="Q958" s="318"/>
      <c r="R958" s="318"/>
      <c r="S958" s="318"/>
      <c r="T958" s="318"/>
      <c r="U958" s="318"/>
    </row>
    <row r="959" spans="1:21" s="342" customFormat="1">
      <c r="A959" s="1507" t="s">
        <v>840</v>
      </c>
      <c r="B959" s="1500" t="s">
        <v>589</v>
      </c>
      <c r="C959" s="1501" t="s">
        <v>924</v>
      </c>
      <c r="D959" s="1502"/>
      <c r="E959" s="1503">
        <v>46</v>
      </c>
      <c r="F959" s="1494" t="s">
        <v>1102</v>
      </c>
      <c r="G959" s="1494"/>
      <c r="H959" s="1504"/>
      <c r="I959" s="1505"/>
      <c r="J959" s="1495"/>
      <c r="K959" s="1495"/>
      <c r="L959" s="1505">
        <v>75</v>
      </c>
      <c r="M959" s="1494">
        <v>29</v>
      </c>
      <c r="N959" s="1506"/>
      <c r="O959" s="1423"/>
      <c r="P959" s="318"/>
      <c r="Q959" s="318"/>
      <c r="R959" s="318"/>
      <c r="S959" s="318"/>
      <c r="T959" s="318"/>
      <c r="U959" s="318"/>
    </row>
    <row r="960" spans="1:21" s="342" customFormat="1">
      <c r="A960" s="1507" t="s">
        <v>828</v>
      </c>
      <c r="B960" s="1500" t="s">
        <v>589</v>
      </c>
      <c r="C960" s="1501" t="s">
        <v>924</v>
      </c>
      <c r="D960" s="1450"/>
      <c r="E960" s="1451">
        <v>69</v>
      </c>
      <c r="F960" s="1494" t="s">
        <v>1102</v>
      </c>
      <c r="G960" s="1452"/>
      <c r="H960" s="1453"/>
      <c r="I960" s="1454"/>
      <c r="J960" s="1455"/>
      <c r="K960" s="1455"/>
      <c r="L960" s="1454">
        <v>122</v>
      </c>
      <c r="M960" s="1452">
        <v>53</v>
      </c>
      <c r="N960" s="1456"/>
      <c r="O960" s="1423"/>
      <c r="P960" s="318"/>
      <c r="Q960" s="318"/>
      <c r="R960" s="318"/>
      <c r="S960" s="318"/>
      <c r="T960" s="318"/>
      <c r="U960" s="318"/>
    </row>
    <row r="961" spans="1:21" s="342" customFormat="1">
      <c r="A961" s="1497" t="s">
        <v>317</v>
      </c>
      <c r="B961" s="1500" t="s">
        <v>589</v>
      </c>
      <c r="C961" s="1501" t="s">
        <v>924</v>
      </c>
      <c r="D961" s="1450"/>
      <c r="E961" s="1451">
        <v>84</v>
      </c>
      <c r="F961" s="1494" t="s">
        <v>1102</v>
      </c>
      <c r="G961" s="1476"/>
      <c r="H961" s="1453"/>
      <c r="I961" s="1454"/>
      <c r="J961" s="1455"/>
      <c r="K961" s="1455"/>
      <c r="L961" s="1454">
        <v>152</v>
      </c>
      <c r="M961" s="1452">
        <v>68</v>
      </c>
      <c r="N961" s="1456"/>
      <c r="O961" s="1423"/>
      <c r="P961" s="318"/>
      <c r="Q961" s="318"/>
      <c r="R961" s="318"/>
      <c r="S961" s="318"/>
      <c r="T961" s="318"/>
      <c r="U961" s="318"/>
    </row>
    <row r="962" spans="1:21" s="342" customFormat="1">
      <c r="A962" s="1507" t="s">
        <v>841</v>
      </c>
      <c r="B962" s="1500" t="s">
        <v>589</v>
      </c>
      <c r="C962" s="1501" t="s">
        <v>924</v>
      </c>
      <c r="D962" s="1450"/>
      <c r="E962" s="1451">
        <v>89</v>
      </c>
      <c r="F962" s="1494" t="s">
        <v>1102</v>
      </c>
      <c r="G962" s="1452"/>
      <c r="H962" s="1453"/>
      <c r="I962" s="1454"/>
      <c r="J962" s="1455"/>
      <c r="K962" s="1455"/>
      <c r="L962" s="1454">
        <v>162</v>
      </c>
      <c r="M962" s="1452">
        <v>73</v>
      </c>
      <c r="N962" s="1456"/>
      <c r="O962" s="1423"/>
      <c r="P962" s="318"/>
      <c r="Q962" s="318"/>
      <c r="R962" s="318"/>
      <c r="S962" s="318"/>
      <c r="T962" s="318"/>
      <c r="U962" s="318"/>
    </row>
    <row r="963" spans="1:21" s="342" customFormat="1">
      <c r="A963" s="1497" t="s">
        <v>842</v>
      </c>
      <c r="B963" s="1500" t="s">
        <v>589</v>
      </c>
      <c r="C963" s="1501" t="s">
        <v>924</v>
      </c>
      <c r="D963" s="1450"/>
      <c r="E963" s="1451">
        <v>66</v>
      </c>
      <c r="F963" s="1494" t="s">
        <v>1102</v>
      </c>
      <c r="G963" s="1476"/>
      <c r="H963" s="1453"/>
      <c r="I963" s="1454"/>
      <c r="J963" s="1455"/>
      <c r="K963" s="1455"/>
      <c r="L963" s="1454">
        <v>116</v>
      </c>
      <c r="M963" s="1452">
        <v>50</v>
      </c>
      <c r="N963" s="1456"/>
      <c r="O963" s="1423"/>
      <c r="P963" s="318"/>
      <c r="Q963" s="318"/>
      <c r="R963" s="318"/>
      <c r="S963" s="318"/>
      <c r="T963" s="318"/>
      <c r="U963" s="318"/>
    </row>
    <row r="964" spans="1:21" s="342" customFormat="1">
      <c r="A964" s="1497" t="s">
        <v>40</v>
      </c>
      <c r="B964" s="1500" t="s">
        <v>589</v>
      </c>
      <c r="C964" s="1501" t="s">
        <v>366</v>
      </c>
      <c r="D964" s="1450"/>
      <c r="E964" s="1451">
        <v>45.5</v>
      </c>
      <c r="F964" s="1452"/>
      <c r="G964" s="1476" t="s">
        <v>843</v>
      </c>
      <c r="H964" s="1453"/>
      <c r="I964" s="1454"/>
      <c r="J964" s="1455"/>
      <c r="K964" s="1455"/>
      <c r="L964" s="1454">
        <v>80.5</v>
      </c>
      <c r="M964" s="1452">
        <v>35</v>
      </c>
      <c r="N964" s="1456">
        <v>2</v>
      </c>
      <c r="O964" s="1423"/>
      <c r="P964" s="318"/>
      <c r="Q964" s="318"/>
      <c r="R964" s="318"/>
      <c r="S964" s="318"/>
      <c r="T964" s="318"/>
      <c r="U964" s="318"/>
    </row>
    <row r="965" spans="1:21" s="342" customFormat="1">
      <c r="A965" s="1507" t="s">
        <v>836</v>
      </c>
      <c r="B965" s="1500" t="s">
        <v>589</v>
      </c>
      <c r="C965" s="1501" t="s">
        <v>366</v>
      </c>
      <c r="D965" s="1502"/>
      <c r="E965" s="1503">
        <v>71</v>
      </c>
      <c r="F965" s="1494"/>
      <c r="G965" s="1476" t="s">
        <v>920</v>
      </c>
      <c r="H965" s="1504"/>
      <c r="I965" s="1505"/>
      <c r="J965" s="1495"/>
      <c r="K965" s="1495"/>
      <c r="L965" s="1505">
        <v>121</v>
      </c>
      <c r="M965" s="1494">
        <v>50</v>
      </c>
      <c r="N965" s="1506">
        <v>2</v>
      </c>
      <c r="O965" s="1423"/>
      <c r="P965" s="318"/>
      <c r="Q965" s="318"/>
      <c r="R965" s="318"/>
      <c r="S965" s="318"/>
      <c r="T965" s="318"/>
      <c r="U965" s="318"/>
    </row>
    <row r="966" spans="1:21" s="342" customFormat="1">
      <c r="A966" s="1507" t="s">
        <v>582</v>
      </c>
      <c r="B966" s="1500" t="s">
        <v>589</v>
      </c>
      <c r="C966" s="1501" t="s">
        <v>366</v>
      </c>
      <c r="D966" s="1450"/>
      <c r="E966" s="1451">
        <v>86</v>
      </c>
      <c r="F966" s="1452"/>
      <c r="G966" s="1476" t="s">
        <v>920</v>
      </c>
      <c r="H966" s="1453"/>
      <c r="I966" s="1454"/>
      <c r="J966" s="1455"/>
      <c r="K966" s="1455"/>
      <c r="L966" s="1454">
        <v>146</v>
      </c>
      <c r="M966" s="1452">
        <v>60</v>
      </c>
      <c r="N966" s="1456">
        <v>2</v>
      </c>
      <c r="O966" s="1422"/>
      <c r="P966" s="318"/>
      <c r="Q966" s="318"/>
      <c r="R966" s="318"/>
      <c r="S966" s="318"/>
      <c r="T966" s="318"/>
      <c r="U966" s="318"/>
    </row>
    <row r="967" spans="1:21" s="342" customFormat="1">
      <c r="A967" s="1497" t="s">
        <v>549</v>
      </c>
      <c r="B967" s="1500" t="s">
        <v>589</v>
      </c>
      <c r="C967" s="1501" t="s">
        <v>366</v>
      </c>
      <c r="D967" s="1450"/>
      <c r="E967" s="1451">
        <v>101</v>
      </c>
      <c r="F967" s="1452"/>
      <c r="G967" s="1476" t="s">
        <v>920</v>
      </c>
      <c r="H967" s="1453"/>
      <c r="I967" s="1454"/>
      <c r="J967" s="1455"/>
      <c r="K967" s="1455"/>
      <c r="L967" s="1454">
        <v>181</v>
      </c>
      <c r="M967" s="1452">
        <v>80</v>
      </c>
      <c r="N967" s="1456">
        <v>2</v>
      </c>
      <c r="O967" s="1422"/>
      <c r="P967" s="318"/>
      <c r="Q967" s="318"/>
      <c r="R967" s="318"/>
      <c r="S967" s="318"/>
      <c r="T967" s="318"/>
      <c r="U967" s="318"/>
    </row>
    <row r="968" spans="1:21" s="1581" customFormat="1">
      <c r="A968" s="1599" t="s">
        <v>40</v>
      </c>
      <c r="B968" s="1600" t="s">
        <v>844</v>
      </c>
      <c r="C968" s="1601" t="s">
        <v>845</v>
      </c>
      <c r="D968" s="1602"/>
      <c r="E968" s="1603">
        <v>33</v>
      </c>
      <c r="F968" s="1604"/>
      <c r="G968" s="1590" t="s">
        <v>555</v>
      </c>
      <c r="H968" s="1605"/>
      <c r="I968" s="1606">
        <v>1</v>
      </c>
      <c r="J968" s="1598" t="s">
        <v>273</v>
      </c>
      <c r="K968" s="1598"/>
      <c r="L968" s="1606">
        <v>46</v>
      </c>
      <c r="M968" s="1604">
        <v>13</v>
      </c>
      <c r="N968" s="2056">
        <v>3</v>
      </c>
      <c r="O968" s="1616"/>
      <c r="P968" s="1595"/>
      <c r="Q968" s="1595"/>
      <c r="R968" s="1595"/>
      <c r="S968" s="1595"/>
      <c r="T968" s="1595"/>
      <c r="U968" s="1595"/>
    </row>
    <row r="969" spans="1:21" s="1581" customFormat="1">
      <c r="A969" s="1599" t="s">
        <v>4775</v>
      </c>
      <c r="B969" s="1600" t="s">
        <v>844</v>
      </c>
      <c r="C969" s="1601" t="s">
        <v>845</v>
      </c>
      <c r="D969" s="1572"/>
      <c r="E969" s="1573">
        <v>37</v>
      </c>
      <c r="F969" s="1604"/>
      <c r="G969" s="1590" t="s">
        <v>555</v>
      </c>
      <c r="H969" s="1576"/>
      <c r="I969" s="1606">
        <v>1</v>
      </c>
      <c r="J969" s="1598" t="s">
        <v>273</v>
      </c>
      <c r="K969" s="1578"/>
      <c r="L969" s="1582">
        <v>52</v>
      </c>
      <c r="M969" s="1574"/>
      <c r="N969" s="1611">
        <v>3</v>
      </c>
      <c r="O969" s="1616"/>
      <c r="P969" s="1595"/>
      <c r="Q969" s="1595"/>
      <c r="R969" s="1595"/>
      <c r="S969" s="1595"/>
      <c r="T969" s="1595"/>
      <c r="U969" s="1595"/>
    </row>
    <row r="970" spans="1:21" s="1581" customFormat="1">
      <c r="A970" s="1608" t="s">
        <v>4776</v>
      </c>
      <c r="B970" s="1600" t="s">
        <v>844</v>
      </c>
      <c r="C970" s="1601" t="s">
        <v>845</v>
      </c>
      <c r="D970" s="1572"/>
      <c r="E970" s="1573">
        <v>42</v>
      </c>
      <c r="F970" s="1604"/>
      <c r="G970" s="1590" t="s">
        <v>555</v>
      </c>
      <c r="H970" s="1576"/>
      <c r="I970" s="1606">
        <v>1</v>
      </c>
      <c r="J970" s="1598" t="s">
        <v>273</v>
      </c>
      <c r="K970" s="1578"/>
      <c r="L970" s="1582">
        <v>59</v>
      </c>
      <c r="M970" s="1574"/>
      <c r="N970" s="1611">
        <v>3</v>
      </c>
      <c r="O970" s="1616"/>
      <c r="P970" s="1595"/>
      <c r="Q970" s="1595"/>
      <c r="R970" s="1595"/>
      <c r="S970" s="1595"/>
      <c r="T970" s="1595"/>
      <c r="U970" s="1595"/>
    </row>
    <row r="971" spans="1:21" s="1581" customFormat="1">
      <c r="A971" s="1608" t="s">
        <v>4777</v>
      </c>
      <c r="B971" s="1600" t="s">
        <v>844</v>
      </c>
      <c r="C971" s="1601" t="s">
        <v>845</v>
      </c>
      <c r="D971" s="1602"/>
      <c r="E971" s="1603">
        <v>48</v>
      </c>
      <c r="F971" s="1604"/>
      <c r="G971" s="1590" t="s">
        <v>555</v>
      </c>
      <c r="H971" s="1605"/>
      <c r="I971" s="1606">
        <v>1</v>
      </c>
      <c r="J971" s="1598" t="s">
        <v>273</v>
      </c>
      <c r="K971" s="1598"/>
      <c r="L971" s="1606">
        <v>72</v>
      </c>
      <c r="M971" s="1604"/>
      <c r="N971" s="2056">
        <v>3</v>
      </c>
      <c r="O971" s="1616"/>
      <c r="P971" s="1595"/>
      <c r="Q971" s="1595"/>
      <c r="R971" s="1595"/>
      <c r="S971" s="1595"/>
      <c r="T971" s="1595"/>
      <c r="U971" s="1595"/>
    </row>
    <row r="972" spans="1:21" s="1581" customFormat="1">
      <c r="A972" s="1608" t="s">
        <v>2435</v>
      </c>
      <c r="B972" s="1600" t="s">
        <v>844</v>
      </c>
      <c r="C972" s="1601" t="s">
        <v>845</v>
      </c>
      <c r="D972" s="1602"/>
      <c r="E972" s="1603"/>
      <c r="F972" s="1604" t="s">
        <v>923</v>
      </c>
      <c r="G972" s="1590"/>
      <c r="H972" s="1605"/>
      <c r="I972" s="1606">
        <v>1</v>
      </c>
      <c r="J972" s="1598" t="s">
        <v>273</v>
      </c>
      <c r="K972" s="1598"/>
      <c r="L972" s="1606"/>
      <c r="M972" s="1604"/>
      <c r="N972" s="2056">
        <v>3</v>
      </c>
      <c r="O972" s="1616"/>
      <c r="P972" s="1595"/>
      <c r="Q972" s="1595"/>
      <c r="R972" s="1595"/>
      <c r="S972" s="1595"/>
      <c r="T972" s="1595"/>
      <c r="U972" s="1595"/>
    </row>
    <row r="973" spans="1:21" s="584" customFormat="1">
      <c r="A973" s="1497"/>
      <c r="B973" s="1500"/>
      <c r="C973" s="1501"/>
      <c r="D973" s="1502"/>
      <c r="E973" s="1503"/>
      <c r="F973" s="1494"/>
      <c r="G973" s="1469"/>
      <c r="H973" s="1504"/>
      <c r="I973" s="1505"/>
      <c r="J973" s="1495"/>
      <c r="K973" s="1495"/>
      <c r="L973" s="1505"/>
      <c r="M973" s="1494"/>
      <c r="N973" s="1506"/>
      <c r="O973" s="1422"/>
      <c r="P973" s="614"/>
      <c r="Q973" s="614"/>
      <c r="R973" s="614"/>
      <c r="S973" s="614"/>
      <c r="T973" s="614"/>
      <c r="U973" s="614"/>
    </row>
    <row r="974" spans="1:21" s="584" customFormat="1">
      <c r="A974" s="1497"/>
      <c r="B974" s="1500"/>
      <c r="C974" s="1501"/>
      <c r="D974" s="1502"/>
      <c r="E974" s="1503"/>
      <c r="F974" s="1494"/>
      <c r="G974" s="1508"/>
      <c r="H974" s="1504"/>
      <c r="I974" s="1505"/>
      <c r="J974" s="1495"/>
      <c r="K974" s="1495"/>
      <c r="L974" s="1505"/>
      <c r="M974" s="1494"/>
      <c r="N974" s="1506"/>
      <c r="O974" s="1422"/>
      <c r="P974" s="614"/>
      <c r="Q974" s="614"/>
      <c r="R974" s="614"/>
      <c r="S974" s="614"/>
      <c r="T974" s="614"/>
      <c r="U974" s="614"/>
    </row>
    <row r="975" spans="1:21" s="584" customFormat="1">
      <c r="A975" s="1507" t="s">
        <v>893</v>
      </c>
      <c r="B975" s="1500" t="s">
        <v>846</v>
      </c>
      <c r="C975" s="1501" t="s">
        <v>891</v>
      </c>
      <c r="D975" s="1502"/>
      <c r="E975" s="1503">
        <v>32.5</v>
      </c>
      <c r="F975" s="1494"/>
      <c r="G975" s="1469" t="s">
        <v>555</v>
      </c>
      <c r="H975" s="1504" t="s">
        <v>892</v>
      </c>
      <c r="I975" s="1505"/>
      <c r="J975" s="1495"/>
      <c r="K975" s="1495"/>
      <c r="L975" s="1505">
        <v>35.5</v>
      </c>
      <c r="M975" s="1494">
        <v>3</v>
      </c>
      <c r="N975" s="1506">
        <v>2</v>
      </c>
      <c r="O975" s="1422"/>
      <c r="P975" s="614"/>
      <c r="Q975" s="614"/>
      <c r="R975" s="614"/>
      <c r="S975" s="614"/>
      <c r="T975" s="614"/>
      <c r="U975" s="614"/>
    </row>
    <row r="976" spans="1:21" s="342" customFormat="1">
      <c r="A976" s="1507" t="s">
        <v>894</v>
      </c>
      <c r="B976" s="1500" t="s">
        <v>846</v>
      </c>
      <c r="C976" s="1501" t="s">
        <v>891</v>
      </c>
      <c r="D976" s="1450"/>
      <c r="E976" s="1451">
        <v>35.5</v>
      </c>
      <c r="F976" s="1494"/>
      <c r="G976" s="1469" t="s">
        <v>555</v>
      </c>
      <c r="H976" s="1504" t="s">
        <v>892</v>
      </c>
      <c r="I976" s="1454"/>
      <c r="J976" s="1455"/>
      <c r="K976" s="1455"/>
      <c r="L976" s="1454">
        <v>38.5</v>
      </c>
      <c r="M976" s="1452">
        <v>3</v>
      </c>
      <c r="N976" s="1456">
        <v>2</v>
      </c>
      <c r="O976" s="1422"/>
      <c r="P976" s="318"/>
      <c r="Q976" s="318"/>
      <c r="R976" s="318"/>
      <c r="S976" s="318"/>
      <c r="T976" s="318"/>
      <c r="U976" s="318"/>
    </row>
    <row r="977" spans="1:21" s="525" customFormat="1">
      <c r="A977" s="1507" t="s">
        <v>1025</v>
      </c>
      <c r="B977" s="1500" t="s">
        <v>846</v>
      </c>
      <c r="C977" s="1501" t="s">
        <v>891</v>
      </c>
      <c r="D977" s="1450"/>
      <c r="E977" s="1451">
        <v>43</v>
      </c>
      <c r="F977" s="1494"/>
      <c r="G977" s="1469" t="s">
        <v>555</v>
      </c>
      <c r="H977" s="1504" t="s">
        <v>892</v>
      </c>
      <c r="I977" s="1454"/>
      <c r="J977" s="1455"/>
      <c r="K977" s="1455"/>
      <c r="L977" s="1454">
        <v>47</v>
      </c>
      <c r="M977" s="1452">
        <v>4</v>
      </c>
      <c r="N977" s="1456">
        <v>2</v>
      </c>
      <c r="O977" s="1422"/>
      <c r="P977" s="637"/>
      <c r="Q977" s="637"/>
      <c r="R977" s="637"/>
      <c r="S977" s="637"/>
      <c r="T977" s="637"/>
      <c r="U977" s="637"/>
    </row>
    <row r="978" spans="1:21" s="525" customFormat="1">
      <c r="A978" s="1497" t="s">
        <v>895</v>
      </c>
      <c r="B978" s="1500" t="s">
        <v>846</v>
      </c>
      <c r="C978" s="1501" t="s">
        <v>891</v>
      </c>
      <c r="D978" s="1450"/>
      <c r="E978" s="1451">
        <v>59.5</v>
      </c>
      <c r="F978" s="1494"/>
      <c r="G978" s="1469" t="s">
        <v>555</v>
      </c>
      <c r="H978" s="1504" t="s">
        <v>892</v>
      </c>
      <c r="I978" s="1454"/>
      <c r="J978" s="1455"/>
      <c r="K978" s="1455"/>
      <c r="L978" s="1454">
        <v>66.5</v>
      </c>
      <c r="M978" s="1452">
        <v>7</v>
      </c>
      <c r="N978" s="1456">
        <v>2</v>
      </c>
      <c r="O978" s="1422"/>
      <c r="P978" s="637"/>
      <c r="Q978" s="637"/>
      <c r="R978" s="637"/>
      <c r="S978" s="637"/>
      <c r="T978" s="637"/>
      <c r="U978" s="637"/>
    </row>
    <row r="979" spans="1:21" s="525" customFormat="1">
      <c r="A979" s="1497" t="s">
        <v>896</v>
      </c>
      <c r="B979" s="1500" t="s">
        <v>846</v>
      </c>
      <c r="C979" s="1501" t="s">
        <v>891</v>
      </c>
      <c r="D979" s="1450"/>
      <c r="E979" s="1451">
        <v>73.5</v>
      </c>
      <c r="F979" s="1494"/>
      <c r="G979" s="1469" t="s">
        <v>555</v>
      </c>
      <c r="H979" s="1504" t="s">
        <v>892</v>
      </c>
      <c r="I979" s="1454"/>
      <c r="J979" s="1455"/>
      <c r="K979" s="1455"/>
      <c r="L979" s="1454">
        <v>81</v>
      </c>
      <c r="M979" s="1452">
        <v>7.5</v>
      </c>
      <c r="N979" s="1456">
        <v>2</v>
      </c>
      <c r="O979" s="1422"/>
      <c r="P979" s="637"/>
      <c r="Q979" s="637"/>
      <c r="R979" s="637"/>
      <c r="S979" s="637"/>
      <c r="T979" s="637"/>
      <c r="U979" s="637"/>
    </row>
    <row r="980" spans="1:21" s="525" customFormat="1">
      <c r="A980" s="1497" t="s">
        <v>897</v>
      </c>
      <c r="B980" s="1500" t="s">
        <v>846</v>
      </c>
      <c r="C980" s="1501" t="s">
        <v>891</v>
      </c>
      <c r="D980" s="1450"/>
      <c r="E980" s="1451">
        <v>86.5</v>
      </c>
      <c r="F980" s="1494"/>
      <c r="G980" s="1469" t="s">
        <v>555</v>
      </c>
      <c r="H980" s="1504" t="s">
        <v>892</v>
      </c>
      <c r="I980" s="1454"/>
      <c r="J980" s="1455"/>
      <c r="K980" s="1455"/>
      <c r="L980" s="1454">
        <v>92.5</v>
      </c>
      <c r="M980" s="1452">
        <v>5</v>
      </c>
      <c r="N980" s="1456">
        <v>2</v>
      </c>
      <c r="O980" s="1422"/>
      <c r="P980" s="637"/>
      <c r="Q980" s="637"/>
      <c r="R980" s="637"/>
      <c r="S980" s="637"/>
      <c r="T980" s="637"/>
      <c r="U980" s="637"/>
    </row>
    <row r="981" spans="1:21" s="525" customFormat="1">
      <c r="A981" s="1507" t="s">
        <v>899</v>
      </c>
      <c r="B981" s="1500" t="s">
        <v>846</v>
      </c>
      <c r="C981" s="1501" t="s">
        <v>847</v>
      </c>
      <c r="D981" s="1502"/>
      <c r="E981" s="1503">
        <v>36</v>
      </c>
      <c r="F981" s="1494"/>
      <c r="G981" s="1469" t="s">
        <v>555</v>
      </c>
      <c r="H981" s="1504" t="s">
        <v>898</v>
      </c>
      <c r="I981" s="1505"/>
      <c r="J981" s="1495"/>
      <c r="K981" s="1495"/>
      <c r="L981" s="1505">
        <v>50</v>
      </c>
      <c r="M981" s="1494">
        <v>14</v>
      </c>
      <c r="N981" s="1506" t="s">
        <v>487</v>
      </c>
      <c r="O981" s="1423"/>
      <c r="P981" s="637"/>
      <c r="Q981" s="637"/>
      <c r="R981" s="637"/>
      <c r="S981" s="637"/>
      <c r="T981" s="637"/>
      <c r="U981" s="637"/>
    </row>
    <row r="982" spans="1:21" s="525" customFormat="1">
      <c r="A982" s="1507" t="s">
        <v>635</v>
      </c>
      <c r="B982" s="1500" t="s">
        <v>846</v>
      </c>
      <c r="C982" s="1501" t="s">
        <v>847</v>
      </c>
      <c r="D982" s="1450"/>
      <c r="E982" s="1451">
        <v>45</v>
      </c>
      <c r="F982" s="1494"/>
      <c r="G982" s="1469" t="s">
        <v>555</v>
      </c>
      <c r="H982" s="1504" t="s">
        <v>898</v>
      </c>
      <c r="I982" s="1454"/>
      <c r="J982" s="1455"/>
      <c r="K982" s="1455"/>
      <c r="L982" s="1454">
        <v>57</v>
      </c>
      <c r="M982" s="1452">
        <v>12</v>
      </c>
      <c r="N982" s="1456" t="s">
        <v>487</v>
      </c>
      <c r="O982" s="1423"/>
      <c r="P982" s="637"/>
      <c r="Q982" s="637"/>
      <c r="R982" s="637"/>
      <c r="S982" s="637"/>
      <c r="T982" s="637"/>
      <c r="U982" s="637"/>
    </row>
    <row r="983" spans="1:21" s="525" customFormat="1">
      <c r="A983" s="1507" t="s">
        <v>3816</v>
      </c>
      <c r="B983" s="1500" t="s">
        <v>846</v>
      </c>
      <c r="C983" s="1501" t="s">
        <v>847</v>
      </c>
      <c r="D983" s="1450"/>
      <c r="E983" s="1451">
        <v>52</v>
      </c>
      <c r="F983" s="1494"/>
      <c r="G983" s="1469" t="s">
        <v>555</v>
      </c>
      <c r="H983" s="1504" t="s">
        <v>898</v>
      </c>
      <c r="I983" s="1454"/>
      <c r="J983" s="1455"/>
      <c r="K983" s="1455"/>
      <c r="L983" s="1454">
        <v>64</v>
      </c>
      <c r="M983" s="1452">
        <v>12</v>
      </c>
      <c r="N983" s="1456" t="s">
        <v>487</v>
      </c>
      <c r="O983" s="1423"/>
      <c r="P983" s="637"/>
      <c r="Q983" s="637"/>
      <c r="R983" s="637"/>
      <c r="S983" s="637"/>
      <c r="T983" s="637"/>
      <c r="U983" s="637"/>
    </row>
    <row r="984" spans="1:21" s="342" customFormat="1">
      <c r="A984" s="1497" t="s">
        <v>3817</v>
      </c>
      <c r="B984" s="1500" t="s">
        <v>846</v>
      </c>
      <c r="C984" s="1501" t="s">
        <v>847</v>
      </c>
      <c r="D984" s="1450"/>
      <c r="E984" s="1451">
        <v>65</v>
      </c>
      <c r="F984" s="1494"/>
      <c r="G984" s="1469" t="s">
        <v>555</v>
      </c>
      <c r="H984" s="1504" t="s">
        <v>898</v>
      </c>
      <c r="I984" s="1454"/>
      <c r="J984" s="1455"/>
      <c r="K984" s="1455"/>
      <c r="L984" s="1454">
        <v>77</v>
      </c>
      <c r="M984" s="1452">
        <v>12</v>
      </c>
      <c r="N984" s="1456" t="s">
        <v>487</v>
      </c>
      <c r="O984" s="1423"/>
      <c r="P984" s="318"/>
      <c r="Q984" s="318"/>
      <c r="R984" s="318"/>
      <c r="S984" s="318"/>
      <c r="T984" s="318"/>
      <c r="U984" s="318"/>
    </row>
    <row r="985" spans="1:21" s="342" customFormat="1">
      <c r="A985" s="1497" t="s">
        <v>3818</v>
      </c>
      <c r="B985" s="1500" t="s">
        <v>846</v>
      </c>
      <c r="C985" s="1501" t="s">
        <v>847</v>
      </c>
      <c r="D985" s="1450"/>
      <c r="E985" s="1451">
        <v>77</v>
      </c>
      <c r="F985" s="1494"/>
      <c r="G985" s="1469" t="s">
        <v>555</v>
      </c>
      <c r="H985" s="1504" t="s">
        <v>898</v>
      </c>
      <c r="I985" s="1454"/>
      <c r="J985" s="1455"/>
      <c r="K985" s="1455"/>
      <c r="L985" s="1454">
        <v>89</v>
      </c>
      <c r="M985" s="1452">
        <v>12</v>
      </c>
      <c r="N985" s="1456" t="s">
        <v>487</v>
      </c>
      <c r="O985" s="623"/>
      <c r="P985" s="318"/>
      <c r="Q985" s="318"/>
      <c r="R985" s="318"/>
      <c r="S985" s="318"/>
      <c r="T985" s="318"/>
      <c r="U985" s="318"/>
    </row>
    <row r="986" spans="1:21" s="342" customFormat="1">
      <c r="A986" s="1507" t="s">
        <v>534</v>
      </c>
      <c r="B986" s="1500" t="s">
        <v>846</v>
      </c>
      <c r="C986" s="1501" t="s">
        <v>914</v>
      </c>
      <c r="D986" s="1502"/>
      <c r="E986" s="1503">
        <v>39</v>
      </c>
      <c r="F986" s="1494"/>
      <c r="G986" s="1469" t="s">
        <v>555</v>
      </c>
      <c r="H986" s="1504" t="s">
        <v>915</v>
      </c>
      <c r="I986" s="1505"/>
      <c r="J986" s="1495"/>
      <c r="K986" s="1495"/>
      <c r="L986" s="1505">
        <v>64</v>
      </c>
      <c r="M986" s="1494">
        <v>25</v>
      </c>
      <c r="N986" s="1506"/>
      <c r="O986" s="623"/>
      <c r="P986" s="318"/>
      <c r="Q986" s="318"/>
      <c r="R986" s="318"/>
      <c r="S986" s="318"/>
      <c r="T986" s="318"/>
      <c r="U986" s="318"/>
    </row>
    <row r="987" spans="1:21" s="342" customFormat="1">
      <c r="A987" s="1507" t="s">
        <v>1107</v>
      </c>
      <c r="B987" s="1500" t="s">
        <v>846</v>
      </c>
      <c r="C987" s="1501" t="s">
        <v>914</v>
      </c>
      <c r="D987" s="1450"/>
      <c r="E987" s="1451">
        <v>48</v>
      </c>
      <c r="F987" s="1494"/>
      <c r="G987" s="1469" t="s">
        <v>555</v>
      </c>
      <c r="H987" s="1504" t="s">
        <v>915</v>
      </c>
      <c r="I987" s="1454"/>
      <c r="J987" s="1455"/>
      <c r="K987" s="1455"/>
      <c r="L987" s="1454">
        <v>73</v>
      </c>
      <c r="M987" s="1452">
        <v>25</v>
      </c>
      <c r="N987" s="1456"/>
      <c r="O987" s="623"/>
      <c r="P987" s="318"/>
      <c r="Q987" s="318"/>
      <c r="R987" s="318"/>
      <c r="S987" s="318"/>
      <c r="T987" s="318"/>
      <c r="U987" s="318"/>
    </row>
    <row r="988" spans="1:21" s="342" customFormat="1">
      <c r="A988" s="1507" t="s">
        <v>1103</v>
      </c>
      <c r="B988" s="1500" t="s">
        <v>846</v>
      </c>
      <c r="C988" s="1501" t="s">
        <v>914</v>
      </c>
      <c r="D988" s="1450"/>
      <c r="E988" s="1451">
        <v>63</v>
      </c>
      <c r="F988" s="1494"/>
      <c r="G988" s="1469" t="s">
        <v>555</v>
      </c>
      <c r="H988" s="1504" t="s">
        <v>915</v>
      </c>
      <c r="I988" s="1454"/>
      <c r="J988" s="1455"/>
      <c r="K988" s="1455"/>
      <c r="L988" s="1454">
        <v>88</v>
      </c>
      <c r="M988" s="1452">
        <v>25</v>
      </c>
      <c r="N988" s="1456"/>
      <c r="O988" s="623"/>
      <c r="P988" s="318"/>
      <c r="Q988" s="318"/>
      <c r="R988" s="318"/>
      <c r="S988" s="318"/>
      <c r="T988" s="318"/>
      <c r="U988" s="318"/>
    </row>
    <row r="989" spans="1:21" s="342" customFormat="1">
      <c r="A989" s="1497" t="s">
        <v>1104</v>
      </c>
      <c r="B989" s="1500" t="s">
        <v>846</v>
      </c>
      <c r="C989" s="1501" t="s">
        <v>914</v>
      </c>
      <c r="D989" s="1450"/>
      <c r="E989" s="1451">
        <v>71</v>
      </c>
      <c r="F989" s="1494"/>
      <c r="G989" s="1469" t="s">
        <v>555</v>
      </c>
      <c r="H989" s="1504" t="s">
        <v>915</v>
      </c>
      <c r="I989" s="1454"/>
      <c r="J989" s="1455"/>
      <c r="K989" s="1455"/>
      <c r="L989" s="1454">
        <v>96</v>
      </c>
      <c r="M989" s="1452">
        <v>25</v>
      </c>
      <c r="N989" s="1456"/>
      <c r="O989" s="623"/>
      <c r="P989" s="318"/>
      <c r="Q989" s="318"/>
      <c r="R989" s="318"/>
      <c r="S989" s="318"/>
      <c r="T989" s="318"/>
      <c r="U989" s="318"/>
    </row>
    <row r="990" spans="1:21" s="584" customFormat="1">
      <c r="A990" s="1497" t="s">
        <v>1105</v>
      </c>
      <c r="B990" s="1500" t="s">
        <v>846</v>
      </c>
      <c r="C990" s="1501" t="s">
        <v>914</v>
      </c>
      <c r="D990" s="1450"/>
      <c r="E990" s="1451">
        <v>94</v>
      </c>
      <c r="F990" s="1494"/>
      <c r="G990" s="1469" t="s">
        <v>555</v>
      </c>
      <c r="H990" s="1504" t="s">
        <v>915</v>
      </c>
      <c r="I990" s="1454"/>
      <c r="J990" s="1455"/>
      <c r="K990" s="1455"/>
      <c r="L990" s="1454">
        <v>119</v>
      </c>
      <c r="M990" s="1452">
        <v>25</v>
      </c>
      <c r="N990" s="1456"/>
      <c r="O990" s="623"/>
      <c r="P990" s="614"/>
      <c r="Q990" s="614"/>
      <c r="R990" s="614"/>
      <c r="S990" s="614"/>
      <c r="T990" s="614"/>
      <c r="U990" s="614"/>
    </row>
    <row r="991" spans="1:21" s="584" customFormat="1">
      <c r="A991" s="1507" t="s">
        <v>1106</v>
      </c>
      <c r="B991" s="1500" t="s">
        <v>846</v>
      </c>
      <c r="C991" s="1501" t="s">
        <v>914</v>
      </c>
      <c r="D991" s="1502"/>
      <c r="E991" s="1503">
        <v>106</v>
      </c>
      <c r="F991" s="1494"/>
      <c r="G991" s="1469" t="s">
        <v>555</v>
      </c>
      <c r="H991" s="1504" t="s">
        <v>915</v>
      </c>
      <c r="I991" s="1454"/>
      <c r="J991" s="1455"/>
      <c r="K991" s="1495"/>
      <c r="L991" s="1505">
        <v>131</v>
      </c>
      <c r="M991" s="1452">
        <v>25</v>
      </c>
      <c r="N991" s="1506"/>
      <c r="O991" s="623"/>
      <c r="P991" s="614"/>
      <c r="Q991" s="614"/>
      <c r="R991" s="614"/>
      <c r="S991" s="614"/>
      <c r="T991" s="614"/>
      <c r="U991" s="614"/>
    </row>
    <row r="992" spans="1:21" s="584" customFormat="1">
      <c r="A992" s="1507" t="s">
        <v>534</v>
      </c>
      <c r="B992" s="1500" t="s">
        <v>846</v>
      </c>
      <c r="C992" s="1501" t="s">
        <v>1108</v>
      </c>
      <c r="D992" s="1502"/>
      <c r="E992" s="1503">
        <v>62</v>
      </c>
      <c r="F992" s="1494"/>
      <c r="G992" s="1469" t="s">
        <v>555</v>
      </c>
      <c r="H992" s="1504" t="s">
        <v>915</v>
      </c>
      <c r="I992" s="1505"/>
      <c r="J992" s="1495"/>
      <c r="K992" s="1495"/>
      <c r="L992" s="1505">
        <v>89</v>
      </c>
      <c r="M992" s="1494">
        <v>27</v>
      </c>
      <c r="N992" s="1506"/>
      <c r="O992" s="623"/>
      <c r="P992" s="614"/>
      <c r="Q992" s="614"/>
      <c r="R992" s="614"/>
      <c r="S992" s="614"/>
      <c r="T992" s="614"/>
      <c r="U992" s="614"/>
    </row>
    <row r="993" spans="1:21" s="584" customFormat="1">
      <c r="A993" s="1507" t="s">
        <v>1103</v>
      </c>
      <c r="B993" s="1500" t="s">
        <v>846</v>
      </c>
      <c r="C993" s="1501" t="s">
        <v>1108</v>
      </c>
      <c r="D993" s="1450"/>
      <c r="E993" s="1451">
        <v>72</v>
      </c>
      <c r="F993" s="1494"/>
      <c r="G993" s="1469" t="s">
        <v>555</v>
      </c>
      <c r="H993" s="1504" t="s">
        <v>915</v>
      </c>
      <c r="I993" s="1454"/>
      <c r="J993" s="1455"/>
      <c r="K993" s="1455"/>
      <c r="L993" s="1454">
        <v>99</v>
      </c>
      <c r="M993" s="1452">
        <v>27</v>
      </c>
      <c r="N993" s="1456"/>
      <c r="O993" s="623"/>
      <c r="P993" s="614"/>
      <c r="Q993" s="614"/>
      <c r="R993" s="614"/>
      <c r="S993" s="614"/>
      <c r="T993" s="614"/>
      <c r="U993" s="614"/>
    </row>
    <row r="994" spans="1:21" s="584" customFormat="1">
      <c r="A994" s="1507" t="s">
        <v>1104</v>
      </c>
      <c r="B994" s="1500" t="s">
        <v>846</v>
      </c>
      <c r="C994" s="1501" t="s">
        <v>1108</v>
      </c>
      <c r="D994" s="1450"/>
      <c r="E994" s="1451">
        <v>80</v>
      </c>
      <c r="F994" s="1494"/>
      <c r="G994" s="1469" t="s">
        <v>555</v>
      </c>
      <c r="H994" s="1504" t="s">
        <v>915</v>
      </c>
      <c r="I994" s="1454"/>
      <c r="J994" s="1455"/>
      <c r="K994" s="1455"/>
      <c r="L994" s="1454">
        <v>107</v>
      </c>
      <c r="M994" s="1452">
        <v>27</v>
      </c>
      <c r="N994" s="1456"/>
      <c r="O994" s="623"/>
      <c r="P994" s="614"/>
      <c r="Q994" s="614"/>
      <c r="R994" s="614"/>
      <c r="S994" s="614"/>
      <c r="T994" s="614"/>
      <c r="U994" s="614"/>
    </row>
    <row r="995" spans="1:21" s="584" customFormat="1">
      <c r="A995" s="1497" t="s">
        <v>1105</v>
      </c>
      <c r="B995" s="1500" t="s">
        <v>846</v>
      </c>
      <c r="C995" s="1501" t="s">
        <v>1108</v>
      </c>
      <c r="D995" s="1450"/>
      <c r="E995" s="1451">
        <v>104</v>
      </c>
      <c r="F995" s="1494"/>
      <c r="G995" s="1469" t="s">
        <v>555</v>
      </c>
      <c r="H995" s="1504" t="s">
        <v>915</v>
      </c>
      <c r="I995" s="1454"/>
      <c r="J995" s="1455"/>
      <c r="K995" s="1455"/>
      <c r="L995" s="1454">
        <v>131</v>
      </c>
      <c r="M995" s="1452">
        <v>27</v>
      </c>
      <c r="N995" s="1456"/>
      <c r="O995" s="623"/>
      <c r="P995" s="614"/>
      <c r="Q995" s="614"/>
      <c r="R995" s="614"/>
      <c r="S995" s="614"/>
      <c r="T995" s="614"/>
      <c r="U995" s="614"/>
    </row>
    <row r="996" spans="1:21" s="584" customFormat="1">
      <c r="A996" s="1497" t="s">
        <v>1106</v>
      </c>
      <c r="B996" s="1500" t="s">
        <v>846</v>
      </c>
      <c r="C996" s="1501" t="s">
        <v>1108</v>
      </c>
      <c r="D996" s="1450"/>
      <c r="E996" s="1451">
        <v>120</v>
      </c>
      <c r="F996" s="1494"/>
      <c r="G996" s="1469" t="s">
        <v>555</v>
      </c>
      <c r="H996" s="1504" t="s">
        <v>915</v>
      </c>
      <c r="I996" s="1454"/>
      <c r="J996" s="1455"/>
      <c r="K996" s="1455"/>
      <c r="L996" s="1454">
        <v>147</v>
      </c>
      <c r="M996" s="1452">
        <v>27</v>
      </c>
      <c r="N996" s="1456"/>
      <c r="O996" s="623"/>
      <c r="P996" s="614"/>
      <c r="Q996" s="614"/>
      <c r="R996" s="614"/>
      <c r="S996" s="614"/>
      <c r="T996" s="614"/>
      <c r="U996" s="614"/>
    </row>
    <row r="997" spans="1:21" s="584" customFormat="1">
      <c r="A997" s="1507" t="s">
        <v>534</v>
      </c>
      <c r="B997" s="1500" t="s">
        <v>846</v>
      </c>
      <c r="C997" s="1501" t="s">
        <v>1109</v>
      </c>
      <c r="D997" s="1502"/>
      <c r="E997" s="1503">
        <v>91.5</v>
      </c>
      <c r="F997" s="1494"/>
      <c r="G997" s="1476">
        <v>22</v>
      </c>
      <c r="H997" s="1504" t="s">
        <v>915</v>
      </c>
      <c r="I997" s="1505"/>
      <c r="J997" s="1495"/>
      <c r="K997" s="1495"/>
      <c r="L997" s="1505">
        <v>135.5</v>
      </c>
      <c r="M997" s="1494">
        <v>44</v>
      </c>
      <c r="N997" s="1506"/>
      <c r="O997" s="623"/>
      <c r="P997" s="614"/>
      <c r="Q997" s="614"/>
      <c r="R997" s="614"/>
      <c r="S997" s="614"/>
      <c r="T997" s="614"/>
      <c r="U997" s="614"/>
    </row>
    <row r="998" spans="1:21" s="584" customFormat="1">
      <c r="A998" s="1507" t="s">
        <v>1110</v>
      </c>
      <c r="B998" s="1500" t="s">
        <v>846</v>
      </c>
      <c r="C998" s="1501" t="s">
        <v>1109</v>
      </c>
      <c r="D998" s="1450"/>
      <c r="E998" s="1451">
        <v>135.5</v>
      </c>
      <c r="F998" s="1494"/>
      <c r="G998" s="1476">
        <v>22</v>
      </c>
      <c r="H998" s="1504" t="s">
        <v>915</v>
      </c>
      <c r="I998" s="1454"/>
      <c r="J998" s="1455"/>
      <c r="K998" s="1455"/>
      <c r="L998" s="1454">
        <v>214.5</v>
      </c>
      <c r="M998" s="1452">
        <v>79</v>
      </c>
      <c r="N998" s="1456"/>
      <c r="O998" s="623"/>
      <c r="P998" s="614"/>
      <c r="Q998" s="614"/>
      <c r="R998" s="614"/>
      <c r="S998" s="614"/>
      <c r="T998" s="614"/>
      <c r="U998" s="614"/>
    </row>
    <row r="999" spans="1:21" s="584" customFormat="1">
      <c r="A999" s="1507" t="s">
        <v>1111</v>
      </c>
      <c r="B999" s="1500" t="s">
        <v>846</v>
      </c>
      <c r="C999" s="1501" t="s">
        <v>1109</v>
      </c>
      <c r="D999" s="1450"/>
      <c r="E999" s="1451">
        <v>149.5</v>
      </c>
      <c r="F999" s="1494"/>
      <c r="G999" s="1476">
        <v>22</v>
      </c>
      <c r="H999" s="1504" t="s">
        <v>915</v>
      </c>
      <c r="I999" s="1454"/>
      <c r="J999" s="1455"/>
      <c r="K999" s="1455"/>
      <c r="L999" s="1454">
        <v>246.5</v>
      </c>
      <c r="M999" s="1452">
        <v>97</v>
      </c>
      <c r="N999" s="1456"/>
      <c r="O999" s="623"/>
      <c r="P999" s="614"/>
      <c r="Q999" s="614"/>
      <c r="R999" s="614"/>
      <c r="S999" s="614"/>
      <c r="T999" s="614"/>
      <c r="U999" s="614"/>
    </row>
    <row r="1000" spans="1:21" s="584" customFormat="1">
      <c r="A1000" s="1497" t="s">
        <v>1106</v>
      </c>
      <c r="B1000" s="1500" t="s">
        <v>846</v>
      </c>
      <c r="C1000" s="1501" t="s">
        <v>1109</v>
      </c>
      <c r="D1000" s="1450"/>
      <c r="E1000" s="1451">
        <v>179.5</v>
      </c>
      <c r="F1000" s="1494"/>
      <c r="G1000" s="1476">
        <v>22</v>
      </c>
      <c r="H1000" s="1504" t="s">
        <v>915</v>
      </c>
      <c r="I1000" s="1454"/>
      <c r="J1000" s="1455"/>
      <c r="K1000" s="1455"/>
      <c r="L1000" s="1454">
        <v>276.5</v>
      </c>
      <c r="M1000" s="1452">
        <v>97</v>
      </c>
      <c r="N1000" s="1456"/>
      <c r="O1000" s="1422"/>
      <c r="P1000" s="614"/>
      <c r="Q1000" s="614"/>
      <c r="R1000" s="614"/>
      <c r="S1000" s="614"/>
      <c r="T1000" s="614"/>
      <c r="U1000" s="614"/>
    </row>
    <row r="1001" spans="1:21" s="584" customFormat="1">
      <c r="A1001" s="1497"/>
      <c r="B1001" s="1500"/>
      <c r="C1001" s="1501"/>
      <c r="D1001" s="1450"/>
      <c r="E1001" s="1451"/>
      <c r="F1001" s="1494"/>
      <c r="G1001" s="1476"/>
      <c r="H1001" s="1504"/>
      <c r="I1001" s="1454"/>
      <c r="J1001" s="1455"/>
      <c r="K1001" s="1455"/>
      <c r="L1001" s="1454"/>
      <c r="M1001" s="1452"/>
      <c r="N1001" s="1456"/>
      <c r="O1001" s="1422"/>
      <c r="P1001" s="614"/>
      <c r="Q1001" s="614"/>
      <c r="R1001" s="614"/>
      <c r="S1001" s="614"/>
      <c r="T1001" s="614"/>
      <c r="U1001" s="614"/>
    </row>
    <row r="1002" spans="1:21" s="584" customFormat="1">
      <c r="A1002" s="1507" t="s">
        <v>534</v>
      </c>
      <c r="B1002" s="1500" t="s">
        <v>846</v>
      </c>
      <c r="C1002" s="1501" t="s">
        <v>590</v>
      </c>
      <c r="D1002" s="1502"/>
      <c r="E1002" s="1503">
        <v>29</v>
      </c>
      <c r="F1002" s="1494"/>
      <c r="G1002" s="1469" t="s">
        <v>555</v>
      </c>
      <c r="H1002" s="1504"/>
      <c r="I1002" s="1505"/>
      <c r="J1002" s="1495"/>
      <c r="K1002" s="1495"/>
      <c r="L1002" s="1505">
        <v>36</v>
      </c>
      <c r="M1002" s="1494">
        <v>7</v>
      </c>
      <c r="N1002" s="1506"/>
      <c r="O1002" s="1422"/>
      <c r="P1002" s="614"/>
      <c r="Q1002" s="614"/>
      <c r="R1002" s="614"/>
      <c r="S1002" s="614"/>
      <c r="T1002" s="614"/>
      <c r="U1002" s="614"/>
    </row>
    <row r="1003" spans="1:21" s="584" customFormat="1">
      <c r="A1003" s="1507" t="s">
        <v>1103</v>
      </c>
      <c r="B1003" s="1500" t="s">
        <v>846</v>
      </c>
      <c r="C1003" s="1501" t="s">
        <v>590</v>
      </c>
      <c r="D1003" s="1450"/>
      <c r="E1003" s="1451">
        <v>35</v>
      </c>
      <c r="F1003" s="1494"/>
      <c r="G1003" s="1469" t="s">
        <v>555</v>
      </c>
      <c r="H1003" s="1453"/>
      <c r="I1003" s="1454"/>
      <c r="J1003" s="1455"/>
      <c r="K1003" s="1455"/>
      <c r="L1003" s="1454">
        <v>42</v>
      </c>
      <c r="M1003" s="1494">
        <v>7</v>
      </c>
      <c r="N1003" s="1456"/>
      <c r="O1003" s="1422"/>
      <c r="P1003" s="614"/>
      <c r="Q1003" s="614"/>
      <c r="R1003" s="614"/>
      <c r="S1003" s="614"/>
      <c r="T1003" s="614"/>
      <c r="U1003" s="614"/>
    </row>
    <row r="1004" spans="1:21" s="584" customFormat="1">
      <c r="A1004" s="1507" t="s">
        <v>1104</v>
      </c>
      <c r="B1004" s="1500" t="s">
        <v>846</v>
      </c>
      <c r="C1004" s="1501" t="s">
        <v>590</v>
      </c>
      <c r="D1004" s="1450"/>
      <c r="E1004" s="1451">
        <v>39</v>
      </c>
      <c r="F1004" s="1494"/>
      <c r="G1004" s="1469" t="s">
        <v>555</v>
      </c>
      <c r="H1004" s="1453"/>
      <c r="I1004" s="1454"/>
      <c r="J1004" s="1455"/>
      <c r="K1004" s="1455"/>
      <c r="L1004" s="1454">
        <v>46</v>
      </c>
      <c r="M1004" s="1494">
        <v>7</v>
      </c>
      <c r="N1004" s="1456"/>
      <c r="O1004" s="1422"/>
      <c r="P1004" s="614"/>
      <c r="Q1004" s="614"/>
      <c r="R1004" s="614"/>
      <c r="S1004" s="614"/>
      <c r="T1004" s="614"/>
      <c r="U1004" s="614"/>
    </row>
    <row r="1005" spans="1:21" s="525" customFormat="1">
      <c r="A1005" s="1497" t="s">
        <v>1105</v>
      </c>
      <c r="B1005" s="1500" t="s">
        <v>846</v>
      </c>
      <c r="C1005" s="1501" t="s">
        <v>590</v>
      </c>
      <c r="D1005" s="1450"/>
      <c r="E1005" s="1451">
        <v>55</v>
      </c>
      <c r="F1005" s="1494"/>
      <c r="G1005" s="1469" t="s">
        <v>555</v>
      </c>
      <c r="H1005" s="1453"/>
      <c r="I1005" s="1454"/>
      <c r="J1005" s="1455"/>
      <c r="K1005" s="1455"/>
      <c r="L1005" s="1454">
        <v>62</v>
      </c>
      <c r="M1005" s="1494">
        <v>7</v>
      </c>
      <c r="N1005" s="1456"/>
      <c r="O1005" s="1425"/>
      <c r="P1005" s="637"/>
      <c r="Q1005" s="637"/>
      <c r="R1005" s="637"/>
      <c r="S1005" s="637"/>
      <c r="T1005" s="637"/>
      <c r="U1005" s="637"/>
    </row>
    <row r="1006" spans="1:21" s="525" customFormat="1">
      <c r="A1006" s="1497" t="s">
        <v>1106</v>
      </c>
      <c r="B1006" s="1500" t="s">
        <v>846</v>
      </c>
      <c r="C1006" s="1501" t="s">
        <v>590</v>
      </c>
      <c r="D1006" s="1450"/>
      <c r="E1006" s="1451">
        <v>61</v>
      </c>
      <c r="F1006" s="1494"/>
      <c r="G1006" s="1469" t="s">
        <v>555</v>
      </c>
      <c r="H1006" s="1453"/>
      <c r="I1006" s="1454"/>
      <c r="J1006" s="1455"/>
      <c r="K1006" s="1455"/>
      <c r="L1006" s="1454">
        <v>68</v>
      </c>
      <c r="M1006" s="1494">
        <v>7</v>
      </c>
      <c r="N1006" s="1456"/>
      <c r="O1006" s="1425"/>
      <c r="P1006" s="637"/>
      <c r="Q1006" s="637"/>
      <c r="R1006" s="637"/>
      <c r="S1006" s="637"/>
      <c r="T1006" s="637"/>
      <c r="U1006" s="637"/>
    </row>
    <row r="1007" spans="1:21" s="525" customFormat="1">
      <c r="A1007" s="1507"/>
      <c r="B1007" s="1500" t="s">
        <v>3896</v>
      </c>
      <c r="C1007" s="1501" t="s">
        <v>3897</v>
      </c>
      <c r="D1007" s="1450"/>
      <c r="E1007" s="1451"/>
      <c r="F1007" s="1494"/>
      <c r="G1007" s="1476"/>
      <c r="H1007" s="1453"/>
      <c r="I1007" s="1454"/>
      <c r="J1007" s="1455"/>
      <c r="K1007" s="1455"/>
      <c r="L1007" s="1454"/>
      <c r="M1007" s="1452"/>
      <c r="N1007" s="1456"/>
      <c r="O1007" s="1425"/>
      <c r="P1007" s="637"/>
      <c r="Q1007" s="637"/>
      <c r="R1007" s="637"/>
      <c r="S1007" s="637"/>
      <c r="T1007" s="637"/>
      <c r="U1007" s="637"/>
    </row>
    <row r="1008" spans="1:21" s="525" customFormat="1">
      <c r="A1008" s="1507"/>
      <c r="B1008" s="1500" t="s">
        <v>3896</v>
      </c>
      <c r="C1008" s="1501" t="s">
        <v>3897</v>
      </c>
      <c r="D1008" s="1450"/>
      <c r="E1008" s="1451"/>
      <c r="F1008" s="1494"/>
      <c r="G1008" s="1476"/>
      <c r="H1008" s="1453"/>
      <c r="I1008" s="1454"/>
      <c r="J1008" s="1455"/>
      <c r="K1008" s="1455"/>
      <c r="L1008" s="1454"/>
      <c r="M1008" s="1452"/>
      <c r="N1008" s="1456"/>
      <c r="O1008" s="1425"/>
      <c r="P1008" s="637"/>
      <c r="Q1008" s="637"/>
      <c r="R1008" s="637"/>
      <c r="S1008" s="637"/>
      <c r="T1008" s="637"/>
      <c r="U1008" s="637"/>
    </row>
    <row r="1009" spans="1:21" s="525" customFormat="1">
      <c r="A1009" s="1507" t="s">
        <v>534</v>
      </c>
      <c r="B1009" s="1500" t="s">
        <v>848</v>
      </c>
      <c r="C1009" s="1501" t="s">
        <v>2401</v>
      </c>
      <c r="D1009" s="1450"/>
      <c r="E1009" s="1451">
        <v>26</v>
      </c>
      <c r="F1009" s="1494"/>
      <c r="G1009" s="1476"/>
      <c r="H1009" s="1453">
        <v>1.2</v>
      </c>
      <c r="I1009" s="1454" t="s">
        <v>273</v>
      </c>
      <c r="J1009" s="1455"/>
      <c r="K1009" s="1455"/>
      <c r="L1009" s="1454">
        <v>45</v>
      </c>
      <c r="M1009" s="1452">
        <v>19</v>
      </c>
      <c r="N1009" s="1456" t="s">
        <v>487</v>
      </c>
      <c r="O1009" s="623"/>
      <c r="P1009" s="637"/>
      <c r="Q1009" s="637"/>
      <c r="R1009" s="637"/>
      <c r="S1009" s="637"/>
      <c r="T1009" s="637"/>
      <c r="U1009" s="637"/>
    </row>
    <row r="1010" spans="1:21" s="584" customFormat="1">
      <c r="A1010" s="1507" t="s">
        <v>8</v>
      </c>
      <c r="B1010" s="1500" t="s">
        <v>848</v>
      </c>
      <c r="C1010" s="1501" t="s">
        <v>2401</v>
      </c>
      <c r="D1010" s="1502"/>
      <c r="E1010" s="1503">
        <v>30</v>
      </c>
      <c r="F1010" s="1494"/>
      <c r="G1010" s="1476"/>
      <c r="H1010" s="1453">
        <v>1.2</v>
      </c>
      <c r="I1010" s="1454" t="s">
        <v>273</v>
      </c>
      <c r="J1010" s="1495"/>
      <c r="K1010" s="1495"/>
      <c r="L1010" s="1505">
        <v>50</v>
      </c>
      <c r="M1010" s="1494">
        <v>20</v>
      </c>
      <c r="N1010" s="1456" t="s">
        <v>487</v>
      </c>
      <c r="O1010" s="1425"/>
      <c r="P1010" s="614"/>
      <c r="Q1010" s="614"/>
      <c r="R1010" s="614"/>
      <c r="S1010" s="614"/>
      <c r="T1010" s="614"/>
      <c r="U1010" s="614"/>
    </row>
    <row r="1011" spans="1:21" s="584" customFormat="1">
      <c r="A1011" s="1507" t="s">
        <v>9</v>
      </c>
      <c r="B1011" s="1500" t="s">
        <v>848</v>
      </c>
      <c r="C1011" s="1501" t="s">
        <v>2401</v>
      </c>
      <c r="D1011" s="1450"/>
      <c r="E1011" s="1503">
        <v>31</v>
      </c>
      <c r="F1011" s="1494"/>
      <c r="G1011" s="1476"/>
      <c r="H1011" s="1453">
        <v>1.2</v>
      </c>
      <c r="I1011" s="1454" t="s">
        <v>273</v>
      </c>
      <c r="J1011" s="1495"/>
      <c r="K1011" s="1495"/>
      <c r="L1011" s="1505">
        <v>55</v>
      </c>
      <c r="M1011" s="1494">
        <v>24</v>
      </c>
      <c r="N1011" s="1456" t="s">
        <v>487</v>
      </c>
      <c r="O1011" s="1425"/>
      <c r="P1011" s="614"/>
      <c r="Q1011" s="614"/>
      <c r="R1011" s="614"/>
      <c r="S1011" s="614"/>
      <c r="T1011" s="614"/>
      <c r="U1011" s="614"/>
    </row>
    <row r="1012" spans="1:21" s="1581" customFormat="1">
      <c r="A1012" s="1608" t="s">
        <v>4378</v>
      </c>
      <c r="B1012" s="1600" t="s">
        <v>848</v>
      </c>
      <c r="C1012" s="1601" t="s">
        <v>765</v>
      </c>
      <c r="D1012" s="1572"/>
      <c r="E1012" s="1573">
        <v>40.5</v>
      </c>
      <c r="F1012" s="1604"/>
      <c r="G1012" s="1575"/>
      <c r="H1012" s="1576"/>
      <c r="I1012" s="1582"/>
      <c r="J1012" s="1578"/>
      <c r="K1012" s="1578"/>
      <c r="L1012" s="1582">
        <v>71</v>
      </c>
      <c r="M1012" s="1574">
        <v>30.5</v>
      </c>
      <c r="N1012" s="1611">
        <v>2</v>
      </c>
      <c r="O1012" s="1612"/>
      <c r="P1012" s="1595"/>
      <c r="Q1012" s="1595"/>
      <c r="R1012" s="1595"/>
      <c r="S1012" s="1595"/>
      <c r="T1012" s="1595"/>
      <c r="U1012" s="1595"/>
    </row>
    <row r="1013" spans="1:21" s="1581" customFormat="1">
      <c r="A1013" s="1608" t="s">
        <v>485</v>
      </c>
      <c r="B1013" s="1600" t="s">
        <v>848</v>
      </c>
      <c r="C1013" s="1601" t="s">
        <v>765</v>
      </c>
      <c r="D1013" s="1602"/>
      <c r="E1013" s="1603">
        <v>36.5</v>
      </c>
      <c r="F1013" s="1604"/>
      <c r="G1013" s="1575"/>
      <c r="H1013" s="1605"/>
      <c r="I1013" s="1606"/>
      <c r="J1013" s="1598"/>
      <c r="K1013" s="1598"/>
      <c r="L1013" s="1606">
        <v>33</v>
      </c>
      <c r="M1013" s="1604">
        <v>26.5</v>
      </c>
      <c r="N1013" s="1611">
        <v>2</v>
      </c>
      <c r="O1013" s="1612"/>
      <c r="P1013" s="1595"/>
      <c r="Q1013" s="1595"/>
      <c r="R1013" s="1595"/>
      <c r="S1013" s="1595"/>
      <c r="T1013" s="1595"/>
      <c r="U1013" s="1595"/>
    </row>
    <row r="1014" spans="1:21" s="1581" customFormat="1">
      <c r="A1014" s="1599" t="s">
        <v>4381</v>
      </c>
      <c r="B1014" s="1600" t="s">
        <v>848</v>
      </c>
      <c r="C1014" s="1601" t="s">
        <v>765</v>
      </c>
      <c r="D1014" s="1572"/>
      <c r="E1014" s="1603">
        <v>35.5</v>
      </c>
      <c r="F1014" s="1604"/>
      <c r="G1014" s="1575"/>
      <c r="H1014" s="1605"/>
      <c r="I1014" s="1606"/>
      <c r="J1014" s="1598"/>
      <c r="K1014" s="1598"/>
      <c r="L1014" s="1606">
        <v>61</v>
      </c>
      <c r="M1014" s="1604">
        <v>25.5</v>
      </c>
      <c r="N1014" s="1611">
        <v>2</v>
      </c>
      <c r="O1014" s="1612"/>
      <c r="P1014" s="1595"/>
      <c r="Q1014" s="1595"/>
      <c r="R1014" s="1595"/>
      <c r="S1014" s="1595"/>
      <c r="T1014" s="1595"/>
      <c r="U1014" s="1595"/>
    </row>
    <row r="1015" spans="1:21" s="1581" customFormat="1">
      <c r="A1015" s="1599" t="s">
        <v>4380</v>
      </c>
      <c r="B1015" s="1600" t="s">
        <v>848</v>
      </c>
      <c r="C1015" s="1601" t="s">
        <v>765</v>
      </c>
      <c r="D1015" s="1572"/>
      <c r="E1015" s="1603">
        <v>33</v>
      </c>
      <c r="F1015" s="1604"/>
      <c r="G1015" s="1575"/>
      <c r="H1015" s="1605"/>
      <c r="I1015" s="1606"/>
      <c r="J1015" s="1598"/>
      <c r="K1015" s="1598"/>
      <c r="L1015" s="1606"/>
      <c r="M1015" s="1604">
        <v>23</v>
      </c>
      <c r="N1015" s="1611">
        <v>2</v>
      </c>
      <c r="O1015" s="1612"/>
      <c r="P1015" s="1595"/>
      <c r="Q1015" s="1595"/>
      <c r="R1015" s="1595"/>
      <c r="S1015" s="1595"/>
      <c r="T1015" s="1595"/>
      <c r="U1015" s="1595"/>
    </row>
    <row r="1016" spans="1:21" s="1581" customFormat="1">
      <c r="A1016" s="1608" t="s">
        <v>4378</v>
      </c>
      <c r="B1016" s="1600" t="s">
        <v>848</v>
      </c>
      <c r="C1016" s="1601" t="s">
        <v>1191</v>
      </c>
      <c r="D1016" s="1572"/>
      <c r="E1016" s="1573">
        <v>42</v>
      </c>
      <c r="F1016" s="1604"/>
      <c r="G1016" s="1575"/>
      <c r="H1016" s="1576"/>
      <c r="I1016" s="1582"/>
      <c r="J1016" s="1578"/>
      <c r="K1016" s="1578"/>
      <c r="L1016" s="1582"/>
      <c r="M1016" s="1574">
        <v>32</v>
      </c>
      <c r="N1016" s="1611">
        <v>2</v>
      </c>
      <c r="O1016" s="1616"/>
      <c r="P1016" s="1595"/>
      <c r="Q1016" s="1595"/>
      <c r="R1016" s="1595"/>
      <c r="S1016" s="1595"/>
      <c r="T1016" s="1595"/>
      <c r="U1016" s="1595"/>
    </row>
    <row r="1017" spans="1:21" s="1581" customFormat="1">
      <c r="A1017" s="1608" t="s">
        <v>485</v>
      </c>
      <c r="B1017" s="1600" t="s">
        <v>848</v>
      </c>
      <c r="C1017" s="1601" t="s">
        <v>1191</v>
      </c>
      <c r="D1017" s="1602"/>
      <c r="E1017" s="1603">
        <v>38.5</v>
      </c>
      <c r="F1017" s="1604"/>
      <c r="G1017" s="1575"/>
      <c r="H1017" s="1605"/>
      <c r="I1017" s="1606"/>
      <c r="J1017" s="1598"/>
      <c r="K1017" s="1598"/>
      <c r="L1017" s="1606"/>
      <c r="M1017" s="1604">
        <v>28.5</v>
      </c>
      <c r="N1017" s="1611">
        <v>2</v>
      </c>
      <c r="O1017" s="1612"/>
      <c r="P1017" s="1595"/>
      <c r="Q1017" s="1595"/>
      <c r="R1017" s="1595"/>
      <c r="S1017" s="1595"/>
      <c r="T1017" s="1595"/>
      <c r="U1017" s="1595"/>
    </row>
    <row r="1018" spans="1:21" s="1581" customFormat="1">
      <c r="A1018" s="1599" t="s">
        <v>4381</v>
      </c>
      <c r="B1018" s="1600" t="s">
        <v>848</v>
      </c>
      <c r="C1018" s="1601" t="s">
        <v>1191</v>
      </c>
      <c r="D1018" s="1572"/>
      <c r="E1018" s="1603">
        <v>34</v>
      </c>
      <c r="F1018" s="1604"/>
      <c r="G1018" s="1575"/>
      <c r="H1018" s="1605"/>
      <c r="I1018" s="1606"/>
      <c r="J1018" s="1598"/>
      <c r="K1018" s="1598"/>
      <c r="L1018" s="1606"/>
      <c r="M1018" s="1604">
        <v>24</v>
      </c>
      <c r="N1018" s="1611">
        <v>2</v>
      </c>
      <c r="O1018" s="1612"/>
      <c r="P1018" s="1595"/>
      <c r="Q1018" s="1595"/>
      <c r="R1018" s="1595"/>
      <c r="S1018" s="1595"/>
      <c r="T1018" s="1595"/>
      <c r="U1018" s="1595"/>
    </row>
    <row r="1019" spans="1:21" s="1581" customFormat="1">
      <c r="A1019" s="1599" t="s">
        <v>4380</v>
      </c>
      <c r="B1019" s="1600" t="s">
        <v>848</v>
      </c>
      <c r="C1019" s="1601" t="s">
        <v>1191</v>
      </c>
      <c r="D1019" s="1572"/>
      <c r="E1019" s="1603">
        <v>37</v>
      </c>
      <c r="F1019" s="1604"/>
      <c r="G1019" s="1575"/>
      <c r="H1019" s="1605"/>
      <c r="I1019" s="1606"/>
      <c r="J1019" s="1598"/>
      <c r="K1019" s="1598"/>
      <c r="L1019" s="1606"/>
      <c r="M1019" s="1604">
        <v>27</v>
      </c>
      <c r="N1019" s="1611">
        <v>2</v>
      </c>
      <c r="O1019" s="1612"/>
      <c r="P1019" s="1595"/>
      <c r="Q1019" s="1595"/>
      <c r="R1019" s="1595"/>
      <c r="S1019" s="1595"/>
      <c r="T1019" s="1595"/>
      <c r="U1019" s="1595"/>
    </row>
    <row r="1020" spans="1:21" s="1581" customFormat="1">
      <c r="A1020" s="1608" t="s">
        <v>4378</v>
      </c>
      <c r="B1020" s="1600" t="s">
        <v>848</v>
      </c>
      <c r="C1020" s="1601" t="s">
        <v>592</v>
      </c>
      <c r="D1020" s="1572"/>
      <c r="E1020" s="1573">
        <v>59.5</v>
      </c>
      <c r="F1020" s="1604" t="s">
        <v>484</v>
      </c>
      <c r="G1020" s="1575"/>
      <c r="H1020" s="1576">
        <v>1</v>
      </c>
      <c r="I1020" s="1582" t="s">
        <v>273</v>
      </c>
      <c r="J1020" s="1578"/>
      <c r="K1020" s="1578"/>
      <c r="L1020" s="1582"/>
      <c r="M1020" s="1574">
        <v>44.5</v>
      </c>
      <c r="N1020" s="1611">
        <v>2</v>
      </c>
      <c r="O1020" s="1612"/>
      <c r="P1020" s="1595"/>
      <c r="Q1020" s="1595"/>
      <c r="R1020" s="1595"/>
      <c r="S1020" s="1595"/>
      <c r="T1020" s="1595"/>
      <c r="U1020" s="1595"/>
    </row>
    <row r="1021" spans="1:21" s="1581" customFormat="1">
      <c r="A1021" s="1608" t="s">
        <v>485</v>
      </c>
      <c r="B1021" s="1600" t="s">
        <v>848</v>
      </c>
      <c r="C1021" s="1601" t="s">
        <v>592</v>
      </c>
      <c r="D1021" s="1602"/>
      <c r="E1021" s="1603">
        <v>55.5</v>
      </c>
      <c r="F1021" s="1604" t="s">
        <v>485</v>
      </c>
      <c r="G1021" s="1575"/>
      <c r="H1021" s="1576">
        <v>1</v>
      </c>
      <c r="I1021" s="1582" t="s">
        <v>273</v>
      </c>
      <c r="J1021" s="1598"/>
      <c r="K1021" s="1598"/>
      <c r="L1021" s="1606"/>
      <c r="M1021" s="1604">
        <v>40.5</v>
      </c>
      <c r="N1021" s="1611">
        <v>2</v>
      </c>
      <c r="O1021" s="1612"/>
      <c r="P1021" s="1595"/>
      <c r="Q1021" s="1595"/>
      <c r="R1021" s="1595"/>
      <c r="S1021" s="1595"/>
      <c r="T1021" s="1595"/>
      <c r="U1021" s="1595"/>
    </row>
    <row r="1022" spans="1:21" s="1581" customFormat="1">
      <c r="A1022" s="1599" t="s">
        <v>4377</v>
      </c>
      <c r="B1022" s="1600" t="s">
        <v>848</v>
      </c>
      <c r="C1022" s="1601" t="s">
        <v>592</v>
      </c>
      <c r="D1022" s="1572"/>
      <c r="E1022" s="1573">
        <v>53.5</v>
      </c>
      <c r="F1022" s="1604"/>
      <c r="G1022" s="1575"/>
      <c r="H1022" s="1576">
        <v>1</v>
      </c>
      <c r="I1022" s="1582" t="s">
        <v>273</v>
      </c>
      <c r="J1022" s="1578"/>
      <c r="K1022" s="1578"/>
      <c r="L1022" s="1582"/>
      <c r="M1022" s="1574">
        <v>38.5</v>
      </c>
      <c r="N1022" s="1611">
        <v>2</v>
      </c>
      <c r="O1022" s="1616"/>
      <c r="P1022" s="1595"/>
      <c r="Q1022" s="1595"/>
      <c r="R1022" s="1595"/>
      <c r="S1022" s="1595"/>
      <c r="T1022" s="1595"/>
      <c r="U1022" s="1595"/>
    </row>
    <row r="1023" spans="1:21" s="1581" customFormat="1">
      <c r="A1023" s="1599" t="s">
        <v>4379</v>
      </c>
      <c r="B1023" s="1600" t="s">
        <v>848</v>
      </c>
      <c r="C1023" s="1601" t="s">
        <v>592</v>
      </c>
      <c r="D1023" s="1572"/>
      <c r="E1023" s="1573">
        <v>50</v>
      </c>
      <c r="F1023" s="1604"/>
      <c r="G1023" s="1575"/>
      <c r="H1023" s="1576">
        <v>1</v>
      </c>
      <c r="I1023" s="1582" t="s">
        <v>273</v>
      </c>
      <c r="J1023" s="1578"/>
      <c r="K1023" s="1578"/>
      <c r="L1023" s="1582"/>
      <c r="M1023" s="1574">
        <v>35</v>
      </c>
      <c r="N1023" s="1611">
        <v>2</v>
      </c>
      <c r="O1023" s="1616"/>
      <c r="P1023" s="1595"/>
      <c r="Q1023" s="1595"/>
      <c r="R1023" s="1595"/>
      <c r="S1023" s="1595"/>
      <c r="T1023" s="1595"/>
      <c r="U1023" s="1595"/>
    </row>
    <row r="1024" spans="1:21" s="1581" customFormat="1">
      <c r="A1024" s="1608" t="s">
        <v>4378</v>
      </c>
      <c r="B1024" s="1600" t="s">
        <v>848</v>
      </c>
      <c r="C1024" s="1601" t="s">
        <v>319</v>
      </c>
      <c r="D1024" s="1572"/>
      <c r="E1024" s="1573">
        <v>59.5</v>
      </c>
      <c r="F1024" s="1604" t="s">
        <v>484</v>
      </c>
      <c r="G1024" s="1575"/>
      <c r="H1024" s="1576">
        <v>1</v>
      </c>
      <c r="I1024" s="1582" t="s">
        <v>273</v>
      </c>
      <c r="J1024" s="1578"/>
      <c r="K1024" s="1578"/>
      <c r="L1024" s="1582"/>
      <c r="M1024" s="1574">
        <v>44.5</v>
      </c>
      <c r="N1024" s="1611">
        <v>2</v>
      </c>
      <c r="O1024" s="1616"/>
      <c r="P1024" s="1595"/>
      <c r="Q1024" s="1595"/>
      <c r="R1024" s="1595"/>
      <c r="S1024" s="1595"/>
      <c r="T1024" s="1595"/>
      <c r="U1024" s="1595"/>
    </row>
    <row r="1025" spans="1:21" s="1581" customFormat="1">
      <c r="A1025" s="1608" t="s">
        <v>485</v>
      </c>
      <c r="B1025" s="1600" t="s">
        <v>848</v>
      </c>
      <c r="C1025" s="1601" t="s">
        <v>319</v>
      </c>
      <c r="D1025" s="1602"/>
      <c r="E1025" s="1603">
        <v>55.5</v>
      </c>
      <c r="F1025" s="1604" t="s">
        <v>485</v>
      </c>
      <c r="G1025" s="1575"/>
      <c r="H1025" s="1576">
        <v>1</v>
      </c>
      <c r="I1025" s="1582" t="s">
        <v>273</v>
      </c>
      <c r="J1025" s="1598"/>
      <c r="K1025" s="1598"/>
      <c r="L1025" s="1606"/>
      <c r="M1025" s="1604">
        <v>40.5</v>
      </c>
      <c r="N1025" s="1611">
        <v>2</v>
      </c>
      <c r="O1025" s="1616"/>
      <c r="P1025" s="1595"/>
      <c r="Q1025" s="1595"/>
      <c r="R1025" s="1595"/>
      <c r="S1025" s="1595"/>
      <c r="T1025" s="1595"/>
      <c r="U1025" s="1595"/>
    </row>
    <row r="1026" spans="1:21" s="1581" customFormat="1">
      <c r="A1026" s="1599" t="s">
        <v>4377</v>
      </c>
      <c r="B1026" s="1600" t="s">
        <v>848</v>
      </c>
      <c r="C1026" s="1601" t="s">
        <v>319</v>
      </c>
      <c r="D1026" s="1572"/>
      <c r="E1026" s="1573">
        <v>53.5</v>
      </c>
      <c r="F1026" s="1604"/>
      <c r="G1026" s="1575"/>
      <c r="H1026" s="1576">
        <v>1</v>
      </c>
      <c r="I1026" s="1582" t="s">
        <v>273</v>
      </c>
      <c r="J1026" s="1578"/>
      <c r="K1026" s="1578"/>
      <c r="L1026" s="1582"/>
      <c r="M1026" s="1574">
        <v>38.5</v>
      </c>
      <c r="N1026" s="1611">
        <v>2</v>
      </c>
      <c r="O1026" s="1616"/>
      <c r="P1026" s="1595"/>
      <c r="Q1026" s="1595"/>
      <c r="R1026" s="1595"/>
      <c r="S1026" s="1595"/>
      <c r="T1026" s="1595"/>
      <c r="U1026" s="1595"/>
    </row>
    <row r="1027" spans="1:21" s="1581" customFormat="1">
      <c r="A1027" s="1599" t="s">
        <v>4379</v>
      </c>
      <c r="B1027" s="1600" t="s">
        <v>848</v>
      </c>
      <c r="C1027" s="1601" t="s">
        <v>319</v>
      </c>
      <c r="D1027" s="1572"/>
      <c r="E1027" s="1573">
        <v>50</v>
      </c>
      <c r="F1027" s="1604"/>
      <c r="G1027" s="1575"/>
      <c r="H1027" s="1576">
        <v>1</v>
      </c>
      <c r="I1027" s="1582" t="s">
        <v>273</v>
      </c>
      <c r="J1027" s="1578"/>
      <c r="K1027" s="1578"/>
      <c r="L1027" s="1582"/>
      <c r="M1027" s="1574">
        <v>35</v>
      </c>
      <c r="N1027" s="1611">
        <v>2</v>
      </c>
      <c r="O1027" s="1616"/>
      <c r="P1027" s="1595"/>
      <c r="Q1027" s="1595"/>
      <c r="R1027" s="1595"/>
      <c r="S1027" s="1595"/>
      <c r="T1027" s="1595"/>
      <c r="U1027" s="1595"/>
    </row>
    <row r="1028" spans="1:21" s="584" customFormat="1">
      <c r="A1028" s="1497" t="s">
        <v>850</v>
      </c>
      <c r="B1028" s="1500" t="s">
        <v>848</v>
      </c>
      <c r="C1028" s="1501" t="s">
        <v>1098</v>
      </c>
      <c r="D1028" s="1450"/>
      <c r="E1028" s="1451">
        <v>69</v>
      </c>
      <c r="F1028" s="1494"/>
      <c r="G1028" s="1476"/>
      <c r="H1028" s="1453"/>
      <c r="I1028" s="1454"/>
      <c r="J1028" s="1455"/>
      <c r="K1028" s="1455"/>
      <c r="L1028" s="1454">
        <v>120</v>
      </c>
      <c r="M1028" s="1452">
        <v>51</v>
      </c>
      <c r="N1028" s="1456">
        <v>5</v>
      </c>
      <c r="O1028" s="623"/>
      <c r="P1028" s="614"/>
      <c r="Q1028" s="614"/>
      <c r="R1028" s="614"/>
      <c r="S1028" s="614"/>
      <c r="T1028" s="614"/>
      <c r="U1028" s="614"/>
    </row>
    <row r="1029" spans="1:21" s="584" customFormat="1">
      <c r="A1029" s="1507" t="s">
        <v>625</v>
      </c>
      <c r="B1029" s="1500" t="s">
        <v>848</v>
      </c>
      <c r="C1029" s="1501" t="s">
        <v>1098</v>
      </c>
      <c r="D1029" s="1502"/>
      <c r="E1029" s="1503">
        <v>75</v>
      </c>
      <c r="F1029" s="1494"/>
      <c r="G1029" s="1476"/>
      <c r="H1029" s="1504"/>
      <c r="I1029" s="1505"/>
      <c r="J1029" s="1495"/>
      <c r="K1029" s="1495"/>
      <c r="L1029" s="1505">
        <v>134</v>
      </c>
      <c r="M1029" s="1494">
        <v>59</v>
      </c>
      <c r="N1029" s="1506">
        <v>5</v>
      </c>
      <c r="O1029" s="623"/>
      <c r="P1029" s="614"/>
      <c r="Q1029" s="614"/>
      <c r="R1029" s="614"/>
      <c r="S1029" s="614"/>
      <c r="T1029" s="614"/>
      <c r="U1029" s="614"/>
    </row>
    <row r="1030" spans="1:21" s="584" customFormat="1">
      <c r="A1030" s="1507" t="s">
        <v>534</v>
      </c>
      <c r="B1030" s="1500" t="s">
        <v>848</v>
      </c>
      <c r="C1030" s="1501" t="s">
        <v>1098</v>
      </c>
      <c r="D1030" s="1450"/>
      <c r="E1030" s="1451">
        <v>55</v>
      </c>
      <c r="F1030" s="1494"/>
      <c r="G1030" s="1476"/>
      <c r="H1030" s="1453"/>
      <c r="I1030" s="1454"/>
      <c r="J1030" s="1455"/>
      <c r="K1030" s="1455"/>
      <c r="L1030" s="1454">
        <v>93</v>
      </c>
      <c r="M1030" s="1452">
        <v>38</v>
      </c>
      <c r="N1030" s="1456">
        <v>5</v>
      </c>
      <c r="O1030" s="1423"/>
      <c r="P1030" s="614"/>
      <c r="Q1030" s="614"/>
      <c r="R1030" s="614"/>
      <c r="S1030" s="614"/>
      <c r="T1030" s="614"/>
      <c r="U1030" s="614"/>
    </row>
    <row r="1031" spans="1:21" s="584" customFormat="1">
      <c r="A1031" s="345"/>
      <c r="B1031" s="324"/>
      <c r="C1031" s="325"/>
      <c r="D1031" s="307"/>
      <c r="E1031" s="308"/>
      <c r="F1031" s="339"/>
      <c r="G1031" s="314"/>
      <c r="H1031" s="293"/>
      <c r="I1031" s="310"/>
      <c r="J1031" s="313"/>
      <c r="K1031" s="313"/>
      <c r="L1031" s="310"/>
      <c r="M1031" s="309"/>
      <c r="N1031" s="1402"/>
      <c r="O1031" s="1422"/>
      <c r="P1031" s="614"/>
      <c r="Q1031" s="614"/>
      <c r="R1031" s="614"/>
      <c r="S1031" s="614"/>
      <c r="T1031" s="614"/>
      <c r="U1031" s="614"/>
    </row>
    <row r="1032" spans="1:21" s="584" customFormat="1">
      <c r="A1032" s="345"/>
      <c r="B1032" s="324"/>
      <c r="C1032" s="325"/>
      <c r="D1032" s="326"/>
      <c r="E1032" s="338"/>
      <c r="F1032" s="339"/>
      <c r="G1032" s="314"/>
      <c r="H1032" s="346"/>
      <c r="I1032" s="340"/>
      <c r="J1032" s="311"/>
      <c r="K1032" s="311"/>
      <c r="L1032" s="340"/>
      <c r="M1032" s="339"/>
      <c r="N1032" s="1411"/>
      <c r="O1032" s="1422"/>
      <c r="P1032" s="614"/>
      <c r="Q1032" s="614"/>
      <c r="R1032" s="614"/>
      <c r="S1032" s="614"/>
      <c r="T1032" s="614"/>
      <c r="U1032" s="614"/>
    </row>
    <row r="1033" spans="1:21" s="584" customFormat="1">
      <c r="A1033" s="345"/>
      <c r="B1033" s="324"/>
      <c r="C1033" s="325"/>
      <c r="D1033" s="326"/>
      <c r="E1033" s="338"/>
      <c r="F1033" s="339"/>
      <c r="G1033" s="314"/>
      <c r="H1033" s="346"/>
      <c r="I1033" s="340"/>
      <c r="J1033" s="311"/>
      <c r="K1033" s="311"/>
      <c r="L1033" s="340"/>
      <c r="M1033" s="339"/>
      <c r="N1033" s="1411"/>
      <c r="O1033" s="1422"/>
      <c r="P1033" s="614"/>
      <c r="Q1033" s="614"/>
      <c r="R1033" s="614"/>
      <c r="S1033" s="614"/>
      <c r="T1033" s="614"/>
      <c r="U1033" s="614"/>
    </row>
    <row r="1034" spans="1:21" s="1581" customFormat="1">
      <c r="A1034" s="1599" t="s">
        <v>40</v>
      </c>
      <c r="B1034" s="1600" t="s">
        <v>595</v>
      </c>
      <c r="C1034" s="1601" t="s">
        <v>917</v>
      </c>
      <c r="D1034" s="1602"/>
      <c r="E1034" s="1573">
        <v>51</v>
      </c>
      <c r="F1034" s="1574"/>
      <c r="G1034" s="1590" t="s">
        <v>555</v>
      </c>
      <c r="H1034" s="1576">
        <v>1.27</v>
      </c>
      <c r="I1034" s="1623" t="s">
        <v>273</v>
      </c>
      <c r="J1034" s="1578">
        <v>1</v>
      </c>
      <c r="K1034" s="1578" t="s">
        <v>4798</v>
      </c>
      <c r="L1034" s="1582">
        <v>81</v>
      </c>
      <c r="M1034" s="1574">
        <v>30</v>
      </c>
      <c r="N1034" s="1611">
        <v>2</v>
      </c>
      <c r="O1034" s="1575" t="s">
        <v>2199</v>
      </c>
      <c r="P1034" s="1595"/>
      <c r="Q1034" s="1595"/>
      <c r="R1034" s="1595"/>
      <c r="S1034" s="1595"/>
      <c r="T1034" s="1595"/>
      <c r="U1034" s="1595"/>
    </row>
    <row r="1035" spans="1:21" s="1581" customFormat="1">
      <c r="A1035" s="1608" t="s">
        <v>4799</v>
      </c>
      <c r="B1035" s="1600" t="s">
        <v>595</v>
      </c>
      <c r="C1035" s="1601" t="s">
        <v>917</v>
      </c>
      <c r="D1035" s="1602"/>
      <c r="E1035" s="1573">
        <v>59</v>
      </c>
      <c r="F1035" s="1574"/>
      <c r="G1035" s="1590" t="s">
        <v>555</v>
      </c>
      <c r="H1035" s="1576">
        <v>1.27</v>
      </c>
      <c r="I1035" s="1623" t="s">
        <v>273</v>
      </c>
      <c r="J1035" s="1578">
        <v>1</v>
      </c>
      <c r="K1035" s="1578" t="s">
        <v>4798</v>
      </c>
      <c r="L1035" s="1582">
        <v>89</v>
      </c>
      <c r="M1035" s="1574">
        <v>30</v>
      </c>
      <c r="N1035" s="1611">
        <v>2</v>
      </c>
      <c r="O1035" s="1575" t="s">
        <v>2409</v>
      </c>
      <c r="P1035" s="1595"/>
      <c r="Q1035" s="1595"/>
      <c r="R1035" s="1595"/>
      <c r="S1035" s="1595"/>
      <c r="T1035" s="1595"/>
      <c r="U1035" s="1595"/>
    </row>
    <row r="1036" spans="1:21" s="1581" customFormat="1">
      <c r="A1036" s="1608" t="s">
        <v>4800</v>
      </c>
      <c r="B1036" s="1600" t="s">
        <v>595</v>
      </c>
      <c r="C1036" s="1601" t="s">
        <v>917</v>
      </c>
      <c r="D1036" s="1602"/>
      <c r="E1036" s="1573">
        <v>66</v>
      </c>
      <c r="F1036" s="1574"/>
      <c r="G1036" s="1590" t="s">
        <v>555</v>
      </c>
      <c r="H1036" s="1576">
        <v>1.27</v>
      </c>
      <c r="I1036" s="1623" t="s">
        <v>273</v>
      </c>
      <c r="J1036" s="1578">
        <v>1</v>
      </c>
      <c r="K1036" s="1578" t="s">
        <v>4798</v>
      </c>
      <c r="L1036" s="1582">
        <v>96</v>
      </c>
      <c r="M1036" s="1574">
        <v>30</v>
      </c>
      <c r="N1036" s="1611">
        <v>2</v>
      </c>
      <c r="O1036" s="1575" t="s">
        <v>2409</v>
      </c>
      <c r="P1036" s="1595"/>
      <c r="Q1036" s="1595"/>
      <c r="R1036" s="1595"/>
      <c r="S1036" s="1595"/>
      <c r="T1036" s="1595"/>
      <c r="U1036" s="1595"/>
    </row>
    <row r="1037" spans="1:21" s="1581" customFormat="1">
      <c r="A1037" s="1599" t="s">
        <v>40</v>
      </c>
      <c r="B1037" s="1600" t="s">
        <v>595</v>
      </c>
      <c r="C1037" s="1601" t="s">
        <v>918</v>
      </c>
      <c r="D1037" s="1602"/>
      <c r="E1037" s="1573">
        <v>44</v>
      </c>
      <c r="F1037" s="1574"/>
      <c r="G1037" s="1590" t="s">
        <v>555</v>
      </c>
      <c r="H1037" s="1576">
        <v>1.27</v>
      </c>
      <c r="I1037" s="1623" t="s">
        <v>273</v>
      </c>
      <c r="J1037" s="1578">
        <v>1</v>
      </c>
      <c r="K1037" s="1578" t="s">
        <v>4798</v>
      </c>
      <c r="L1037" s="1582">
        <v>74</v>
      </c>
      <c r="M1037" s="1574">
        <v>30</v>
      </c>
      <c r="N1037" s="1611">
        <v>2</v>
      </c>
      <c r="O1037" s="1575" t="s">
        <v>2199</v>
      </c>
      <c r="P1037" s="1595"/>
      <c r="Q1037" s="1595"/>
      <c r="R1037" s="1595"/>
      <c r="S1037" s="1595"/>
      <c r="T1037" s="1595"/>
      <c r="U1037" s="1595"/>
    </row>
    <row r="1038" spans="1:21" s="1581" customFormat="1">
      <c r="A1038" s="1608" t="s">
        <v>4799</v>
      </c>
      <c r="B1038" s="1600" t="s">
        <v>595</v>
      </c>
      <c r="C1038" s="1601" t="s">
        <v>918</v>
      </c>
      <c r="D1038" s="1602"/>
      <c r="E1038" s="1573">
        <v>54</v>
      </c>
      <c r="F1038" s="1574"/>
      <c r="G1038" s="1590" t="s">
        <v>555</v>
      </c>
      <c r="H1038" s="1576">
        <v>1.27</v>
      </c>
      <c r="I1038" s="1623" t="s">
        <v>273</v>
      </c>
      <c r="J1038" s="1578">
        <v>1</v>
      </c>
      <c r="K1038" s="1578" t="s">
        <v>4798</v>
      </c>
      <c r="L1038" s="1582">
        <v>84</v>
      </c>
      <c r="M1038" s="1574">
        <v>30</v>
      </c>
      <c r="N1038" s="1611">
        <v>2</v>
      </c>
      <c r="O1038" s="1575" t="s">
        <v>2199</v>
      </c>
      <c r="P1038" s="1595"/>
      <c r="Q1038" s="1595"/>
      <c r="R1038" s="1595"/>
      <c r="S1038" s="1595"/>
      <c r="T1038" s="1595"/>
      <c r="U1038" s="1595"/>
    </row>
    <row r="1039" spans="1:21" s="1581" customFormat="1">
      <c r="A1039" s="1608" t="s">
        <v>4800</v>
      </c>
      <c r="B1039" s="1600" t="s">
        <v>595</v>
      </c>
      <c r="C1039" s="1601" t="s">
        <v>918</v>
      </c>
      <c r="D1039" s="1602"/>
      <c r="E1039" s="1573">
        <v>59</v>
      </c>
      <c r="F1039" s="1574"/>
      <c r="G1039" s="1590" t="s">
        <v>555</v>
      </c>
      <c r="H1039" s="1576">
        <v>1.27</v>
      </c>
      <c r="I1039" s="1623" t="s">
        <v>273</v>
      </c>
      <c r="J1039" s="1578">
        <v>1</v>
      </c>
      <c r="K1039" s="1578" t="s">
        <v>4798</v>
      </c>
      <c r="L1039" s="1582">
        <v>89</v>
      </c>
      <c r="M1039" s="1574">
        <v>30</v>
      </c>
      <c r="N1039" s="1611">
        <v>2</v>
      </c>
      <c r="O1039" s="1575" t="s">
        <v>2199</v>
      </c>
      <c r="P1039" s="1595"/>
      <c r="Q1039" s="1595"/>
      <c r="R1039" s="1595"/>
      <c r="S1039" s="1595"/>
      <c r="T1039" s="1595"/>
      <c r="U1039" s="1595"/>
    </row>
    <row r="1040" spans="1:21" s="525" customFormat="1">
      <c r="A1040" s="1507" t="s">
        <v>40</v>
      </c>
      <c r="B1040" s="1500" t="s">
        <v>595</v>
      </c>
      <c r="C1040" s="1501" t="s">
        <v>596</v>
      </c>
      <c r="D1040" s="1502"/>
      <c r="E1040" s="1503">
        <v>40</v>
      </c>
      <c r="F1040" s="1494"/>
      <c r="G1040" s="1469" t="s">
        <v>555</v>
      </c>
      <c r="H1040" s="286"/>
      <c r="I1040" s="449"/>
      <c r="J1040" s="413"/>
      <c r="K1040" s="413"/>
      <c r="L1040" s="1505">
        <v>60</v>
      </c>
      <c r="M1040" s="1494">
        <v>20</v>
      </c>
      <c r="N1040" s="1506"/>
      <c r="O1040" s="1508"/>
      <c r="P1040" s="637"/>
      <c r="Q1040" s="637"/>
      <c r="R1040" s="637"/>
      <c r="S1040" s="637"/>
      <c r="T1040" s="637"/>
      <c r="U1040" s="637"/>
    </row>
    <row r="1041" spans="1:21" s="525" customFormat="1">
      <c r="A1041" s="1507" t="s">
        <v>2210</v>
      </c>
      <c r="B1041" s="1500" t="s">
        <v>595</v>
      </c>
      <c r="C1041" s="1501" t="s">
        <v>596</v>
      </c>
      <c r="D1041" s="1502"/>
      <c r="E1041" s="1451">
        <v>48</v>
      </c>
      <c r="F1041" s="1452"/>
      <c r="G1041" s="1469" t="s">
        <v>555</v>
      </c>
      <c r="H1041" s="286"/>
      <c r="I1041" s="449"/>
      <c r="J1041" s="413"/>
      <c r="K1041" s="413"/>
      <c r="L1041" s="1454">
        <v>70</v>
      </c>
      <c r="M1041" s="1452">
        <v>22</v>
      </c>
      <c r="N1041" s="1456"/>
      <c r="O1041" s="1476"/>
      <c r="P1041" s="637"/>
      <c r="Q1041" s="637"/>
      <c r="R1041" s="637"/>
      <c r="S1041" s="637"/>
      <c r="T1041" s="637"/>
      <c r="U1041" s="637"/>
    </row>
    <row r="1042" spans="1:21" s="525" customFormat="1">
      <c r="A1042" s="1497" t="s">
        <v>2211</v>
      </c>
      <c r="B1042" s="1500" t="s">
        <v>595</v>
      </c>
      <c r="C1042" s="1501" t="s">
        <v>596</v>
      </c>
      <c r="D1042" s="1502"/>
      <c r="E1042" s="1451">
        <v>54</v>
      </c>
      <c r="F1042" s="1452"/>
      <c r="G1042" s="1469" t="s">
        <v>555</v>
      </c>
      <c r="H1042" s="286"/>
      <c r="I1042" s="449"/>
      <c r="J1042" s="413"/>
      <c r="K1042" s="413"/>
      <c r="L1042" s="1454">
        <v>79</v>
      </c>
      <c r="M1042" s="1452">
        <v>25</v>
      </c>
      <c r="N1042" s="1456"/>
      <c r="O1042" s="1476"/>
      <c r="P1042" s="637"/>
      <c r="Q1042" s="637"/>
      <c r="R1042" s="637"/>
      <c r="S1042" s="637"/>
      <c r="T1042" s="637"/>
      <c r="U1042" s="637"/>
    </row>
    <row r="1043" spans="1:21" s="1581" customFormat="1">
      <c r="A1043" s="1599" t="s">
        <v>40</v>
      </c>
      <c r="B1043" s="1600" t="s">
        <v>595</v>
      </c>
      <c r="C1043" s="1601" t="s">
        <v>851</v>
      </c>
      <c r="D1043" s="1602"/>
      <c r="E1043" s="1603">
        <v>65</v>
      </c>
      <c r="F1043" s="1604"/>
      <c r="G1043" s="1590" t="s">
        <v>555</v>
      </c>
      <c r="H1043" s="1576">
        <v>1.27</v>
      </c>
      <c r="I1043" s="1623" t="s">
        <v>273</v>
      </c>
      <c r="J1043" s="1578">
        <v>1</v>
      </c>
      <c r="K1043" s="1578" t="s">
        <v>4798</v>
      </c>
      <c r="L1043" s="1606">
        <v>115</v>
      </c>
      <c r="M1043" s="1604">
        <v>30</v>
      </c>
      <c r="N1043" s="2056">
        <v>2</v>
      </c>
      <c r="O1043" s="1575" t="s">
        <v>919</v>
      </c>
      <c r="P1043" s="1595"/>
      <c r="Q1043" s="1595"/>
      <c r="R1043" s="1595"/>
      <c r="S1043" s="1595"/>
      <c r="T1043" s="1595"/>
      <c r="U1043" s="1595"/>
    </row>
    <row r="1044" spans="1:21" s="1581" customFormat="1">
      <c r="A1044" s="1608" t="s">
        <v>4799</v>
      </c>
      <c r="B1044" s="1600" t="s">
        <v>595</v>
      </c>
      <c r="C1044" s="1601" t="s">
        <v>851</v>
      </c>
      <c r="D1044" s="1602"/>
      <c r="E1044" s="1573">
        <v>70</v>
      </c>
      <c r="F1044" s="1574"/>
      <c r="G1044" s="1590" t="s">
        <v>555</v>
      </c>
      <c r="H1044" s="1576">
        <v>1.27</v>
      </c>
      <c r="I1044" s="1623" t="s">
        <v>273</v>
      </c>
      <c r="J1044" s="1578">
        <v>1</v>
      </c>
      <c r="K1044" s="1578" t="s">
        <v>4798</v>
      </c>
      <c r="L1044" s="1582">
        <v>120</v>
      </c>
      <c r="M1044" s="1574">
        <v>50</v>
      </c>
      <c r="N1044" s="1611">
        <v>2</v>
      </c>
      <c r="O1044" s="1575" t="s">
        <v>919</v>
      </c>
      <c r="P1044" s="1595"/>
      <c r="Q1044" s="1595"/>
      <c r="R1044" s="1595"/>
      <c r="S1044" s="1595"/>
      <c r="T1044" s="1595"/>
      <c r="U1044" s="1595"/>
    </row>
    <row r="1045" spans="1:21" s="1581" customFormat="1">
      <c r="A1045" s="1608" t="s">
        <v>4800</v>
      </c>
      <c r="B1045" s="1600" t="s">
        <v>595</v>
      </c>
      <c r="C1045" s="1601" t="s">
        <v>851</v>
      </c>
      <c r="D1045" s="1602"/>
      <c r="E1045" s="1573">
        <v>75</v>
      </c>
      <c r="F1045" s="1574"/>
      <c r="G1045" s="1590" t="s">
        <v>555</v>
      </c>
      <c r="H1045" s="1576">
        <v>1.27</v>
      </c>
      <c r="I1045" s="1623" t="s">
        <v>273</v>
      </c>
      <c r="J1045" s="1578">
        <v>1</v>
      </c>
      <c r="K1045" s="1578" t="s">
        <v>4798</v>
      </c>
      <c r="L1045" s="1582">
        <v>125</v>
      </c>
      <c r="M1045" s="1574">
        <v>55</v>
      </c>
      <c r="N1045" s="1611">
        <v>2</v>
      </c>
      <c r="O1045" s="1575" t="s">
        <v>919</v>
      </c>
      <c r="P1045" s="1595"/>
      <c r="Q1045" s="1595"/>
      <c r="R1045" s="1595"/>
      <c r="S1045" s="1595"/>
      <c r="T1045" s="1595"/>
      <c r="U1045" s="1595"/>
    </row>
    <row r="1046" spans="1:21" s="342" customFormat="1">
      <c r="A1046" s="345"/>
      <c r="B1046" s="305"/>
      <c r="C1046" s="306"/>
      <c r="D1046" s="307"/>
      <c r="E1046" s="308"/>
      <c r="F1046" s="309"/>
      <c r="G1046" s="309"/>
      <c r="H1046" s="293"/>
      <c r="I1046" s="310"/>
      <c r="J1046" s="313"/>
      <c r="K1046" s="313"/>
      <c r="L1046" s="310"/>
      <c r="M1046" s="309"/>
      <c r="N1046" s="1402"/>
      <c r="O1046" s="1423"/>
      <c r="P1046" s="318"/>
      <c r="Q1046" s="318"/>
      <c r="R1046" s="318"/>
      <c r="S1046" s="318"/>
      <c r="T1046" s="318"/>
      <c r="U1046" s="318"/>
    </row>
    <row r="1047" spans="1:21" s="342" customFormat="1">
      <c r="A1047" s="527" t="s">
        <v>2400</v>
      </c>
      <c r="B1047" s="53" t="s">
        <v>327</v>
      </c>
      <c r="C1047" s="268" t="s">
        <v>2399</v>
      </c>
      <c r="D1047" s="62"/>
      <c r="E1047" s="284">
        <v>50</v>
      </c>
      <c r="F1047" s="285"/>
      <c r="G1047" s="285"/>
      <c r="H1047" s="286">
        <v>1.26</v>
      </c>
      <c r="I1047" s="287" t="s">
        <v>273</v>
      </c>
      <c r="J1047" s="288"/>
      <c r="K1047" s="288"/>
      <c r="L1047" s="287">
        <v>90</v>
      </c>
      <c r="M1047" s="285">
        <v>40</v>
      </c>
      <c r="N1047" s="1400">
        <v>2</v>
      </c>
      <c r="O1047" s="1422"/>
      <c r="P1047" s="318"/>
      <c r="Q1047" s="318"/>
      <c r="R1047" s="318"/>
      <c r="S1047" s="318"/>
      <c r="T1047" s="318"/>
      <c r="U1047" s="318"/>
    </row>
    <row r="1048" spans="1:21" s="342" customFormat="1">
      <c r="A1048" s="527" t="s">
        <v>335</v>
      </c>
      <c r="B1048" s="53" t="s">
        <v>327</v>
      </c>
      <c r="C1048" s="268" t="s">
        <v>2399</v>
      </c>
      <c r="D1048" s="62"/>
      <c r="E1048" s="284">
        <v>58</v>
      </c>
      <c r="F1048" s="285"/>
      <c r="G1048" s="285"/>
      <c r="H1048" s="286">
        <v>1.26</v>
      </c>
      <c r="I1048" s="287" t="s">
        <v>273</v>
      </c>
      <c r="J1048" s="288"/>
      <c r="K1048" s="288"/>
      <c r="L1048" s="287">
        <v>105</v>
      </c>
      <c r="M1048" s="285">
        <v>47</v>
      </c>
      <c r="N1048" s="1400">
        <v>2</v>
      </c>
      <c r="O1048" s="1422"/>
      <c r="P1048" s="318"/>
      <c r="Q1048" s="318"/>
      <c r="R1048" s="318"/>
      <c r="S1048" s="318"/>
      <c r="T1048" s="318"/>
      <c r="U1048" s="318"/>
    </row>
    <row r="1049" spans="1:21" s="342" customFormat="1">
      <c r="A1049" s="527" t="s">
        <v>2400</v>
      </c>
      <c r="B1049" s="53" t="s">
        <v>327</v>
      </c>
      <c r="C1049" s="268" t="s">
        <v>852</v>
      </c>
      <c r="D1049" s="62"/>
      <c r="E1049" s="284">
        <v>48</v>
      </c>
      <c r="F1049" s="285"/>
      <c r="G1049" s="285"/>
      <c r="H1049" s="286">
        <v>1.26</v>
      </c>
      <c r="I1049" s="287" t="s">
        <v>273</v>
      </c>
      <c r="J1049" s="288"/>
      <c r="K1049" s="288"/>
      <c r="L1049" s="287">
        <v>88</v>
      </c>
      <c r="M1049" s="285">
        <v>40</v>
      </c>
      <c r="N1049" s="1400">
        <v>2</v>
      </c>
      <c r="O1049" s="1422"/>
      <c r="P1049" s="318"/>
      <c r="Q1049" s="318"/>
      <c r="R1049" s="318"/>
      <c r="S1049" s="318"/>
      <c r="T1049" s="318"/>
      <c r="U1049" s="318"/>
    </row>
    <row r="1050" spans="1:21" s="342" customFormat="1">
      <c r="A1050" s="527" t="s">
        <v>335</v>
      </c>
      <c r="B1050" s="53" t="s">
        <v>327</v>
      </c>
      <c r="C1050" s="268" t="s">
        <v>852</v>
      </c>
      <c r="D1050" s="62"/>
      <c r="E1050" s="284">
        <v>54</v>
      </c>
      <c r="F1050" s="285"/>
      <c r="G1050" s="285"/>
      <c r="H1050" s="286">
        <v>1.26</v>
      </c>
      <c r="I1050" s="287" t="s">
        <v>273</v>
      </c>
      <c r="J1050" s="288"/>
      <c r="K1050" s="288"/>
      <c r="L1050" s="287">
        <v>101</v>
      </c>
      <c r="M1050" s="285">
        <v>47</v>
      </c>
      <c r="N1050" s="1400">
        <v>2</v>
      </c>
      <c r="O1050" s="1422"/>
      <c r="P1050" s="318"/>
      <c r="Q1050" s="318"/>
      <c r="R1050" s="318"/>
      <c r="S1050" s="318"/>
      <c r="T1050" s="318"/>
      <c r="U1050" s="318"/>
    </row>
    <row r="1051" spans="1:21" s="342" customFormat="1">
      <c r="A1051" s="527" t="s">
        <v>2206</v>
      </c>
      <c r="B1051" s="53" t="s">
        <v>327</v>
      </c>
      <c r="C1051" s="268" t="s">
        <v>853</v>
      </c>
      <c r="D1051" s="62"/>
      <c r="E1051" s="284">
        <v>37</v>
      </c>
      <c r="F1051" s="285"/>
      <c r="G1051" s="285"/>
      <c r="H1051" s="286"/>
      <c r="I1051" s="287"/>
      <c r="J1051" s="288"/>
      <c r="K1051" s="288"/>
      <c r="L1051" s="287">
        <v>61</v>
      </c>
      <c r="M1051" s="285">
        <v>24</v>
      </c>
      <c r="N1051" s="1400">
        <v>3</v>
      </c>
      <c r="O1051" s="1423"/>
      <c r="P1051" s="318"/>
      <c r="Q1051" s="318"/>
      <c r="R1051" s="318"/>
      <c r="S1051" s="318"/>
      <c r="T1051" s="318"/>
      <c r="U1051" s="318"/>
    </row>
    <row r="1052" spans="1:21" s="525" customFormat="1">
      <c r="A1052" s="527" t="s">
        <v>335</v>
      </c>
      <c r="B1052" s="53" t="s">
        <v>327</v>
      </c>
      <c r="C1052" s="268" t="s">
        <v>853</v>
      </c>
      <c r="D1052" s="62"/>
      <c r="E1052" s="284">
        <v>46</v>
      </c>
      <c r="F1052" s="285"/>
      <c r="G1052" s="285"/>
      <c r="H1052" s="286"/>
      <c r="I1052" s="287"/>
      <c r="J1052" s="288"/>
      <c r="K1052" s="288"/>
      <c r="L1052" s="287">
        <v>79</v>
      </c>
      <c r="M1052" s="285">
        <v>33</v>
      </c>
      <c r="N1052" s="1400">
        <v>3</v>
      </c>
      <c r="O1052" s="1423"/>
      <c r="P1052" s="637"/>
      <c r="Q1052" s="637"/>
      <c r="R1052" s="637"/>
      <c r="S1052" s="637"/>
      <c r="T1052" s="637"/>
      <c r="U1052" s="637"/>
    </row>
    <row r="1053" spans="1:21" s="525" customFormat="1">
      <c r="A1053" s="527" t="s">
        <v>2400</v>
      </c>
      <c r="B1053" s="53" t="s">
        <v>327</v>
      </c>
      <c r="C1053" s="268" t="s">
        <v>1234</v>
      </c>
      <c r="D1053" s="62"/>
      <c r="E1053" s="284">
        <v>40</v>
      </c>
      <c r="F1053" s="285"/>
      <c r="G1053" s="290"/>
      <c r="H1053" s="286">
        <v>1.26</v>
      </c>
      <c r="I1053" s="287" t="s">
        <v>273</v>
      </c>
      <c r="J1053" s="288"/>
      <c r="K1053" s="288"/>
      <c r="L1053" s="287">
        <v>70</v>
      </c>
      <c r="M1053" s="285">
        <v>30</v>
      </c>
      <c r="N1053" s="1400">
        <v>2</v>
      </c>
      <c r="O1053" s="1422"/>
      <c r="P1053" s="637"/>
      <c r="Q1053" s="637"/>
      <c r="R1053" s="637"/>
      <c r="S1053" s="637"/>
      <c r="T1053" s="637"/>
      <c r="U1053" s="637"/>
    </row>
    <row r="1054" spans="1:21" s="342" customFormat="1">
      <c r="A1054" s="527" t="s">
        <v>335</v>
      </c>
      <c r="B1054" s="53" t="s">
        <v>327</v>
      </c>
      <c r="C1054" s="268" t="s">
        <v>1234</v>
      </c>
      <c r="D1054" s="62"/>
      <c r="E1054" s="284">
        <v>45</v>
      </c>
      <c r="F1054" s="285"/>
      <c r="G1054" s="290"/>
      <c r="H1054" s="286">
        <v>1.26</v>
      </c>
      <c r="I1054" s="287" t="s">
        <v>273</v>
      </c>
      <c r="J1054" s="288"/>
      <c r="K1054" s="288"/>
      <c r="L1054" s="287">
        <v>80</v>
      </c>
      <c r="M1054" s="285">
        <v>35</v>
      </c>
      <c r="N1054" s="1400">
        <v>2</v>
      </c>
      <c r="O1054" s="1422"/>
      <c r="P1054" s="318"/>
      <c r="Q1054" s="318"/>
      <c r="R1054" s="318"/>
      <c r="S1054" s="318"/>
      <c r="T1054" s="318"/>
      <c r="U1054" s="318"/>
    </row>
    <row r="1055" spans="1:21" s="342" customFormat="1">
      <c r="A1055" s="1497"/>
      <c r="B1055" s="1448" t="s">
        <v>327</v>
      </c>
      <c r="C1055" s="1449" t="s">
        <v>3898</v>
      </c>
      <c r="D1055" s="1450"/>
      <c r="E1055" s="1451"/>
      <c r="F1055" s="1452"/>
      <c r="G1055" s="1465"/>
      <c r="H1055" s="1453"/>
      <c r="I1055" s="1454"/>
      <c r="J1055" s="288"/>
      <c r="K1055" s="288"/>
      <c r="L1055" s="287"/>
      <c r="M1055" s="285"/>
      <c r="N1055" s="1400"/>
      <c r="O1055" s="1423"/>
      <c r="P1055" s="318"/>
      <c r="Q1055" s="318"/>
      <c r="R1055" s="318"/>
      <c r="S1055" s="318"/>
      <c r="T1055" s="318"/>
      <c r="U1055" s="318"/>
    </row>
    <row r="1056" spans="1:21" s="342" customFormat="1">
      <c r="A1056" s="1497"/>
      <c r="B1056" s="1448" t="s">
        <v>327</v>
      </c>
      <c r="C1056" s="1449" t="s">
        <v>3898</v>
      </c>
      <c r="D1056" s="1450"/>
      <c r="E1056" s="1451"/>
      <c r="F1056" s="1452"/>
      <c r="G1056" s="1465"/>
      <c r="H1056" s="1453"/>
      <c r="I1056" s="1454"/>
      <c r="J1056" s="288"/>
      <c r="K1056" s="288"/>
      <c r="L1056" s="287"/>
      <c r="M1056" s="285"/>
      <c r="N1056" s="1400"/>
      <c r="O1056" s="1423"/>
      <c r="P1056" s="318"/>
      <c r="Q1056" s="318"/>
      <c r="R1056" s="318"/>
      <c r="S1056" s="318"/>
      <c r="T1056" s="318"/>
      <c r="U1056" s="318"/>
    </row>
    <row r="1057" spans="1:21" s="1581" customFormat="1">
      <c r="A1057" s="1608" t="s">
        <v>4374</v>
      </c>
      <c r="B1057" s="1570" t="s">
        <v>2402</v>
      </c>
      <c r="C1057" s="1571" t="s">
        <v>4373</v>
      </c>
      <c r="D1057" s="1572"/>
      <c r="E1057" s="1573">
        <v>41</v>
      </c>
      <c r="F1057" s="1574"/>
      <c r="G1057" s="1622" t="s">
        <v>555</v>
      </c>
      <c r="H1057" s="1576">
        <v>1.27</v>
      </c>
      <c r="I1057" s="1582" t="s">
        <v>273</v>
      </c>
      <c r="J1057" s="1578"/>
      <c r="K1057" s="1578"/>
      <c r="L1057" s="1582">
        <v>56</v>
      </c>
      <c r="M1057" s="1574"/>
      <c r="N1057" s="1611"/>
      <c r="O1057" s="1616"/>
      <c r="P1057" s="1595"/>
      <c r="Q1057" s="1595"/>
      <c r="R1057" s="1595"/>
      <c r="S1057" s="1595"/>
      <c r="T1057" s="1595"/>
      <c r="U1057" s="1595"/>
    </row>
    <row r="1058" spans="1:21" s="1581" customFormat="1">
      <c r="A1058" s="1608" t="s">
        <v>4375</v>
      </c>
      <c r="B1058" s="1570" t="s">
        <v>2402</v>
      </c>
      <c r="C1058" s="1571" t="s">
        <v>4373</v>
      </c>
      <c r="D1058" s="1572"/>
      <c r="E1058" s="1573">
        <v>47</v>
      </c>
      <c r="F1058" s="1574"/>
      <c r="G1058" s="1622" t="s">
        <v>555</v>
      </c>
      <c r="H1058" s="1576">
        <v>1.27</v>
      </c>
      <c r="I1058" s="1582" t="s">
        <v>273</v>
      </c>
      <c r="J1058" s="1578"/>
      <c r="K1058" s="1578"/>
      <c r="L1058" s="1582">
        <v>62</v>
      </c>
      <c r="M1058" s="1574"/>
      <c r="N1058" s="1611"/>
      <c r="O1058" s="1616"/>
      <c r="P1058" s="1595"/>
      <c r="Q1058" s="1595"/>
      <c r="R1058" s="1595"/>
      <c r="S1058" s="1595"/>
      <c r="T1058" s="1595"/>
      <c r="U1058" s="1595"/>
    </row>
    <row r="1059" spans="1:21" s="1581" customFormat="1">
      <c r="A1059" s="1608" t="s">
        <v>4376</v>
      </c>
      <c r="B1059" s="1570" t="s">
        <v>2402</v>
      </c>
      <c r="C1059" s="1571" t="s">
        <v>4373</v>
      </c>
      <c r="D1059" s="1572"/>
      <c r="E1059" s="1573">
        <v>57</v>
      </c>
      <c r="F1059" s="1574"/>
      <c r="G1059" s="1622" t="s">
        <v>555</v>
      </c>
      <c r="H1059" s="1576">
        <v>1.27</v>
      </c>
      <c r="I1059" s="1582" t="s">
        <v>273</v>
      </c>
      <c r="J1059" s="1578"/>
      <c r="K1059" s="1578"/>
      <c r="L1059" s="1582">
        <v>72</v>
      </c>
      <c r="M1059" s="1574"/>
      <c r="N1059" s="1611"/>
      <c r="O1059" s="1616"/>
      <c r="P1059" s="1595"/>
      <c r="Q1059" s="1595"/>
      <c r="R1059" s="1595"/>
      <c r="S1059" s="1595"/>
      <c r="T1059" s="1595"/>
      <c r="U1059" s="1595"/>
    </row>
    <row r="1060" spans="1:21" s="342" customFormat="1">
      <c r="A1060" s="1510" t="s">
        <v>534</v>
      </c>
      <c r="B1060" s="1464" t="s">
        <v>2212</v>
      </c>
      <c r="C1060" s="1461" t="s">
        <v>2213</v>
      </c>
      <c r="D1060" s="1462"/>
      <c r="E1060" s="1463">
        <v>64.3</v>
      </c>
      <c r="F1060" s="1465"/>
      <c r="G1060" s="1465" t="s">
        <v>555</v>
      </c>
      <c r="H1060" s="1465"/>
      <c r="I1060" s="1479"/>
      <c r="J1060" s="1479"/>
      <c r="K1060" s="1479"/>
      <c r="L1060" s="1479">
        <v>82.3</v>
      </c>
      <c r="M1060" s="1465">
        <v>18</v>
      </c>
      <c r="N1060" s="1467"/>
      <c r="O1060" s="1422"/>
      <c r="P1060" s="318"/>
      <c r="Q1060" s="318"/>
      <c r="R1060" s="318"/>
      <c r="S1060" s="318"/>
      <c r="T1060" s="318"/>
      <c r="U1060" s="318"/>
    </row>
    <row r="1061" spans="1:21" s="342" customFormat="1">
      <c r="A1061" s="1510" t="s">
        <v>2215</v>
      </c>
      <c r="B1061" s="1464" t="s">
        <v>2212</v>
      </c>
      <c r="C1061" s="1461" t="s">
        <v>2213</v>
      </c>
      <c r="D1061" s="1462"/>
      <c r="E1061" s="1463">
        <v>67.3</v>
      </c>
      <c r="F1061" s="1465"/>
      <c r="G1061" s="1465" t="s">
        <v>555</v>
      </c>
      <c r="H1061" s="1465"/>
      <c r="I1061" s="1479"/>
      <c r="J1061" s="1479"/>
      <c r="K1061" s="1479"/>
      <c r="L1061" s="1479">
        <v>89.3</v>
      </c>
      <c r="M1061" s="1465">
        <v>22</v>
      </c>
      <c r="N1061" s="1467"/>
      <c r="O1061" s="1422"/>
      <c r="P1061" s="318"/>
      <c r="Q1061" s="318"/>
      <c r="R1061" s="318"/>
      <c r="S1061" s="318"/>
      <c r="T1061" s="318"/>
      <c r="U1061" s="318"/>
    </row>
    <row r="1062" spans="1:21" s="342" customFormat="1">
      <c r="A1062" s="1510" t="s">
        <v>2216</v>
      </c>
      <c r="B1062" s="1464" t="s">
        <v>2212</v>
      </c>
      <c r="C1062" s="1461" t="s">
        <v>2213</v>
      </c>
      <c r="D1062" s="1462"/>
      <c r="E1062" s="1463">
        <v>74.3</v>
      </c>
      <c r="F1062" s="1465"/>
      <c r="G1062" s="1465" t="s">
        <v>555</v>
      </c>
      <c r="H1062" s="1465"/>
      <c r="I1062" s="1479"/>
      <c r="J1062" s="1479"/>
      <c r="K1062" s="1479"/>
      <c r="L1062" s="1479">
        <v>96.3</v>
      </c>
      <c r="M1062" s="1465">
        <v>22</v>
      </c>
      <c r="N1062" s="1467"/>
      <c r="O1062" s="1428"/>
      <c r="P1062" s="318"/>
      <c r="Q1062" s="318"/>
      <c r="R1062" s="318"/>
      <c r="S1062" s="318"/>
      <c r="T1062" s="318"/>
      <c r="U1062" s="318"/>
    </row>
    <row r="1063" spans="1:21" s="342" customFormat="1">
      <c r="A1063" s="1510" t="s">
        <v>2217</v>
      </c>
      <c r="B1063" s="1464" t="s">
        <v>2212</v>
      </c>
      <c r="C1063" s="1461" t="s">
        <v>2213</v>
      </c>
      <c r="D1063" s="1462"/>
      <c r="E1063" s="1463">
        <v>85.3</v>
      </c>
      <c r="F1063" s="1465"/>
      <c r="G1063" s="1465" t="s">
        <v>555</v>
      </c>
      <c r="H1063" s="1465"/>
      <c r="I1063" s="1479"/>
      <c r="J1063" s="1479"/>
      <c r="K1063" s="1479"/>
      <c r="L1063" s="1479">
        <v>109.3</v>
      </c>
      <c r="M1063" s="1465">
        <v>24</v>
      </c>
      <c r="N1063" s="1467"/>
      <c r="O1063" s="1428"/>
      <c r="P1063" s="318"/>
      <c r="Q1063" s="318"/>
      <c r="R1063" s="318"/>
      <c r="S1063" s="318"/>
      <c r="T1063" s="318"/>
      <c r="U1063" s="318"/>
    </row>
    <row r="1064" spans="1:21" s="342" customFormat="1">
      <c r="A1064" s="1510" t="s">
        <v>2218</v>
      </c>
      <c r="B1064" s="1464" t="s">
        <v>2212</v>
      </c>
      <c r="C1064" s="1461" t="s">
        <v>2213</v>
      </c>
      <c r="D1064" s="1462"/>
      <c r="E1064" s="1463">
        <v>109.3</v>
      </c>
      <c r="F1064" s="1465"/>
      <c r="G1064" s="1465" t="s">
        <v>555</v>
      </c>
      <c r="H1064" s="1465"/>
      <c r="I1064" s="1479"/>
      <c r="J1064" s="1479"/>
      <c r="K1064" s="1479"/>
      <c r="L1064" s="1479">
        <v>140</v>
      </c>
      <c r="M1064" s="1465">
        <v>31</v>
      </c>
      <c r="N1064" s="1467"/>
      <c r="O1064" s="1423"/>
      <c r="P1064" s="318"/>
      <c r="Q1064" s="318"/>
      <c r="R1064" s="318"/>
      <c r="S1064" s="318"/>
      <c r="T1064" s="318"/>
      <c r="U1064" s="318"/>
    </row>
    <row r="1065" spans="1:21" s="525" customFormat="1">
      <c r="A1065" s="1510" t="s">
        <v>534</v>
      </c>
      <c r="B1065" s="1464" t="s">
        <v>2212</v>
      </c>
      <c r="C1065" s="1461" t="s">
        <v>2214</v>
      </c>
      <c r="D1065" s="1462"/>
      <c r="E1065" s="1463">
        <v>47</v>
      </c>
      <c r="F1065" s="1465"/>
      <c r="G1065" s="1465" t="s">
        <v>555</v>
      </c>
      <c r="H1065" s="1465"/>
      <c r="I1065" s="1479"/>
      <c r="J1065" s="1479"/>
      <c r="K1065" s="1479"/>
      <c r="L1065" s="1479">
        <v>62</v>
      </c>
      <c r="M1065" s="1465">
        <v>15</v>
      </c>
      <c r="N1065" s="1467"/>
      <c r="O1065" s="1423"/>
      <c r="P1065" s="637"/>
      <c r="Q1065" s="637"/>
      <c r="R1065" s="637"/>
      <c r="S1065" s="637"/>
      <c r="T1065" s="637"/>
      <c r="U1065" s="637"/>
    </row>
    <row r="1066" spans="1:21" s="525" customFormat="1">
      <c r="A1066" s="1510" t="s">
        <v>2215</v>
      </c>
      <c r="B1066" s="1464" t="s">
        <v>2212</v>
      </c>
      <c r="C1066" s="1461" t="s">
        <v>2214</v>
      </c>
      <c r="D1066" s="1462"/>
      <c r="E1066" s="1463">
        <v>52</v>
      </c>
      <c r="F1066" s="1465"/>
      <c r="G1066" s="1465" t="s">
        <v>555</v>
      </c>
      <c r="H1066" s="1465"/>
      <c r="I1066" s="1479"/>
      <c r="J1066" s="1479"/>
      <c r="K1066" s="1479"/>
      <c r="L1066" s="1479">
        <v>67</v>
      </c>
      <c r="M1066" s="1465">
        <v>15</v>
      </c>
      <c r="N1066" s="1467"/>
      <c r="O1066" s="1423"/>
      <c r="P1066" s="637"/>
      <c r="Q1066" s="637"/>
      <c r="R1066" s="637"/>
      <c r="S1066" s="637"/>
      <c r="T1066" s="637"/>
      <c r="U1066" s="637"/>
    </row>
    <row r="1067" spans="1:21" s="525" customFormat="1" ht="16.5" customHeight="1">
      <c r="A1067" s="1510" t="s">
        <v>2216</v>
      </c>
      <c r="B1067" s="1464" t="s">
        <v>2212</v>
      </c>
      <c r="C1067" s="1461" t="s">
        <v>2214</v>
      </c>
      <c r="D1067" s="1462"/>
      <c r="E1067" s="1463">
        <v>57</v>
      </c>
      <c r="F1067" s="1465"/>
      <c r="G1067" s="1465" t="s">
        <v>555</v>
      </c>
      <c r="H1067" s="1465"/>
      <c r="I1067" s="1479"/>
      <c r="J1067" s="1479"/>
      <c r="K1067" s="1479"/>
      <c r="L1067" s="1479">
        <v>74</v>
      </c>
      <c r="M1067" s="1465">
        <v>17</v>
      </c>
      <c r="N1067" s="1467"/>
      <c r="O1067" s="1423"/>
      <c r="P1067" s="637"/>
      <c r="Q1067" s="637"/>
      <c r="R1067" s="637"/>
      <c r="S1067" s="637"/>
      <c r="T1067" s="637"/>
      <c r="U1067" s="637"/>
    </row>
    <row r="1068" spans="1:21" s="525" customFormat="1" ht="16.5" customHeight="1">
      <c r="A1068" s="1510" t="s">
        <v>2217</v>
      </c>
      <c r="B1068" s="1464" t="s">
        <v>2212</v>
      </c>
      <c r="C1068" s="1461" t="s">
        <v>2214</v>
      </c>
      <c r="D1068" s="1462"/>
      <c r="E1068" s="1463">
        <v>65</v>
      </c>
      <c r="F1068" s="1465"/>
      <c r="G1068" s="1465" t="s">
        <v>555</v>
      </c>
      <c r="H1068" s="1465"/>
      <c r="I1068" s="1479"/>
      <c r="J1068" s="1479"/>
      <c r="K1068" s="1479"/>
      <c r="L1068" s="1479">
        <v>85</v>
      </c>
      <c r="M1068" s="1465">
        <v>20</v>
      </c>
      <c r="N1068" s="1467"/>
      <c r="O1068" s="1423"/>
      <c r="P1068" s="637"/>
      <c r="Q1068" s="637"/>
      <c r="R1068" s="637"/>
      <c r="S1068" s="637"/>
      <c r="T1068" s="637"/>
      <c r="U1068" s="637"/>
    </row>
    <row r="1069" spans="1:21" s="342" customFormat="1" ht="16.5" customHeight="1">
      <c r="A1069" s="1510" t="s">
        <v>2218</v>
      </c>
      <c r="B1069" s="1464" t="s">
        <v>2212</v>
      </c>
      <c r="C1069" s="1461" t="s">
        <v>2214</v>
      </c>
      <c r="D1069" s="1462"/>
      <c r="E1069" s="1463">
        <v>77</v>
      </c>
      <c r="F1069" s="1465"/>
      <c r="G1069" s="1465" t="s">
        <v>555</v>
      </c>
      <c r="H1069" s="1465"/>
      <c r="I1069" s="1479"/>
      <c r="J1069" s="1479"/>
      <c r="K1069" s="1479"/>
      <c r="L1069" s="1479">
        <v>101</v>
      </c>
      <c r="M1069" s="1465">
        <v>24</v>
      </c>
      <c r="N1069" s="1467"/>
      <c r="O1069" s="1423"/>
      <c r="P1069" s="318"/>
      <c r="Q1069" s="318"/>
      <c r="R1069" s="318"/>
      <c r="S1069" s="318"/>
      <c r="T1069" s="318"/>
      <c r="U1069" s="318"/>
    </row>
    <row r="1070" spans="1:21" s="342" customFormat="1">
      <c r="A1070" s="1510" t="s">
        <v>2388</v>
      </c>
      <c r="B1070" s="1464" t="s">
        <v>2212</v>
      </c>
      <c r="C1070" s="1461" t="s">
        <v>2387</v>
      </c>
      <c r="D1070" s="1462"/>
      <c r="E1070" s="1463">
        <v>50</v>
      </c>
      <c r="F1070" s="1465"/>
      <c r="G1070" s="1465" t="s">
        <v>555</v>
      </c>
      <c r="H1070" s="1465"/>
      <c r="I1070" s="1479"/>
      <c r="J1070" s="1479"/>
      <c r="K1070" s="1479"/>
      <c r="L1070" s="1479">
        <v>70</v>
      </c>
      <c r="M1070" s="1465">
        <v>20</v>
      </c>
      <c r="N1070" s="1467"/>
      <c r="O1070" s="1423"/>
      <c r="P1070" s="318"/>
      <c r="Q1070" s="318"/>
      <c r="R1070" s="318"/>
      <c r="S1070" s="318"/>
      <c r="T1070" s="318"/>
      <c r="U1070" s="318"/>
    </row>
    <row r="1071" spans="1:21" s="342" customFormat="1">
      <c r="A1071" s="1510" t="s">
        <v>2389</v>
      </c>
      <c r="B1071" s="1464" t="s">
        <v>2212</v>
      </c>
      <c r="C1071" s="1461" t="s">
        <v>2387</v>
      </c>
      <c r="D1071" s="1462"/>
      <c r="E1071" s="1463">
        <v>55</v>
      </c>
      <c r="F1071" s="1465"/>
      <c r="G1071" s="1465" t="s">
        <v>555</v>
      </c>
      <c r="H1071" s="1465"/>
      <c r="I1071" s="1479"/>
      <c r="J1071" s="1479"/>
      <c r="K1071" s="1479"/>
      <c r="L1071" s="1479">
        <v>75</v>
      </c>
      <c r="M1071" s="1465">
        <v>20</v>
      </c>
      <c r="N1071" s="1467"/>
      <c r="O1071" s="1423"/>
      <c r="P1071" s="318"/>
      <c r="Q1071" s="318"/>
      <c r="R1071" s="318"/>
      <c r="S1071" s="318"/>
      <c r="T1071" s="318"/>
      <c r="U1071" s="318"/>
    </row>
    <row r="1072" spans="1:21" s="342" customFormat="1">
      <c r="A1072" s="1510" t="s">
        <v>2390</v>
      </c>
      <c r="B1072" s="1464" t="s">
        <v>2212</v>
      </c>
      <c r="C1072" s="1461" t="s">
        <v>2387</v>
      </c>
      <c r="D1072" s="1462"/>
      <c r="E1072" s="1463">
        <v>60</v>
      </c>
      <c r="F1072" s="1465"/>
      <c r="G1072" s="1465" t="s">
        <v>555</v>
      </c>
      <c r="H1072" s="1465"/>
      <c r="I1072" s="1479"/>
      <c r="J1072" s="1479"/>
      <c r="K1072" s="1479"/>
      <c r="L1072" s="1479">
        <v>80</v>
      </c>
      <c r="M1072" s="1465">
        <v>20</v>
      </c>
      <c r="N1072" s="1467"/>
      <c r="O1072" s="1423"/>
      <c r="P1072" s="318"/>
      <c r="Q1072" s="318"/>
      <c r="R1072" s="318"/>
      <c r="S1072" s="318"/>
      <c r="T1072" s="318"/>
      <c r="U1072" s="318"/>
    </row>
    <row r="1073" spans="1:21" s="342" customFormat="1" ht="16.5" customHeight="1">
      <c r="A1073" s="1510" t="s">
        <v>2391</v>
      </c>
      <c r="B1073" s="1464" t="s">
        <v>2212</v>
      </c>
      <c r="C1073" s="1461" t="s">
        <v>2387</v>
      </c>
      <c r="D1073" s="1462"/>
      <c r="E1073" s="1463">
        <v>70</v>
      </c>
      <c r="F1073" s="1465"/>
      <c r="G1073" s="1465" t="s">
        <v>555</v>
      </c>
      <c r="H1073" s="1465"/>
      <c r="I1073" s="1479"/>
      <c r="J1073" s="1479"/>
      <c r="K1073" s="1479"/>
      <c r="L1073" s="1479">
        <v>100</v>
      </c>
      <c r="M1073" s="1465">
        <v>30</v>
      </c>
      <c r="N1073" s="1467"/>
      <c r="O1073" s="1422"/>
      <c r="P1073" s="318"/>
      <c r="Q1073" s="318"/>
      <c r="R1073" s="318"/>
      <c r="S1073" s="318"/>
      <c r="T1073" s="318"/>
      <c r="U1073" s="318"/>
    </row>
    <row r="1074" spans="1:21" s="342" customFormat="1">
      <c r="A1074" s="1510" t="s">
        <v>2392</v>
      </c>
      <c r="B1074" s="1464" t="s">
        <v>2212</v>
      </c>
      <c r="C1074" s="1461" t="s">
        <v>2387</v>
      </c>
      <c r="D1074" s="1462"/>
      <c r="E1074" s="1463">
        <v>85</v>
      </c>
      <c r="F1074" s="1465"/>
      <c r="G1074" s="1465" t="s">
        <v>555</v>
      </c>
      <c r="H1074" s="1465"/>
      <c r="I1074" s="1479"/>
      <c r="J1074" s="1479"/>
      <c r="K1074" s="1479"/>
      <c r="L1074" s="1479">
        <v>115</v>
      </c>
      <c r="M1074" s="1465">
        <v>30</v>
      </c>
      <c r="N1074" s="1467"/>
      <c r="O1074" s="1422"/>
      <c r="P1074" s="318"/>
      <c r="Q1074" s="318"/>
      <c r="R1074" s="318"/>
      <c r="S1074" s="318"/>
      <c r="T1074" s="318"/>
      <c r="U1074" s="318"/>
    </row>
    <row r="1075" spans="1:21" s="342" customFormat="1">
      <c r="A1075" s="1510"/>
      <c r="B1075" s="1464" t="s">
        <v>3987</v>
      </c>
      <c r="C1075" s="1461" t="s">
        <v>3988</v>
      </c>
      <c r="D1075" s="1462"/>
      <c r="E1075" s="1463"/>
      <c r="F1075" s="1465"/>
      <c r="G1075" s="1465"/>
      <c r="H1075" s="1465"/>
      <c r="I1075" s="1479"/>
      <c r="J1075" s="1479"/>
      <c r="K1075" s="1479"/>
      <c r="L1075" s="1479"/>
      <c r="M1075" s="1465"/>
      <c r="N1075" s="1467"/>
      <c r="O1075" s="1422"/>
      <c r="P1075" s="318"/>
      <c r="Q1075" s="318"/>
      <c r="R1075" s="318"/>
      <c r="S1075" s="318"/>
      <c r="T1075" s="318"/>
      <c r="U1075" s="318"/>
    </row>
    <row r="1076" spans="1:21" s="342" customFormat="1">
      <c r="A1076" s="1510"/>
      <c r="B1076" s="1464" t="s">
        <v>3989</v>
      </c>
      <c r="C1076" s="1461" t="s">
        <v>3990</v>
      </c>
      <c r="D1076" s="1462"/>
      <c r="E1076" s="1463"/>
      <c r="F1076" s="1465"/>
      <c r="G1076" s="1465"/>
      <c r="H1076" s="1465"/>
      <c r="I1076" s="1479"/>
      <c r="J1076" s="1479"/>
      <c r="K1076" s="1479"/>
      <c r="L1076" s="1479"/>
      <c r="M1076" s="1465"/>
      <c r="N1076" s="1467"/>
      <c r="O1076" s="1422"/>
      <c r="P1076" s="318"/>
      <c r="Q1076" s="318"/>
      <c r="R1076" s="318"/>
      <c r="S1076" s="318"/>
      <c r="T1076" s="318"/>
      <c r="U1076" s="318"/>
    </row>
    <row r="1077" spans="1:21" s="342" customFormat="1">
      <c r="A1077" s="1510"/>
      <c r="B1077" s="1464" t="s">
        <v>3991</v>
      </c>
      <c r="C1077" s="1461" t="s">
        <v>3992</v>
      </c>
      <c r="D1077" s="1462"/>
      <c r="E1077" s="1463"/>
      <c r="F1077" s="1465"/>
      <c r="G1077" s="1465"/>
      <c r="H1077" s="1465"/>
      <c r="I1077" s="1479"/>
      <c r="J1077" s="1479"/>
      <c r="K1077" s="1479"/>
      <c r="L1077" s="1479"/>
      <c r="M1077" s="1465"/>
      <c r="N1077" s="1467"/>
      <c r="O1077" s="1422"/>
      <c r="P1077" s="318"/>
      <c r="Q1077" s="318"/>
      <c r="R1077" s="318"/>
      <c r="S1077" s="318"/>
      <c r="T1077" s="318"/>
      <c r="U1077" s="318"/>
    </row>
    <row r="1078" spans="1:21" s="342" customFormat="1">
      <c r="A1078" s="1510"/>
      <c r="B1078" s="1464"/>
      <c r="C1078" s="1461"/>
      <c r="D1078" s="1462"/>
      <c r="E1078" s="1463"/>
      <c r="F1078" s="1465"/>
      <c r="G1078" s="1465"/>
      <c r="H1078" s="1465"/>
      <c r="I1078" s="1479"/>
      <c r="J1078" s="1479"/>
      <c r="K1078" s="1479"/>
      <c r="L1078" s="1479"/>
      <c r="M1078" s="1465"/>
      <c r="N1078" s="1467"/>
      <c r="O1078" s="1422"/>
      <c r="P1078" s="318"/>
      <c r="Q1078" s="318"/>
      <c r="R1078" s="318"/>
      <c r="S1078" s="318"/>
      <c r="T1078" s="318"/>
      <c r="U1078" s="318"/>
    </row>
    <row r="1079" spans="1:21" s="342" customFormat="1">
      <c r="A1079" s="1511"/>
      <c r="B1079" s="305"/>
      <c r="C1079" s="306"/>
      <c r="D1079" s="307"/>
      <c r="E1079" s="308"/>
      <c r="F1079" s="309"/>
      <c r="G1079" s="314"/>
      <c r="H1079" s="293"/>
      <c r="I1079" s="1512"/>
      <c r="J1079" s="1512"/>
      <c r="K1079" s="1512"/>
      <c r="L1079" s="1512"/>
      <c r="M1079" s="309"/>
      <c r="N1079" s="1402"/>
      <c r="O1079" s="1422"/>
      <c r="P1079" s="318"/>
      <c r="Q1079" s="318"/>
      <c r="R1079" s="318"/>
      <c r="S1079" s="318"/>
      <c r="T1079" s="318"/>
      <c r="U1079" s="318"/>
    </row>
    <row r="1080" spans="1:21" s="342" customFormat="1">
      <c r="A1080" s="1513"/>
      <c r="B1080" s="1448" t="s">
        <v>1071</v>
      </c>
      <c r="C1080" s="1449" t="s">
        <v>2200</v>
      </c>
      <c r="D1080" s="1450"/>
      <c r="E1080" s="1451">
        <v>44</v>
      </c>
      <c r="F1080" s="1452"/>
      <c r="G1080" s="1469" t="s">
        <v>555</v>
      </c>
      <c r="H1080" s="1514"/>
      <c r="I1080" s="1515"/>
      <c r="J1080" s="1516"/>
      <c r="K1080" s="1455"/>
      <c r="L1080" s="1454">
        <v>64</v>
      </c>
      <c r="M1080" s="1452">
        <v>20</v>
      </c>
      <c r="N1080" s="1456">
        <v>2</v>
      </c>
      <c r="O1080" s="1422"/>
      <c r="P1080" s="318"/>
      <c r="Q1080" s="318"/>
      <c r="R1080" s="318"/>
      <c r="S1080" s="318"/>
      <c r="T1080" s="318"/>
      <c r="U1080" s="318"/>
    </row>
    <row r="1081" spans="1:21" s="342" customFormat="1">
      <c r="A1081" s="1513"/>
      <c r="B1081" s="1448" t="s">
        <v>1071</v>
      </c>
      <c r="C1081" s="1449" t="s">
        <v>1072</v>
      </c>
      <c r="D1081" s="1450"/>
      <c r="E1081" s="1451">
        <v>51</v>
      </c>
      <c r="F1081" s="1452"/>
      <c r="G1081" s="1469" t="s">
        <v>555</v>
      </c>
      <c r="H1081" s="1514"/>
      <c r="I1081" s="1515"/>
      <c r="J1081" s="1516"/>
      <c r="K1081" s="1455"/>
      <c r="L1081" s="1454">
        <v>61</v>
      </c>
      <c r="M1081" s="1452">
        <v>10</v>
      </c>
      <c r="N1081" s="1456">
        <v>2</v>
      </c>
      <c r="O1081" s="1423"/>
      <c r="P1081" s="318"/>
      <c r="Q1081" s="318"/>
      <c r="R1081" s="318"/>
      <c r="S1081" s="318"/>
      <c r="T1081" s="318"/>
      <c r="U1081" s="318"/>
    </row>
    <row r="1082" spans="1:21" s="525" customFormat="1">
      <c r="A1082" s="1517"/>
      <c r="B1082" s="1448" t="s">
        <v>1071</v>
      </c>
      <c r="C1082" s="1518" t="s">
        <v>1073</v>
      </c>
      <c r="D1082" s="1519"/>
      <c r="E1082" s="1520">
        <v>46</v>
      </c>
      <c r="F1082" s="1521"/>
      <c r="G1082" s="1469" t="s">
        <v>555</v>
      </c>
      <c r="H1082" s="1514"/>
      <c r="I1082" s="1515"/>
      <c r="J1082" s="1516"/>
      <c r="K1082" s="1516"/>
      <c r="L1082" s="1515">
        <v>56</v>
      </c>
      <c r="M1082" s="1521">
        <v>10</v>
      </c>
      <c r="N1082" s="1522">
        <v>2</v>
      </c>
      <c r="O1082" s="1423"/>
      <c r="P1082" s="637"/>
      <c r="Q1082" s="637"/>
      <c r="R1082" s="637"/>
      <c r="S1082" s="637"/>
      <c r="T1082" s="637"/>
      <c r="U1082" s="637"/>
    </row>
    <row r="1083" spans="1:21" s="525" customFormat="1">
      <c r="A1083" s="1523"/>
      <c r="B1083" s="1448" t="s">
        <v>1071</v>
      </c>
      <c r="C1083" s="1518" t="s">
        <v>1074</v>
      </c>
      <c r="D1083" s="1519"/>
      <c r="E1083" s="1520">
        <v>36</v>
      </c>
      <c r="F1083" s="1521"/>
      <c r="G1083" s="1469" t="s">
        <v>555</v>
      </c>
      <c r="H1083" s="1514"/>
      <c r="I1083" s="1515"/>
      <c r="J1083" s="1516"/>
      <c r="K1083" s="1516"/>
      <c r="L1083" s="1515">
        <v>46</v>
      </c>
      <c r="M1083" s="1521">
        <v>10</v>
      </c>
      <c r="N1083" s="1522">
        <v>2</v>
      </c>
      <c r="O1083" s="1423"/>
      <c r="P1083" s="637"/>
      <c r="Q1083" s="637"/>
      <c r="R1083" s="637"/>
      <c r="S1083" s="637"/>
      <c r="T1083" s="637"/>
      <c r="U1083" s="637"/>
    </row>
    <row r="1084" spans="1:21" s="525" customFormat="1">
      <c r="A1084" s="614"/>
      <c r="B1084" s="615"/>
      <c r="C1084" s="616"/>
      <c r="D1084" s="617"/>
      <c r="E1084" s="618"/>
      <c r="F1084" s="619"/>
      <c r="G1084" s="619"/>
      <c r="H1084" s="620"/>
      <c r="I1084" s="621"/>
      <c r="J1084" s="622"/>
      <c r="K1084" s="622"/>
      <c r="L1084" s="621"/>
      <c r="M1084" s="619"/>
      <c r="N1084" s="1404"/>
      <c r="O1084" s="1423"/>
      <c r="P1084" s="637"/>
      <c r="Q1084" s="637"/>
      <c r="R1084" s="637"/>
      <c r="S1084" s="637"/>
      <c r="T1084" s="637"/>
      <c r="U1084" s="637"/>
    </row>
    <row r="1085" spans="1:21" s="525" customFormat="1">
      <c r="A1085" s="1524"/>
      <c r="B1085" s="1525" t="s">
        <v>1075</v>
      </c>
      <c r="C1085" s="1518" t="s">
        <v>725</v>
      </c>
      <c r="D1085" s="1519"/>
      <c r="E1085" s="1520">
        <v>37</v>
      </c>
      <c r="F1085" s="1521"/>
      <c r="G1085" s="1521"/>
      <c r="H1085" s="1514"/>
      <c r="I1085" s="1515"/>
      <c r="J1085" s="1516"/>
      <c r="K1085" s="1516"/>
      <c r="L1085" s="1515">
        <v>44</v>
      </c>
      <c r="M1085" s="1521">
        <v>7</v>
      </c>
      <c r="N1085" s="1404"/>
      <c r="O1085" s="1423"/>
      <c r="P1085" s="637"/>
      <c r="Q1085" s="637"/>
      <c r="R1085" s="637"/>
      <c r="S1085" s="637"/>
      <c r="T1085" s="637"/>
      <c r="U1085" s="637"/>
    </row>
    <row r="1086" spans="1:21" s="342" customFormat="1">
      <c r="A1086" s="1524"/>
      <c r="B1086" s="1525" t="s">
        <v>1075</v>
      </c>
      <c r="C1086" s="1518" t="s">
        <v>3899</v>
      </c>
      <c r="D1086" s="1519"/>
      <c r="E1086" s="1520">
        <v>37</v>
      </c>
      <c r="F1086" s="1521"/>
      <c r="G1086" s="1521"/>
      <c r="H1086" s="1514"/>
      <c r="I1086" s="1515"/>
      <c r="J1086" s="1516"/>
      <c r="K1086" s="1516"/>
      <c r="L1086" s="1515">
        <v>44</v>
      </c>
      <c r="M1086" s="1521">
        <v>7</v>
      </c>
      <c r="N1086" s="1404"/>
      <c r="O1086" s="1423"/>
      <c r="P1086" s="318"/>
      <c r="Q1086" s="318"/>
      <c r="R1086" s="318"/>
      <c r="S1086" s="318"/>
      <c r="T1086" s="318"/>
      <c r="U1086" s="318"/>
    </row>
    <row r="1087" spans="1:21" s="342" customFormat="1">
      <c r="A1087" s="1507" t="s">
        <v>1078</v>
      </c>
      <c r="B1087" s="1525" t="s">
        <v>1076</v>
      </c>
      <c r="C1087" s="1518" t="s">
        <v>1077</v>
      </c>
      <c r="D1087" s="1519"/>
      <c r="E1087" s="1520">
        <v>43.5</v>
      </c>
      <c r="F1087" s="1521"/>
      <c r="G1087" s="1469" t="s">
        <v>555</v>
      </c>
      <c r="H1087" s="1514"/>
      <c r="I1087" s="1515"/>
      <c r="J1087" s="1516"/>
      <c r="K1087" s="1516"/>
      <c r="L1087" s="1515">
        <v>59.5</v>
      </c>
      <c r="M1087" s="1521">
        <v>16</v>
      </c>
      <c r="N1087" s="1413"/>
      <c r="O1087" s="1422"/>
      <c r="P1087" s="318"/>
      <c r="Q1087" s="318"/>
      <c r="R1087" s="318"/>
      <c r="S1087" s="318"/>
      <c r="T1087" s="318"/>
      <c r="U1087" s="318"/>
    </row>
    <row r="1088" spans="1:21" s="342" customFormat="1">
      <c r="A1088" s="1507" t="s">
        <v>1079</v>
      </c>
      <c r="B1088" s="1525" t="s">
        <v>1076</v>
      </c>
      <c r="C1088" s="1518" t="s">
        <v>1077</v>
      </c>
      <c r="D1088" s="1519"/>
      <c r="E1088" s="1520">
        <v>55.5</v>
      </c>
      <c r="F1088" s="1521"/>
      <c r="G1088" s="1521"/>
      <c r="H1088" s="1514"/>
      <c r="I1088" s="1515"/>
      <c r="J1088" s="1516"/>
      <c r="K1088" s="1516"/>
      <c r="L1088" s="1515">
        <v>78.5</v>
      </c>
      <c r="M1088" s="1521">
        <v>23</v>
      </c>
      <c r="N1088" s="1413"/>
      <c r="O1088" s="1422"/>
      <c r="P1088" s="318"/>
      <c r="Q1088" s="318"/>
      <c r="R1088" s="318"/>
      <c r="S1088" s="318"/>
      <c r="T1088" s="318"/>
      <c r="U1088" s="318"/>
    </row>
    <row r="1089" spans="1:21" s="342" customFormat="1">
      <c r="A1089" s="1507" t="s">
        <v>1080</v>
      </c>
      <c r="B1089" s="1525" t="s">
        <v>1076</v>
      </c>
      <c r="C1089" s="1518" t="s">
        <v>1077</v>
      </c>
      <c r="D1089" s="1519"/>
      <c r="E1089" s="1520">
        <v>74.5</v>
      </c>
      <c r="F1089" s="1521"/>
      <c r="G1089" s="1521"/>
      <c r="H1089" s="1514"/>
      <c r="I1089" s="1515"/>
      <c r="J1089" s="1516"/>
      <c r="K1089" s="1516"/>
      <c r="L1089" s="1515">
        <v>109.5</v>
      </c>
      <c r="M1089" s="1521">
        <v>35</v>
      </c>
      <c r="N1089" s="1413"/>
      <c r="O1089" s="1422"/>
      <c r="P1089" s="318"/>
      <c r="Q1089" s="318"/>
      <c r="R1089" s="318"/>
      <c r="S1089" s="318"/>
      <c r="T1089" s="318"/>
      <c r="U1089" s="318"/>
    </row>
    <row r="1090" spans="1:21" s="525" customFormat="1">
      <c r="A1090" s="1507" t="s">
        <v>1081</v>
      </c>
      <c r="B1090" s="1525" t="s">
        <v>1076</v>
      </c>
      <c r="C1090" s="1518" t="s">
        <v>1077</v>
      </c>
      <c r="D1090" s="1519"/>
      <c r="E1090" s="1520">
        <v>98.5</v>
      </c>
      <c r="F1090" s="1521"/>
      <c r="G1090" s="1521"/>
      <c r="H1090" s="1514"/>
      <c r="I1090" s="1515"/>
      <c r="J1090" s="1516"/>
      <c r="K1090" s="1516"/>
      <c r="L1090" s="1515">
        <v>153.5</v>
      </c>
      <c r="M1090" s="1521">
        <v>55</v>
      </c>
      <c r="N1090" s="1413"/>
      <c r="O1090" s="1423"/>
      <c r="P1090" s="637"/>
      <c r="Q1090" s="637"/>
      <c r="R1090" s="637"/>
      <c r="S1090" s="637"/>
      <c r="T1090" s="637"/>
      <c r="U1090" s="637"/>
    </row>
    <row r="1091" spans="1:21" s="525" customFormat="1">
      <c r="A1091" s="1507"/>
      <c r="B1091" s="1525" t="s">
        <v>1076</v>
      </c>
      <c r="C1091" s="1518" t="s">
        <v>3900</v>
      </c>
      <c r="D1091" s="1519"/>
      <c r="E1091" s="1520"/>
      <c r="F1091" s="1521"/>
      <c r="G1091" s="1521"/>
      <c r="H1091" s="1514"/>
      <c r="I1091" s="1515"/>
      <c r="J1091" s="1516"/>
      <c r="K1091" s="1516"/>
      <c r="L1091" s="1515"/>
      <c r="M1091" s="1521"/>
      <c r="N1091" s="1413"/>
      <c r="O1091" s="1423"/>
      <c r="P1091" s="637"/>
      <c r="Q1091" s="637"/>
      <c r="R1091" s="637"/>
      <c r="S1091" s="637"/>
      <c r="T1091" s="637"/>
      <c r="U1091" s="637"/>
    </row>
    <row r="1092" spans="1:21" s="525" customFormat="1">
      <c r="A1092" s="640"/>
      <c r="B1092" s="641"/>
      <c r="C1092" s="642"/>
      <c r="D1092" s="643"/>
      <c r="E1092" s="644"/>
      <c r="F1092" s="645"/>
      <c r="G1092" s="645"/>
      <c r="H1092" s="646"/>
      <c r="I1092" s="647"/>
      <c r="J1092" s="648"/>
      <c r="K1092" s="648"/>
      <c r="L1092" s="647"/>
      <c r="M1092" s="645"/>
      <c r="N1092" s="1414"/>
      <c r="O1092" s="1435"/>
      <c r="P1092" s="637"/>
      <c r="Q1092" s="637"/>
      <c r="R1092" s="637"/>
      <c r="S1092" s="637"/>
      <c r="T1092" s="637"/>
      <c r="U1092" s="637"/>
    </row>
    <row r="1093" spans="1:21" s="525" customFormat="1">
      <c r="A1093" s="1526" t="s">
        <v>1149</v>
      </c>
      <c r="B1093" s="1486" t="s">
        <v>1147</v>
      </c>
      <c r="C1093" s="1487" t="s">
        <v>1148</v>
      </c>
      <c r="D1093" s="1488"/>
      <c r="E1093" s="1489">
        <v>32</v>
      </c>
      <c r="F1093" s="1490"/>
      <c r="G1093" s="1490"/>
      <c r="H1093" s="1490"/>
      <c r="I1093" s="1491"/>
      <c r="J1093" s="1491"/>
      <c r="K1093" s="1491"/>
      <c r="L1093" s="1491">
        <v>52</v>
      </c>
      <c r="M1093" s="1490">
        <v>20</v>
      </c>
      <c r="N1093" s="1493"/>
      <c r="O1093" s="1435"/>
      <c r="P1093" s="637"/>
      <c r="Q1093" s="637"/>
      <c r="R1093" s="637"/>
      <c r="S1093" s="637"/>
      <c r="T1093" s="637"/>
      <c r="U1093" s="637"/>
    </row>
    <row r="1094" spans="1:21" s="525" customFormat="1">
      <c r="A1094" s="1526" t="s">
        <v>17</v>
      </c>
      <c r="B1094" s="1486" t="s">
        <v>1147</v>
      </c>
      <c r="C1094" s="1487" t="s">
        <v>1148</v>
      </c>
      <c r="D1094" s="1488"/>
      <c r="E1094" s="1489">
        <v>38</v>
      </c>
      <c r="F1094" s="1490"/>
      <c r="G1094" s="1490"/>
      <c r="H1094" s="1490"/>
      <c r="I1094" s="1491"/>
      <c r="J1094" s="1491"/>
      <c r="K1094" s="1491"/>
      <c r="L1094" s="1491">
        <v>62</v>
      </c>
      <c r="M1094" s="1490">
        <v>16</v>
      </c>
      <c r="N1094" s="1493"/>
      <c r="O1094" s="1435"/>
      <c r="P1094" s="637"/>
      <c r="Q1094" s="637"/>
      <c r="R1094" s="637"/>
      <c r="S1094" s="637"/>
      <c r="T1094" s="637"/>
      <c r="U1094" s="637"/>
    </row>
    <row r="1095" spans="1:21" s="525" customFormat="1">
      <c r="A1095" s="1526"/>
      <c r="B1095" s="1486" t="s">
        <v>1147</v>
      </c>
      <c r="C1095" s="1487" t="s">
        <v>1150</v>
      </c>
      <c r="D1095" s="1488"/>
      <c r="E1095" s="1489">
        <v>42</v>
      </c>
      <c r="F1095" s="1490"/>
      <c r="G1095" s="1490"/>
      <c r="H1095" s="1490"/>
      <c r="I1095" s="1491"/>
      <c r="J1095" s="1491"/>
      <c r="K1095" s="1491"/>
      <c r="L1095" s="1491">
        <v>62</v>
      </c>
      <c r="M1095" s="1490">
        <v>20</v>
      </c>
      <c r="N1095" s="1493"/>
      <c r="O1095" s="1435"/>
      <c r="P1095" s="637"/>
      <c r="Q1095" s="637"/>
      <c r="R1095" s="637"/>
      <c r="S1095" s="637"/>
      <c r="T1095" s="637"/>
      <c r="U1095" s="637"/>
    </row>
    <row r="1096" spans="1:21" s="342" customFormat="1">
      <c r="A1096" s="1526"/>
      <c r="B1096" s="1486" t="s">
        <v>1147</v>
      </c>
      <c r="C1096" s="1487" t="s">
        <v>1151</v>
      </c>
      <c r="D1096" s="1488"/>
      <c r="E1096" s="1489">
        <v>42</v>
      </c>
      <c r="F1096" s="1490"/>
      <c r="G1096" s="1490"/>
      <c r="H1096" s="1490"/>
      <c r="I1096" s="1491"/>
      <c r="J1096" s="1491"/>
      <c r="K1096" s="1491"/>
      <c r="L1096" s="1491">
        <v>64</v>
      </c>
      <c r="M1096" s="1490">
        <v>22</v>
      </c>
      <c r="N1096" s="1493"/>
      <c r="O1096" s="1435"/>
      <c r="P1096" s="318"/>
      <c r="Q1096" s="318"/>
      <c r="R1096" s="318"/>
      <c r="S1096" s="318"/>
      <c r="T1096" s="318"/>
      <c r="U1096" s="318"/>
    </row>
    <row r="1097" spans="1:21" s="626" customFormat="1">
      <c r="A1097" s="1526"/>
      <c r="B1097" s="1486" t="s">
        <v>1147</v>
      </c>
      <c r="C1097" s="1487" t="s">
        <v>1152</v>
      </c>
      <c r="D1097" s="1488"/>
      <c r="E1097" s="1489">
        <v>40</v>
      </c>
      <c r="F1097" s="1490"/>
      <c r="G1097" s="1490"/>
      <c r="H1097" s="1490"/>
      <c r="I1097" s="1491"/>
      <c r="J1097" s="1491"/>
      <c r="K1097" s="1491"/>
      <c r="L1097" s="1491">
        <v>67</v>
      </c>
      <c r="M1097" s="1490">
        <v>37</v>
      </c>
      <c r="N1097" s="1493"/>
      <c r="O1097" s="623"/>
      <c r="P1097" s="317"/>
      <c r="Q1097" s="317"/>
      <c r="R1097" s="317"/>
      <c r="S1097" s="317"/>
      <c r="T1097" s="317"/>
      <c r="U1097" s="317"/>
    </row>
    <row r="1098" spans="1:21" s="626" customFormat="1">
      <c r="A1098" s="1526" t="s">
        <v>1154</v>
      </c>
      <c r="B1098" s="1486" t="s">
        <v>1147</v>
      </c>
      <c r="C1098" s="1487" t="s">
        <v>1153</v>
      </c>
      <c r="D1098" s="1488"/>
      <c r="E1098" s="1489">
        <v>59.5</v>
      </c>
      <c r="F1098" s="1490"/>
      <c r="G1098" s="1490"/>
      <c r="H1098" s="1490"/>
      <c r="I1098" s="1491"/>
      <c r="J1098" s="1491"/>
      <c r="K1098" s="1491"/>
      <c r="L1098" s="1491">
        <v>102</v>
      </c>
      <c r="M1098" s="1490">
        <v>42.5</v>
      </c>
      <c r="N1098" s="1493"/>
      <c r="O1098" s="623"/>
      <c r="P1098" s="317"/>
      <c r="Q1098" s="317"/>
      <c r="R1098" s="317"/>
      <c r="S1098" s="317"/>
      <c r="T1098" s="317"/>
      <c r="U1098" s="317"/>
    </row>
    <row r="1099" spans="1:21" s="626" customFormat="1">
      <c r="A1099" s="1526" t="s">
        <v>1155</v>
      </c>
      <c r="B1099" s="1486" t="s">
        <v>1147</v>
      </c>
      <c r="C1099" s="1487" t="s">
        <v>1153</v>
      </c>
      <c r="D1099" s="1488"/>
      <c r="E1099" s="1489">
        <v>72</v>
      </c>
      <c r="F1099" s="1490"/>
      <c r="G1099" s="1490"/>
      <c r="H1099" s="1490"/>
      <c r="I1099" s="1491"/>
      <c r="J1099" s="1491"/>
      <c r="K1099" s="1491"/>
      <c r="L1099" s="1491">
        <v>127</v>
      </c>
      <c r="M1099" s="1490">
        <v>55</v>
      </c>
      <c r="N1099" s="1493"/>
      <c r="O1099" s="623"/>
      <c r="P1099" s="317"/>
      <c r="Q1099" s="317"/>
      <c r="R1099" s="317"/>
      <c r="S1099" s="317"/>
      <c r="T1099" s="317"/>
      <c r="U1099" s="317"/>
    </row>
    <row r="1100" spans="1:21" s="317" customFormat="1">
      <c r="A1100" s="1526" t="s">
        <v>40</v>
      </c>
      <c r="B1100" s="1486" t="s">
        <v>1147</v>
      </c>
      <c r="C1100" s="1487" t="s">
        <v>1156</v>
      </c>
      <c r="D1100" s="1488"/>
      <c r="E1100" s="1489">
        <v>68</v>
      </c>
      <c r="F1100" s="1490"/>
      <c r="G1100" s="1490"/>
      <c r="H1100" s="1490"/>
      <c r="I1100" s="1491"/>
      <c r="J1100" s="1491"/>
      <c r="K1100" s="1491"/>
      <c r="L1100" s="1491">
        <v>108</v>
      </c>
      <c r="M1100" s="1490">
        <v>40</v>
      </c>
      <c r="N1100" s="1493"/>
      <c r="O1100" s="623"/>
    </row>
    <row r="1101" spans="1:21" s="317" customFormat="1">
      <c r="A1101" s="1526" t="s">
        <v>335</v>
      </c>
      <c r="B1101" s="1486" t="s">
        <v>1147</v>
      </c>
      <c r="C1101" s="1487" t="s">
        <v>1156</v>
      </c>
      <c r="D1101" s="1488"/>
      <c r="E1101" s="1489">
        <v>88</v>
      </c>
      <c r="F1101" s="1490"/>
      <c r="G1101" s="1490"/>
      <c r="H1101" s="1490"/>
      <c r="I1101" s="1491"/>
      <c r="J1101" s="1491"/>
      <c r="K1101" s="1491"/>
      <c r="L1101" s="1491">
        <v>140</v>
      </c>
      <c r="M1101" s="1490">
        <v>52</v>
      </c>
      <c r="N1101" s="1493"/>
      <c r="O1101" s="623"/>
    </row>
    <row r="1102" spans="1:21" s="614" customFormat="1">
      <c r="A1102" s="1527"/>
      <c r="B1102" s="1486"/>
      <c r="C1102" s="1487"/>
      <c r="D1102" s="1488"/>
      <c r="E1102" s="1489"/>
      <c r="F1102" s="1490"/>
      <c r="G1102" s="1490"/>
      <c r="H1102" s="1490"/>
      <c r="I1102" s="1491"/>
      <c r="J1102" s="1491"/>
      <c r="K1102" s="1491"/>
      <c r="L1102" s="1491"/>
      <c r="M1102" s="1490"/>
      <c r="N1102" s="1493"/>
      <c r="O1102" s="623"/>
    </row>
    <row r="1103" spans="1:21" s="614" customFormat="1">
      <c r="A1103" s="2082" t="s">
        <v>2524</v>
      </c>
      <c r="B1103" s="2082"/>
      <c r="C1103" s="2082"/>
      <c r="D1103" s="2082"/>
      <c r="E1103" s="2082"/>
      <c r="F1103" s="2082"/>
      <c r="G1103" s="2082"/>
      <c r="H1103" s="2082"/>
      <c r="I1103" s="2082"/>
      <c r="J1103" s="2082"/>
      <c r="K1103" s="2082"/>
      <c r="L1103" s="2082"/>
      <c r="M1103" s="2082"/>
      <c r="N1103" s="2082"/>
      <c r="O1103" s="623"/>
      <c r="Q1103" s="627"/>
    </row>
    <row r="1104" spans="1:21" s="614" customFormat="1" ht="16.5">
      <c r="A1104" s="1528" t="s">
        <v>9</v>
      </c>
      <c r="B1104" s="1470" t="s">
        <v>1241</v>
      </c>
      <c r="C1104" s="1471" t="s">
        <v>1242</v>
      </c>
      <c r="D1104" s="1472"/>
      <c r="E1104" s="1509">
        <v>62.5</v>
      </c>
      <c r="F1104" s="1529"/>
      <c r="G1104" s="1529"/>
      <c r="H1104" s="1529">
        <v>3.5</v>
      </c>
      <c r="I1104" s="1530" t="s">
        <v>273</v>
      </c>
      <c r="J1104" s="1530" t="s">
        <v>1245</v>
      </c>
      <c r="K1104" s="1530"/>
      <c r="L1104" s="1530">
        <v>102</v>
      </c>
      <c r="M1104" s="1529">
        <v>39.5</v>
      </c>
      <c r="N1104" s="1531">
        <v>3.5</v>
      </c>
      <c r="O1104" s="1436"/>
    </row>
    <row r="1105" spans="1:16" s="614" customFormat="1">
      <c r="A1105" s="1510" t="s">
        <v>440</v>
      </c>
      <c r="B1105" s="1470" t="s">
        <v>1241</v>
      </c>
      <c r="C1105" s="1471" t="s">
        <v>1242</v>
      </c>
      <c r="D1105" s="1462"/>
      <c r="E1105" s="1463">
        <v>55</v>
      </c>
      <c r="F1105" s="1465"/>
      <c r="G1105" s="1465"/>
      <c r="H1105" s="1465">
        <v>3.5</v>
      </c>
      <c r="I1105" s="1479" t="s">
        <v>273</v>
      </c>
      <c r="J1105" s="1530" t="s">
        <v>1245</v>
      </c>
      <c r="K1105" s="1479"/>
      <c r="L1105" s="1479">
        <v>89</v>
      </c>
      <c r="M1105" s="1465">
        <v>34</v>
      </c>
      <c r="N1105" s="1467">
        <v>3.5</v>
      </c>
      <c r="O1105" s="1426"/>
    </row>
    <row r="1106" spans="1:16" s="614" customFormat="1">
      <c r="A1106" s="1528" t="s">
        <v>9</v>
      </c>
      <c r="B1106" s="1470" t="s">
        <v>1241</v>
      </c>
      <c r="C1106" s="1471" t="s">
        <v>1244</v>
      </c>
      <c r="D1106" s="1472"/>
      <c r="E1106" s="1509">
        <v>76</v>
      </c>
      <c r="F1106" s="1529"/>
      <c r="G1106" s="1529"/>
      <c r="H1106" s="1529">
        <v>3.5</v>
      </c>
      <c r="I1106" s="1530" t="s">
        <v>273</v>
      </c>
      <c r="J1106" s="1530" t="s">
        <v>1245</v>
      </c>
      <c r="K1106" s="1530"/>
      <c r="L1106" s="1530">
        <v>105</v>
      </c>
      <c r="M1106" s="1529">
        <v>29</v>
      </c>
      <c r="N1106" s="1531">
        <v>3.5</v>
      </c>
      <c r="O1106" s="1423"/>
    </row>
    <row r="1107" spans="1:16" s="614" customFormat="1">
      <c r="A1107" s="1528" t="s">
        <v>9</v>
      </c>
      <c r="B1107" s="1470" t="s">
        <v>1241</v>
      </c>
      <c r="C1107" s="1471" t="s">
        <v>1248</v>
      </c>
      <c r="D1107" s="1472"/>
      <c r="E1107" s="1509">
        <v>46</v>
      </c>
      <c r="F1107" s="1529"/>
      <c r="G1107" s="1529"/>
      <c r="H1107" s="1529">
        <v>3.5</v>
      </c>
      <c r="I1107" s="1530" t="s">
        <v>273</v>
      </c>
      <c r="J1107" s="1530" t="s">
        <v>1245</v>
      </c>
      <c r="K1107" s="1530"/>
      <c r="L1107" s="1530">
        <v>86</v>
      </c>
      <c r="M1107" s="1529">
        <v>40</v>
      </c>
      <c r="N1107" s="1531">
        <v>4</v>
      </c>
      <c r="O1107" s="1423"/>
    </row>
    <row r="1108" spans="1:16" s="614" customFormat="1" ht="16.5">
      <c r="A1108" s="1510"/>
      <c r="B1108" s="1470"/>
      <c r="C1108" s="1471"/>
      <c r="D1108" s="1462"/>
      <c r="E1108" s="1463"/>
      <c r="F1108" s="1465"/>
      <c r="G1108" s="1465"/>
      <c r="H1108" s="1465"/>
      <c r="I1108" s="1479"/>
      <c r="J1108" s="1479"/>
      <c r="K1108" s="1479"/>
      <c r="L1108" s="1479"/>
      <c r="M1108" s="1465"/>
      <c r="N1108" s="1467"/>
      <c r="O1108" s="1422"/>
      <c r="P1108" s="628"/>
    </row>
    <row r="1109" spans="1:16" s="318" customFormat="1">
      <c r="A1109" s="1510"/>
      <c r="B1109" s="1470" t="s">
        <v>1241</v>
      </c>
      <c r="C1109" s="1461" t="s">
        <v>55</v>
      </c>
      <c r="D1109" s="1462"/>
      <c r="E1109" s="1463">
        <v>82.5</v>
      </c>
      <c r="F1109" s="1465"/>
      <c r="G1109" s="1465"/>
      <c r="H1109" s="1465">
        <v>3.5</v>
      </c>
      <c r="I1109" s="1479" t="s">
        <v>273</v>
      </c>
      <c r="J1109" s="1530" t="s">
        <v>1245</v>
      </c>
      <c r="K1109" s="1479"/>
      <c r="L1109" s="1479">
        <v>107</v>
      </c>
      <c r="M1109" s="1465">
        <v>24.5</v>
      </c>
      <c r="N1109" s="1467">
        <v>3.5</v>
      </c>
      <c r="O1109" s="623"/>
    </row>
    <row r="1110" spans="1:16" s="318" customFormat="1">
      <c r="A1110" s="1510" t="s">
        <v>440</v>
      </c>
      <c r="B1110" s="1470" t="s">
        <v>1241</v>
      </c>
      <c r="C1110" s="1461" t="s">
        <v>55</v>
      </c>
      <c r="D1110" s="1462"/>
      <c r="E1110" s="1463">
        <v>60</v>
      </c>
      <c r="F1110" s="1465"/>
      <c r="G1110" s="1465"/>
      <c r="H1110" s="1465">
        <v>3.5</v>
      </c>
      <c r="I1110" s="1479" t="s">
        <v>273</v>
      </c>
      <c r="J1110" s="1530" t="s">
        <v>1245</v>
      </c>
      <c r="K1110" s="1479"/>
      <c r="L1110" s="1479">
        <v>85</v>
      </c>
      <c r="M1110" s="1465">
        <v>25</v>
      </c>
      <c r="N1110" s="1467">
        <v>3.5</v>
      </c>
      <c r="O1110" s="623"/>
    </row>
    <row r="1111" spans="1:16" s="318" customFormat="1">
      <c r="A1111" s="1510"/>
      <c r="B1111" s="1470" t="s">
        <v>1241</v>
      </c>
      <c r="C1111" s="1461" t="s">
        <v>1243</v>
      </c>
      <c r="D1111" s="1462"/>
      <c r="E1111" s="1463">
        <v>54</v>
      </c>
      <c r="F1111" s="1465"/>
      <c r="G1111" s="1465"/>
      <c r="H1111" s="1465">
        <v>3.5</v>
      </c>
      <c r="I1111" s="1479" t="s">
        <v>273</v>
      </c>
      <c r="J1111" s="1530" t="s">
        <v>1245</v>
      </c>
      <c r="K1111" s="1479"/>
      <c r="L1111" s="1479">
        <v>90</v>
      </c>
      <c r="M1111" s="1465">
        <v>46</v>
      </c>
      <c r="N1111" s="1467">
        <v>3.5</v>
      </c>
      <c r="O1111" s="623"/>
    </row>
    <row r="1112" spans="1:16" s="318" customFormat="1">
      <c r="A1112" s="1510"/>
      <c r="B1112" s="1464" t="s">
        <v>543</v>
      </c>
      <c r="C1112" s="1461" t="s">
        <v>1246</v>
      </c>
      <c r="D1112" s="1462"/>
      <c r="E1112" s="1463">
        <v>42.5</v>
      </c>
      <c r="F1112" s="1465"/>
      <c r="G1112" s="1465"/>
      <c r="H1112" s="1465">
        <v>3.2</v>
      </c>
      <c r="I1112" s="1479" t="s">
        <v>273</v>
      </c>
      <c r="J1112" s="1530" t="s">
        <v>1245</v>
      </c>
      <c r="K1112" s="1479"/>
      <c r="L1112" s="1479">
        <v>70</v>
      </c>
      <c r="M1112" s="1465">
        <v>27.5</v>
      </c>
      <c r="N1112" s="1467">
        <v>3.5</v>
      </c>
      <c r="O1112" s="623"/>
    </row>
    <row r="1113" spans="1:16" s="637" customFormat="1">
      <c r="A1113" s="1510" t="s">
        <v>1188</v>
      </c>
      <c r="B1113" s="1464" t="s">
        <v>543</v>
      </c>
      <c r="C1113" s="1461" t="s">
        <v>1247</v>
      </c>
      <c r="D1113" s="1462"/>
      <c r="E1113" s="1463">
        <v>47.5</v>
      </c>
      <c r="F1113" s="1465"/>
      <c r="G1113" s="1465"/>
      <c r="H1113" s="1465">
        <v>3.2</v>
      </c>
      <c r="I1113" s="1479" t="s">
        <v>273</v>
      </c>
      <c r="J1113" s="1530" t="s">
        <v>1245</v>
      </c>
      <c r="K1113" s="1479"/>
      <c r="L1113" s="1479">
        <v>65</v>
      </c>
      <c r="M1113" s="1465">
        <v>17.5</v>
      </c>
      <c r="N1113" s="1467">
        <v>3</v>
      </c>
      <c r="O1113" s="623"/>
    </row>
    <row r="1114" spans="1:16" s="614" customFormat="1">
      <c r="A1114" s="1510"/>
      <c r="B1114" s="1464" t="s">
        <v>543</v>
      </c>
      <c r="C1114" s="1461" t="s">
        <v>1247</v>
      </c>
      <c r="D1114" s="1462"/>
      <c r="E1114" s="1463">
        <v>37.5</v>
      </c>
      <c r="F1114" s="1465"/>
      <c r="G1114" s="1465"/>
      <c r="H1114" s="1465">
        <v>3.2</v>
      </c>
      <c r="I1114" s="1479" t="s">
        <v>273</v>
      </c>
      <c r="J1114" s="1530" t="s">
        <v>1245</v>
      </c>
      <c r="K1114" s="1479"/>
      <c r="L1114" s="1479">
        <v>52.5</v>
      </c>
      <c r="M1114" s="1465">
        <v>15</v>
      </c>
      <c r="N1114" s="1467">
        <v>3</v>
      </c>
      <c r="O1114" s="623"/>
    </row>
    <row r="1115" spans="1:16" s="614" customFormat="1">
      <c r="A1115" s="1497" t="s">
        <v>225</v>
      </c>
      <c r="B1115" s="1448" t="s">
        <v>122</v>
      </c>
      <c r="C1115" s="1449" t="s">
        <v>1249</v>
      </c>
      <c r="D1115" s="1450"/>
      <c r="E1115" s="1451">
        <v>37</v>
      </c>
      <c r="F1115" s="1452"/>
      <c r="G1115" s="1452"/>
      <c r="H1115" s="1453"/>
      <c r="I1115" s="1454"/>
      <c r="J1115" s="1495" t="s">
        <v>1245</v>
      </c>
      <c r="K1115" s="1455"/>
      <c r="L1115" s="1454">
        <v>57</v>
      </c>
      <c r="M1115" s="1453">
        <v>20</v>
      </c>
      <c r="N1115" s="1456">
        <v>4</v>
      </c>
      <c r="O1115" s="623"/>
    </row>
    <row r="1116" spans="1:16" s="614" customFormat="1">
      <c r="A1116" s="1497" t="s">
        <v>722</v>
      </c>
      <c r="B1116" s="1448" t="s">
        <v>122</v>
      </c>
      <c r="C1116" s="1449" t="s">
        <v>1249</v>
      </c>
      <c r="D1116" s="1450"/>
      <c r="E1116" s="1451">
        <v>34.5</v>
      </c>
      <c r="F1116" s="1452"/>
      <c r="G1116" s="1452"/>
      <c r="H1116" s="1453"/>
      <c r="I1116" s="1454"/>
      <c r="J1116" s="1495" t="s">
        <v>1245</v>
      </c>
      <c r="K1116" s="1455"/>
      <c r="L1116" s="1454">
        <v>54</v>
      </c>
      <c r="M1116" s="1453">
        <v>19.5</v>
      </c>
      <c r="N1116" s="1456">
        <v>4</v>
      </c>
      <c r="O1116" s="623"/>
    </row>
    <row r="1117" spans="1:16" s="614" customFormat="1">
      <c r="A1117" s="1497" t="s">
        <v>9</v>
      </c>
      <c r="B1117" s="1448" t="s">
        <v>122</v>
      </c>
      <c r="C1117" s="1449" t="s">
        <v>1249</v>
      </c>
      <c r="D1117" s="1450"/>
      <c r="E1117" s="1451">
        <v>43</v>
      </c>
      <c r="F1117" s="1452"/>
      <c r="G1117" s="1452"/>
      <c r="H1117" s="1453"/>
      <c r="I1117" s="1454"/>
      <c r="J1117" s="1495" t="s">
        <v>1245</v>
      </c>
      <c r="K1117" s="1455"/>
      <c r="L1117" s="1454">
        <v>63</v>
      </c>
      <c r="M1117" s="1453">
        <v>20</v>
      </c>
      <c r="N1117" s="1456">
        <v>4</v>
      </c>
      <c r="O1117" s="623"/>
    </row>
    <row r="1118" spans="1:16" s="614" customFormat="1">
      <c r="A1118" s="1497"/>
      <c r="B1118" s="1448" t="s">
        <v>3993</v>
      </c>
      <c r="C1118" s="1449" t="s">
        <v>3994</v>
      </c>
      <c r="D1118" s="1450"/>
      <c r="E1118" s="1451"/>
      <c r="F1118" s="1452"/>
      <c r="G1118" s="1452"/>
      <c r="H1118" s="1453"/>
      <c r="I1118" s="1454"/>
      <c r="J1118" s="1495"/>
      <c r="K1118" s="1455"/>
      <c r="L1118" s="1454"/>
      <c r="M1118" s="1453"/>
      <c r="N1118" s="1456"/>
      <c r="O1118" s="623"/>
    </row>
    <row r="1119" spans="1:16" s="614" customFormat="1">
      <c r="A1119" s="1497"/>
      <c r="B1119" s="1448" t="s">
        <v>3993</v>
      </c>
      <c r="C1119" s="1449" t="s">
        <v>3995</v>
      </c>
      <c r="D1119" s="1450"/>
      <c r="E1119" s="1451"/>
      <c r="F1119" s="1452"/>
      <c r="G1119" s="1452"/>
      <c r="H1119" s="1453"/>
      <c r="I1119" s="1454"/>
      <c r="J1119" s="1495"/>
      <c r="K1119" s="1455"/>
      <c r="L1119" s="1454"/>
      <c r="M1119" s="1453"/>
      <c r="N1119" s="1456"/>
      <c r="O1119" s="623"/>
    </row>
    <row r="1120" spans="1:16" s="614" customFormat="1">
      <c r="A1120" s="1497"/>
      <c r="B1120" s="1448" t="s">
        <v>3993</v>
      </c>
      <c r="C1120" s="1449" t="s">
        <v>3999</v>
      </c>
      <c r="D1120" s="1450"/>
      <c r="E1120" s="1451"/>
      <c r="F1120" s="1452"/>
      <c r="G1120" s="1452"/>
      <c r="H1120" s="1453"/>
      <c r="I1120" s="1454"/>
      <c r="J1120" s="1495"/>
      <c r="K1120" s="1455"/>
      <c r="L1120" s="1454"/>
      <c r="M1120" s="1453"/>
      <c r="N1120" s="1456"/>
      <c r="O1120" s="623"/>
    </row>
    <row r="1121" spans="1:21" s="614" customFormat="1">
      <c r="A1121" s="1497" t="s">
        <v>335</v>
      </c>
      <c r="B1121" s="1448" t="s">
        <v>122</v>
      </c>
      <c r="C1121" s="1449" t="s">
        <v>1271</v>
      </c>
      <c r="D1121" s="1450"/>
      <c r="E1121" s="1451">
        <v>35</v>
      </c>
      <c r="F1121" s="1452" t="s">
        <v>1272</v>
      </c>
      <c r="G1121" s="1452"/>
      <c r="H1121" s="1453"/>
      <c r="I1121" s="1454"/>
      <c r="J1121" s="1495" t="s">
        <v>1245</v>
      </c>
      <c r="K1121" s="1455"/>
      <c r="L1121" s="1454">
        <v>62.5</v>
      </c>
      <c r="M1121" s="1453">
        <v>27.5</v>
      </c>
      <c r="N1121" s="1456">
        <v>4</v>
      </c>
      <c r="O1121" s="1423"/>
    </row>
    <row r="1122" spans="1:21" s="614" customFormat="1">
      <c r="A1122" s="1497" t="s">
        <v>440</v>
      </c>
      <c r="B1122" s="1448" t="s">
        <v>122</v>
      </c>
      <c r="C1122" s="1449" t="s">
        <v>1271</v>
      </c>
      <c r="D1122" s="1450"/>
      <c r="E1122" s="1451">
        <v>32.5</v>
      </c>
      <c r="F1122" s="1452" t="s">
        <v>1250</v>
      </c>
      <c r="G1122" s="1452"/>
      <c r="H1122" s="1453"/>
      <c r="I1122" s="1454"/>
      <c r="J1122" s="1495" t="s">
        <v>1245</v>
      </c>
      <c r="K1122" s="1455"/>
      <c r="L1122" s="1454">
        <v>58</v>
      </c>
      <c r="M1122" s="1453">
        <v>25.5</v>
      </c>
      <c r="N1122" s="1456">
        <v>4</v>
      </c>
      <c r="O1122" s="1423"/>
    </row>
    <row r="1123" spans="1:21" s="614" customFormat="1">
      <c r="A1123" s="1497" t="s">
        <v>884</v>
      </c>
      <c r="B1123" s="1448" t="s">
        <v>122</v>
      </c>
      <c r="C1123" s="1449" t="s">
        <v>1251</v>
      </c>
      <c r="D1123" s="1450"/>
      <c r="E1123" s="1451">
        <v>42.5</v>
      </c>
      <c r="F1123" s="1452" t="s">
        <v>1250</v>
      </c>
      <c r="G1123" s="1452"/>
      <c r="H1123" s="1453"/>
      <c r="I1123" s="1454"/>
      <c r="J1123" s="1495" t="s">
        <v>1245</v>
      </c>
      <c r="K1123" s="1455"/>
      <c r="L1123" s="1454">
        <v>80.5</v>
      </c>
      <c r="M1123" s="1453">
        <v>38</v>
      </c>
      <c r="N1123" s="1456">
        <v>5</v>
      </c>
      <c r="O1123" s="623"/>
    </row>
    <row r="1124" spans="1:21" s="342" customFormat="1">
      <c r="A1124" s="1497" t="s">
        <v>1252</v>
      </c>
      <c r="B1124" s="1448" t="s">
        <v>122</v>
      </c>
      <c r="C1124" s="1449" t="s">
        <v>1251</v>
      </c>
      <c r="D1124" s="1450"/>
      <c r="E1124" s="1451">
        <v>55</v>
      </c>
      <c r="F1124" s="1452" t="s">
        <v>1250</v>
      </c>
      <c r="G1124" s="1452"/>
      <c r="H1124" s="1453"/>
      <c r="I1124" s="1454"/>
      <c r="J1124" s="1495" t="s">
        <v>1245</v>
      </c>
      <c r="K1124" s="1455"/>
      <c r="L1124" s="1454">
        <v>97.5</v>
      </c>
      <c r="M1124" s="1453">
        <v>42.5</v>
      </c>
      <c r="N1124" s="1456">
        <v>5</v>
      </c>
      <c r="O1124" s="623"/>
      <c r="P1124" s="318"/>
      <c r="Q1124" s="318"/>
      <c r="R1124" s="318"/>
      <c r="S1124" s="318"/>
      <c r="T1124" s="318"/>
      <c r="U1124" s="318"/>
    </row>
    <row r="1125" spans="1:21" s="342" customFormat="1">
      <c r="A1125" s="1497" t="s">
        <v>40</v>
      </c>
      <c r="B1125" s="1448" t="s">
        <v>122</v>
      </c>
      <c r="C1125" s="1449" t="s">
        <v>626</v>
      </c>
      <c r="D1125" s="1450"/>
      <c r="E1125" s="1451">
        <v>35</v>
      </c>
      <c r="F1125" s="1452"/>
      <c r="G1125" s="1452"/>
      <c r="H1125" s="1453"/>
      <c r="I1125" s="1454"/>
      <c r="J1125" s="1495" t="s">
        <v>1245</v>
      </c>
      <c r="K1125" s="1455"/>
      <c r="L1125" s="1454">
        <v>64</v>
      </c>
      <c r="M1125" s="1453">
        <v>29</v>
      </c>
      <c r="N1125" s="1456">
        <v>5</v>
      </c>
      <c r="O1125" s="1423"/>
      <c r="P1125" s="318"/>
      <c r="Q1125" s="318"/>
      <c r="R1125" s="318"/>
      <c r="S1125" s="318"/>
      <c r="T1125" s="318"/>
      <c r="U1125" s="318"/>
    </row>
    <row r="1126" spans="1:21" s="342" customFormat="1">
      <c r="A1126" s="1497" t="s">
        <v>627</v>
      </c>
      <c r="B1126" s="1448" t="s">
        <v>122</v>
      </c>
      <c r="C1126" s="1449" t="s">
        <v>626</v>
      </c>
      <c r="D1126" s="1450"/>
      <c r="E1126" s="1451">
        <v>49.5</v>
      </c>
      <c r="F1126" s="1452" t="s">
        <v>1254</v>
      </c>
      <c r="G1126" s="1452"/>
      <c r="H1126" s="1453"/>
      <c r="I1126" s="1454"/>
      <c r="J1126" s="1495" t="s">
        <v>1245</v>
      </c>
      <c r="K1126" s="1455"/>
      <c r="L1126" s="1454">
        <v>82</v>
      </c>
      <c r="M1126" s="1453">
        <v>32.5</v>
      </c>
      <c r="N1126" s="1456">
        <v>5</v>
      </c>
      <c r="O1126" s="1423"/>
      <c r="P1126" s="318"/>
      <c r="Q1126" s="318"/>
      <c r="R1126" s="318"/>
      <c r="S1126" s="318"/>
      <c r="T1126" s="318"/>
      <c r="U1126" s="318"/>
    </row>
    <row r="1127" spans="1:21" s="584" customFormat="1">
      <c r="A1127" s="1497" t="s">
        <v>628</v>
      </c>
      <c r="B1127" s="1448" t="s">
        <v>122</v>
      </c>
      <c r="C1127" s="1449" t="s">
        <v>626</v>
      </c>
      <c r="D1127" s="1450"/>
      <c r="E1127" s="1451">
        <v>37</v>
      </c>
      <c r="F1127" s="1452" t="s">
        <v>1253</v>
      </c>
      <c r="G1127" s="1452"/>
      <c r="H1127" s="1453"/>
      <c r="I1127" s="1454"/>
      <c r="J1127" s="1495" t="s">
        <v>1245</v>
      </c>
      <c r="K1127" s="1455"/>
      <c r="L1127" s="1454">
        <v>68.5</v>
      </c>
      <c r="M1127" s="1453">
        <v>31.5</v>
      </c>
      <c r="N1127" s="1456">
        <v>5</v>
      </c>
      <c r="O1127" s="1423"/>
      <c r="P1127" s="614"/>
      <c r="Q1127" s="614"/>
      <c r="R1127" s="614"/>
      <c r="S1127" s="614"/>
      <c r="T1127" s="614"/>
      <c r="U1127" s="614"/>
    </row>
    <row r="1128" spans="1:21" s="584" customFormat="1">
      <c r="A1128" s="1497"/>
      <c r="B1128" s="1448" t="s">
        <v>122</v>
      </c>
      <c r="C1128" s="1449" t="s">
        <v>1274</v>
      </c>
      <c r="D1128" s="1450"/>
      <c r="E1128" s="1451">
        <v>69.5</v>
      </c>
      <c r="F1128" s="1452"/>
      <c r="G1128" s="1452"/>
      <c r="H1128" s="1453"/>
      <c r="I1128" s="1454"/>
      <c r="J1128" s="1495" t="s">
        <v>1245</v>
      </c>
      <c r="K1128" s="1455"/>
      <c r="L1128" s="1454">
        <v>125</v>
      </c>
      <c r="M1128" s="1453">
        <v>55.5</v>
      </c>
      <c r="N1128" s="1456">
        <v>3</v>
      </c>
      <c r="O1128" s="1423"/>
      <c r="P1128" s="614"/>
      <c r="Q1128" s="614"/>
      <c r="R1128" s="614"/>
      <c r="S1128" s="614"/>
      <c r="T1128" s="614"/>
      <c r="U1128" s="614"/>
    </row>
    <row r="1129" spans="1:21" s="584" customFormat="1">
      <c r="A1129" s="1497" t="s">
        <v>440</v>
      </c>
      <c r="B1129" s="1448" t="s">
        <v>122</v>
      </c>
      <c r="C1129" s="1449" t="s">
        <v>1274</v>
      </c>
      <c r="D1129" s="1450"/>
      <c r="E1129" s="1451">
        <v>57.5</v>
      </c>
      <c r="F1129" s="1452"/>
      <c r="G1129" s="1452"/>
      <c r="H1129" s="1453"/>
      <c r="I1129" s="1454"/>
      <c r="J1129" s="1495" t="s">
        <v>1245</v>
      </c>
      <c r="K1129" s="1455"/>
      <c r="L1129" s="1454">
        <v>102</v>
      </c>
      <c r="M1129" s="1453">
        <v>44.5</v>
      </c>
      <c r="N1129" s="1456">
        <v>3</v>
      </c>
      <c r="O1129" s="1423"/>
      <c r="P1129" s="614"/>
      <c r="Q1129" s="614"/>
      <c r="R1129" s="614"/>
      <c r="S1129" s="614"/>
      <c r="T1129" s="614"/>
      <c r="U1129" s="614"/>
    </row>
    <row r="1130" spans="1:21" s="342" customFormat="1">
      <c r="A1130" s="1497"/>
      <c r="B1130" s="1448" t="s">
        <v>122</v>
      </c>
      <c r="C1130" s="2096" t="s">
        <v>1276</v>
      </c>
      <c r="D1130" s="2097"/>
      <c r="E1130" s="1451">
        <v>40</v>
      </c>
      <c r="F1130" s="1452"/>
      <c r="G1130" s="1452"/>
      <c r="H1130" s="1453"/>
      <c r="I1130" s="1454"/>
      <c r="J1130" s="1495" t="s">
        <v>1245</v>
      </c>
      <c r="K1130" s="1455"/>
      <c r="L1130" s="1454">
        <v>69</v>
      </c>
      <c r="M1130" s="1453">
        <v>29</v>
      </c>
      <c r="N1130" s="1456">
        <v>3.5</v>
      </c>
      <c r="O1130" s="623"/>
      <c r="P1130" s="318"/>
      <c r="Q1130" s="318"/>
      <c r="R1130" s="318"/>
      <c r="S1130" s="318"/>
      <c r="T1130" s="318"/>
      <c r="U1130" s="318"/>
    </row>
    <row r="1131" spans="1:21" s="342" customFormat="1">
      <c r="A1131" s="1497" t="s">
        <v>440</v>
      </c>
      <c r="B1131" s="1448" t="s">
        <v>122</v>
      </c>
      <c r="C1131" s="1449" t="s">
        <v>1276</v>
      </c>
      <c r="D1131" s="1450"/>
      <c r="E1131" s="1451">
        <v>34</v>
      </c>
      <c r="F1131" s="1452"/>
      <c r="G1131" s="1452"/>
      <c r="H1131" s="1453"/>
      <c r="I1131" s="1454"/>
      <c r="J1131" s="1495" t="s">
        <v>1245</v>
      </c>
      <c r="K1131" s="1455"/>
      <c r="L1131" s="1454">
        <v>63</v>
      </c>
      <c r="M1131" s="1453">
        <v>29</v>
      </c>
      <c r="N1131" s="1456">
        <v>3.5</v>
      </c>
      <c r="O1131" s="623"/>
      <c r="P1131" s="318"/>
      <c r="Q1131" s="318"/>
      <c r="R1131" s="318"/>
      <c r="S1131" s="318"/>
      <c r="T1131" s="318"/>
      <c r="U1131" s="318"/>
    </row>
    <row r="1132" spans="1:21" s="342" customFormat="1">
      <c r="A1132" s="1497"/>
      <c r="B1132" s="1448" t="s">
        <v>122</v>
      </c>
      <c r="C1132" s="1449" t="s">
        <v>1273</v>
      </c>
      <c r="D1132" s="1450"/>
      <c r="E1132" s="1451">
        <v>34</v>
      </c>
      <c r="F1132" s="1452" t="s">
        <v>1272</v>
      </c>
      <c r="G1132" s="1452"/>
      <c r="H1132" s="1453"/>
      <c r="I1132" s="1454"/>
      <c r="J1132" s="1495" t="s">
        <v>1245</v>
      </c>
      <c r="K1132" s="1455"/>
      <c r="L1132" s="1454">
        <v>61</v>
      </c>
      <c r="M1132" s="1453">
        <v>27</v>
      </c>
      <c r="N1132" s="1456">
        <v>3</v>
      </c>
      <c r="O1132" s="1423"/>
      <c r="P1132" s="318"/>
      <c r="Q1132" s="318"/>
      <c r="R1132" s="318"/>
      <c r="S1132" s="318"/>
      <c r="T1132" s="318"/>
      <c r="U1132" s="318"/>
    </row>
    <row r="1133" spans="1:21" s="342" customFormat="1">
      <c r="A1133" s="1497" t="s">
        <v>440</v>
      </c>
      <c r="B1133" s="1448" t="s">
        <v>122</v>
      </c>
      <c r="C1133" s="1449" t="s">
        <v>1273</v>
      </c>
      <c r="D1133" s="1450"/>
      <c r="E1133" s="1451">
        <v>30.5</v>
      </c>
      <c r="F1133" s="1452" t="s">
        <v>1255</v>
      </c>
      <c r="G1133" s="1452"/>
      <c r="H1133" s="1453"/>
      <c r="I1133" s="1454"/>
      <c r="J1133" s="1495" t="s">
        <v>1245</v>
      </c>
      <c r="K1133" s="1455"/>
      <c r="L1133" s="1454">
        <v>52.5</v>
      </c>
      <c r="M1133" s="1453">
        <v>22.5</v>
      </c>
      <c r="N1133" s="1456">
        <v>4</v>
      </c>
      <c r="O1133" s="1423"/>
      <c r="P1133" s="318"/>
      <c r="Q1133" s="318"/>
      <c r="R1133" s="318"/>
      <c r="S1133" s="318"/>
      <c r="T1133" s="318"/>
      <c r="U1133" s="318"/>
    </row>
    <row r="1134" spans="1:21" s="342" customFormat="1">
      <c r="A1134" s="1497"/>
      <c r="B1134" s="1448" t="s">
        <v>3993</v>
      </c>
      <c r="C1134" s="1449" t="s">
        <v>3998</v>
      </c>
      <c r="D1134" s="1450"/>
      <c r="E1134" s="1451"/>
      <c r="F1134" s="1452"/>
      <c r="G1134" s="1452"/>
      <c r="H1134" s="1453"/>
      <c r="I1134" s="1454"/>
      <c r="J1134" s="1455"/>
      <c r="K1134" s="1455"/>
      <c r="L1134" s="1454"/>
      <c r="M1134" s="1453"/>
      <c r="N1134" s="1456"/>
      <c r="O1134" s="623"/>
      <c r="P1134" s="318"/>
      <c r="Q1134" s="318"/>
      <c r="R1134" s="318"/>
      <c r="S1134" s="318"/>
      <c r="T1134" s="318"/>
      <c r="U1134" s="318"/>
    </row>
    <row r="1135" spans="1:21" s="584" customFormat="1">
      <c r="A1135" s="1497" t="s">
        <v>440</v>
      </c>
      <c r="B1135" s="1448" t="s">
        <v>122</v>
      </c>
      <c r="C1135" s="1449" t="s">
        <v>1277</v>
      </c>
      <c r="D1135" s="1450"/>
      <c r="E1135" s="1451">
        <v>25</v>
      </c>
      <c r="F1135" s="1452"/>
      <c r="G1135" s="1452"/>
      <c r="H1135" s="1453"/>
      <c r="I1135" s="1454"/>
      <c r="J1135" s="1495" t="s">
        <v>1245</v>
      </c>
      <c r="K1135" s="1455"/>
      <c r="L1135" s="1454">
        <v>47</v>
      </c>
      <c r="M1135" s="1453">
        <v>22</v>
      </c>
      <c r="N1135" s="1456">
        <v>5</v>
      </c>
      <c r="O1135" s="1423"/>
      <c r="P1135" s="627"/>
      <c r="Q1135" s="614"/>
      <c r="R1135" s="614"/>
      <c r="S1135" s="614"/>
      <c r="T1135" s="614"/>
      <c r="U1135" s="614"/>
    </row>
    <row r="1136" spans="1:21" s="584" customFormat="1">
      <c r="A1136" s="1497" t="s">
        <v>9</v>
      </c>
      <c r="B1136" s="1448" t="s">
        <v>122</v>
      </c>
      <c r="C1136" s="1449" t="s">
        <v>1277</v>
      </c>
      <c r="D1136" s="1450"/>
      <c r="E1136" s="1451">
        <v>31</v>
      </c>
      <c r="F1136" s="1452"/>
      <c r="G1136" s="1452"/>
      <c r="H1136" s="1453"/>
      <c r="I1136" s="1454"/>
      <c r="J1136" s="1495" t="s">
        <v>1245</v>
      </c>
      <c r="K1136" s="1455"/>
      <c r="L1136" s="1454">
        <v>53</v>
      </c>
      <c r="M1136" s="1453">
        <v>22</v>
      </c>
      <c r="N1136" s="1456">
        <v>5</v>
      </c>
      <c r="O1136" s="1423"/>
      <c r="P1136" s="627"/>
      <c r="Q1136" s="614"/>
      <c r="R1136" s="614"/>
      <c r="S1136" s="614"/>
      <c r="T1136" s="614"/>
      <c r="U1136" s="614"/>
    </row>
    <row r="1137" spans="1:21" s="342" customFormat="1">
      <c r="A1137" s="1497" t="s">
        <v>440</v>
      </c>
      <c r="B1137" s="1448" t="s">
        <v>122</v>
      </c>
      <c r="C1137" s="1449" t="s">
        <v>1278</v>
      </c>
      <c r="D1137" s="1450"/>
      <c r="E1137" s="1451">
        <v>53</v>
      </c>
      <c r="F1137" s="1452"/>
      <c r="G1137" s="1452"/>
      <c r="H1137" s="1453"/>
      <c r="I1137" s="1454"/>
      <c r="J1137" s="1495" t="s">
        <v>1245</v>
      </c>
      <c r="K1137" s="1455"/>
      <c r="L1137" s="1454">
        <v>97</v>
      </c>
      <c r="M1137" s="1453">
        <v>44</v>
      </c>
      <c r="N1137" s="1456">
        <v>3</v>
      </c>
      <c r="O1137" s="1423"/>
      <c r="P1137" s="318"/>
      <c r="Q1137" s="318"/>
      <c r="R1137" s="318"/>
      <c r="S1137" s="318"/>
      <c r="T1137" s="318"/>
      <c r="U1137" s="318"/>
    </row>
    <row r="1138" spans="1:21" s="342" customFormat="1">
      <c r="A1138" s="1497" t="s">
        <v>9</v>
      </c>
      <c r="B1138" s="1448" t="s">
        <v>122</v>
      </c>
      <c r="C1138" s="1449" t="s">
        <v>1278</v>
      </c>
      <c r="D1138" s="1450"/>
      <c r="E1138" s="1451">
        <v>67.5</v>
      </c>
      <c r="F1138" s="1452"/>
      <c r="G1138" s="1452"/>
      <c r="H1138" s="1453"/>
      <c r="I1138" s="1454"/>
      <c r="J1138" s="1495" t="s">
        <v>1245</v>
      </c>
      <c r="K1138" s="1455"/>
      <c r="L1138" s="1454">
        <v>126</v>
      </c>
      <c r="M1138" s="1453">
        <v>58.5</v>
      </c>
      <c r="N1138" s="1456">
        <v>3</v>
      </c>
      <c r="O1138" s="1423"/>
      <c r="P1138" s="318"/>
      <c r="Q1138" s="318"/>
      <c r="R1138" s="318"/>
      <c r="S1138" s="318"/>
      <c r="T1138" s="318"/>
      <c r="U1138" s="318"/>
    </row>
    <row r="1139" spans="1:21" s="584" customFormat="1">
      <c r="A1139" s="1497" t="s">
        <v>335</v>
      </c>
      <c r="B1139" s="1448" t="s">
        <v>122</v>
      </c>
      <c r="C1139" s="1475" t="s">
        <v>1275</v>
      </c>
      <c r="D1139" s="1450"/>
      <c r="E1139" s="1451">
        <v>40</v>
      </c>
      <c r="F1139" s="1452"/>
      <c r="G1139" s="1452"/>
      <c r="H1139" s="1453"/>
      <c r="I1139" s="1454"/>
      <c r="J1139" s="1495" t="s">
        <v>1245</v>
      </c>
      <c r="K1139" s="1455"/>
      <c r="L1139" s="1454">
        <v>59</v>
      </c>
      <c r="M1139" s="1453">
        <v>19</v>
      </c>
      <c r="N1139" s="1456">
        <v>4</v>
      </c>
      <c r="O1139" s="1423"/>
      <c r="P1139" s="614"/>
      <c r="Q1139" s="614"/>
      <c r="R1139" s="614"/>
      <c r="S1139" s="614"/>
      <c r="T1139" s="614"/>
      <c r="U1139" s="614"/>
    </row>
    <row r="1140" spans="1:21" s="342" customFormat="1">
      <c r="A1140" s="1497" t="s">
        <v>884</v>
      </c>
      <c r="B1140" s="1448" t="s">
        <v>122</v>
      </c>
      <c r="C1140" s="1475" t="s">
        <v>1275</v>
      </c>
      <c r="D1140" s="1450"/>
      <c r="E1140" s="1451">
        <v>31.5</v>
      </c>
      <c r="F1140" s="1452"/>
      <c r="G1140" s="1452"/>
      <c r="H1140" s="1453"/>
      <c r="I1140" s="1454"/>
      <c r="J1140" s="1495" t="s">
        <v>1245</v>
      </c>
      <c r="K1140" s="1455"/>
      <c r="L1140" s="1454">
        <v>49</v>
      </c>
      <c r="M1140" s="1453">
        <v>17.5</v>
      </c>
      <c r="N1140" s="1456">
        <v>4</v>
      </c>
      <c r="O1140" s="1423"/>
      <c r="P1140" s="318"/>
      <c r="Q1140" s="318"/>
      <c r="R1140" s="318"/>
      <c r="S1140" s="318"/>
      <c r="T1140" s="318"/>
      <c r="U1140" s="318"/>
    </row>
    <row r="1141" spans="1:21" s="342" customFormat="1">
      <c r="A1141" s="1497" t="s">
        <v>335</v>
      </c>
      <c r="B1141" s="1448" t="s">
        <v>122</v>
      </c>
      <c r="C1141" s="1475" t="s">
        <v>1279</v>
      </c>
      <c r="D1141" s="1450"/>
      <c r="E1141" s="1451">
        <v>38</v>
      </c>
      <c r="F1141" s="1452"/>
      <c r="G1141" s="1452"/>
      <c r="H1141" s="1453"/>
      <c r="I1141" s="1454"/>
      <c r="J1141" s="1495" t="s">
        <v>1245</v>
      </c>
      <c r="K1141" s="1455"/>
      <c r="L1141" s="1454">
        <v>69</v>
      </c>
      <c r="M1141" s="1453">
        <v>31</v>
      </c>
      <c r="N1141" s="1456">
        <v>4</v>
      </c>
      <c r="O1141" s="1423"/>
      <c r="P1141" s="318"/>
      <c r="Q1141" s="318"/>
      <c r="R1141" s="318"/>
      <c r="S1141" s="318"/>
      <c r="T1141" s="318"/>
      <c r="U1141" s="318"/>
    </row>
    <row r="1142" spans="1:21" s="342" customFormat="1">
      <c r="A1142" s="1497"/>
      <c r="B1142" s="1448" t="s">
        <v>122</v>
      </c>
      <c r="C1142" s="1475" t="s">
        <v>59</v>
      </c>
      <c r="D1142" s="1450"/>
      <c r="E1142" s="1451">
        <v>86.5</v>
      </c>
      <c r="F1142" s="1452"/>
      <c r="G1142" s="1452"/>
      <c r="H1142" s="1453"/>
      <c r="I1142" s="1454"/>
      <c r="J1142" s="1495" t="s">
        <v>1245</v>
      </c>
      <c r="K1142" s="1455"/>
      <c r="L1142" s="1454">
        <v>156</v>
      </c>
      <c r="M1142" s="1453">
        <v>69.5</v>
      </c>
      <c r="N1142" s="1456">
        <v>6.5</v>
      </c>
      <c r="O1142" s="1423"/>
      <c r="P1142" s="318"/>
      <c r="Q1142" s="318"/>
      <c r="R1142" s="318"/>
      <c r="S1142" s="318"/>
      <c r="T1142" s="318"/>
      <c r="U1142" s="318"/>
    </row>
    <row r="1143" spans="1:21" s="342" customFormat="1">
      <c r="A1143" s="1497" t="s">
        <v>40</v>
      </c>
      <c r="B1143" s="1448" t="s">
        <v>122</v>
      </c>
      <c r="C1143" s="1475" t="s">
        <v>59</v>
      </c>
      <c r="D1143" s="1450"/>
      <c r="E1143" s="1451">
        <v>72.5</v>
      </c>
      <c r="F1143" s="1452"/>
      <c r="G1143" s="1452"/>
      <c r="H1143" s="1453"/>
      <c r="I1143" s="1454"/>
      <c r="J1143" s="1495" t="s">
        <v>1245</v>
      </c>
      <c r="K1143" s="1455"/>
      <c r="L1143" s="1454">
        <v>128</v>
      </c>
      <c r="M1143" s="1453">
        <v>55.5</v>
      </c>
      <c r="N1143" s="1456">
        <v>6.5</v>
      </c>
      <c r="O1143" s="1423"/>
      <c r="P1143" s="318"/>
      <c r="Q1143" s="318"/>
      <c r="R1143" s="318"/>
      <c r="S1143" s="318"/>
      <c r="T1143" s="318"/>
      <c r="U1143" s="318"/>
    </row>
    <row r="1144" spans="1:21" s="342" customFormat="1">
      <c r="A1144" s="1497"/>
      <c r="B1144" s="1448" t="s">
        <v>122</v>
      </c>
      <c r="C1144" s="1475" t="s">
        <v>60</v>
      </c>
      <c r="D1144" s="1450"/>
      <c r="E1144" s="1451">
        <v>69</v>
      </c>
      <c r="F1144" s="1452"/>
      <c r="G1144" s="1452"/>
      <c r="H1144" s="1453"/>
      <c r="I1144" s="1454"/>
      <c r="J1144" s="1495" t="s">
        <v>1245</v>
      </c>
      <c r="K1144" s="1455"/>
      <c r="L1144" s="1454">
        <v>126</v>
      </c>
      <c r="M1144" s="1453">
        <v>57</v>
      </c>
      <c r="N1144" s="1456">
        <v>5</v>
      </c>
      <c r="O1144" s="1423"/>
      <c r="P1144" s="318"/>
      <c r="Q1144" s="318"/>
      <c r="R1144" s="318"/>
      <c r="S1144" s="318"/>
      <c r="T1144" s="318"/>
      <c r="U1144" s="318"/>
    </row>
    <row r="1145" spans="1:21" s="342" customFormat="1">
      <c r="A1145" s="1497" t="s">
        <v>40</v>
      </c>
      <c r="B1145" s="1448" t="s">
        <v>122</v>
      </c>
      <c r="C1145" s="1475" t="s">
        <v>60</v>
      </c>
      <c r="D1145" s="1450"/>
      <c r="E1145" s="1451">
        <v>82</v>
      </c>
      <c r="F1145" s="1452"/>
      <c r="G1145" s="1452"/>
      <c r="H1145" s="1453"/>
      <c r="I1145" s="1454"/>
      <c r="J1145" s="1495" t="s">
        <v>1245</v>
      </c>
      <c r="K1145" s="1455"/>
      <c r="L1145" s="1454">
        <v>150</v>
      </c>
      <c r="M1145" s="1453">
        <v>68</v>
      </c>
      <c r="N1145" s="1456">
        <v>5</v>
      </c>
      <c r="O1145" s="1423"/>
      <c r="P1145" s="318"/>
      <c r="Q1145" s="318"/>
      <c r="R1145" s="318"/>
      <c r="S1145" s="318"/>
      <c r="T1145" s="318"/>
      <c r="U1145" s="318"/>
    </row>
    <row r="1146" spans="1:21" s="342" customFormat="1">
      <c r="A1146" s="1497"/>
      <c r="B1146" s="1448" t="s">
        <v>116</v>
      </c>
      <c r="C1146" s="1475" t="s">
        <v>57</v>
      </c>
      <c r="D1146" s="1450"/>
      <c r="E1146" s="1451">
        <v>72</v>
      </c>
      <c r="F1146" s="1452"/>
      <c r="G1146" s="1452"/>
      <c r="H1146" s="1453"/>
      <c r="I1146" s="1454" t="s">
        <v>58</v>
      </c>
      <c r="J1146" s="1455"/>
      <c r="K1146" s="1455"/>
      <c r="L1146" s="1454">
        <v>121</v>
      </c>
      <c r="M1146" s="1453">
        <v>49</v>
      </c>
      <c r="N1146" s="1456">
        <v>4</v>
      </c>
      <c r="O1146" s="1423"/>
      <c r="P1146" s="318"/>
      <c r="Q1146" s="318"/>
      <c r="R1146" s="318"/>
      <c r="S1146" s="318"/>
      <c r="T1146" s="318"/>
      <c r="U1146" s="318"/>
    </row>
    <row r="1147" spans="1:21" s="342" customFormat="1">
      <c r="A1147" s="1497" t="s">
        <v>40</v>
      </c>
      <c r="B1147" s="1448" t="s">
        <v>116</v>
      </c>
      <c r="C1147" s="1475" t="s">
        <v>57</v>
      </c>
      <c r="D1147" s="1450"/>
      <c r="E1147" s="1451">
        <v>61</v>
      </c>
      <c r="F1147" s="1452"/>
      <c r="G1147" s="1452"/>
      <c r="H1147" s="1453"/>
      <c r="I1147" s="1454" t="s">
        <v>58</v>
      </c>
      <c r="J1147" s="1455"/>
      <c r="K1147" s="1455"/>
      <c r="L1147" s="1454">
        <v>99</v>
      </c>
      <c r="M1147" s="1453">
        <v>38</v>
      </c>
      <c r="N1147" s="1456">
        <v>4</v>
      </c>
      <c r="O1147" s="1423"/>
      <c r="P1147" s="318"/>
      <c r="Q1147" s="318"/>
      <c r="R1147" s="318"/>
      <c r="S1147" s="318"/>
      <c r="T1147" s="318"/>
      <c r="U1147" s="318"/>
    </row>
    <row r="1148" spans="1:21" s="342" customFormat="1">
      <c r="A1148" s="1497"/>
      <c r="B1148" s="1448" t="s">
        <v>116</v>
      </c>
      <c r="C1148" s="1475" t="s">
        <v>56</v>
      </c>
      <c r="D1148" s="1450"/>
      <c r="E1148" s="1451">
        <v>72</v>
      </c>
      <c r="F1148" s="1452"/>
      <c r="G1148" s="1452"/>
      <c r="H1148" s="1453"/>
      <c r="I1148" s="1454"/>
      <c r="J1148" s="1455"/>
      <c r="K1148" s="1455"/>
      <c r="L1148" s="1454">
        <v>132</v>
      </c>
      <c r="M1148" s="1453">
        <v>60</v>
      </c>
      <c r="N1148" s="1456">
        <v>3</v>
      </c>
      <c r="O1148" s="1423"/>
      <c r="P1148" s="318"/>
      <c r="Q1148" s="318"/>
      <c r="R1148" s="318"/>
      <c r="S1148" s="318"/>
      <c r="T1148" s="318"/>
      <c r="U1148" s="318"/>
    </row>
    <row r="1149" spans="1:21" s="342" customFormat="1">
      <c r="A1149" s="1497" t="s">
        <v>440</v>
      </c>
      <c r="B1149" s="1448" t="s">
        <v>116</v>
      </c>
      <c r="C1149" s="1475" t="s">
        <v>56</v>
      </c>
      <c r="D1149" s="1450"/>
      <c r="E1149" s="1451">
        <v>54</v>
      </c>
      <c r="F1149" s="1452"/>
      <c r="G1149" s="1452"/>
      <c r="H1149" s="1453"/>
      <c r="I1149" s="1454"/>
      <c r="J1149" s="1455"/>
      <c r="K1149" s="1455"/>
      <c r="L1149" s="1454">
        <v>105</v>
      </c>
      <c r="M1149" s="1453">
        <v>51</v>
      </c>
      <c r="N1149" s="1456">
        <v>3</v>
      </c>
      <c r="O1149" s="1423"/>
      <c r="P1149" s="318"/>
      <c r="Q1149" s="318"/>
      <c r="R1149" s="318"/>
      <c r="S1149" s="318"/>
      <c r="T1149" s="318"/>
      <c r="U1149" s="318"/>
    </row>
    <row r="1150" spans="1:21" s="342" customFormat="1">
      <c r="A1150" s="1497"/>
      <c r="B1150" s="1448" t="s">
        <v>122</v>
      </c>
      <c r="C1150" s="1449" t="s">
        <v>3901</v>
      </c>
      <c r="D1150" s="1450"/>
      <c r="E1150" s="1451"/>
      <c r="F1150" s="1452"/>
      <c r="G1150" s="1452"/>
      <c r="H1150" s="1453"/>
      <c r="I1150" s="1454"/>
      <c r="J1150" s="1455"/>
      <c r="K1150" s="1455"/>
      <c r="L1150" s="1454"/>
      <c r="M1150" s="1453"/>
      <c r="N1150" s="1456"/>
      <c r="O1150" s="1423"/>
      <c r="P1150" s="318"/>
      <c r="Q1150" s="318"/>
      <c r="R1150" s="318"/>
      <c r="S1150" s="318"/>
      <c r="T1150" s="318"/>
      <c r="U1150" s="318"/>
    </row>
    <row r="1151" spans="1:21" s="342" customFormat="1">
      <c r="A1151" s="1497"/>
      <c r="B1151" s="1448" t="s">
        <v>122</v>
      </c>
      <c r="C1151" s="1449" t="s">
        <v>3901</v>
      </c>
      <c r="D1151" s="1450"/>
      <c r="E1151" s="1451"/>
      <c r="F1151" s="1452"/>
      <c r="G1151" s="1452"/>
      <c r="H1151" s="1453"/>
      <c r="I1151" s="1454"/>
      <c r="J1151" s="1455"/>
      <c r="K1151" s="1455"/>
      <c r="L1151" s="1454"/>
      <c r="M1151" s="1453"/>
      <c r="N1151" s="1456"/>
      <c r="O1151" s="1423"/>
      <c r="P1151" s="318"/>
      <c r="Q1151" s="318"/>
      <c r="R1151" s="318"/>
      <c r="S1151" s="318"/>
      <c r="T1151" s="318"/>
      <c r="U1151" s="318"/>
    </row>
    <row r="1152" spans="1:21" s="342" customFormat="1">
      <c r="A1152" s="1497"/>
      <c r="B1152" s="1448" t="s">
        <v>122</v>
      </c>
      <c r="C1152" s="1449" t="s">
        <v>3902</v>
      </c>
      <c r="D1152" s="1450"/>
      <c r="E1152" s="1451"/>
      <c r="F1152" s="1452"/>
      <c r="G1152" s="1452"/>
      <c r="H1152" s="1453"/>
      <c r="I1152" s="1454"/>
      <c r="J1152" s="1455"/>
      <c r="K1152" s="1455"/>
      <c r="L1152" s="1454"/>
      <c r="M1152" s="1453"/>
      <c r="N1152" s="1456"/>
      <c r="O1152" s="1423"/>
      <c r="P1152" s="318"/>
      <c r="Q1152" s="318"/>
      <c r="R1152" s="318"/>
      <c r="S1152" s="318"/>
      <c r="T1152" s="318"/>
      <c r="U1152" s="318"/>
    </row>
    <row r="1153" spans="1:28" s="342" customFormat="1">
      <c r="A1153" s="1497"/>
      <c r="B1153" s="1448" t="s">
        <v>122</v>
      </c>
      <c r="C1153" s="1449" t="s">
        <v>3902</v>
      </c>
      <c r="D1153" s="1450"/>
      <c r="E1153" s="1451"/>
      <c r="F1153" s="1452"/>
      <c r="G1153" s="1452"/>
      <c r="H1153" s="1453"/>
      <c r="I1153" s="1454"/>
      <c r="J1153" s="1455"/>
      <c r="K1153" s="1455"/>
      <c r="L1153" s="1454"/>
      <c r="M1153" s="1453"/>
      <c r="N1153" s="1456"/>
      <c r="O1153" s="1423"/>
      <c r="P1153" s="318"/>
      <c r="Q1153" s="318"/>
      <c r="R1153" s="318"/>
      <c r="S1153" s="318"/>
      <c r="T1153" s="318"/>
      <c r="U1153" s="318"/>
    </row>
    <row r="1154" spans="1:28" s="342" customFormat="1">
      <c r="A1154" s="1497"/>
      <c r="B1154" s="1448" t="s">
        <v>122</v>
      </c>
      <c r="C1154" s="1449" t="s">
        <v>3903</v>
      </c>
      <c r="D1154" s="1450"/>
      <c r="E1154" s="1451"/>
      <c r="F1154" s="1452"/>
      <c r="G1154" s="1452"/>
      <c r="H1154" s="1453"/>
      <c r="I1154" s="1454"/>
      <c r="J1154" s="1455"/>
      <c r="K1154" s="1455"/>
      <c r="L1154" s="1454"/>
      <c r="M1154" s="1453"/>
      <c r="N1154" s="1456"/>
      <c r="O1154" s="1423"/>
      <c r="P1154" s="318"/>
      <c r="Q1154" s="318"/>
      <c r="R1154" s="318"/>
      <c r="S1154" s="318"/>
      <c r="T1154" s="318"/>
      <c r="U1154" s="318"/>
    </row>
    <row r="1155" spans="1:28" s="342" customFormat="1">
      <c r="A1155" s="1497"/>
      <c r="B1155" s="1448" t="s">
        <v>122</v>
      </c>
      <c r="C1155" s="1449" t="s">
        <v>3903</v>
      </c>
      <c r="D1155" s="1450"/>
      <c r="E1155" s="1451"/>
      <c r="F1155" s="1452"/>
      <c r="G1155" s="1452"/>
      <c r="H1155" s="1453"/>
      <c r="I1155" s="1454"/>
      <c r="J1155" s="1455"/>
      <c r="K1155" s="1455"/>
      <c r="L1155" s="1454"/>
      <c r="M1155" s="1453"/>
      <c r="N1155" s="1456"/>
      <c r="O1155" s="1423"/>
      <c r="P1155" s="318"/>
      <c r="Q1155" s="318"/>
      <c r="R1155" s="318"/>
      <c r="S1155" s="318"/>
      <c r="T1155" s="318"/>
      <c r="U1155" s="318"/>
    </row>
    <row r="1156" spans="1:28" s="342" customFormat="1">
      <c r="A1156" s="327"/>
      <c r="B1156" s="305"/>
      <c r="C1156" s="306"/>
      <c r="D1156" s="307"/>
      <c r="E1156" s="308"/>
      <c r="F1156" s="309"/>
      <c r="G1156" s="309"/>
      <c r="H1156" s="293"/>
      <c r="I1156" s="310"/>
      <c r="J1156" s="313"/>
      <c r="K1156" s="311"/>
      <c r="L1156" s="310"/>
      <c r="M1156" s="293"/>
      <c r="N1156" s="1402"/>
      <c r="O1156" s="1423"/>
      <c r="P1156" s="318"/>
      <c r="Q1156" s="318"/>
      <c r="R1156" s="318"/>
      <c r="S1156" s="318"/>
      <c r="T1156" s="318"/>
      <c r="U1156" s="318"/>
    </row>
    <row r="1157" spans="1:28" s="342" customFormat="1">
      <c r="A1157" s="1497" t="s">
        <v>1261</v>
      </c>
      <c r="B1157" s="1448" t="s">
        <v>1299</v>
      </c>
      <c r="C1157" s="1449" t="s">
        <v>1260</v>
      </c>
      <c r="D1157" s="1450"/>
      <c r="E1157" s="1451">
        <v>42</v>
      </c>
      <c r="F1157" s="1452" t="s">
        <v>1262</v>
      </c>
      <c r="G1157" s="1452"/>
      <c r="H1157" s="1453"/>
      <c r="I1157" s="1454">
        <v>3.21</v>
      </c>
      <c r="J1157" s="1455" t="s">
        <v>273</v>
      </c>
      <c r="K1157" s="1495" t="s">
        <v>1245</v>
      </c>
      <c r="L1157" s="1454">
        <v>73</v>
      </c>
      <c r="M1157" s="1453">
        <v>31</v>
      </c>
      <c r="N1157" s="1456">
        <v>3</v>
      </c>
      <c r="O1157" s="1423"/>
      <c r="P1157" s="318"/>
      <c r="Q1157" s="318"/>
      <c r="R1157" s="318"/>
      <c r="S1157" s="318"/>
      <c r="T1157" s="318"/>
      <c r="U1157" s="318"/>
    </row>
    <row r="1158" spans="1:28" s="342" customFormat="1">
      <c r="A1158" s="1497" t="s">
        <v>8</v>
      </c>
      <c r="B1158" s="1448" t="s">
        <v>1299</v>
      </c>
      <c r="C1158" s="1449" t="s">
        <v>1260</v>
      </c>
      <c r="D1158" s="1450"/>
      <c r="E1158" s="1451">
        <v>37</v>
      </c>
      <c r="F1158" s="1452" t="s">
        <v>1263</v>
      </c>
      <c r="G1158" s="1452"/>
      <c r="H1158" s="1453"/>
      <c r="I1158" s="1454">
        <v>3.21</v>
      </c>
      <c r="J1158" s="1455" t="s">
        <v>273</v>
      </c>
      <c r="K1158" s="1495" t="s">
        <v>1245</v>
      </c>
      <c r="L1158" s="1454">
        <v>61</v>
      </c>
      <c r="M1158" s="1453">
        <v>24</v>
      </c>
      <c r="N1158" s="1456">
        <v>3</v>
      </c>
      <c r="O1158" s="623"/>
      <c r="P1158" s="318"/>
      <c r="Q1158" s="318"/>
      <c r="R1158" s="318"/>
      <c r="S1158" s="318"/>
      <c r="T1158" s="318"/>
      <c r="U1158" s="318"/>
    </row>
    <row r="1159" spans="1:28" s="342" customFormat="1">
      <c r="A1159" s="1497" t="s">
        <v>9</v>
      </c>
      <c r="B1159" s="1448" t="s">
        <v>1299</v>
      </c>
      <c r="C1159" s="1449" t="s">
        <v>1260</v>
      </c>
      <c r="D1159" s="1450"/>
      <c r="E1159" s="1451">
        <v>56</v>
      </c>
      <c r="F1159" s="1452" t="s">
        <v>1262</v>
      </c>
      <c r="G1159" s="1452"/>
      <c r="H1159" s="1453"/>
      <c r="I1159" s="1454">
        <v>3.21</v>
      </c>
      <c r="J1159" s="1455" t="s">
        <v>273</v>
      </c>
      <c r="K1159" s="1495" t="s">
        <v>1245</v>
      </c>
      <c r="L1159" s="1454">
        <v>78</v>
      </c>
      <c r="M1159" s="1453">
        <v>23</v>
      </c>
      <c r="N1159" s="1456">
        <v>3</v>
      </c>
      <c r="O1159" s="623"/>
      <c r="P1159" s="318"/>
      <c r="Q1159" s="318"/>
      <c r="R1159" s="318"/>
      <c r="S1159" s="318"/>
      <c r="T1159" s="318"/>
      <c r="U1159" s="318"/>
    </row>
    <row r="1160" spans="1:28" s="342" customFormat="1">
      <c r="A1160" s="1497"/>
      <c r="B1160" s="1448" t="s">
        <v>1299</v>
      </c>
      <c r="C1160" s="1449" t="s">
        <v>1264</v>
      </c>
      <c r="D1160" s="1450"/>
      <c r="E1160" s="1451">
        <v>70.5</v>
      </c>
      <c r="F1160" s="1452"/>
      <c r="G1160" s="1452"/>
      <c r="H1160" s="1453"/>
      <c r="I1160" s="1454"/>
      <c r="J1160" s="1455"/>
      <c r="K1160" s="1495" t="s">
        <v>1245</v>
      </c>
      <c r="L1160" s="1454">
        <v>109.5</v>
      </c>
      <c r="M1160" s="1453">
        <v>39</v>
      </c>
      <c r="N1160" s="1456">
        <v>3</v>
      </c>
      <c r="O1160" s="623"/>
      <c r="P1160" s="318"/>
      <c r="Q1160" s="318"/>
      <c r="R1160" s="318"/>
      <c r="S1160" s="318"/>
      <c r="T1160" s="318"/>
      <c r="U1160" s="318"/>
    </row>
    <row r="1161" spans="1:28" s="342" customFormat="1">
      <c r="A1161" s="1497" t="s">
        <v>1265</v>
      </c>
      <c r="B1161" s="1448" t="s">
        <v>1299</v>
      </c>
      <c r="C1161" s="1449" t="s">
        <v>1264</v>
      </c>
      <c r="D1161" s="1450"/>
      <c r="E1161" s="1451">
        <v>59.5</v>
      </c>
      <c r="F1161" s="1452"/>
      <c r="G1161" s="1452"/>
      <c r="H1161" s="1453"/>
      <c r="I1161" s="1454"/>
      <c r="J1161" s="1455"/>
      <c r="K1161" s="1495" t="s">
        <v>1245</v>
      </c>
      <c r="L1161" s="1454">
        <v>98.5</v>
      </c>
      <c r="M1161" s="1453">
        <v>39</v>
      </c>
      <c r="N1161" s="1456">
        <v>3</v>
      </c>
      <c r="O1161" s="623"/>
      <c r="P1161" s="318"/>
      <c r="Q1161" s="318"/>
      <c r="R1161" s="318"/>
      <c r="S1161" s="318"/>
      <c r="T1161" s="318"/>
      <c r="U1161" s="318"/>
    </row>
    <row r="1162" spans="1:28" s="342" customFormat="1">
      <c r="A1162" s="1497"/>
      <c r="B1162" s="1448" t="s">
        <v>443</v>
      </c>
      <c r="C1162" s="1449" t="s">
        <v>1268</v>
      </c>
      <c r="D1162" s="1450"/>
      <c r="E1162" s="1451">
        <v>37</v>
      </c>
      <c r="F1162" s="1452"/>
      <c r="G1162" s="1452"/>
      <c r="H1162" s="1453"/>
      <c r="I1162" s="1454"/>
      <c r="J1162" s="1495" t="s">
        <v>1245</v>
      </c>
      <c r="K1162" s="1455"/>
      <c r="L1162" s="1454">
        <v>57.5</v>
      </c>
      <c r="M1162" s="1453">
        <v>20.5</v>
      </c>
      <c r="N1162" s="1456">
        <v>3</v>
      </c>
      <c r="O1162" s="1423"/>
      <c r="P1162" s="318"/>
      <c r="Q1162" s="318"/>
      <c r="R1162" s="318"/>
      <c r="S1162" s="318"/>
      <c r="T1162" s="318"/>
      <c r="U1162" s="318"/>
    </row>
    <row r="1163" spans="1:28" s="584" customFormat="1">
      <c r="A1163" s="1497" t="s">
        <v>1269</v>
      </c>
      <c r="B1163" s="1448" t="s">
        <v>443</v>
      </c>
      <c r="C1163" s="1449" t="s">
        <v>1268</v>
      </c>
      <c r="D1163" s="1450"/>
      <c r="E1163" s="1451">
        <v>32</v>
      </c>
      <c r="F1163" s="1452"/>
      <c r="G1163" s="1452"/>
      <c r="H1163" s="1453"/>
      <c r="I1163" s="1454"/>
      <c r="J1163" s="1495" t="s">
        <v>1245</v>
      </c>
      <c r="K1163" s="1455"/>
      <c r="L1163" s="1454">
        <v>53</v>
      </c>
      <c r="M1163" s="1453">
        <v>21</v>
      </c>
      <c r="N1163" s="1456">
        <v>3</v>
      </c>
      <c r="O1163" s="1423"/>
      <c r="P1163" s="614"/>
      <c r="Q1163" s="614"/>
      <c r="R1163" s="614"/>
      <c r="S1163" s="614"/>
      <c r="T1163" s="614"/>
      <c r="U1163" s="614"/>
    </row>
    <row r="1164" spans="1:28" s="584" customFormat="1">
      <c r="A1164" s="1497"/>
      <c r="B1164" s="1448" t="s">
        <v>443</v>
      </c>
      <c r="C1164" s="1449" t="s">
        <v>1270</v>
      </c>
      <c r="D1164" s="1450"/>
      <c r="E1164" s="1451">
        <v>32</v>
      </c>
      <c r="F1164" s="1452" t="s">
        <v>58</v>
      </c>
      <c r="G1164" s="1452"/>
      <c r="H1164" s="1453"/>
      <c r="I1164" s="1454"/>
      <c r="J1164" s="1495" t="s">
        <v>1245</v>
      </c>
      <c r="K1164" s="1455"/>
      <c r="L1164" s="1454">
        <v>54</v>
      </c>
      <c r="M1164" s="1453">
        <v>22</v>
      </c>
      <c r="N1164" s="1456">
        <v>4</v>
      </c>
      <c r="O1164" s="1423"/>
      <c r="P1164" s="614"/>
      <c r="Q1164" s="614"/>
      <c r="R1164" s="614"/>
      <c r="S1164" s="614"/>
      <c r="T1164" s="614"/>
      <c r="U1164" s="614"/>
    </row>
    <row r="1165" spans="1:28" s="584" customFormat="1">
      <c r="A1165" s="1497" t="s">
        <v>1266</v>
      </c>
      <c r="B1165" s="1448" t="s">
        <v>443</v>
      </c>
      <c r="C1165" s="1449" t="s">
        <v>1283</v>
      </c>
      <c r="D1165" s="1450"/>
      <c r="E1165" s="1451">
        <v>36</v>
      </c>
      <c r="F1165" s="1452" t="s">
        <v>58</v>
      </c>
      <c r="G1165" s="1452"/>
      <c r="H1165" s="1453"/>
      <c r="I1165" s="1454"/>
      <c r="J1165" s="1495" t="s">
        <v>1245</v>
      </c>
      <c r="K1165" s="1455"/>
      <c r="L1165" s="1454">
        <v>58</v>
      </c>
      <c r="M1165" s="1453">
        <v>22</v>
      </c>
      <c r="N1165" s="1456">
        <v>5</v>
      </c>
      <c r="O1165" s="1423"/>
      <c r="P1165" s="614"/>
      <c r="Q1165" s="614"/>
      <c r="R1165" s="614"/>
      <c r="S1165" s="614"/>
      <c r="T1165" s="614"/>
      <c r="U1165" s="614"/>
    </row>
    <row r="1166" spans="1:28" s="342" customFormat="1">
      <c r="A1166" s="1497" t="s">
        <v>1267</v>
      </c>
      <c r="B1166" s="1448" t="s">
        <v>443</v>
      </c>
      <c r="C1166" s="1449" t="s">
        <v>1283</v>
      </c>
      <c r="D1166" s="1450"/>
      <c r="E1166" s="1451">
        <v>57.5</v>
      </c>
      <c r="F1166" s="1452" t="s">
        <v>58</v>
      </c>
      <c r="G1166" s="1452"/>
      <c r="H1166" s="1453"/>
      <c r="I1166" s="1454"/>
      <c r="J1166" s="1495" t="s">
        <v>1245</v>
      </c>
      <c r="K1166" s="1455"/>
      <c r="L1166" s="1454">
        <v>110</v>
      </c>
      <c r="M1166" s="1453">
        <v>52.5</v>
      </c>
      <c r="N1166" s="1456">
        <v>5</v>
      </c>
      <c r="O1166" s="1423"/>
      <c r="P1166" s="318"/>
      <c r="Q1166" s="318"/>
      <c r="R1166" s="318"/>
      <c r="S1166" s="318"/>
      <c r="T1166" s="318"/>
      <c r="U1166" s="318"/>
    </row>
    <row r="1167" spans="1:28" s="342" customFormat="1">
      <c r="A1167" s="1497" t="s">
        <v>8</v>
      </c>
      <c r="B1167" s="1448" t="s">
        <v>443</v>
      </c>
      <c r="C1167" s="1449" t="s">
        <v>1282</v>
      </c>
      <c r="D1167" s="1450"/>
      <c r="E1167" s="1451">
        <v>49.5</v>
      </c>
      <c r="F1167" s="1452"/>
      <c r="G1167" s="1452"/>
      <c r="H1167" s="1453"/>
      <c r="I1167" s="1454"/>
      <c r="J1167" s="1455"/>
      <c r="K1167" s="1455"/>
      <c r="L1167" s="1454">
        <v>82</v>
      </c>
      <c r="M1167" s="1453">
        <v>32.5</v>
      </c>
      <c r="N1167" s="1456">
        <v>5</v>
      </c>
      <c r="O1167" s="1423"/>
      <c r="P1167" s="317"/>
      <c r="Q1167" s="317"/>
      <c r="R1167" s="317"/>
      <c r="S1167" s="318"/>
      <c r="T1167" s="318"/>
      <c r="U1167" s="318"/>
      <c r="V1167" s="318"/>
      <c r="W1167" s="318"/>
      <c r="X1167" s="318"/>
      <c r="Y1167" s="318"/>
      <c r="Z1167" s="318"/>
      <c r="AA1167" s="318"/>
      <c r="AB1167" s="318"/>
    </row>
    <row r="1168" spans="1:28" s="342" customFormat="1">
      <c r="A1168" s="1497" t="s">
        <v>9</v>
      </c>
      <c r="B1168" s="1448" t="s">
        <v>443</v>
      </c>
      <c r="C1168" s="1449" t="s">
        <v>1282</v>
      </c>
      <c r="D1168" s="1450"/>
      <c r="E1168" s="1451">
        <v>51.5</v>
      </c>
      <c r="F1168" s="1452" t="s">
        <v>1280</v>
      </c>
      <c r="G1168" s="1452"/>
      <c r="H1168" s="1453"/>
      <c r="I1168" s="1454"/>
      <c r="J1168" s="1455"/>
      <c r="K1168" s="1455"/>
      <c r="L1168" s="1454">
        <v>84</v>
      </c>
      <c r="M1168" s="1453">
        <v>32.5</v>
      </c>
      <c r="N1168" s="1456">
        <v>5</v>
      </c>
      <c r="O1168" s="1423"/>
      <c r="P1168" s="317"/>
      <c r="Q1168" s="317"/>
      <c r="R1168" s="317"/>
      <c r="S1168" s="318"/>
      <c r="T1168" s="318"/>
      <c r="U1168" s="318"/>
      <c r="V1168" s="318"/>
      <c r="W1168" s="318"/>
      <c r="X1168" s="318"/>
      <c r="Y1168" s="318"/>
      <c r="Z1168" s="318"/>
      <c r="AA1168" s="318"/>
      <c r="AB1168" s="318"/>
    </row>
    <row r="1169" spans="1:28" s="342" customFormat="1">
      <c r="A1169" s="1497"/>
      <c r="B1169" s="1448" t="s">
        <v>443</v>
      </c>
      <c r="C1169" s="1449" t="s">
        <v>1290</v>
      </c>
      <c r="D1169" s="1450"/>
      <c r="E1169" s="1451">
        <v>69.5</v>
      </c>
      <c r="F1169" s="1452" t="s">
        <v>1292</v>
      </c>
      <c r="G1169" s="1452"/>
      <c r="H1169" s="1453"/>
      <c r="I1169" s="1454"/>
      <c r="J1169" s="1455"/>
      <c r="K1169" s="1455"/>
      <c r="L1169" s="1454">
        <v>121</v>
      </c>
      <c r="M1169" s="1453">
        <v>51.5</v>
      </c>
      <c r="N1169" s="1456">
        <v>4</v>
      </c>
      <c r="O1169" s="1423"/>
      <c r="P1169" s="317"/>
      <c r="Q1169" s="317"/>
      <c r="R1169" s="317"/>
      <c r="S1169" s="318"/>
      <c r="T1169" s="318"/>
      <c r="U1169" s="318"/>
      <c r="V1169" s="318"/>
      <c r="W1169" s="318"/>
      <c r="X1169" s="318"/>
      <c r="Y1169" s="318"/>
      <c r="Z1169" s="318"/>
      <c r="AA1169" s="318"/>
      <c r="AB1169" s="318"/>
    </row>
    <row r="1170" spans="1:28" s="342" customFormat="1">
      <c r="A1170" s="1497" t="s">
        <v>440</v>
      </c>
      <c r="B1170" s="1448" t="s">
        <v>443</v>
      </c>
      <c r="C1170" s="1449" t="s">
        <v>1290</v>
      </c>
      <c r="D1170" s="1450"/>
      <c r="E1170" s="1451">
        <v>57.5</v>
      </c>
      <c r="F1170" s="1452" t="s">
        <v>1291</v>
      </c>
      <c r="G1170" s="1452"/>
      <c r="H1170" s="1453"/>
      <c r="I1170" s="1454"/>
      <c r="J1170" s="1455"/>
      <c r="K1170" s="1455"/>
      <c r="L1170" s="1454">
        <v>93.5</v>
      </c>
      <c r="M1170" s="1453">
        <v>36</v>
      </c>
      <c r="N1170" s="1456">
        <v>4</v>
      </c>
      <c r="O1170" s="1423"/>
      <c r="P1170" s="317"/>
      <c r="Q1170" s="317"/>
      <c r="R1170" s="317"/>
      <c r="S1170" s="318"/>
      <c r="T1170" s="318"/>
      <c r="U1170" s="318"/>
      <c r="V1170" s="318"/>
      <c r="W1170" s="318"/>
      <c r="X1170" s="318"/>
      <c r="Y1170" s="318"/>
      <c r="Z1170" s="318"/>
      <c r="AA1170" s="318"/>
      <c r="AB1170" s="318"/>
    </row>
    <row r="1171" spans="1:28" s="342" customFormat="1">
      <c r="A1171" s="1497"/>
      <c r="B1171" s="1448" t="s">
        <v>443</v>
      </c>
      <c r="C1171" s="1449" t="s">
        <v>1281</v>
      </c>
      <c r="D1171" s="1450"/>
      <c r="E1171" s="1451">
        <v>64</v>
      </c>
      <c r="F1171" s="1452" t="s">
        <v>1285</v>
      </c>
      <c r="G1171" s="1452"/>
      <c r="H1171" s="1453"/>
      <c r="I1171" s="1454"/>
      <c r="J1171" s="1455"/>
      <c r="K1171" s="1455"/>
      <c r="L1171" s="1454">
        <v>109</v>
      </c>
      <c r="M1171" s="1453">
        <v>45</v>
      </c>
      <c r="N1171" s="1456">
        <v>4</v>
      </c>
      <c r="O1171" s="1423"/>
      <c r="P1171" s="317"/>
      <c r="Q1171" s="317"/>
      <c r="R1171" s="317"/>
      <c r="S1171" s="318"/>
      <c r="T1171" s="318"/>
      <c r="U1171" s="318"/>
      <c r="V1171" s="318"/>
      <c r="W1171" s="318"/>
      <c r="X1171" s="318"/>
      <c r="Y1171" s="318"/>
      <c r="Z1171" s="318"/>
      <c r="AA1171" s="318"/>
      <c r="AB1171" s="318"/>
    </row>
    <row r="1172" spans="1:28" s="342" customFormat="1">
      <c r="A1172" s="1497" t="s">
        <v>440</v>
      </c>
      <c r="B1172" s="1448" t="s">
        <v>443</v>
      </c>
      <c r="C1172" s="1449" t="s">
        <v>1281</v>
      </c>
      <c r="D1172" s="1450"/>
      <c r="E1172" s="1451">
        <v>52.5</v>
      </c>
      <c r="F1172" s="1452" t="s">
        <v>1284</v>
      </c>
      <c r="G1172" s="1452"/>
      <c r="H1172" s="1453"/>
      <c r="I1172" s="1454"/>
      <c r="J1172" s="1455"/>
      <c r="K1172" s="1455"/>
      <c r="L1172" s="1454">
        <v>97.5</v>
      </c>
      <c r="M1172" s="1453">
        <v>45</v>
      </c>
      <c r="N1172" s="1456">
        <v>4</v>
      </c>
      <c r="O1172" s="1423"/>
      <c r="P1172" s="317"/>
      <c r="Q1172" s="317"/>
      <c r="R1172" s="317"/>
      <c r="S1172" s="318"/>
      <c r="T1172" s="318"/>
      <c r="U1172" s="318"/>
      <c r="V1172" s="318"/>
      <c r="W1172" s="318"/>
      <c r="X1172" s="318"/>
      <c r="Y1172" s="318"/>
      <c r="Z1172" s="318"/>
      <c r="AA1172" s="318"/>
      <c r="AB1172" s="318"/>
    </row>
    <row r="1173" spans="1:28" s="342" customFormat="1">
      <c r="A1173" s="1497"/>
      <c r="B1173" s="1448" t="s">
        <v>443</v>
      </c>
      <c r="C1173" s="1449" t="s">
        <v>1286</v>
      </c>
      <c r="D1173" s="1450"/>
      <c r="E1173" s="1451">
        <v>50.5</v>
      </c>
      <c r="F1173" s="1452" t="s">
        <v>1287</v>
      </c>
      <c r="G1173" s="1452"/>
      <c r="H1173" s="1453"/>
      <c r="I1173" s="1454"/>
      <c r="J1173" s="1455"/>
      <c r="K1173" s="1455"/>
      <c r="L1173" s="1454">
        <v>83.5</v>
      </c>
      <c r="M1173" s="1453">
        <v>33</v>
      </c>
      <c r="N1173" s="1456">
        <v>4</v>
      </c>
      <c r="O1173" s="1423"/>
      <c r="P1173" s="317"/>
      <c r="Q1173" s="317"/>
      <c r="R1173" s="317"/>
      <c r="S1173" s="318"/>
      <c r="T1173" s="318"/>
      <c r="U1173" s="318"/>
      <c r="V1173" s="318"/>
      <c r="W1173" s="318"/>
      <c r="X1173" s="318"/>
      <c r="Y1173" s="318"/>
      <c r="Z1173" s="318"/>
      <c r="AA1173" s="318"/>
      <c r="AB1173" s="318"/>
    </row>
    <row r="1174" spans="1:28" s="342" customFormat="1">
      <c r="A1174" s="1497" t="s">
        <v>440</v>
      </c>
      <c r="B1174" s="1448" t="s">
        <v>443</v>
      </c>
      <c r="C1174" s="1449" t="s">
        <v>1286</v>
      </c>
      <c r="D1174" s="1450"/>
      <c r="E1174" s="1451">
        <v>44.5</v>
      </c>
      <c r="F1174" s="1452"/>
      <c r="G1174" s="1452"/>
      <c r="H1174" s="1453"/>
      <c r="I1174" s="1454"/>
      <c r="J1174" s="1455"/>
      <c r="K1174" s="1455"/>
      <c r="L1174" s="1454">
        <v>74</v>
      </c>
      <c r="M1174" s="1453">
        <v>29.5</v>
      </c>
      <c r="N1174" s="1456">
        <v>4</v>
      </c>
      <c r="O1174" s="1423"/>
      <c r="P1174" s="317"/>
      <c r="Q1174" s="317"/>
      <c r="R1174" s="317"/>
      <c r="S1174" s="318"/>
      <c r="T1174" s="318"/>
      <c r="U1174" s="318"/>
      <c r="V1174" s="318"/>
      <c r="W1174" s="318"/>
      <c r="X1174" s="318"/>
      <c r="Y1174" s="318"/>
      <c r="Z1174" s="318"/>
      <c r="AA1174" s="318"/>
      <c r="AB1174" s="318"/>
    </row>
    <row r="1175" spans="1:28" s="342" customFormat="1">
      <c r="A1175" s="1497"/>
      <c r="B1175" s="1448" t="s">
        <v>1288</v>
      </c>
      <c r="C1175" s="1449" t="s">
        <v>1289</v>
      </c>
      <c r="D1175" s="1450"/>
      <c r="E1175" s="1451">
        <v>49</v>
      </c>
      <c r="F1175" s="1452"/>
      <c r="G1175" s="1452"/>
      <c r="H1175" s="1453"/>
      <c r="I1175" s="1454"/>
      <c r="J1175" s="1455"/>
      <c r="K1175" s="1455"/>
      <c r="L1175" s="1454">
        <v>70</v>
      </c>
      <c r="M1175" s="1453">
        <v>21</v>
      </c>
      <c r="N1175" s="1456">
        <v>3</v>
      </c>
      <c r="O1175" s="1423"/>
      <c r="P1175" s="317"/>
      <c r="Q1175" s="317"/>
      <c r="R1175" s="317"/>
      <c r="S1175" s="318"/>
      <c r="T1175" s="318"/>
      <c r="U1175" s="318"/>
      <c r="V1175" s="318"/>
      <c r="W1175" s="318"/>
      <c r="X1175" s="318"/>
      <c r="Y1175" s="318"/>
      <c r="Z1175" s="318"/>
      <c r="AA1175" s="318"/>
      <c r="AB1175" s="318"/>
    </row>
    <row r="1176" spans="1:28" s="584" customFormat="1">
      <c r="A1176" s="1497" t="s">
        <v>440</v>
      </c>
      <c r="B1176" s="1448" t="s">
        <v>1288</v>
      </c>
      <c r="C1176" s="1449" t="s">
        <v>1289</v>
      </c>
      <c r="D1176" s="1450"/>
      <c r="E1176" s="1451">
        <v>40</v>
      </c>
      <c r="F1176" s="1452"/>
      <c r="G1176" s="1452"/>
      <c r="H1176" s="1453"/>
      <c r="I1176" s="1454"/>
      <c r="J1176" s="1455"/>
      <c r="K1176" s="1455"/>
      <c r="L1176" s="1454">
        <v>61</v>
      </c>
      <c r="M1176" s="1453">
        <v>21</v>
      </c>
      <c r="N1176" s="1456">
        <v>3</v>
      </c>
      <c r="O1176" s="1423"/>
      <c r="P1176" s="629"/>
      <c r="Q1176" s="629"/>
      <c r="R1176" s="629"/>
      <c r="S1176" s="614"/>
      <c r="T1176" s="614"/>
      <c r="U1176" s="614"/>
      <c r="V1176" s="614"/>
      <c r="W1176" s="614"/>
      <c r="X1176" s="614"/>
      <c r="Y1176" s="614"/>
      <c r="Z1176" s="614"/>
      <c r="AA1176" s="614"/>
      <c r="AB1176" s="614"/>
    </row>
    <row r="1177" spans="1:28" s="342" customFormat="1">
      <c r="A1177" s="1532"/>
      <c r="B1177" s="1448" t="s">
        <v>629</v>
      </c>
      <c r="C1177" s="1449" t="s">
        <v>63</v>
      </c>
      <c r="D1177" s="1450"/>
      <c r="E1177" s="1451">
        <v>32.5</v>
      </c>
      <c r="F1177" s="1452"/>
      <c r="G1177" s="1452"/>
      <c r="H1177" s="1453"/>
      <c r="I1177" s="1454"/>
      <c r="J1177" s="1455"/>
      <c r="K1177" s="1455"/>
      <c r="L1177" s="1454">
        <v>57</v>
      </c>
      <c r="M1177" s="1453">
        <v>24.5</v>
      </c>
      <c r="N1177" s="1456">
        <v>4</v>
      </c>
      <c r="O1177" s="1423"/>
      <c r="P1177" s="317"/>
      <c r="Q1177" s="317"/>
      <c r="R1177" s="317"/>
      <c r="S1177" s="318"/>
      <c r="T1177" s="318"/>
      <c r="U1177" s="318"/>
      <c r="V1177" s="318"/>
      <c r="W1177" s="318"/>
      <c r="X1177" s="318"/>
      <c r="Y1177" s="318"/>
      <c r="Z1177" s="318"/>
      <c r="AA1177" s="318"/>
      <c r="AB1177" s="318"/>
    </row>
    <row r="1178" spans="1:28" s="342" customFormat="1">
      <c r="A1178" s="1532"/>
      <c r="B1178" s="1448" t="s">
        <v>629</v>
      </c>
      <c r="C1178" s="1449" t="s">
        <v>1297</v>
      </c>
      <c r="D1178" s="1450"/>
      <c r="E1178" s="1451"/>
      <c r="F1178" s="1452" t="s">
        <v>51</v>
      </c>
      <c r="G1178" s="1452"/>
      <c r="H1178" s="1453"/>
      <c r="I1178" s="1454"/>
      <c r="J1178" s="1455"/>
      <c r="K1178" s="1455"/>
      <c r="L1178" s="1454"/>
      <c r="M1178" s="1453"/>
      <c r="N1178" s="1456"/>
      <c r="O1178" s="1423"/>
      <c r="P1178" s="318"/>
      <c r="Q1178" s="318"/>
      <c r="R1178" s="318"/>
      <c r="S1178" s="318"/>
      <c r="T1178" s="318"/>
      <c r="U1178" s="318"/>
      <c r="V1178" s="318"/>
      <c r="W1178" s="318"/>
      <c r="X1178" s="318"/>
      <c r="Y1178" s="318"/>
      <c r="Z1178" s="318"/>
      <c r="AA1178" s="318"/>
      <c r="AB1178" s="318"/>
    </row>
    <row r="1179" spans="1:28" s="342" customFormat="1">
      <c r="A1179" s="1532"/>
      <c r="B1179" s="1448" t="s">
        <v>629</v>
      </c>
      <c r="C1179" s="1449" t="s">
        <v>1298</v>
      </c>
      <c r="D1179" s="1450"/>
      <c r="E1179" s="1451"/>
      <c r="F1179" s="1452" t="s">
        <v>51</v>
      </c>
      <c r="G1179" s="1452"/>
      <c r="H1179" s="1453"/>
      <c r="I1179" s="1454"/>
      <c r="J1179" s="1455"/>
      <c r="K1179" s="1455"/>
      <c r="L1179" s="1454"/>
      <c r="M1179" s="1453"/>
      <c r="N1179" s="1456"/>
      <c r="O1179" s="1423"/>
      <c r="P1179" s="318"/>
      <c r="Q1179" s="318"/>
      <c r="R1179" s="318"/>
      <c r="S1179" s="318"/>
      <c r="T1179" s="318"/>
      <c r="U1179" s="318"/>
    </row>
    <row r="1180" spans="1:28" s="342" customFormat="1">
      <c r="A1180" s="1532"/>
      <c r="B1180" s="1448" t="s">
        <v>629</v>
      </c>
      <c r="C1180" s="1449" t="s">
        <v>626</v>
      </c>
      <c r="D1180" s="1450"/>
      <c r="E1180" s="1451">
        <v>27.5</v>
      </c>
      <c r="F1180" s="1452" t="s">
        <v>58</v>
      </c>
      <c r="G1180" s="1452"/>
      <c r="H1180" s="1453"/>
      <c r="I1180" s="1454"/>
      <c r="J1180" s="1455"/>
      <c r="K1180" s="1455"/>
      <c r="L1180" s="1454">
        <v>47</v>
      </c>
      <c r="M1180" s="1453">
        <v>19.5</v>
      </c>
      <c r="N1180" s="1456">
        <v>5</v>
      </c>
      <c r="O1180" s="1423"/>
      <c r="P1180" s="318"/>
      <c r="Q1180" s="318"/>
      <c r="R1180" s="318"/>
      <c r="S1180" s="318"/>
      <c r="T1180" s="318"/>
      <c r="U1180" s="318"/>
      <c r="V1180" s="318"/>
      <c r="W1180" s="318"/>
      <c r="X1180" s="318"/>
      <c r="Y1180" s="318"/>
      <c r="Z1180" s="318"/>
      <c r="AA1180" s="318"/>
      <c r="AB1180" s="318"/>
    </row>
    <row r="1181" spans="1:28" s="342" customFormat="1">
      <c r="A1181" s="1532" t="s">
        <v>1295</v>
      </c>
      <c r="B1181" s="1448" t="s">
        <v>629</v>
      </c>
      <c r="C1181" s="1449" t="s">
        <v>1294</v>
      </c>
      <c r="D1181" s="1450"/>
      <c r="E1181" s="1451">
        <v>47</v>
      </c>
      <c r="F1181" s="1452"/>
      <c r="G1181" s="1452"/>
      <c r="H1181" s="1453"/>
      <c r="I1181" s="1454"/>
      <c r="J1181" s="1455"/>
      <c r="K1181" s="1455"/>
      <c r="L1181" s="1454">
        <v>69</v>
      </c>
      <c r="M1181" s="1453">
        <v>22</v>
      </c>
      <c r="N1181" s="1456">
        <v>4</v>
      </c>
      <c r="O1181" s="1423"/>
      <c r="P1181" s="318"/>
      <c r="Q1181" s="318"/>
      <c r="R1181" s="318"/>
      <c r="S1181" s="318"/>
      <c r="T1181" s="318"/>
      <c r="U1181" s="318"/>
    </row>
    <row r="1182" spans="1:28" s="342" customFormat="1">
      <c r="A1182" s="1532" t="s">
        <v>484</v>
      </c>
      <c r="B1182" s="1448" t="s">
        <v>629</v>
      </c>
      <c r="C1182" s="1449" t="s">
        <v>1294</v>
      </c>
      <c r="D1182" s="1450"/>
      <c r="E1182" s="1451">
        <v>79</v>
      </c>
      <c r="F1182" s="1452"/>
      <c r="G1182" s="1452"/>
      <c r="H1182" s="1453"/>
      <c r="I1182" s="1454"/>
      <c r="J1182" s="1455"/>
      <c r="K1182" s="1455"/>
      <c r="L1182" s="1454">
        <v>132</v>
      </c>
      <c r="M1182" s="1453">
        <v>53</v>
      </c>
      <c r="N1182" s="1456">
        <v>4</v>
      </c>
      <c r="O1182" s="1423"/>
      <c r="P1182" s="318"/>
      <c r="Q1182" s="318"/>
      <c r="R1182" s="318"/>
      <c r="S1182" s="318"/>
      <c r="T1182" s="318"/>
      <c r="U1182" s="318"/>
    </row>
    <row r="1183" spans="1:28" s="342" customFormat="1">
      <c r="A1183" s="1532" t="s">
        <v>484</v>
      </c>
      <c r="B1183" s="1448" t="s">
        <v>118</v>
      </c>
      <c r="C1183" s="1449" t="s">
        <v>62</v>
      </c>
      <c r="D1183" s="1450"/>
      <c r="E1183" s="1451">
        <v>45</v>
      </c>
      <c r="F1183" s="1452"/>
      <c r="G1183" s="1452"/>
      <c r="H1183" s="1453"/>
      <c r="I1183" s="1454"/>
      <c r="J1183" s="1455"/>
      <c r="K1183" s="1455"/>
      <c r="L1183" s="1454">
        <v>81</v>
      </c>
      <c r="M1183" s="1453">
        <v>36</v>
      </c>
      <c r="N1183" s="1456">
        <v>4</v>
      </c>
      <c r="O1183" s="1423"/>
      <c r="P1183" s="318"/>
      <c r="Q1183" s="318"/>
      <c r="R1183" s="318"/>
      <c r="S1183" s="318"/>
      <c r="T1183" s="318"/>
      <c r="U1183" s="318"/>
    </row>
    <row r="1184" spans="1:28" s="342" customFormat="1">
      <c r="A1184" s="1532" t="s">
        <v>226</v>
      </c>
      <c r="B1184" s="1448" t="s">
        <v>118</v>
      </c>
      <c r="C1184" s="1449" t="s">
        <v>62</v>
      </c>
      <c r="D1184" s="1450"/>
      <c r="E1184" s="1451">
        <v>37</v>
      </c>
      <c r="F1184" s="1452"/>
      <c r="G1184" s="1452"/>
      <c r="H1184" s="1453"/>
      <c r="I1184" s="1454"/>
      <c r="J1184" s="1455"/>
      <c r="K1184" s="1455"/>
      <c r="L1184" s="1454">
        <v>66</v>
      </c>
      <c r="M1184" s="1453">
        <v>29</v>
      </c>
      <c r="N1184" s="1456">
        <v>3</v>
      </c>
      <c r="O1184" s="1423"/>
      <c r="P1184" s="318"/>
      <c r="Q1184" s="318"/>
      <c r="R1184" s="318"/>
      <c r="S1184" s="318"/>
      <c r="T1184" s="318"/>
      <c r="U1184" s="318"/>
    </row>
    <row r="1185" spans="1:21" s="342" customFormat="1">
      <c r="A1185" s="1532"/>
      <c r="B1185" s="1448" t="s">
        <v>629</v>
      </c>
      <c r="C1185" s="1449" t="s">
        <v>333</v>
      </c>
      <c r="D1185" s="1450"/>
      <c r="E1185" s="1451"/>
      <c r="F1185" s="1452" t="s">
        <v>418</v>
      </c>
      <c r="G1185" s="1452"/>
      <c r="H1185" s="1453"/>
      <c r="I1185" s="1454"/>
      <c r="J1185" s="1455"/>
      <c r="K1185" s="1455"/>
      <c r="L1185" s="1454"/>
      <c r="M1185" s="1453"/>
      <c r="N1185" s="1456"/>
      <c r="O1185" s="1423"/>
      <c r="P1185" s="318"/>
      <c r="Q1185" s="318"/>
      <c r="R1185" s="318"/>
      <c r="S1185" s="318"/>
      <c r="T1185" s="318"/>
      <c r="U1185" s="318"/>
    </row>
    <row r="1186" spans="1:21" s="342" customFormat="1">
      <c r="A1186" s="1532" t="s">
        <v>226</v>
      </c>
      <c r="B1186" s="1448" t="s">
        <v>629</v>
      </c>
      <c r="C1186" s="1449" t="s">
        <v>630</v>
      </c>
      <c r="D1186" s="1450"/>
      <c r="E1186" s="1451">
        <v>33</v>
      </c>
      <c r="F1186" s="1452"/>
      <c r="G1186" s="1452"/>
      <c r="H1186" s="1453"/>
      <c r="I1186" s="1454"/>
      <c r="J1186" s="1455"/>
      <c r="K1186" s="1455"/>
      <c r="L1186" s="1454">
        <v>59</v>
      </c>
      <c r="M1186" s="1453">
        <v>26</v>
      </c>
      <c r="N1186" s="1456">
        <v>3</v>
      </c>
      <c r="O1186" s="1423"/>
      <c r="P1186" s="318"/>
      <c r="Q1186" s="318"/>
      <c r="R1186" s="318"/>
      <c r="S1186" s="318"/>
      <c r="T1186" s="318"/>
      <c r="U1186" s="318"/>
    </row>
    <row r="1187" spans="1:21" s="342" customFormat="1">
      <c r="A1187" s="1532" t="s">
        <v>484</v>
      </c>
      <c r="B1187" s="1448" t="s">
        <v>629</v>
      </c>
      <c r="C1187" s="1449" t="s">
        <v>630</v>
      </c>
      <c r="D1187" s="1450"/>
      <c r="E1187" s="1451">
        <v>35</v>
      </c>
      <c r="F1187" s="1452"/>
      <c r="G1187" s="1452"/>
      <c r="H1187" s="1453"/>
      <c r="I1187" s="1454"/>
      <c r="J1187" s="1455"/>
      <c r="K1187" s="1455"/>
      <c r="L1187" s="1454">
        <v>60</v>
      </c>
      <c r="M1187" s="1453">
        <v>25</v>
      </c>
      <c r="N1187" s="1456">
        <v>3</v>
      </c>
      <c r="O1187" s="623"/>
      <c r="P1187" s="318"/>
      <c r="Q1187" s="318"/>
      <c r="R1187" s="318"/>
      <c r="S1187" s="318"/>
      <c r="T1187" s="318"/>
      <c r="U1187" s="318"/>
    </row>
    <row r="1188" spans="1:21" s="342" customFormat="1">
      <c r="A1188" s="1532" t="s">
        <v>226</v>
      </c>
      <c r="B1188" s="1448" t="s">
        <v>629</v>
      </c>
      <c r="C1188" s="1449" t="s">
        <v>1293</v>
      </c>
      <c r="D1188" s="1450"/>
      <c r="E1188" s="1451">
        <v>49.5</v>
      </c>
      <c r="F1188" s="1452"/>
      <c r="G1188" s="1452"/>
      <c r="H1188" s="1453"/>
      <c r="I1188" s="1454"/>
      <c r="J1188" s="1455"/>
      <c r="K1188" s="1455"/>
      <c r="L1188" s="1454">
        <v>85</v>
      </c>
      <c r="M1188" s="1453">
        <v>35.5</v>
      </c>
      <c r="N1188" s="1456">
        <v>6</v>
      </c>
      <c r="O1188" s="1423"/>
      <c r="P1188" s="318"/>
      <c r="Q1188" s="318"/>
      <c r="R1188" s="318"/>
      <c r="S1188" s="318"/>
      <c r="T1188" s="318"/>
      <c r="U1188" s="318"/>
    </row>
    <row r="1189" spans="1:21" s="342" customFormat="1">
      <c r="A1189" s="1532" t="s">
        <v>484</v>
      </c>
      <c r="B1189" s="1448" t="s">
        <v>629</v>
      </c>
      <c r="C1189" s="1449" t="s">
        <v>1293</v>
      </c>
      <c r="D1189" s="1450"/>
      <c r="E1189" s="1451">
        <v>91.5</v>
      </c>
      <c r="F1189" s="1452"/>
      <c r="G1189" s="1452"/>
      <c r="H1189" s="1453"/>
      <c r="I1189" s="1454"/>
      <c r="J1189" s="1455"/>
      <c r="K1189" s="1455"/>
      <c r="L1189" s="1454">
        <v>169</v>
      </c>
      <c r="M1189" s="1453">
        <v>77.5</v>
      </c>
      <c r="N1189" s="1456">
        <v>6</v>
      </c>
      <c r="O1189" s="1423"/>
      <c r="P1189" s="318"/>
      <c r="Q1189" s="318"/>
      <c r="R1189" s="318"/>
      <c r="S1189" s="318"/>
      <c r="T1189" s="318"/>
      <c r="U1189" s="318"/>
    </row>
    <row r="1190" spans="1:21" s="342" customFormat="1">
      <c r="A1190" s="1532" t="s">
        <v>1295</v>
      </c>
      <c r="B1190" s="1448" t="s">
        <v>629</v>
      </c>
      <c r="C1190" s="1449" t="s">
        <v>1296</v>
      </c>
      <c r="D1190" s="1450"/>
      <c r="E1190" s="1451">
        <v>35.5</v>
      </c>
      <c r="F1190" s="1452"/>
      <c r="G1190" s="1452"/>
      <c r="H1190" s="1453"/>
      <c r="I1190" s="1454"/>
      <c r="J1190" s="1455"/>
      <c r="K1190" s="1455"/>
      <c r="L1190" s="1454">
        <v>61</v>
      </c>
      <c r="M1190" s="1453">
        <v>25.5</v>
      </c>
      <c r="N1190" s="1456">
        <v>5</v>
      </c>
      <c r="O1190" s="1423"/>
      <c r="P1190" s="318"/>
      <c r="Q1190" s="318"/>
      <c r="R1190" s="318"/>
      <c r="S1190" s="318"/>
      <c r="T1190" s="318"/>
      <c r="U1190" s="318"/>
    </row>
    <row r="1191" spans="1:21" s="342" customFormat="1">
      <c r="A1191" s="1532" t="s">
        <v>484</v>
      </c>
      <c r="B1191" s="1448" t="s">
        <v>629</v>
      </c>
      <c r="C1191" s="1449" t="s">
        <v>1296</v>
      </c>
      <c r="D1191" s="1450"/>
      <c r="E1191" s="1451">
        <v>60</v>
      </c>
      <c r="F1191" s="1452"/>
      <c r="G1191" s="1452"/>
      <c r="H1191" s="1453"/>
      <c r="I1191" s="1454"/>
      <c r="J1191" s="1455"/>
      <c r="K1191" s="1455"/>
      <c r="L1191" s="1454">
        <v>92</v>
      </c>
      <c r="M1191" s="1453">
        <v>32</v>
      </c>
      <c r="N1191" s="1456">
        <v>5</v>
      </c>
      <c r="O1191" s="623"/>
      <c r="P1191" s="318"/>
      <c r="Q1191" s="318"/>
      <c r="R1191" s="318"/>
      <c r="S1191" s="318"/>
      <c r="T1191" s="318"/>
      <c r="U1191" s="318"/>
    </row>
    <row r="1192" spans="1:21" s="342" customFormat="1">
      <c r="A1192" s="1532"/>
      <c r="B1192" s="1448" t="s">
        <v>629</v>
      </c>
      <c r="C1192" s="1449" t="s">
        <v>3904</v>
      </c>
      <c r="D1192" s="1450"/>
      <c r="E1192" s="1451"/>
      <c r="F1192" s="1452"/>
      <c r="G1192" s="1452"/>
      <c r="H1192" s="1453"/>
      <c r="I1192" s="1454"/>
      <c r="J1192" s="1455"/>
      <c r="K1192" s="1455"/>
      <c r="L1192" s="1454"/>
      <c r="M1192" s="1453"/>
      <c r="N1192" s="1456"/>
      <c r="O1192" s="623"/>
      <c r="P1192" s="318"/>
      <c r="Q1192" s="318"/>
      <c r="R1192" s="318"/>
      <c r="S1192" s="318"/>
      <c r="T1192" s="318"/>
      <c r="U1192" s="318"/>
    </row>
    <row r="1193" spans="1:21" s="342" customFormat="1">
      <c r="A1193" s="1532"/>
      <c r="B1193" s="1448" t="s">
        <v>629</v>
      </c>
      <c r="C1193" s="1449" t="s">
        <v>3904</v>
      </c>
      <c r="D1193" s="1450"/>
      <c r="E1193" s="1451"/>
      <c r="F1193" s="1452"/>
      <c r="G1193" s="1452"/>
      <c r="H1193" s="1453"/>
      <c r="I1193" s="1454"/>
      <c r="J1193" s="1455"/>
      <c r="K1193" s="1455"/>
      <c r="L1193" s="1454"/>
      <c r="M1193" s="1453"/>
      <c r="N1193" s="1456"/>
      <c r="O1193" s="623"/>
      <c r="P1193" s="318"/>
      <c r="Q1193" s="318"/>
      <c r="R1193" s="318"/>
      <c r="S1193" s="318"/>
      <c r="T1193" s="318"/>
      <c r="U1193" s="318"/>
    </row>
    <row r="1194" spans="1:21" s="342" customFormat="1">
      <c r="A1194" s="1532"/>
      <c r="B1194" s="1448" t="s">
        <v>629</v>
      </c>
      <c r="C1194" s="1449" t="s">
        <v>3905</v>
      </c>
      <c r="D1194" s="1450"/>
      <c r="E1194" s="1451"/>
      <c r="F1194" s="1452"/>
      <c r="G1194" s="1452"/>
      <c r="H1194" s="1453"/>
      <c r="I1194" s="1454"/>
      <c r="J1194" s="1455"/>
      <c r="K1194" s="1455"/>
      <c r="L1194" s="1454"/>
      <c r="M1194" s="1453"/>
      <c r="N1194" s="1456"/>
      <c r="O1194" s="623"/>
      <c r="P1194" s="318"/>
      <c r="Q1194" s="318"/>
      <c r="R1194" s="318"/>
      <c r="S1194" s="318"/>
      <c r="T1194" s="318"/>
      <c r="U1194" s="318"/>
    </row>
    <row r="1195" spans="1:21" s="342" customFormat="1">
      <c r="A1195" s="1532"/>
      <c r="B1195" s="1448" t="s">
        <v>629</v>
      </c>
      <c r="C1195" s="1449" t="s">
        <v>3905</v>
      </c>
      <c r="D1195" s="1450"/>
      <c r="E1195" s="1451"/>
      <c r="F1195" s="1452"/>
      <c r="G1195" s="1452"/>
      <c r="H1195" s="1453"/>
      <c r="I1195" s="1454"/>
      <c r="J1195" s="1455"/>
      <c r="K1195" s="1455"/>
      <c r="L1195" s="1454"/>
      <c r="M1195" s="1453"/>
      <c r="N1195" s="1456"/>
      <c r="O1195" s="623"/>
      <c r="P1195" s="318"/>
      <c r="Q1195" s="318"/>
      <c r="R1195" s="318"/>
      <c r="S1195" s="318"/>
      <c r="T1195" s="318"/>
      <c r="U1195" s="318"/>
    </row>
    <row r="1196" spans="1:21" s="342" customFormat="1">
      <c r="A1196" s="1532"/>
      <c r="B1196" s="1448" t="s">
        <v>629</v>
      </c>
      <c r="C1196" s="1449" t="s">
        <v>3903</v>
      </c>
      <c r="D1196" s="1450"/>
      <c r="E1196" s="1451"/>
      <c r="F1196" s="1452"/>
      <c r="G1196" s="1452"/>
      <c r="H1196" s="1453"/>
      <c r="I1196" s="1454"/>
      <c r="J1196" s="1455"/>
      <c r="K1196" s="1455"/>
      <c r="L1196" s="1454"/>
      <c r="M1196" s="1453"/>
      <c r="N1196" s="1456"/>
      <c r="O1196" s="623"/>
      <c r="P1196" s="318"/>
      <c r="Q1196" s="318"/>
      <c r="R1196" s="318"/>
      <c r="S1196" s="318"/>
      <c r="T1196" s="318"/>
      <c r="U1196" s="318"/>
    </row>
    <row r="1197" spans="1:21" s="342" customFormat="1">
      <c r="A1197" s="1532"/>
      <c r="B1197" s="1448" t="s">
        <v>629</v>
      </c>
      <c r="C1197" s="1449" t="s">
        <v>3903</v>
      </c>
      <c r="D1197" s="1450"/>
      <c r="E1197" s="1451"/>
      <c r="F1197" s="1452"/>
      <c r="G1197" s="1452"/>
      <c r="H1197" s="1453"/>
      <c r="I1197" s="1454"/>
      <c r="J1197" s="1455"/>
      <c r="K1197" s="1455"/>
      <c r="L1197" s="1454"/>
      <c r="M1197" s="1453"/>
      <c r="N1197" s="1456"/>
      <c r="O1197" s="623"/>
      <c r="P1197" s="318"/>
      <c r="Q1197" s="318"/>
      <c r="R1197" s="318"/>
      <c r="S1197" s="318"/>
      <c r="T1197" s="318"/>
      <c r="U1197" s="318"/>
    </row>
    <row r="1198" spans="1:21" s="342" customFormat="1">
      <c r="A1198" s="1532"/>
      <c r="B1198" s="1448" t="s">
        <v>629</v>
      </c>
      <c r="C1198" s="1449" t="s">
        <v>3906</v>
      </c>
      <c r="D1198" s="1450"/>
      <c r="E1198" s="1451"/>
      <c r="F1198" s="1452"/>
      <c r="G1198" s="1452"/>
      <c r="H1198" s="1453"/>
      <c r="I1198" s="1454"/>
      <c r="J1198" s="1455"/>
      <c r="K1198" s="1455"/>
      <c r="L1198" s="1454"/>
      <c r="M1198" s="1453"/>
      <c r="N1198" s="1456"/>
      <c r="O1198" s="623"/>
      <c r="P1198" s="318"/>
      <c r="Q1198" s="318"/>
      <c r="R1198" s="318"/>
      <c r="S1198" s="318"/>
      <c r="T1198" s="318"/>
      <c r="U1198" s="318"/>
    </row>
    <row r="1199" spans="1:21" s="342" customFormat="1">
      <c r="A1199" s="1532"/>
      <c r="B1199" s="1448" t="s">
        <v>629</v>
      </c>
      <c r="C1199" s="1449" t="s">
        <v>3906</v>
      </c>
      <c r="D1199" s="1450"/>
      <c r="E1199" s="1451"/>
      <c r="F1199" s="1452"/>
      <c r="G1199" s="1452"/>
      <c r="H1199" s="1453"/>
      <c r="I1199" s="1454"/>
      <c r="J1199" s="1455"/>
      <c r="K1199" s="1455"/>
      <c r="L1199" s="1454"/>
      <c r="M1199" s="1453"/>
      <c r="N1199" s="1456"/>
      <c r="O1199" s="623"/>
      <c r="P1199" s="318"/>
      <c r="Q1199" s="318"/>
      <c r="R1199" s="318"/>
      <c r="S1199" s="318"/>
      <c r="T1199" s="318"/>
      <c r="U1199" s="318"/>
    </row>
    <row r="1200" spans="1:21" s="342" customFormat="1">
      <c r="A1200" s="1532"/>
      <c r="B1200" s="1448" t="s">
        <v>3996</v>
      </c>
      <c r="C1200" s="1449" t="s">
        <v>4000</v>
      </c>
      <c r="D1200" s="1450"/>
      <c r="E1200" s="1451"/>
      <c r="F1200" s="1452" t="s">
        <v>3997</v>
      </c>
      <c r="G1200" s="1452"/>
      <c r="H1200" s="1453"/>
      <c r="I1200" s="1454"/>
      <c r="J1200" s="1455"/>
      <c r="K1200" s="1455"/>
      <c r="L1200" s="1454"/>
      <c r="M1200" s="1453"/>
      <c r="N1200" s="1456"/>
      <c r="O1200" s="623"/>
      <c r="P1200" s="318"/>
      <c r="Q1200" s="318"/>
      <c r="R1200" s="318"/>
      <c r="S1200" s="318"/>
      <c r="T1200" s="318"/>
      <c r="U1200" s="318"/>
    </row>
    <row r="1201" spans="1:69" s="342" customFormat="1">
      <c r="A1201" s="1532"/>
      <c r="B1201" s="1448" t="s">
        <v>3996</v>
      </c>
      <c r="C1201" s="1449"/>
      <c r="D1201" s="1450"/>
      <c r="E1201" s="1451"/>
      <c r="F1201" s="1452"/>
      <c r="G1201" s="1452"/>
      <c r="H1201" s="1453"/>
      <c r="I1201" s="1454"/>
      <c r="J1201" s="1455"/>
      <c r="K1201" s="1455"/>
      <c r="L1201" s="1454"/>
      <c r="M1201" s="1453"/>
      <c r="N1201" s="1456"/>
      <c r="O1201" s="623"/>
      <c r="P1201" s="318"/>
      <c r="Q1201" s="318"/>
      <c r="R1201" s="318"/>
      <c r="S1201" s="318"/>
      <c r="T1201" s="318"/>
      <c r="U1201" s="318"/>
    </row>
    <row r="1202" spans="1:69" s="1581" customFormat="1">
      <c r="A1202" s="1640"/>
      <c r="B1202" s="1570" t="s">
        <v>4187</v>
      </c>
      <c r="C1202" s="1571" t="s">
        <v>4188</v>
      </c>
      <c r="D1202" s="1572"/>
      <c r="E1202" s="1573">
        <v>60</v>
      </c>
      <c r="F1202" s="1574"/>
      <c r="G1202" s="1574"/>
      <c r="H1202" s="1576"/>
      <c r="I1202" s="1582"/>
      <c r="J1202" s="1578"/>
      <c r="K1202" s="1578"/>
      <c r="L1202" s="1582">
        <v>90</v>
      </c>
      <c r="M1202" s="1576">
        <v>30</v>
      </c>
      <c r="N1202" s="1611"/>
      <c r="O1202" s="1616"/>
      <c r="P1202" s="1595"/>
      <c r="Q1202" s="1595"/>
      <c r="R1202" s="1595"/>
      <c r="S1202" s="1595"/>
      <c r="T1202" s="1595"/>
      <c r="U1202" s="1595"/>
    </row>
    <row r="1203" spans="1:69" s="342" customFormat="1">
      <c r="A1203" s="1533"/>
      <c r="B1203" s="1448" t="s">
        <v>119</v>
      </c>
      <c r="C1203" s="1449" t="s">
        <v>120</v>
      </c>
      <c r="D1203" s="1450"/>
      <c r="E1203" s="1451"/>
      <c r="F1203" s="1452"/>
      <c r="G1203" s="1452"/>
      <c r="H1203" s="1453"/>
      <c r="I1203" s="1454"/>
      <c r="J1203" s="1455"/>
      <c r="K1203" s="1455"/>
      <c r="L1203" s="1454"/>
      <c r="M1203" s="1453"/>
      <c r="N1203" s="1456"/>
      <c r="O1203" s="623"/>
      <c r="P1203" s="318"/>
      <c r="Q1203" s="318"/>
      <c r="R1203" s="318"/>
      <c r="S1203" s="318"/>
      <c r="T1203" s="318"/>
      <c r="U1203" s="318"/>
    </row>
    <row r="1204" spans="1:69" s="1581" customFormat="1">
      <c r="A1204" s="1641" t="s">
        <v>40</v>
      </c>
      <c r="B1204" s="1570" t="s">
        <v>619</v>
      </c>
      <c r="C1204" s="1571" t="s">
        <v>52</v>
      </c>
      <c r="D1204" s="1572"/>
      <c r="E1204" s="1573">
        <v>39.5</v>
      </c>
      <c r="F1204" s="1574"/>
      <c r="G1204" s="1574">
        <v>18</v>
      </c>
      <c r="H1204" s="1576"/>
      <c r="I1204" s="1582" t="s">
        <v>1026</v>
      </c>
      <c r="J1204" s="1578"/>
      <c r="K1204" s="1578"/>
      <c r="L1204" s="1582">
        <v>69</v>
      </c>
      <c r="M1204" s="1576">
        <v>29.5</v>
      </c>
      <c r="N1204" s="1611">
        <v>4</v>
      </c>
      <c r="O1204" s="1616"/>
      <c r="P1204" s="1595"/>
      <c r="Q1204" s="1595"/>
      <c r="R1204" s="1595"/>
      <c r="S1204" s="1595"/>
      <c r="T1204" s="1595"/>
      <c r="U1204" s="1595"/>
    </row>
    <row r="1205" spans="1:69" s="1581" customFormat="1">
      <c r="A1205" s="1641" t="s">
        <v>579</v>
      </c>
      <c r="B1205" s="1570" t="s">
        <v>619</v>
      </c>
      <c r="C1205" s="1571" t="s">
        <v>52</v>
      </c>
      <c r="D1205" s="1572"/>
      <c r="E1205" s="1573">
        <v>44.5</v>
      </c>
      <c r="F1205" s="1574"/>
      <c r="G1205" s="1574">
        <v>18</v>
      </c>
      <c r="H1205" s="1576"/>
      <c r="I1205" s="1582" t="s">
        <v>1026</v>
      </c>
      <c r="J1205" s="1578"/>
      <c r="K1205" s="1578"/>
      <c r="L1205" s="1582">
        <v>79</v>
      </c>
      <c r="M1205" s="1576">
        <v>34.5</v>
      </c>
      <c r="N1205" s="1611">
        <v>4</v>
      </c>
      <c r="O1205" s="1616"/>
      <c r="P1205" s="1595"/>
      <c r="Q1205" s="1595"/>
      <c r="R1205" s="1595"/>
      <c r="S1205" s="1595"/>
      <c r="T1205" s="1595"/>
      <c r="U1205" s="1595"/>
    </row>
    <row r="1206" spans="1:69" s="1581" customFormat="1">
      <c r="A1206" s="1641" t="s">
        <v>9</v>
      </c>
      <c r="B1206" s="1570" t="s">
        <v>619</v>
      </c>
      <c r="C1206" s="1571" t="s">
        <v>52</v>
      </c>
      <c r="D1206" s="1572"/>
      <c r="E1206" s="1573">
        <v>73</v>
      </c>
      <c r="F1206" s="1574" t="s">
        <v>2410</v>
      </c>
      <c r="G1206" s="1574" t="s">
        <v>4189</v>
      </c>
      <c r="H1206" s="1576"/>
      <c r="I1206" s="1582" t="s">
        <v>1026</v>
      </c>
      <c r="J1206" s="1578"/>
      <c r="K1206" s="1578"/>
      <c r="L1206" s="1582">
        <v>100</v>
      </c>
      <c r="M1206" s="1576">
        <v>45</v>
      </c>
      <c r="N1206" s="1611">
        <v>4</v>
      </c>
      <c r="O1206" s="1612" t="s">
        <v>4190</v>
      </c>
      <c r="P1206" s="1595"/>
      <c r="Q1206" s="1595"/>
      <c r="R1206" s="1595"/>
      <c r="S1206" s="1595"/>
      <c r="T1206" s="1595"/>
      <c r="U1206" s="1595"/>
    </row>
    <row r="1207" spans="1:69" s="584" customFormat="1">
      <c r="A1207" s="1534"/>
      <c r="B1207" s="1448" t="s">
        <v>619</v>
      </c>
      <c r="C1207" s="1449" t="s">
        <v>3907</v>
      </c>
      <c r="D1207" s="1450"/>
      <c r="E1207" s="1451"/>
      <c r="F1207" s="1452"/>
      <c r="G1207" s="1452"/>
      <c r="H1207" s="1453"/>
      <c r="I1207" s="1454"/>
      <c r="J1207" s="1455"/>
      <c r="K1207" s="1455"/>
      <c r="L1207" s="1454"/>
      <c r="M1207" s="1453"/>
      <c r="N1207" s="1456"/>
      <c r="O1207" s="623"/>
      <c r="P1207" s="614"/>
      <c r="Q1207" s="614"/>
      <c r="R1207" s="614"/>
      <c r="S1207" s="614"/>
      <c r="T1207" s="614"/>
      <c r="U1207" s="614"/>
    </row>
    <row r="1208" spans="1:69" s="584" customFormat="1">
      <c r="A1208" s="1513"/>
      <c r="B1208" s="1448" t="s">
        <v>619</v>
      </c>
      <c r="C1208" s="1449" t="s">
        <v>3907</v>
      </c>
      <c r="D1208" s="1450"/>
      <c r="E1208" s="1451"/>
      <c r="F1208" s="1452"/>
      <c r="G1208" s="1452"/>
      <c r="H1208" s="1496"/>
      <c r="I1208" s="1454"/>
      <c r="J1208" s="1455"/>
      <c r="K1208" s="1455"/>
      <c r="L1208" s="1454"/>
      <c r="M1208" s="1453"/>
      <c r="N1208" s="1456"/>
      <c r="O1208" s="623"/>
      <c r="P1208" s="629"/>
      <c r="Q1208" s="629"/>
      <c r="R1208" s="614"/>
      <c r="S1208" s="629"/>
      <c r="T1208" s="614"/>
      <c r="U1208" s="614"/>
      <c r="V1208" s="614"/>
      <c r="W1208" s="614"/>
      <c r="X1208" s="614"/>
      <c r="Y1208" s="614"/>
      <c r="Z1208" s="614"/>
      <c r="AA1208" s="614"/>
      <c r="AB1208" s="614"/>
      <c r="AC1208" s="614"/>
    </row>
    <row r="1209" spans="1:69" s="584" customFormat="1">
      <c r="A1209" s="1513"/>
      <c r="B1209" s="1448" t="s">
        <v>619</v>
      </c>
      <c r="C1209" s="1449" t="s">
        <v>3908</v>
      </c>
      <c r="D1209" s="1450"/>
      <c r="E1209" s="1451"/>
      <c r="F1209" s="1452"/>
      <c r="G1209" s="1452"/>
      <c r="H1209" s="1496"/>
      <c r="I1209" s="1454"/>
      <c r="J1209" s="1455"/>
      <c r="K1209" s="1455"/>
      <c r="L1209" s="1454"/>
      <c r="M1209" s="1453"/>
      <c r="N1209" s="1456"/>
      <c r="O1209" s="623"/>
      <c r="P1209" s="629"/>
      <c r="Q1209" s="629"/>
      <c r="R1209" s="614"/>
      <c r="S1209" s="629"/>
      <c r="T1209" s="614"/>
      <c r="U1209" s="614"/>
      <c r="V1209" s="614"/>
      <c r="W1209" s="614"/>
      <c r="X1209" s="614"/>
      <c r="Y1209" s="614"/>
      <c r="Z1209" s="614"/>
      <c r="AA1209" s="614"/>
      <c r="AB1209" s="614"/>
      <c r="AC1209" s="614"/>
    </row>
    <row r="1210" spans="1:69" s="584" customFormat="1">
      <c r="A1210" s="1513"/>
      <c r="B1210" s="1448" t="s">
        <v>619</v>
      </c>
      <c r="C1210" s="1449" t="s">
        <v>3908</v>
      </c>
      <c r="D1210" s="1450"/>
      <c r="E1210" s="1451"/>
      <c r="F1210" s="1452"/>
      <c r="G1210" s="1452"/>
      <c r="H1210" s="1496"/>
      <c r="I1210" s="1454"/>
      <c r="J1210" s="1455"/>
      <c r="K1210" s="1455"/>
      <c r="L1210" s="1454"/>
      <c r="M1210" s="1453"/>
      <c r="N1210" s="1456"/>
      <c r="O1210" s="623"/>
      <c r="P1210" s="629"/>
      <c r="Q1210" s="629"/>
      <c r="R1210" s="614"/>
      <c r="S1210" s="629"/>
      <c r="T1210" s="614"/>
      <c r="U1210" s="614"/>
      <c r="V1210" s="614"/>
      <c r="W1210" s="614"/>
      <c r="X1210" s="614"/>
      <c r="Y1210" s="614"/>
      <c r="Z1210" s="614"/>
      <c r="AA1210" s="614"/>
      <c r="AB1210" s="614"/>
      <c r="AC1210" s="614"/>
    </row>
    <row r="1211" spans="1:69" s="584" customFormat="1">
      <c r="A1211" s="1513"/>
      <c r="B1211" s="1448" t="s">
        <v>4002</v>
      </c>
      <c r="C1211" s="1449" t="s">
        <v>4003</v>
      </c>
      <c r="D1211" s="1450"/>
      <c r="E1211" s="1451"/>
      <c r="F1211" s="1452"/>
      <c r="G1211" s="1452"/>
      <c r="H1211" s="1496"/>
      <c r="I1211" s="1454"/>
      <c r="J1211" s="1455"/>
      <c r="K1211" s="1455"/>
      <c r="L1211" s="1454"/>
      <c r="M1211" s="1453"/>
      <c r="N1211" s="1456"/>
      <c r="O1211" s="623"/>
      <c r="P1211" s="629"/>
      <c r="Q1211" s="629"/>
      <c r="R1211" s="614"/>
      <c r="S1211" s="629"/>
      <c r="T1211" s="614"/>
      <c r="U1211" s="614"/>
      <c r="V1211" s="614"/>
      <c r="W1211" s="614"/>
      <c r="X1211" s="614"/>
      <c r="Y1211" s="614"/>
      <c r="Z1211" s="614"/>
      <c r="AA1211" s="614"/>
      <c r="AB1211" s="614"/>
      <c r="AC1211" s="614"/>
    </row>
    <row r="1212" spans="1:69" s="584" customFormat="1">
      <c r="A1212" s="1513"/>
      <c r="B1212" s="1448" t="s">
        <v>4004</v>
      </c>
      <c r="C1212" s="1449" t="s">
        <v>4005</v>
      </c>
      <c r="D1212" s="1450"/>
      <c r="E1212" s="1451"/>
      <c r="F1212" s="1452"/>
      <c r="G1212" s="1452"/>
      <c r="H1212" s="1496"/>
      <c r="I1212" s="1454"/>
      <c r="J1212" s="1455"/>
      <c r="K1212" s="1455"/>
      <c r="L1212" s="1454"/>
      <c r="M1212" s="1453"/>
      <c r="N1212" s="1456"/>
      <c r="O1212" s="623"/>
      <c r="P1212" s="629"/>
      <c r="Q1212" s="629"/>
      <c r="R1212" s="614"/>
      <c r="S1212" s="629"/>
      <c r="T1212" s="614"/>
      <c r="U1212" s="614"/>
      <c r="V1212" s="614"/>
      <c r="W1212" s="614"/>
      <c r="X1212" s="614"/>
      <c r="Y1212" s="614"/>
      <c r="Z1212" s="614"/>
      <c r="AA1212" s="614"/>
      <c r="AB1212" s="614"/>
      <c r="AC1212" s="614"/>
    </row>
    <row r="1213" spans="1:69" s="584" customFormat="1">
      <c r="A1213" s="1510" t="s">
        <v>28</v>
      </c>
      <c r="B1213" s="1464" t="s">
        <v>29</v>
      </c>
      <c r="C1213" s="1461" t="s">
        <v>111</v>
      </c>
      <c r="D1213" s="1462"/>
      <c r="E1213" s="1463">
        <v>46</v>
      </c>
      <c r="F1213" s="1465"/>
      <c r="G1213" s="1465" t="s">
        <v>555</v>
      </c>
      <c r="H1213" s="1465" t="s">
        <v>109</v>
      </c>
      <c r="I1213" s="1479"/>
      <c r="J1213" s="1479" t="s">
        <v>110</v>
      </c>
      <c r="K1213" s="1479"/>
      <c r="L1213" s="1479">
        <v>66</v>
      </c>
      <c r="M1213" s="1465">
        <v>20</v>
      </c>
      <c r="N1213" s="1467"/>
      <c r="O1213" s="1536"/>
      <c r="P1213" s="629"/>
      <c r="Q1213" s="629"/>
      <c r="R1213" s="614"/>
      <c r="S1213" s="629"/>
      <c r="T1213" s="614"/>
      <c r="U1213" s="614"/>
      <c r="V1213" s="614"/>
      <c r="W1213" s="614"/>
      <c r="X1213" s="614"/>
      <c r="Y1213" s="614"/>
      <c r="Z1213" s="614"/>
      <c r="AA1213" s="614"/>
      <c r="AB1213" s="614"/>
      <c r="AC1213" s="614"/>
    </row>
    <row r="1214" spans="1:69" s="584" customFormat="1">
      <c r="A1214" s="1510" t="s">
        <v>30</v>
      </c>
      <c r="B1214" s="1464" t="s">
        <v>29</v>
      </c>
      <c r="C1214" s="1461" t="s">
        <v>31</v>
      </c>
      <c r="D1214" s="1462"/>
      <c r="E1214" s="1463">
        <v>46</v>
      </c>
      <c r="F1214" s="1465"/>
      <c r="G1214" s="1465" t="s">
        <v>555</v>
      </c>
      <c r="H1214" s="1465" t="s">
        <v>109</v>
      </c>
      <c r="I1214" s="1479"/>
      <c r="J1214" s="1479"/>
      <c r="K1214" s="1479"/>
      <c r="L1214" s="1479">
        <v>66</v>
      </c>
      <c r="M1214" s="1465">
        <v>20</v>
      </c>
      <c r="N1214" s="1467"/>
      <c r="O1214" s="1536"/>
      <c r="P1214" s="629"/>
      <c r="Q1214" s="629"/>
      <c r="R1214" s="614"/>
      <c r="S1214" s="629"/>
      <c r="T1214" s="614"/>
      <c r="U1214" s="614"/>
      <c r="V1214" s="614"/>
      <c r="W1214" s="614"/>
      <c r="X1214" s="614"/>
      <c r="Y1214" s="614"/>
      <c r="Z1214" s="614"/>
      <c r="AA1214" s="614"/>
      <c r="AB1214" s="614"/>
      <c r="AC1214" s="614"/>
    </row>
    <row r="1215" spans="1:69" s="584" customFormat="1">
      <c r="A1215" s="1510" t="s">
        <v>32</v>
      </c>
      <c r="B1215" s="1464" t="s">
        <v>620</v>
      </c>
      <c r="C1215" s="1461" t="s">
        <v>615</v>
      </c>
      <c r="D1215" s="1462"/>
      <c r="E1215" s="1463">
        <v>50</v>
      </c>
      <c r="F1215" s="1465"/>
      <c r="G1215" s="1465" t="s">
        <v>555</v>
      </c>
      <c r="H1215" s="1465" t="s">
        <v>109</v>
      </c>
      <c r="I1215" s="1479" t="s">
        <v>2195</v>
      </c>
      <c r="J1215" s="1479"/>
      <c r="K1215" s="1479"/>
      <c r="L1215" s="1479">
        <v>70</v>
      </c>
      <c r="M1215" s="1465">
        <v>20</v>
      </c>
      <c r="N1215" s="1467">
        <v>3</v>
      </c>
      <c r="O1215" s="1540"/>
      <c r="P1215" s="629"/>
      <c r="Q1215" s="629"/>
      <c r="R1215" s="614"/>
      <c r="S1215" s="629"/>
      <c r="T1215" s="614"/>
      <c r="U1215" s="614"/>
      <c r="V1215" s="614"/>
      <c r="W1215" s="614"/>
      <c r="X1215" s="614"/>
      <c r="Y1215" s="614"/>
      <c r="Z1215" s="614"/>
      <c r="AA1215" s="614"/>
      <c r="AB1215" s="614"/>
      <c r="AC1215" s="614"/>
    </row>
    <row r="1216" spans="1:69" s="1445" customFormat="1">
      <c r="A1216" s="1510"/>
      <c r="B1216" s="1464" t="s">
        <v>35</v>
      </c>
      <c r="C1216" s="1535" t="s">
        <v>36</v>
      </c>
      <c r="D1216" s="1462"/>
      <c r="E1216" s="1463">
        <v>32</v>
      </c>
      <c r="F1216" s="1465"/>
      <c r="G1216" s="1465"/>
      <c r="H1216" s="1465"/>
      <c r="I1216" s="1479"/>
      <c r="J1216" s="1479"/>
      <c r="K1216" s="1479"/>
      <c r="L1216" s="1479">
        <v>52</v>
      </c>
      <c r="M1216" s="1465">
        <v>19</v>
      </c>
      <c r="N1216" s="1467">
        <v>3</v>
      </c>
      <c r="O1216" s="1536"/>
      <c r="P1216" s="1537"/>
      <c r="Q1216" s="1537"/>
      <c r="R1216" s="1538"/>
      <c r="S1216" s="1537"/>
      <c r="T1216" s="1538"/>
      <c r="U1216" s="1538"/>
      <c r="V1216" s="1538"/>
      <c r="W1216" s="1538"/>
      <c r="X1216" s="1538"/>
      <c r="Y1216" s="1538"/>
      <c r="Z1216" s="1538"/>
      <c r="AA1216" s="1538"/>
      <c r="AB1216" s="1538"/>
      <c r="AC1216" s="1538"/>
      <c r="AD1216" s="1539"/>
      <c r="AE1216" s="1539"/>
      <c r="AF1216" s="1539"/>
      <c r="AG1216" s="1539"/>
      <c r="AH1216" s="1539"/>
      <c r="AI1216" s="1539"/>
      <c r="AJ1216" s="1539"/>
      <c r="AK1216" s="1539"/>
      <c r="AL1216" s="1539"/>
      <c r="AM1216" s="1539"/>
      <c r="AN1216" s="1539"/>
      <c r="AO1216" s="1539"/>
      <c r="AP1216" s="1539"/>
      <c r="AQ1216" s="1539"/>
      <c r="AR1216" s="1539"/>
      <c r="AS1216" s="1539"/>
      <c r="AT1216" s="1539"/>
      <c r="AU1216" s="1539"/>
      <c r="AV1216" s="1539"/>
      <c r="AW1216" s="1539"/>
      <c r="AX1216" s="1539"/>
      <c r="AY1216" s="1539"/>
      <c r="AZ1216" s="1539"/>
      <c r="BA1216" s="1539"/>
      <c r="BB1216" s="1539"/>
      <c r="BC1216" s="1539"/>
      <c r="BD1216" s="1539"/>
      <c r="BE1216" s="1539"/>
      <c r="BF1216" s="1539"/>
      <c r="BG1216" s="1539"/>
      <c r="BH1216" s="1539"/>
      <c r="BI1216" s="1539"/>
      <c r="BJ1216" s="1539"/>
      <c r="BK1216" s="1539"/>
      <c r="BL1216" s="1539"/>
      <c r="BM1216" s="1539"/>
      <c r="BN1216" s="1539"/>
      <c r="BO1216" s="1539"/>
      <c r="BP1216" s="1539"/>
      <c r="BQ1216" s="1539"/>
    </row>
    <row r="1217" spans="1:69" s="1445" customFormat="1">
      <c r="A1217" s="1510"/>
      <c r="B1217" s="1464" t="s">
        <v>3909</v>
      </c>
      <c r="C1217" s="1461" t="s">
        <v>37</v>
      </c>
      <c r="D1217" s="1462"/>
      <c r="E1217" s="1463">
        <v>40</v>
      </c>
      <c r="F1217" s="1465"/>
      <c r="G1217" s="1465"/>
      <c r="H1217" s="1465"/>
      <c r="I1217" s="1479"/>
      <c r="J1217" s="1479"/>
      <c r="K1217" s="1479"/>
      <c r="L1217" s="1479">
        <v>58</v>
      </c>
      <c r="M1217" s="1465">
        <v>18</v>
      </c>
      <c r="N1217" s="1467">
        <v>5</v>
      </c>
      <c r="O1217" s="1536"/>
      <c r="P1217" s="1537"/>
      <c r="Q1217" s="1537"/>
      <c r="R1217" s="1538"/>
      <c r="S1217" s="1537"/>
      <c r="T1217" s="1538"/>
      <c r="U1217" s="1538"/>
      <c r="V1217" s="1538"/>
      <c r="W1217" s="1538"/>
      <c r="X1217" s="1538"/>
      <c r="Y1217" s="1538"/>
      <c r="Z1217" s="1538"/>
      <c r="AA1217" s="1538"/>
      <c r="AB1217" s="1538"/>
      <c r="AC1217" s="1538"/>
      <c r="AD1217" s="1539"/>
      <c r="AE1217" s="1539"/>
      <c r="AF1217" s="1539"/>
      <c r="AG1217" s="1539"/>
      <c r="AH1217" s="1539"/>
      <c r="AI1217" s="1539"/>
      <c r="AJ1217" s="1539"/>
      <c r="AK1217" s="1539"/>
      <c r="AL1217" s="1539"/>
      <c r="AM1217" s="1539"/>
      <c r="AN1217" s="1539"/>
      <c r="AO1217" s="1539"/>
      <c r="AP1217" s="1539"/>
      <c r="AQ1217" s="1539"/>
      <c r="AR1217" s="1539"/>
      <c r="AS1217" s="1539"/>
      <c r="AT1217" s="1539"/>
      <c r="AU1217" s="1539"/>
      <c r="AV1217" s="1539"/>
      <c r="AW1217" s="1539"/>
      <c r="AX1217" s="1539"/>
      <c r="AY1217" s="1539"/>
      <c r="AZ1217" s="1539"/>
      <c r="BA1217" s="1539"/>
      <c r="BB1217" s="1539"/>
      <c r="BC1217" s="1539"/>
      <c r="BD1217" s="1539"/>
      <c r="BE1217" s="1539"/>
      <c r="BF1217" s="1539"/>
      <c r="BG1217" s="1539"/>
      <c r="BH1217" s="1539"/>
      <c r="BI1217" s="1539"/>
      <c r="BJ1217" s="1539"/>
      <c r="BK1217" s="1539"/>
      <c r="BL1217" s="1539"/>
      <c r="BM1217" s="1539"/>
      <c r="BN1217" s="1539"/>
      <c r="BO1217" s="1539"/>
      <c r="BP1217" s="1539"/>
      <c r="BQ1217" s="1539"/>
    </row>
    <row r="1218" spans="1:69" s="1627" customFormat="1">
      <c r="A1218" s="1608" t="s">
        <v>4170</v>
      </c>
      <c r="B1218" s="1570" t="s">
        <v>38</v>
      </c>
      <c r="C1218" s="1571" t="s">
        <v>1300</v>
      </c>
      <c r="D1218" s="1572"/>
      <c r="E1218" s="1573">
        <v>35</v>
      </c>
      <c r="F1218" s="1622"/>
      <c r="G1218" s="1622"/>
      <c r="H1218" s="1622"/>
      <c r="I1218" s="1623">
        <v>2</v>
      </c>
      <c r="J1218" s="1623" t="s">
        <v>273</v>
      </c>
      <c r="K1218" s="1623"/>
      <c r="L1218" s="1623">
        <v>60</v>
      </c>
      <c r="M1218" s="1576">
        <v>25</v>
      </c>
      <c r="N1218" s="1611">
        <v>3</v>
      </c>
      <c r="O1218" s="1616" t="s">
        <v>4172</v>
      </c>
      <c r="P1218" s="1624"/>
      <c r="Q1218" s="1624"/>
      <c r="R1218" s="1625"/>
      <c r="S1218" s="1624"/>
      <c r="T1218" s="1625"/>
      <c r="U1218" s="1625"/>
      <c r="V1218" s="1625"/>
      <c r="W1218" s="1625"/>
      <c r="X1218" s="1625"/>
      <c r="Y1218" s="1625"/>
      <c r="Z1218" s="1625"/>
      <c r="AA1218" s="1625"/>
      <c r="AB1218" s="1625"/>
      <c r="AC1218" s="1625"/>
      <c r="AD1218" s="1626"/>
      <c r="AE1218" s="1626"/>
      <c r="AF1218" s="1626"/>
      <c r="AG1218" s="1626"/>
      <c r="AH1218" s="1626"/>
      <c r="AI1218" s="1626"/>
      <c r="AJ1218" s="1626"/>
      <c r="AK1218" s="1626"/>
      <c r="AL1218" s="1626"/>
      <c r="AM1218" s="1626"/>
      <c r="AN1218" s="1626"/>
      <c r="AO1218" s="1626"/>
      <c r="AP1218" s="1626"/>
      <c r="AQ1218" s="1626"/>
      <c r="AR1218" s="1626"/>
      <c r="AS1218" s="1626"/>
      <c r="AT1218" s="1626"/>
      <c r="AU1218" s="1626"/>
      <c r="AV1218" s="1626"/>
      <c r="AW1218" s="1626"/>
      <c r="AX1218" s="1626"/>
      <c r="AY1218" s="1626"/>
      <c r="AZ1218" s="1626"/>
      <c r="BA1218" s="1626"/>
      <c r="BB1218" s="1626"/>
      <c r="BC1218" s="1626"/>
      <c r="BD1218" s="1626"/>
      <c r="BE1218" s="1626"/>
      <c r="BF1218" s="1626"/>
      <c r="BG1218" s="1626"/>
      <c r="BH1218" s="1626"/>
      <c r="BI1218" s="1626"/>
      <c r="BJ1218" s="1626"/>
      <c r="BK1218" s="1626"/>
      <c r="BL1218" s="1626"/>
      <c r="BM1218" s="1626"/>
      <c r="BN1218" s="1626"/>
      <c r="BO1218" s="1626"/>
      <c r="BP1218" s="1626"/>
      <c r="BQ1218" s="1626"/>
    </row>
    <row r="1219" spans="1:69" s="1627" customFormat="1">
      <c r="A1219" s="1608" t="s">
        <v>4171</v>
      </c>
      <c r="B1219" s="1570" t="s">
        <v>38</v>
      </c>
      <c r="C1219" s="1571" t="s">
        <v>1300</v>
      </c>
      <c r="D1219" s="1572"/>
      <c r="E1219" s="1573">
        <v>44</v>
      </c>
      <c r="F1219" s="1574"/>
      <c r="G1219" s="1576"/>
      <c r="H1219" s="1576"/>
      <c r="I1219" s="1582">
        <v>2</v>
      </c>
      <c r="J1219" s="1578" t="s">
        <v>273</v>
      </c>
      <c r="K1219" s="1578"/>
      <c r="L1219" s="1582">
        <v>72</v>
      </c>
      <c r="M1219" s="1576">
        <v>28</v>
      </c>
      <c r="N1219" s="1611">
        <v>3</v>
      </c>
      <c r="O1219" s="1616" t="s">
        <v>4172</v>
      </c>
      <c r="P1219" s="1624"/>
      <c r="Q1219" s="1624"/>
      <c r="R1219" s="1625"/>
      <c r="S1219" s="1624"/>
      <c r="T1219" s="1625"/>
      <c r="U1219" s="1625"/>
      <c r="V1219" s="1625"/>
      <c r="W1219" s="1625"/>
      <c r="X1219" s="1625"/>
      <c r="Y1219" s="1625"/>
      <c r="Z1219" s="1625"/>
      <c r="AA1219" s="1625"/>
      <c r="AB1219" s="1625"/>
      <c r="AC1219" s="1625"/>
      <c r="AD1219" s="1626"/>
      <c r="AE1219" s="1626"/>
      <c r="AF1219" s="1626"/>
      <c r="AG1219" s="1626"/>
      <c r="AH1219" s="1626"/>
      <c r="AI1219" s="1626"/>
      <c r="AJ1219" s="1626"/>
      <c r="AK1219" s="1626"/>
      <c r="AL1219" s="1626"/>
      <c r="AM1219" s="1626"/>
      <c r="AN1219" s="1626"/>
      <c r="AO1219" s="1626"/>
      <c r="AP1219" s="1626"/>
      <c r="AQ1219" s="1626"/>
      <c r="AR1219" s="1626"/>
      <c r="AS1219" s="1626"/>
      <c r="AT1219" s="1626"/>
      <c r="AU1219" s="1626"/>
      <c r="AV1219" s="1626"/>
      <c r="AW1219" s="1626"/>
      <c r="AX1219" s="1626"/>
      <c r="AY1219" s="1626"/>
      <c r="AZ1219" s="1626"/>
      <c r="BA1219" s="1626"/>
      <c r="BB1219" s="1626"/>
      <c r="BC1219" s="1626"/>
      <c r="BD1219" s="1626"/>
      <c r="BE1219" s="1626"/>
      <c r="BF1219" s="1626"/>
      <c r="BG1219" s="1626"/>
      <c r="BH1219" s="1626"/>
      <c r="BI1219" s="1626"/>
      <c r="BJ1219" s="1626"/>
      <c r="BK1219" s="1626"/>
      <c r="BL1219" s="1626"/>
      <c r="BM1219" s="1626"/>
      <c r="BN1219" s="1626"/>
      <c r="BO1219" s="1626"/>
      <c r="BP1219" s="1626"/>
      <c r="BQ1219" s="1626"/>
    </row>
    <row r="1220" spans="1:69" s="1627" customFormat="1">
      <c r="A1220" s="1608" t="s">
        <v>1301</v>
      </c>
      <c r="B1220" s="1570" t="s">
        <v>38</v>
      </c>
      <c r="C1220" s="1571" t="s">
        <v>1300</v>
      </c>
      <c r="D1220" s="1572"/>
      <c r="E1220" s="1573">
        <v>55</v>
      </c>
      <c r="F1220" s="1574"/>
      <c r="G1220" s="1576"/>
      <c r="H1220" s="1576"/>
      <c r="I1220" s="1582">
        <v>2</v>
      </c>
      <c r="J1220" s="1578" t="s">
        <v>273</v>
      </c>
      <c r="K1220" s="1578"/>
      <c r="L1220" s="1582">
        <v>94</v>
      </c>
      <c r="M1220" s="1576">
        <v>39</v>
      </c>
      <c r="N1220" s="1611">
        <v>3</v>
      </c>
      <c r="O1220" s="1616" t="s">
        <v>4172</v>
      </c>
      <c r="P1220" s="1624"/>
      <c r="Q1220" s="1624"/>
      <c r="R1220" s="1625"/>
      <c r="S1220" s="1624"/>
      <c r="T1220" s="1625"/>
      <c r="U1220" s="1625"/>
      <c r="V1220" s="1625"/>
      <c r="W1220" s="1625"/>
      <c r="X1220" s="1625"/>
      <c r="Y1220" s="1625"/>
      <c r="Z1220" s="1625"/>
      <c r="AA1220" s="1625"/>
      <c r="AB1220" s="1625"/>
      <c r="AC1220" s="1625"/>
      <c r="AD1220" s="1626"/>
      <c r="AE1220" s="1626"/>
      <c r="AF1220" s="1626"/>
      <c r="AG1220" s="1626"/>
      <c r="AH1220" s="1626"/>
      <c r="AI1220" s="1626"/>
      <c r="AJ1220" s="1626"/>
      <c r="AK1220" s="1626"/>
      <c r="AL1220" s="1626"/>
      <c r="AM1220" s="1626"/>
      <c r="AN1220" s="1626"/>
      <c r="AO1220" s="1626"/>
      <c r="AP1220" s="1626"/>
      <c r="AQ1220" s="1626"/>
      <c r="AR1220" s="1626"/>
      <c r="AS1220" s="1626"/>
      <c r="AT1220" s="1626"/>
      <c r="AU1220" s="1626"/>
      <c r="AV1220" s="1626"/>
      <c r="AW1220" s="1626"/>
      <c r="AX1220" s="1626"/>
      <c r="AY1220" s="1626"/>
      <c r="AZ1220" s="1626"/>
      <c r="BA1220" s="1626"/>
      <c r="BB1220" s="1626"/>
      <c r="BC1220" s="1626"/>
      <c r="BD1220" s="1626"/>
      <c r="BE1220" s="1626"/>
      <c r="BF1220" s="1626"/>
      <c r="BG1220" s="1626"/>
      <c r="BH1220" s="1626"/>
      <c r="BI1220" s="1626"/>
      <c r="BJ1220" s="1626"/>
      <c r="BK1220" s="1626"/>
      <c r="BL1220" s="1626"/>
      <c r="BM1220" s="1626"/>
      <c r="BN1220" s="1626"/>
      <c r="BO1220" s="1626"/>
      <c r="BP1220" s="1626"/>
      <c r="BQ1220" s="1626"/>
    </row>
    <row r="1221" spans="1:69" s="1581" customFormat="1">
      <c r="A1221" s="1608"/>
      <c r="B1221" s="1570" t="s">
        <v>38</v>
      </c>
      <c r="C1221" s="1571" t="s">
        <v>526</v>
      </c>
      <c r="D1221" s="1572"/>
      <c r="E1221" s="1573">
        <v>33</v>
      </c>
      <c r="F1221" s="1574"/>
      <c r="G1221" s="1576"/>
      <c r="H1221" s="1576"/>
      <c r="I1221" s="1582">
        <v>2</v>
      </c>
      <c r="J1221" s="1578" t="s">
        <v>273</v>
      </c>
      <c r="K1221" s="1578"/>
      <c r="L1221" s="1582">
        <v>55</v>
      </c>
      <c r="M1221" s="1576">
        <v>25</v>
      </c>
      <c r="N1221" s="1611">
        <v>8</v>
      </c>
      <c r="O1221" s="1616"/>
      <c r="P1221" s="1621"/>
      <c r="Q1221" s="1621"/>
      <c r="R1221" s="1595"/>
      <c r="S1221" s="1621"/>
      <c r="T1221" s="1595"/>
      <c r="U1221" s="1595"/>
      <c r="V1221" s="1595"/>
      <c r="W1221" s="1595"/>
      <c r="X1221" s="1595"/>
      <c r="Y1221" s="1595"/>
      <c r="Z1221" s="1595"/>
      <c r="AA1221" s="1595"/>
      <c r="AB1221" s="1595"/>
      <c r="AC1221" s="1595"/>
    </row>
    <row r="1222" spans="1:69" s="1581" customFormat="1">
      <c r="A1222" s="1608" t="s">
        <v>440</v>
      </c>
      <c r="B1222" s="1570" t="s">
        <v>38</v>
      </c>
      <c r="C1222" s="1571" t="s">
        <v>526</v>
      </c>
      <c r="D1222" s="1572"/>
      <c r="E1222" s="1573">
        <v>47</v>
      </c>
      <c r="F1222" s="1574"/>
      <c r="G1222" s="1576"/>
      <c r="H1222" s="1576"/>
      <c r="I1222" s="1582">
        <v>2</v>
      </c>
      <c r="J1222" s="1578" t="s">
        <v>273</v>
      </c>
      <c r="K1222" s="1578"/>
      <c r="L1222" s="1582">
        <v>82</v>
      </c>
      <c r="M1222" s="1576">
        <v>35</v>
      </c>
      <c r="N1222" s="1611">
        <v>8</v>
      </c>
      <c r="O1222" s="1616"/>
      <c r="P1222" s="1621"/>
      <c r="Q1222" s="1621"/>
      <c r="R1222" s="1595"/>
      <c r="S1222" s="1621"/>
      <c r="T1222" s="1595"/>
      <c r="U1222" s="1595"/>
      <c r="V1222" s="1595"/>
      <c r="W1222" s="1595"/>
      <c r="X1222" s="1595"/>
      <c r="Y1222" s="1595"/>
      <c r="Z1222" s="1595"/>
      <c r="AA1222" s="1595"/>
      <c r="AB1222" s="1595"/>
      <c r="AC1222" s="1595"/>
    </row>
    <row r="1223" spans="1:69" s="1581" customFormat="1">
      <c r="A1223" s="1608"/>
      <c r="B1223" s="1570" t="s">
        <v>38</v>
      </c>
      <c r="C1223" s="1571" t="s">
        <v>4363</v>
      </c>
      <c r="D1223" s="1572"/>
      <c r="E1223" s="1573">
        <v>59</v>
      </c>
      <c r="F1223" s="1574"/>
      <c r="G1223" s="1576"/>
      <c r="H1223" s="1576"/>
      <c r="I1223" s="1582">
        <v>2</v>
      </c>
      <c r="J1223" s="1578" t="s">
        <v>273</v>
      </c>
      <c r="K1223" s="1578"/>
      <c r="L1223" s="1582">
        <v>84</v>
      </c>
      <c r="M1223" s="1576"/>
      <c r="N1223" s="1611"/>
      <c r="O1223" s="1616"/>
      <c r="P1223" s="1621"/>
      <c r="Q1223" s="1621"/>
      <c r="R1223" s="1595"/>
      <c r="S1223" s="1621"/>
      <c r="T1223" s="1595"/>
      <c r="U1223" s="1595"/>
      <c r="V1223" s="1595"/>
      <c r="W1223" s="1595"/>
      <c r="X1223" s="1595"/>
      <c r="Y1223" s="1595"/>
      <c r="Z1223" s="1595"/>
      <c r="AA1223" s="1595"/>
      <c r="AB1223" s="1595"/>
      <c r="AC1223" s="1595"/>
    </row>
    <row r="1224" spans="1:69" s="342" customFormat="1">
      <c r="A1224" s="1497"/>
      <c r="B1224" s="1448" t="s">
        <v>38</v>
      </c>
      <c r="C1224" s="1449" t="s">
        <v>3910</v>
      </c>
      <c r="D1224" s="1450"/>
      <c r="E1224" s="1451"/>
      <c r="F1224" s="1452"/>
      <c r="G1224" s="1453"/>
      <c r="H1224" s="1453"/>
      <c r="I1224" s="1454"/>
      <c r="J1224" s="1455"/>
      <c r="K1224" s="1455"/>
      <c r="L1224" s="1454"/>
      <c r="M1224" s="1453"/>
      <c r="N1224" s="1456"/>
      <c r="O1224" s="623"/>
      <c r="P1224" s="317"/>
      <c r="Q1224" s="317"/>
      <c r="R1224" s="318"/>
      <c r="S1224" s="317"/>
      <c r="T1224" s="318"/>
      <c r="U1224" s="318"/>
      <c r="V1224" s="318"/>
      <c r="W1224" s="318"/>
      <c r="X1224" s="318"/>
      <c r="Y1224" s="318"/>
      <c r="Z1224" s="318"/>
      <c r="AA1224" s="318"/>
      <c r="AB1224" s="318"/>
      <c r="AC1224" s="318"/>
    </row>
    <row r="1225" spans="1:69" s="584" customFormat="1">
      <c r="A1225" s="1497"/>
      <c r="B1225" s="1448" t="s">
        <v>4006</v>
      </c>
      <c r="C1225" s="1449" t="s">
        <v>4007</v>
      </c>
      <c r="D1225" s="1450"/>
      <c r="E1225" s="1451"/>
      <c r="F1225" s="1452"/>
      <c r="G1225" s="1453"/>
      <c r="H1225" s="1453"/>
      <c r="I1225" s="1454"/>
      <c r="J1225" s="1455"/>
      <c r="K1225" s="1455"/>
      <c r="L1225" s="1454"/>
      <c r="M1225" s="1453"/>
      <c r="N1225" s="1456"/>
      <c r="O1225" s="623"/>
      <c r="P1225" s="614"/>
      <c r="Q1225" s="614"/>
      <c r="R1225" s="614"/>
      <c r="S1225" s="614"/>
      <c r="T1225" s="614"/>
      <c r="U1225" s="614"/>
    </row>
    <row r="1226" spans="1:69" s="584" customFormat="1">
      <c r="A1226" s="1513" t="s">
        <v>1305</v>
      </c>
      <c r="B1226" s="1448" t="s">
        <v>121</v>
      </c>
      <c r="C1226" s="1449" t="s">
        <v>1304</v>
      </c>
      <c r="D1226" s="1450"/>
      <c r="E1226" s="1451">
        <v>38</v>
      </c>
      <c r="F1226" s="1452"/>
      <c r="G1226" s="1452"/>
      <c r="H1226" s="1453"/>
      <c r="I1226" s="1454"/>
      <c r="J1226" s="1455"/>
      <c r="K1226" s="1455"/>
      <c r="L1226" s="1454">
        <v>61</v>
      </c>
      <c r="M1226" s="1453">
        <v>23</v>
      </c>
      <c r="N1226" s="1456">
        <v>5</v>
      </c>
      <c r="O1226" s="623"/>
      <c r="P1226" s="614"/>
      <c r="Q1226" s="614"/>
      <c r="R1226" s="614"/>
      <c r="S1226" s="614"/>
      <c r="T1226" s="614"/>
      <c r="U1226" s="614"/>
    </row>
    <row r="1227" spans="1:69" s="584" customFormat="1">
      <c r="A1227" s="1513"/>
      <c r="B1227" s="1448" t="s">
        <v>121</v>
      </c>
      <c r="C1227" s="1449" t="s">
        <v>1304</v>
      </c>
      <c r="D1227" s="1450"/>
      <c r="E1227" s="1451">
        <v>45</v>
      </c>
      <c r="F1227" s="1452"/>
      <c r="G1227" s="1452"/>
      <c r="H1227" s="1453"/>
      <c r="I1227" s="1454"/>
      <c r="J1227" s="1455"/>
      <c r="K1227" s="1455"/>
      <c r="L1227" s="1454">
        <v>67.5</v>
      </c>
      <c r="M1227" s="1453">
        <v>22.5</v>
      </c>
      <c r="N1227" s="1456">
        <v>5</v>
      </c>
      <c r="O1227" s="623"/>
      <c r="P1227" s="614"/>
      <c r="Q1227" s="614"/>
      <c r="R1227" s="614"/>
      <c r="S1227" s="614"/>
      <c r="T1227" s="614"/>
      <c r="U1227" s="614"/>
    </row>
    <row r="1228" spans="1:69" s="584" customFormat="1">
      <c r="A1228" s="1497"/>
      <c r="B1228" s="1448" t="s">
        <v>121</v>
      </c>
      <c r="C1228" s="1449" t="s">
        <v>57</v>
      </c>
      <c r="D1228" s="1450"/>
      <c r="E1228" s="1451">
        <v>72</v>
      </c>
      <c r="F1228" s="1452"/>
      <c r="G1228" s="1452"/>
      <c r="H1228" s="1453"/>
      <c r="I1228" s="1454" t="s">
        <v>58</v>
      </c>
      <c r="J1228" s="1455"/>
      <c r="K1228" s="1455"/>
      <c r="L1228" s="1454">
        <v>132</v>
      </c>
      <c r="M1228" s="1453">
        <v>60</v>
      </c>
      <c r="N1228" s="1456">
        <v>5</v>
      </c>
      <c r="O1228" s="623"/>
      <c r="P1228" s="614"/>
      <c r="Q1228" s="614"/>
      <c r="R1228" s="614"/>
      <c r="S1228" s="614"/>
      <c r="T1228" s="614"/>
      <c r="U1228" s="614"/>
    </row>
    <row r="1229" spans="1:69" s="584" customFormat="1" ht="15" customHeight="1">
      <c r="A1229" s="1497"/>
      <c r="B1229" s="1448" t="s">
        <v>121</v>
      </c>
      <c r="C1229" s="1449" t="s">
        <v>1303</v>
      </c>
      <c r="D1229" s="1450"/>
      <c r="E1229" s="1451">
        <v>65</v>
      </c>
      <c r="F1229" s="1452"/>
      <c r="G1229" s="1452"/>
      <c r="H1229" s="1453"/>
      <c r="I1229" s="1454" t="s">
        <v>58</v>
      </c>
      <c r="J1229" s="1455"/>
      <c r="K1229" s="1455"/>
      <c r="L1229" s="1454">
        <v>109</v>
      </c>
      <c r="M1229" s="1453">
        <v>44</v>
      </c>
      <c r="N1229" s="1456">
        <v>5</v>
      </c>
      <c r="O1229" s="623"/>
      <c r="P1229" s="614"/>
      <c r="Q1229" s="614"/>
      <c r="R1229" s="614"/>
      <c r="S1229" s="614"/>
      <c r="T1229" s="614"/>
      <c r="U1229" s="614"/>
    </row>
    <row r="1230" spans="1:69" s="342" customFormat="1">
      <c r="A1230" s="1497"/>
      <c r="B1230" s="1448" t="s">
        <v>121</v>
      </c>
      <c r="C1230" s="1449" t="s">
        <v>1306</v>
      </c>
      <c r="D1230" s="1450"/>
      <c r="E1230" s="1451">
        <v>52</v>
      </c>
      <c r="F1230" s="1452"/>
      <c r="G1230" s="1452"/>
      <c r="H1230" s="1453"/>
      <c r="I1230" s="1454"/>
      <c r="J1230" s="1455"/>
      <c r="K1230" s="1455"/>
      <c r="L1230" s="1454">
        <v>79</v>
      </c>
      <c r="M1230" s="1453">
        <v>27</v>
      </c>
      <c r="N1230" s="1456">
        <v>6</v>
      </c>
      <c r="O1230" s="1423"/>
      <c r="P1230" s="318"/>
      <c r="Q1230" s="318"/>
      <c r="R1230" s="318"/>
      <c r="S1230" s="318"/>
      <c r="T1230" s="318"/>
      <c r="U1230" s="318"/>
    </row>
    <row r="1231" spans="1:69" s="342" customFormat="1">
      <c r="A1231" s="1497" t="s">
        <v>1305</v>
      </c>
      <c r="B1231" s="1448" t="s">
        <v>121</v>
      </c>
      <c r="C1231" s="1449" t="s">
        <v>1307</v>
      </c>
      <c r="D1231" s="1450"/>
      <c r="E1231" s="1451">
        <v>40.5</v>
      </c>
      <c r="F1231" s="1452"/>
      <c r="G1231" s="1452"/>
      <c r="H1231" s="1453"/>
      <c r="I1231" s="1454"/>
      <c r="J1231" s="1455"/>
      <c r="K1231" s="1455"/>
      <c r="L1231" s="1454">
        <v>63</v>
      </c>
      <c r="M1231" s="1453">
        <v>22.5</v>
      </c>
      <c r="N1231" s="1456">
        <v>6</v>
      </c>
      <c r="O1231" s="1423"/>
      <c r="P1231" s="318"/>
      <c r="Q1231" s="318"/>
      <c r="R1231" s="318"/>
      <c r="S1231" s="318"/>
      <c r="T1231" s="318"/>
      <c r="U1231" s="318"/>
    </row>
    <row r="1232" spans="1:69" s="584" customFormat="1">
      <c r="A1232" s="1497"/>
      <c r="B1232" s="1448" t="s">
        <v>121</v>
      </c>
      <c r="C1232" s="1449" t="s">
        <v>62</v>
      </c>
      <c r="D1232" s="1450"/>
      <c r="E1232" s="1451">
        <v>70</v>
      </c>
      <c r="F1232" s="1452"/>
      <c r="G1232" s="1452"/>
      <c r="H1232" s="1453"/>
      <c r="I1232" s="1454"/>
      <c r="J1232" s="1455"/>
      <c r="K1232" s="1455"/>
      <c r="L1232" s="1454">
        <v>128</v>
      </c>
      <c r="M1232" s="1453">
        <v>58</v>
      </c>
      <c r="N1232" s="1456">
        <v>5</v>
      </c>
      <c r="O1232" s="1423"/>
      <c r="P1232" s="614"/>
      <c r="Q1232" s="614"/>
      <c r="R1232" s="614"/>
      <c r="S1232" s="614"/>
      <c r="T1232" s="614"/>
      <c r="U1232" s="614"/>
    </row>
    <row r="1233" spans="1:21" s="584" customFormat="1">
      <c r="A1233" s="1497" t="s">
        <v>440</v>
      </c>
      <c r="B1233" s="1448" t="s">
        <v>121</v>
      </c>
      <c r="C1233" s="1449" t="s">
        <v>62</v>
      </c>
      <c r="D1233" s="1450"/>
      <c r="E1233" s="1451">
        <v>65</v>
      </c>
      <c r="F1233" s="1452"/>
      <c r="G1233" s="1452"/>
      <c r="H1233" s="1453"/>
      <c r="I1233" s="1454"/>
      <c r="J1233" s="1455"/>
      <c r="K1233" s="1455"/>
      <c r="L1233" s="1454">
        <v>116</v>
      </c>
      <c r="M1233" s="1453">
        <v>51</v>
      </c>
      <c r="N1233" s="1456">
        <v>5</v>
      </c>
      <c r="O1233" s="1423"/>
      <c r="P1233" s="614"/>
      <c r="Q1233" s="614"/>
      <c r="R1233" s="614"/>
      <c r="S1233" s="614"/>
      <c r="T1233" s="614"/>
      <c r="U1233" s="614"/>
    </row>
    <row r="1234" spans="1:21" s="584" customFormat="1">
      <c r="A1234" s="1497"/>
      <c r="B1234" s="1448"/>
      <c r="C1234" s="1449"/>
      <c r="D1234" s="1450"/>
      <c r="E1234" s="1451"/>
      <c r="F1234" s="1452"/>
      <c r="G1234" s="1452"/>
      <c r="H1234" s="1453"/>
      <c r="I1234" s="1454"/>
      <c r="J1234" s="1455"/>
      <c r="K1234" s="1455"/>
      <c r="L1234" s="1454"/>
      <c r="M1234" s="1453"/>
      <c r="N1234" s="1456"/>
      <c r="O1234" s="1423"/>
      <c r="P1234" s="614"/>
      <c r="Q1234" s="614"/>
      <c r="R1234" s="614"/>
      <c r="S1234" s="614"/>
      <c r="T1234" s="614"/>
      <c r="U1234" s="614"/>
    </row>
    <row r="1235" spans="1:21" s="342" customFormat="1">
      <c r="A1235" s="1497"/>
      <c r="B1235" s="1448" t="s">
        <v>536</v>
      </c>
      <c r="C1235" s="1449" t="s">
        <v>637</v>
      </c>
      <c r="D1235" s="1450"/>
      <c r="E1235" s="1451">
        <v>41</v>
      </c>
      <c r="F1235" s="1452"/>
      <c r="G1235" s="1452"/>
      <c r="H1235" s="1453"/>
      <c r="I1235" s="1454"/>
      <c r="J1235" s="1455"/>
      <c r="K1235" s="1455"/>
      <c r="L1235" s="1454">
        <v>68</v>
      </c>
      <c r="M1235" s="1453">
        <v>27</v>
      </c>
      <c r="N1235" s="1456">
        <v>3</v>
      </c>
      <c r="O1235" s="1423"/>
      <c r="P1235" s="318"/>
      <c r="Q1235" s="318"/>
      <c r="R1235" s="318"/>
      <c r="S1235" s="318"/>
      <c r="T1235" s="318"/>
      <c r="U1235" s="318"/>
    </row>
    <row r="1236" spans="1:21" s="342" customFormat="1">
      <c r="A1236" s="1497" t="s">
        <v>638</v>
      </c>
      <c r="B1236" s="1448" t="s">
        <v>536</v>
      </c>
      <c r="C1236" s="1449" t="s">
        <v>637</v>
      </c>
      <c r="D1236" s="1450"/>
      <c r="E1236" s="1451">
        <v>44</v>
      </c>
      <c r="F1236" s="1452"/>
      <c r="G1236" s="1452"/>
      <c r="H1236" s="1453"/>
      <c r="I1236" s="1454"/>
      <c r="J1236" s="1455"/>
      <c r="K1236" s="1455"/>
      <c r="L1236" s="1454">
        <v>72</v>
      </c>
      <c r="M1236" s="1453">
        <v>28</v>
      </c>
      <c r="N1236" s="1456">
        <v>3</v>
      </c>
      <c r="O1236" s="1423"/>
      <c r="P1236" s="318"/>
      <c r="Q1236" s="318"/>
      <c r="R1236" s="318"/>
      <c r="S1236" s="318"/>
      <c r="T1236" s="318"/>
      <c r="U1236" s="318"/>
    </row>
    <row r="1237" spans="1:21" s="342" customFormat="1">
      <c r="A1237" s="1497" t="s">
        <v>1308</v>
      </c>
      <c r="B1237" s="1448" t="s">
        <v>536</v>
      </c>
      <c r="C1237" s="1449" t="s">
        <v>636</v>
      </c>
      <c r="D1237" s="1450"/>
      <c r="E1237" s="1451">
        <v>31.5</v>
      </c>
      <c r="F1237" s="1452" t="s">
        <v>1310</v>
      </c>
      <c r="G1237" s="1452"/>
      <c r="H1237" s="1453"/>
      <c r="I1237" s="1454"/>
      <c r="J1237" s="1455"/>
      <c r="K1237" s="1455"/>
      <c r="L1237" s="1454">
        <v>62</v>
      </c>
      <c r="M1237" s="1453">
        <v>30.5</v>
      </c>
      <c r="N1237" s="1456">
        <v>5</v>
      </c>
      <c r="O1237" s="1423"/>
      <c r="P1237" s="318"/>
      <c r="Q1237" s="318"/>
      <c r="R1237" s="318"/>
      <c r="S1237" s="318"/>
      <c r="T1237" s="318"/>
      <c r="U1237" s="318"/>
    </row>
    <row r="1238" spans="1:21" s="342" customFormat="1">
      <c r="A1238" s="1497" t="s">
        <v>1309</v>
      </c>
      <c r="B1238" s="1448" t="s">
        <v>536</v>
      </c>
      <c r="C1238" s="1449" t="s">
        <v>636</v>
      </c>
      <c r="D1238" s="1450"/>
      <c r="E1238" s="1451">
        <v>38.5</v>
      </c>
      <c r="F1238" s="1452" t="s">
        <v>1311</v>
      </c>
      <c r="G1238" s="1452"/>
      <c r="H1238" s="1453"/>
      <c r="I1238" s="1454"/>
      <c r="J1238" s="1455"/>
      <c r="K1238" s="1455"/>
      <c r="L1238" s="1454">
        <v>76</v>
      </c>
      <c r="M1238" s="1453">
        <v>37.5</v>
      </c>
      <c r="N1238" s="1456">
        <v>5</v>
      </c>
      <c r="O1238" s="623"/>
      <c r="P1238" s="318"/>
      <c r="Q1238" s="318"/>
      <c r="R1238" s="318"/>
      <c r="S1238" s="318"/>
      <c r="T1238" s="318"/>
      <c r="U1238" s="318"/>
    </row>
    <row r="1239" spans="1:21" s="342" customFormat="1">
      <c r="A1239" s="1497" t="s">
        <v>1313</v>
      </c>
      <c r="B1239" s="1448" t="s">
        <v>536</v>
      </c>
      <c r="C1239" s="1449" t="s">
        <v>1312</v>
      </c>
      <c r="D1239" s="1450"/>
      <c r="E1239" s="1451">
        <v>40.5</v>
      </c>
      <c r="F1239" s="1452" t="s">
        <v>1314</v>
      </c>
      <c r="G1239" s="1452"/>
      <c r="H1239" s="1453"/>
      <c r="I1239" s="1454"/>
      <c r="J1239" s="1455"/>
      <c r="K1239" s="1455"/>
      <c r="L1239" s="1454">
        <v>74</v>
      </c>
      <c r="M1239" s="1453">
        <v>33.5</v>
      </c>
      <c r="N1239" s="1456">
        <v>5</v>
      </c>
      <c r="O1239" s="623"/>
      <c r="P1239" s="318"/>
      <c r="Q1239" s="318"/>
      <c r="R1239" s="318"/>
      <c r="S1239" s="318"/>
      <c r="T1239" s="318"/>
      <c r="U1239" s="318"/>
    </row>
    <row r="1240" spans="1:21" s="342" customFormat="1">
      <c r="A1240" s="1497" t="s">
        <v>1315</v>
      </c>
      <c r="B1240" s="1448" t="s">
        <v>536</v>
      </c>
      <c r="C1240" s="1449" t="s">
        <v>1312</v>
      </c>
      <c r="D1240" s="1450"/>
      <c r="E1240" s="1451">
        <v>49</v>
      </c>
      <c r="F1240" s="1452"/>
      <c r="G1240" s="1452"/>
      <c r="H1240" s="1453"/>
      <c r="I1240" s="1454"/>
      <c r="J1240" s="1455"/>
      <c r="K1240" s="1455"/>
      <c r="L1240" s="1454">
        <v>94</v>
      </c>
      <c r="M1240" s="1453">
        <v>45</v>
      </c>
      <c r="N1240" s="1456">
        <v>5</v>
      </c>
      <c r="O1240" s="1423"/>
      <c r="P1240" s="318"/>
      <c r="Q1240" s="318"/>
      <c r="R1240" s="318"/>
      <c r="S1240" s="318"/>
      <c r="T1240" s="318"/>
      <c r="U1240" s="318"/>
    </row>
    <row r="1241" spans="1:21" s="342" customFormat="1">
      <c r="A1241" s="1497" t="s">
        <v>1316</v>
      </c>
      <c r="B1241" s="1448" t="s">
        <v>536</v>
      </c>
      <c r="C1241" s="1449" t="s">
        <v>1312</v>
      </c>
      <c r="D1241" s="1450"/>
      <c r="E1241" s="1451">
        <v>55</v>
      </c>
      <c r="F1241" s="1452"/>
      <c r="G1241" s="1452"/>
      <c r="H1241" s="1453"/>
      <c r="I1241" s="1454"/>
      <c r="J1241" s="1455"/>
      <c r="K1241" s="1455"/>
      <c r="L1241" s="1454">
        <v>100</v>
      </c>
      <c r="M1241" s="1453">
        <v>45</v>
      </c>
      <c r="N1241" s="1456">
        <v>5</v>
      </c>
      <c r="O1241" s="1423"/>
      <c r="P1241" s="318"/>
      <c r="Q1241" s="318"/>
      <c r="R1241" s="318"/>
      <c r="S1241" s="318"/>
      <c r="T1241" s="318"/>
      <c r="U1241" s="318"/>
    </row>
    <row r="1242" spans="1:21" s="342" customFormat="1">
      <c r="A1242" s="1497"/>
      <c r="B1242" s="1448" t="s">
        <v>536</v>
      </c>
      <c r="C1242" s="1449" t="s">
        <v>554</v>
      </c>
      <c r="D1242" s="1450"/>
      <c r="E1242" s="1451">
        <v>44</v>
      </c>
      <c r="F1242" s="1452"/>
      <c r="G1242" s="1452"/>
      <c r="H1242" s="1453"/>
      <c r="I1242" s="1454"/>
      <c r="J1242" s="1455"/>
      <c r="K1242" s="1455"/>
      <c r="L1242" s="1454">
        <v>65</v>
      </c>
      <c r="M1242" s="1453">
        <v>21</v>
      </c>
      <c r="N1242" s="1456">
        <v>5</v>
      </c>
      <c r="O1242" s="1423"/>
      <c r="P1242" s="318"/>
      <c r="Q1242" s="318"/>
      <c r="R1242" s="318"/>
      <c r="S1242" s="318"/>
      <c r="T1242" s="318"/>
      <c r="U1242" s="318"/>
    </row>
    <row r="1243" spans="1:21" s="584" customFormat="1">
      <c r="A1243" s="1497" t="s">
        <v>226</v>
      </c>
      <c r="B1243" s="1448" t="s">
        <v>536</v>
      </c>
      <c r="C1243" s="1449" t="s">
        <v>57</v>
      </c>
      <c r="D1243" s="1450"/>
      <c r="E1243" s="1451">
        <v>34</v>
      </c>
      <c r="F1243" s="1452"/>
      <c r="G1243" s="1452"/>
      <c r="H1243" s="1453"/>
      <c r="I1243" s="1454"/>
      <c r="J1243" s="1455"/>
      <c r="K1243" s="1455"/>
      <c r="L1243" s="1454">
        <v>54</v>
      </c>
      <c r="M1243" s="1453">
        <v>20</v>
      </c>
      <c r="N1243" s="1456">
        <v>3</v>
      </c>
      <c r="O1243" s="623"/>
      <c r="P1243" s="614"/>
      <c r="Q1243" s="614"/>
      <c r="R1243" s="614"/>
      <c r="S1243" s="614"/>
      <c r="T1243" s="614"/>
      <c r="U1243" s="614"/>
    </row>
    <row r="1244" spans="1:21" s="584" customFormat="1">
      <c r="A1244" s="1497" t="s">
        <v>484</v>
      </c>
      <c r="B1244" s="1448" t="s">
        <v>536</v>
      </c>
      <c r="C1244" s="1449" t="s">
        <v>57</v>
      </c>
      <c r="D1244" s="1450"/>
      <c r="E1244" s="1451">
        <v>46</v>
      </c>
      <c r="F1244" s="1452"/>
      <c r="G1244" s="1452"/>
      <c r="H1244" s="1453"/>
      <c r="I1244" s="1454"/>
      <c r="J1244" s="1455"/>
      <c r="K1244" s="1455"/>
      <c r="L1244" s="1454">
        <v>78</v>
      </c>
      <c r="M1244" s="1453">
        <v>32</v>
      </c>
      <c r="N1244" s="1456">
        <v>3</v>
      </c>
      <c r="O1244" s="623"/>
      <c r="P1244" s="614"/>
      <c r="Q1244" s="614"/>
      <c r="R1244" s="614"/>
      <c r="S1244" s="614"/>
      <c r="T1244" s="614"/>
      <c r="U1244" s="614"/>
    </row>
    <row r="1245" spans="1:21" s="342" customFormat="1">
      <c r="A1245" s="1497"/>
      <c r="B1245" s="1448" t="s">
        <v>360</v>
      </c>
      <c r="C1245" s="1449" t="s">
        <v>3911</v>
      </c>
      <c r="D1245" s="1450"/>
      <c r="E1245" s="1451">
        <v>41</v>
      </c>
      <c r="F1245" s="1452"/>
      <c r="G1245" s="1452"/>
      <c r="H1245" s="1453"/>
      <c r="I1245" s="1454"/>
      <c r="J1245" s="1455"/>
      <c r="K1245" s="1455"/>
      <c r="L1245" s="1454"/>
      <c r="M1245" s="1453"/>
      <c r="N1245" s="1456"/>
      <c r="O1245" s="623"/>
      <c r="P1245" s="318"/>
      <c r="Q1245" s="318"/>
      <c r="R1245" s="318"/>
      <c r="S1245" s="318"/>
      <c r="T1245" s="318"/>
      <c r="U1245" s="318"/>
    </row>
    <row r="1246" spans="1:21" s="342" customFormat="1">
      <c r="A1246" s="1497"/>
      <c r="B1246" s="1448" t="s">
        <v>536</v>
      </c>
      <c r="C1246" s="1449" t="s">
        <v>3912</v>
      </c>
      <c r="D1246" s="1450"/>
      <c r="E1246" s="1451"/>
      <c r="F1246" s="1452"/>
      <c r="G1246" s="1452"/>
      <c r="H1246" s="1453"/>
      <c r="I1246" s="1454"/>
      <c r="J1246" s="1455"/>
      <c r="K1246" s="1455"/>
      <c r="L1246" s="1454"/>
      <c r="M1246" s="1453"/>
      <c r="N1246" s="1456"/>
      <c r="O1246" s="623"/>
      <c r="P1246" s="318"/>
      <c r="Q1246" s="318"/>
      <c r="R1246" s="318"/>
      <c r="S1246" s="318"/>
      <c r="T1246" s="318"/>
      <c r="U1246" s="318"/>
    </row>
    <row r="1247" spans="1:21" s="342" customFormat="1">
      <c r="A1247" s="1497"/>
      <c r="B1247" s="1448" t="s">
        <v>4009</v>
      </c>
      <c r="C1247" s="1449" t="s">
        <v>4010</v>
      </c>
      <c r="D1247" s="1450"/>
      <c r="E1247" s="1451"/>
      <c r="F1247" s="1452"/>
      <c r="G1247" s="1452"/>
      <c r="H1247" s="1453"/>
      <c r="I1247" s="1454"/>
      <c r="J1247" s="1455"/>
      <c r="K1247" s="1455"/>
      <c r="L1247" s="1454"/>
      <c r="M1247" s="1453"/>
      <c r="N1247" s="1456"/>
      <c r="O1247" s="623"/>
      <c r="P1247" s="318"/>
      <c r="Q1247" s="318"/>
      <c r="R1247" s="318"/>
      <c r="S1247" s="318"/>
      <c r="T1247" s="318"/>
      <c r="U1247" s="318"/>
    </row>
    <row r="1248" spans="1:21" s="584" customFormat="1">
      <c r="A1248" s="1497"/>
      <c r="B1248" s="1448" t="s">
        <v>4008</v>
      </c>
      <c r="C1248" s="1449" t="s">
        <v>1318</v>
      </c>
      <c r="D1248" s="1450"/>
      <c r="E1248" s="1451">
        <v>32</v>
      </c>
      <c r="F1248" s="1452" t="s">
        <v>1257</v>
      </c>
      <c r="G1248" s="1452"/>
      <c r="H1248" s="1453"/>
      <c r="I1248" s="1454"/>
      <c r="J1248" s="1455"/>
      <c r="K1248" s="1455"/>
      <c r="L1248" s="1454">
        <v>51</v>
      </c>
      <c r="M1248" s="1453">
        <v>19</v>
      </c>
      <c r="N1248" s="1456"/>
      <c r="O1248" s="623"/>
      <c r="P1248" s="614"/>
      <c r="Q1248" s="614"/>
      <c r="R1248" s="614"/>
      <c r="S1248" s="614"/>
      <c r="T1248" s="614"/>
      <c r="U1248" s="614"/>
    </row>
    <row r="1249" spans="1:21" s="584" customFormat="1">
      <c r="A1249" s="1497"/>
      <c r="B1249" s="1448"/>
      <c r="C1249" s="1449"/>
      <c r="D1249" s="1450"/>
      <c r="E1249" s="1451"/>
      <c r="F1249" s="1452"/>
      <c r="G1249" s="1452"/>
      <c r="H1249" s="1453"/>
      <c r="I1249" s="1454"/>
      <c r="J1249" s="1455"/>
      <c r="K1249" s="1455"/>
      <c r="L1249" s="1454"/>
      <c r="M1249" s="1453"/>
      <c r="N1249" s="1456"/>
      <c r="O1249" s="623"/>
      <c r="P1249" s="614"/>
      <c r="Q1249" s="614"/>
      <c r="R1249" s="614"/>
      <c r="S1249" s="614"/>
      <c r="T1249" s="614"/>
      <c r="U1249" s="614"/>
    </row>
    <row r="1250" spans="1:21" s="584" customFormat="1">
      <c r="A1250" s="1507" t="s">
        <v>440</v>
      </c>
      <c r="B1250" s="1448" t="s">
        <v>10</v>
      </c>
      <c r="C1250" s="1449" t="s">
        <v>1321</v>
      </c>
      <c r="D1250" s="1450"/>
      <c r="E1250" s="1451">
        <v>32</v>
      </c>
      <c r="F1250" s="1452"/>
      <c r="G1250" s="1452"/>
      <c r="H1250" s="1453"/>
      <c r="I1250" s="1454"/>
      <c r="J1250" s="1455"/>
      <c r="K1250" s="1455"/>
      <c r="L1250" s="1454">
        <v>56</v>
      </c>
      <c r="M1250" s="1453">
        <v>24</v>
      </c>
      <c r="N1250" s="1456">
        <v>5</v>
      </c>
      <c r="O1250" s="623"/>
      <c r="P1250" s="614"/>
      <c r="Q1250" s="614"/>
      <c r="R1250" s="614"/>
      <c r="S1250" s="614"/>
      <c r="T1250" s="614"/>
      <c r="U1250" s="614"/>
    </row>
    <row r="1251" spans="1:21" s="584" customFormat="1">
      <c r="A1251" s="1507" t="s">
        <v>9</v>
      </c>
      <c r="B1251" s="1448" t="s">
        <v>10</v>
      </c>
      <c r="C1251" s="1449" t="s">
        <v>1321</v>
      </c>
      <c r="D1251" s="1450"/>
      <c r="E1251" s="1451">
        <v>36</v>
      </c>
      <c r="F1251" s="1452"/>
      <c r="G1251" s="1452"/>
      <c r="H1251" s="1453"/>
      <c r="I1251" s="1454"/>
      <c r="J1251" s="1455"/>
      <c r="K1251" s="1455"/>
      <c r="L1251" s="1454">
        <v>65</v>
      </c>
      <c r="M1251" s="1453">
        <v>29</v>
      </c>
      <c r="N1251" s="1456">
        <v>5</v>
      </c>
      <c r="O1251" s="623"/>
      <c r="P1251" s="614"/>
      <c r="Q1251" s="614"/>
      <c r="R1251" s="614"/>
      <c r="S1251" s="614"/>
      <c r="T1251" s="614"/>
      <c r="U1251" s="614"/>
    </row>
    <row r="1252" spans="1:21" s="584" customFormat="1">
      <c r="A1252" s="1507" t="s">
        <v>226</v>
      </c>
      <c r="B1252" s="1448" t="s">
        <v>10</v>
      </c>
      <c r="C1252" s="1449" t="s">
        <v>59</v>
      </c>
      <c r="D1252" s="1450"/>
      <c r="E1252" s="1451">
        <v>56</v>
      </c>
      <c r="F1252" s="1452"/>
      <c r="G1252" s="1452"/>
      <c r="H1252" s="1453"/>
      <c r="I1252" s="1454"/>
      <c r="J1252" s="1455"/>
      <c r="K1252" s="1455"/>
      <c r="L1252" s="1454">
        <v>97</v>
      </c>
      <c r="M1252" s="1453">
        <v>41</v>
      </c>
      <c r="N1252" s="1456">
        <v>5</v>
      </c>
      <c r="O1252" s="1423"/>
      <c r="P1252" s="614"/>
      <c r="Q1252" s="614"/>
      <c r="R1252" s="614"/>
      <c r="S1252" s="614"/>
      <c r="T1252" s="614"/>
      <c r="U1252" s="614"/>
    </row>
    <row r="1253" spans="1:21" s="584" customFormat="1">
      <c r="A1253" s="1507" t="s">
        <v>484</v>
      </c>
      <c r="B1253" s="1448" t="s">
        <v>10</v>
      </c>
      <c r="C1253" s="1449" t="s">
        <v>59</v>
      </c>
      <c r="D1253" s="1450"/>
      <c r="E1253" s="1451">
        <v>74</v>
      </c>
      <c r="F1253" s="1452"/>
      <c r="G1253" s="1452"/>
      <c r="H1253" s="1453"/>
      <c r="I1253" s="1454"/>
      <c r="J1253" s="1455"/>
      <c r="K1253" s="1455"/>
      <c r="L1253" s="1454">
        <v>134</v>
      </c>
      <c r="M1253" s="1453">
        <v>60</v>
      </c>
      <c r="N1253" s="1456">
        <v>5</v>
      </c>
      <c r="O1253" s="1423"/>
      <c r="P1253" s="614"/>
      <c r="Q1253" s="614"/>
      <c r="R1253" s="614"/>
      <c r="S1253" s="614"/>
      <c r="T1253" s="614"/>
      <c r="U1253" s="614"/>
    </row>
    <row r="1254" spans="1:21" s="584" customFormat="1">
      <c r="A1254" s="1507"/>
      <c r="B1254" s="1448" t="s">
        <v>1322</v>
      </c>
      <c r="C1254" s="1449" t="s">
        <v>3913</v>
      </c>
      <c r="D1254" s="1450"/>
      <c r="E1254" s="1451"/>
      <c r="F1254" s="1452"/>
      <c r="G1254" s="1452"/>
      <c r="H1254" s="1453"/>
      <c r="I1254" s="1454"/>
      <c r="J1254" s="1455"/>
      <c r="K1254" s="1455"/>
      <c r="L1254" s="1454"/>
      <c r="M1254" s="1453"/>
      <c r="N1254" s="1456"/>
      <c r="O1254" s="1423"/>
      <c r="P1254" s="614"/>
      <c r="Q1254" s="614"/>
      <c r="R1254" s="614"/>
      <c r="S1254" s="614"/>
      <c r="T1254" s="614"/>
      <c r="U1254" s="614"/>
    </row>
    <row r="1255" spans="1:21" s="584" customFormat="1">
      <c r="A1255" s="1507"/>
      <c r="B1255" s="1448" t="s">
        <v>10</v>
      </c>
      <c r="C1255" s="1449" t="s">
        <v>3913</v>
      </c>
      <c r="D1255" s="1450"/>
      <c r="E1255" s="1451"/>
      <c r="F1255" s="1452"/>
      <c r="G1255" s="1452"/>
      <c r="H1255" s="1453"/>
      <c r="I1255" s="1454"/>
      <c r="J1255" s="1455"/>
      <c r="K1255" s="1455"/>
      <c r="L1255" s="1454"/>
      <c r="M1255" s="1453"/>
      <c r="N1255" s="1456"/>
      <c r="O1255" s="1423"/>
      <c r="P1255" s="614"/>
      <c r="Q1255" s="614"/>
      <c r="R1255" s="614"/>
      <c r="S1255" s="614"/>
      <c r="T1255" s="614"/>
      <c r="U1255" s="614"/>
    </row>
    <row r="1256" spans="1:21" s="584" customFormat="1">
      <c r="A1256" s="1507"/>
      <c r="B1256" s="1448" t="s">
        <v>10</v>
      </c>
      <c r="C1256" s="1449" t="s">
        <v>3914</v>
      </c>
      <c r="D1256" s="1450"/>
      <c r="E1256" s="1451"/>
      <c r="F1256" s="1452"/>
      <c r="G1256" s="1452"/>
      <c r="H1256" s="1453"/>
      <c r="I1256" s="1454"/>
      <c r="J1256" s="1455"/>
      <c r="K1256" s="1455"/>
      <c r="L1256" s="1454"/>
      <c r="M1256" s="1453"/>
      <c r="N1256" s="1456"/>
      <c r="O1256" s="1423"/>
      <c r="P1256" s="614"/>
      <c r="Q1256" s="614"/>
      <c r="R1256" s="614"/>
      <c r="S1256" s="614"/>
      <c r="T1256" s="614"/>
      <c r="U1256" s="614"/>
    </row>
    <row r="1257" spans="1:21" s="342" customFormat="1">
      <c r="A1257" s="1507"/>
      <c r="B1257" s="1448" t="s">
        <v>10</v>
      </c>
      <c r="C1257" s="1449" t="s">
        <v>3914</v>
      </c>
      <c r="D1257" s="1450"/>
      <c r="E1257" s="1451"/>
      <c r="F1257" s="1452"/>
      <c r="G1257" s="1452"/>
      <c r="H1257" s="1453"/>
      <c r="I1257" s="1454"/>
      <c r="J1257" s="1455"/>
      <c r="K1257" s="1455"/>
      <c r="L1257" s="1454"/>
      <c r="M1257" s="1453"/>
      <c r="N1257" s="1456"/>
      <c r="O1257" s="1423"/>
      <c r="P1257" s="318"/>
      <c r="Q1257" s="318"/>
      <c r="R1257" s="318"/>
      <c r="S1257" s="318"/>
      <c r="T1257" s="318"/>
      <c r="U1257" s="318"/>
    </row>
    <row r="1258" spans="1:21" s="342" customFormat="1">
      <c r="A1258" s="1507"/>
      <c r="B1258" s="1448" t="s">
        <v>1322</v>
      </c>
      <c r="C1258" s="1449" t="s">
        <v>3915</v>
      </c>
      <c r="D1258" s="1450"/>
      <c r="E1258" s="1451"/>
      <c r="F1258" s="1452"/>
      <c r="G1258" s="1452"/>
      <c r="H1258" s="1453"/>
      <c r="I1258" s="1454"/>
      <c r="J1258" s="1455"/>
      <c r="K1258" s="1455"/>
      <c r="L1258" s="1454"/>
      <c r="M1258" s="1453"/>
      <c r="N1258" s="1456"/>
      <c r="O1258" s="1423"/>
      <c r="P1258" s="318"/>
      <c r="Q1258" s="318"/>
      <c r="R1258" s="318"/>
      <c r="S1258" s="318"/>
      <c r="T1258" s="318"/>
      <c r="U1258" s="318"/>
    </row>
    <row r="1259" spans="1:21" s="342" customFormat="1">
      <c r="A1259" s="1507"/>
      <c r="B1259" s="1448" t="s">
        <v>10</v>
      </c>
      <c r="C1259" s="1449" t="s">
        <v>3915</v>
      </c>
      <c r="D1259" s="1450"/>
      <c r="E1259" s="1451"/>
      <c r="F1259" s="1452"/>
      <c r="G1259" s="1452"/>
      <c r="H1259" s="1453"/>
      <c r="I1259" s="1454"/>
      <c r="J1259" s="1455"/>
      <c r="K1259" s="1455"/>
      <c r="L1259" s="1454"/>
      <c r="M1259" s="1453"/>
      <c r="N1259" s="1456"/>
      <c r="O1259" s="1423"/>
      <c r="P1259" s="318"/>
      <c r="Q1259" s="318"/>
      <c r="R1259" s="318"/>
      <c r="S1259" s="318"/>
      <c r="T1259" s="318"/>
      <c r="U1259" s="318"/>
    </row>
    <row r="1260" spans="1:21" s="342" customFormat="1">
      <c r="A1260" s="1507"/>
      <c r="B1260" s="1448" t="s">
        <v>1322</v>
      </c>
      <c r="C1260" s="1449" t="s">
        <v>3916</v>
      </c>
      <c r="D1260" s="1450"/>
      <c r="E1260" s="1451"/>
      <c r="F1260" s="1452"/>
      <c r="G1260" s="1452"/>
      <c r="H1260" s="1453"/>
      <c r="I1260" s="1454"/>
      <c r="J1260" s="1455"/>
      <c r="K1260" s="1455"/>
      <c r="L1260" s="1454"/>
      <c r="M1260" s="1453"/>
      <c r="N1260" s="1456"/>
      <c r="O1260" s="1423"/>
      <c r="P1260" s="318"/>
      <c r="Q1260" s="318"/>
      <c r="R1260" s="318"/>
      <c r="S1260" s="318"/>
      <c r="T1260" s="318"/>
      <c r="U1260" s="318"/>
    </row>
    <row r="1261" spans="1:21" s="342" customFormat="1">
      <c r="A1261" s="1507"/>
      <c r="B1261" s="1448" t="s">
        <v>10</v>
      </c>
      <c r="C1261" s="1449" t="s">
        <v>3916</v>
      </c>
      <c r="D1261" s="1450"/>
      <c r="E1261" s="1451"/>
      <c r="F1261" s="1452"/>
      <c r="G1261" s="1452"/>
      <c r="H1261" s="1453"/>
      <c r="I1261" s="1454"/>
      <c r="J1261" s="1455"/>
      <c r="K1261" s="1455"/>
      <c r="L1261" s="1454"/>
      <c r="M1261" s="1453"/>
      <c r="N1261" s="1456"/>
      <c r="O1261" s="623"/>
      <c r="P1261" s="318"/>
      <c r="Q1261" s="318"/>
      <c r="R1261" s="318"/>
      <c r="S1261" s="318"/>
      <c r="T1261" s="318"/>
      <c r="U1261" s="318"/>
    </row>
    <row r="1262" spans="1:21" s="342" customFormat="1">
      <c r="A1262" s="1541"/>
      <c r="B1262" s="1464" t="s">
        <v>1319</v>
      </c>
      <c r="C1262" s="1461" t="s">
        <v>1302</v>
      </c>
      <c r="D1262" s="1462"/>
      <c r="E1262" s="1463">
        <v>34.5</v>
      </c>
      <c r="F1262" s="1465" t="s">
        <v>1263</v>
      </c>
      <c r="G1262" s="1465"/>
      <c r="H1262" s="1465"/>
      <c r="I1262" s="1479"/>
      <c r="J1262" s="1479"/>
      <c r="K1262" s="1479"/>
      <c r="L1262" s="1479">
        <v>57</v>
      </c>
      <c r="M1262" s="1465">
        <v>22.5</v>
      </c>
      <c r="N1262" s="1492">
        <v>5</v>
      </c>
      <c r="O1262" s="623"/>
      <c r="P1262" s="318"/>
      <c r="Q1262" s="318"/>
      <c r="R1262" s="318"/>
      <c r="S1262" s="318"/>
      <c r="T1262" s="318"/>
      <c r="U1262" s="318"/>
    </row>
    <row r="1263" spans="1:21" s="342" customFormat="1">
      <c r="A1263" s="1542"/>
      <c r="B1263" s="1464" t="s">
        <v>12</v>
      </c>
      <c r="C1263" s="1461" t="s">
        <v>13</v>
      </c>
      <c r="D1263" s="1462"/>
      <c r="E1263" s="1463">
        <v>30</v>
      </c>
      <c r="F1263" s="1465" t="s">
        <v>14</v>
      </c>
      <c r="G1263" s="1465"/>
      <c r="H1263" s="1465"/>
      <c r="I1263" s="1479"/>
      <c r="J1263" s="1479"/>
      <c r="K1263" s="1479"/>
      <c r="L1263" s="1479">
        <v>50</v>
      </c>
      <c r="M1263" s="1465">
        <v>20</v>
      </c>
      <c r="N1263" s="1492">
        <v>3</v>
      </c>
      <c r="O1263" s="623"/>
      <c r="P1263" s="318"/>
      <c r="Q1263" s="318"/>
      <c r="R1263" s="318"/>
      <c r="S1263" s="318"/>
      <c r="T1263" s="318"/>
      <c r="U1263" s="318"/>
    </row>
    <row r="1264" spans="1:21" s="342" customFormat="1">
      <c r="A1264" s="1541" t="s">
        <v>226</v>
      </c>
      <c r="B1264" s="1464" t="s">
        <v>1319</v>
      </c>
      <c r="C1264" s="1461" t="s">
        <v>1320</v>
      </c>
      <c r="D1264" s="1462"/>
      <c r="E1264" s="1463">
        <v>26</v>
      </c>
      <c r="F1264" s="1465"/>
      <c r="G1264" s="1465"/>
      <c r="H1264" s="1465"/>
      <c r="I1264" s="1479"/>
      <c r="J1264" s="1479"/>
      <c r="K1264" s="1479"/>
      <c r="L1264" s="1479">
        <v>47</v>
      </c>
      <c r="M1264" s="1465">
        <v>11</v>
      </c>
      <c r="N1264" s="1492">
        <v>4</v>
      </c>
      <c r="O1264" s="1423"/>
      <c r="P1264" s="318"/>
      <c r="Q1264" s="318"/>
      <c r="R1264" s="318"/>
      <c r="S1264" s="318"/>
      <c r="T1264" s="318"/>
      <c r="U1264" s="318"/>
    </row>
    <row r="1265" spans="1:29" s="342" customFormat="1">
      <c r="A1265" s="1541" t="s">
        <v>484</v>
      </c>
      <c r="B1265" s="1464" t="s">
        <v>1319</v>
      </c>
      <c r="C1265" s="1461" t="s">
        <v>1320</v>
      </c>
      <c r="D1265" s="1462"/>
      <c r="E1265" s="1463">
        <v>36</v>
      </c>
      <c r="F1265" s="1465"/>
      <c r="G1265" s="1465"/>
      <c r="H1265" s="1465"/>
      <c r="I1265" s="1479"/>
      <c r="J1265" s="1479"/>
      <c r="K1265" s="1479"/>
      <c r="L1265" s="1479">
        <v>56</v>
      </c>
      <c r="M1265" s="1465">
        <v>20</v>
      </c>
      <c r="N1265" s="1492">
        <v>4</v>
      </c>
      <c r="O1265" s="1423"/>
      <c r="P1265" s="318"/>
      <c r="Q1265" s="318"/>
      <c r="R1265" s="318"/>
      <c r="S1265" s="318"/>
      <c r="T1265" s="318"/>
      <c r="U1265" s="318"/>
    </row>
    <row r="1266" spans="1:29" s="584" customFormat="1">
      <c r="A1266" s="1542"/>
      <c r="B1266" s="1464" t="s">
        <v>49</v>
      </c>
      <c r="C1266" s="1461" t="s">
        <v>50</v>
      </c>
      <c r="D1266" s="1462"/>
      <c r="E1266" s="1463"/>
      <c r="F1266" s="1465" t="s">
        <v>530</v>
      </c>
      <c r="G1266" s="1465"/>
      <c r="H1266" s="1465"/>
      <c r="I1266" s="1479"/>
      <c r="J1266" s="1479"/>
      <c r="K1266" s="1479"/>
      <c r="L1266" s="1479"/>
      <c r="M1266" s="1465"/>
      <c r="N1266" s="1492"/>
      <c r="O1266" s="1423"/>
      <c r="P1266" s="614"/>
      <c r="Q1266" s="614"/>
      <c r="R1266" s="614"/>
      <c r="S1266" s="614"/>
      <c r="T1266" s="614"/>
      <c r="U1266" s="614"/>
    </row>
    <row r="1267" spans="1:29" s="584" customFormat="1">
      <c r="A1267" s="1510" t="s">
        <v>9</v>
      </c>
      <c r="B1267" s="1448" t="s">
        <v>1325</v>
      </c>
      <c r="C1267" s="1449" t="s">
        <v>108</v>
      </c>
      <c r="D1267" s="1450"/>
      <c r="E1267" s="1451">
        <v>38</v>
      </c>
      <c r="F1267" s="1452" t="s">
        <v>1323</v>
      </c>
      <c r="G1267" s="1452"/>
      <c r="H1267" s="1453"/>
      <c r="I1267" s="1454"/>
      <c r="J1267" s="1455"/>
      <c r="K1267" s="1455"/>
      <c r="L1267" s="1454">
        <v>58.5</v>
      </c>
      <c r="M1267" s="1453">
        <v>20.5</v>
      </c>
      <c r="N1267" s="1456">
        <v>5</v>
      </c>
      <c r="O1267" s="1423"/>
      <c r="P1267" s="614"/>
      <c r="Q1267" s="614"/>
      <c r="R1267" s="614"/>
      <c r="S1267" s="614"/>
      <c r="T1267" s="614"/>
      <c r="U1267" s="614"/>
    </row>
    <row r="1268" spans="1:29" s="584" customFormat="1">
      <c r="A1268" s="1497" t="s">
        <v>440</v>
      </c>
      <c r="B1268" s="1448" t="s">
        <v>1325</v>
      </c>
      <c r="C1268" s="1449" t="s">
        <v>108</v>
      </c>
      <c r="D1268" s="1450"/>
      <c r="E1268" s="1451">
        <v>28</v>
      </c>
      <c r="F1268" s="1452"/>
      <c r="G1268" s="1452"/>
      <c r="H1268" s="1453"/>
      <c r="I1268" s="1454"/>
      <c r="J1268" s="1455"/>
      <c r="K1268" s="1455"/>
      <c r="L1268" s="1454">
        <v>48.5</v>
      </c>
      <c r="M1268" s="1453">
        <v>20.5</v>
      </c>
      <c r="N1268" s="1456">
        <v>5</v>
      </c>
      <c r="O1268" s="1423"/>
      <c r="P1268" s="614"/>
      <c r="Q1268" s="614"/>
      <c r="R1268" s="614"/>
      <c r="S1268" s="614"/>
      <c r="T1268" s="614"/>
      <c r="U1268" s="614"/>
    </row>
    <row r="1269" spans="1:29" s="342" customFormat="1" ht="14.25" customHeight="1">
      <c r="A1269" s="1497" t="s">
        <v>9</v>
      </c>
      <c r="B1269" s="1448" t="s">
        <v>1325</v>
      </c>
      <c r="C1269" s="1449" t="s">
        <v>1326</v>
      </c>
      <c r="D1269" s="1450"/>
      <c r="E1269" s="1451">
        <v>56.5</v>
      </c>
      <c r="F1269" s="1452"/>
      <c r="G1269" s="1452"/>
      <c r="H1269" s="1453"/>
      <c r="I1269" s="1454"/>
      <c r="J1269" s="1455"/>
      <c r="K1269" s="1455"/>
      <c r="L1269" s="1454">
        <v>90</v>
      </c>
      <c r="M1269" s="1453">
        <v>33.5</v>
      </c>
      <c r="N1269" s="1456">
        <v>5</v>
      </c>
      <c r="O1269" s="623"/>
      <c r="P1269" s="318"/>
      <c r="Q1269" s="318"/>
      <c r="R1269" s="318"/>
      <c r="S1269" s="318"/>
      <c r="T1269" s="318"/>
      <c r="U1269" s="318"/>
    </row>
    <row r="1270" spans="1:29" s="342" customFormat="1">
      <c r="A1270" s="1497" t="s">
        <v>1010</v>
      </c>
      <c r="B1270" s="1448" t="s">
        <v>1325</v>
      </c>
      <c r="C1270" s="1449" t="s">
        <v>1326</v>
      </c>
      <c r="D1270" s="1450"/>
      <c r="E1270" s="1451">
        <v>49</v>
      </c>
      <c r="F1270" s="1452"/>
      <c r="G1270" s="1452"/>
      <c r="H1270" s="1453"/>
      <c r="I1270" s="1454"/>
      <c r="J1270" s="1455"/>
      <c r="K1270" s="1455"/>
      <c r="L1270" s="1454">
        <v>76</v>
      </c>
      <c r="M1270" s="1453">
        <v>27</v>
      </c>
      <c r="N1270" s="1456">
        <v>5</v>
      </c>
      <c r="O1270" s="1423"/>
      <c r="P1270" s="318"/>
      <c r="Q1270" s="318"/>
      <c r="R1270" s="318"/>
      <c r="S1270" s="318"/>
      <c r="T1270" s="318"/>
      <c r="U1270" s="318"/>
    </row>
    <row r="1271" spans="1:29" s="342" customFormat="1">
      <c r="A1271" s="1497"/>
      <c r="B1271" s="1448" t="s">
        <v>1325</v>
      </c>
      <c r="C1271" s="1449" t="s">
        <v>1192</v>
      </c>
      <c r="D1271" s="1450"/>
      <c r="E1271" s="1451">
        <v>31.5</v>
      </c>
      <c r="F1271" s="1452" t="s">
        <v>1257</v>
      </c>
      <c r="G1271" s="1452"/>
      <c r="H1271" s="1453"/>
      <c r="I1271" s="1454"/>
      <c r="J1271" s="1455"/>
      <c r="K1271" s="1455"/>
      <c r="L1271" s="1454">
        <v>54</v>
      </c>
      <c r="M1271" s="1453">
        <v>22.5</v>
      </c>
      <c r="N1271" s="1456">
        <v>3</v>
      </c>
      <c r="O1271" s="1423"/>
      <c r="P1271" s="318"/>
      <c r="Q1271" s="318"/>
      <c r="R1271" s="318"/>
      <c r="S1271" s="318"/>
      <c r="T1271" s="318"/>
      <c r="U1271" s="318"/>
    </row>
    <row r="1272" spans="1:29" s="342" customFormat="1">
      <c r="A1272" s="1543" t="s">
        <v>1010</v>
      </c>
      <c r="B1272" s="1448" t="s">
        <v>1325</v>
      </c>
      <c r="C1272" s="1449" t="s">
        <v>1324</v>
      </c>
      <c r="D1272" s="1450"/>
      <c r="E1272" s="1451">
        <v>65</v>
      </c>
      <c r="F1272" s="1452"/>
      <c r="G1272" s="1452"/>
      <c r="H1272" s="1453"/>
      <c r="I1272" s="1454"/>
      <c r="J1272" s="1455"/>
      <c r="K1272" s="1455"/>
      <c r="L1272" s="1454">
        <v>105</v>
      </c>
      <c r="M1272" s="1453">
        <v>40</v>
      </c>
      <c r="N1272" s="1456">
        <v>0</v>
      </c>
      <c r="O1272" s="623"/>
      <c r="P1272" s="318"/>
      <c r="Q1272" s="318"/>
      <c r="R1272" s="318"/>
      <c r="S1272" s="318"/>
      <c r="T1272" s="318"/>
      <c r="U1272" s="318"/>
    </row>
    <row r="1273" spans="1:29" s="342" customFormat="1">
      <c r="A1273" s="1543" t="s">
        <v>484</v>
      </c>
      <c r="B1273" s="1448" t="s">
        <v>1325</v>
      </c>
      <c r="C1273" s="1449" t="s">
        <v>1324</v>
      </c>
      <c r="D1273" s="1450"/>
      <c r="E1273" s="1451">
        <v>70</v>
      </c>
      <c r="F1273" s="1452"/>
      <c r="G1273" s="1452"/>
      <c r="H1273" s="1453"/>
      <c r="I1273" s="1454"/>
      <c r="J1273" s="1455"/>
      <c r="K1273" s="1455"/>
      <c r="L1273" s="1454">
        <v>110</v>
      </c>
      <c r="M1273" s="1453">
        <v>40</v>
      </c>
      <c r="N1273" s="1456">
        <v>0</v>
      </c>
      <c r="O1273" s="623"/>
      <c r="P1273" s="518"/>
      <c r="Q1273" s="317"/>
      <c r="R1273" s="317"/>
      <c r="S1273" s="317"/>
      <c r="T1273" s="318"/>
      <c r="U1273" s="318"/>
      <c r="V1273" s="318"/>
      <c r="W1273" s="318"/>
      <c r="X1273" s="318"/>
      <c r="Y1273" s="318"/>
      <c r="Z1273" s="318"/>
      <c r="AA1273" s="318"/>
      <c r="AB1273" s="318"/>
      <c r="AC1273" s="318"/>
    </row>
    <row r="1274" spans="1:29" s="584" customFormat="1">
      <c r="A1274" s="1497"/>
      <c r="B1274" s="1448" t="s">
        <v>537</v>
      </c>
      <c r="C1274" s="1449" t="s">
        <v>33</v>
      </c>
      <c r="D1274" s="1450"/>
      <c r="E1274" s="1451">
        <v>41</v>
      </c>
      <c r="F1274" s="1452"/>
      <c r="G1274" s="1452"/>
      <c r="H1274" s="1453"/>
      <c r="I1274" s="1454" t="s">
        <v>58</v>
      </c>
      <c r="J1274" s="1455"/>
      <c r="K1274" s="1455"/>
      <c r="L1274" s="1454">
        <v>70</v>
      </c>
      <c r="M1274" s="1453">
        <v>29</v>
      </c>
      <c r="N1274" s="1456">
        <v>3</v>
      </c>
      <c r="O1274" s="1423"/>
      <c r="P1274" s="630"/>
      <c r="Q1274" s="629"/>
      <c r="R1274" s="629"/>
      <c r="S1274" s="629"/>
      <c r="T1274" s="614"/>
      <c r="U1274" s="614"/>
      <c r="V1274" s="614"/>
      <c r="W1274" s="614"/>
      <c r="X1274" s="614"/>
      <c r="Y1274" s="614"/>
      <c r="Z1274" s="614"/>
      <c r="AA1274" s="614"/>
      <c r="AB1274" s="614"/>
      <c r="AC1274" s="614"/>
    </row>
    <row r="1275" spans="1:29" s="342" customFormat="1">
      <c r="A1275" s="1543" t="s">
        <v>226</v>
      </c>
      <c r="B1275" s="1448" t="s">
        <v>26</v>
      </c>
      <c r="C1275" s="1449" t="s">
        <v>361</v>
      </c>
      <c r="D1275" s="1450"/>
      <c r="E1275" s="1451">
        <v>32</v>
      </c>
      <c r="F1275" s="1452"/>
      <c r="G1275" s="1452"/>
      <c r="H1275" s="1453"/>
      <c r="I1275" s="1454"/>
      <c r="J1275" s="1455"/>
      <c r="K1275" s="1455"/>
      <c r="L1275" s="1454">
        <v>48</v>
      </c>
      <c r="M1275" s="1453">
        <v>16</v>
      </c>
      <c r="N1275" s="1456">
        <v>3</v>
      </c>
      <c r="O1275" s="1423"/>
      <c r="P1275" s="518"/>
      <c r="Q1275" s="317"/>
      <c r="R1275" s="317"/>
      <c r="S1275" s="317"/>
      <c r="T1275" s="318"/>
      <c r="U1275" s="318"/>
      <c r="V1275" s="318"/>
      <c r="W1275" s="318"/>
      <c r="X1275" s="318"/>
      <c r="Y1275" s="318"/>
      <c r="Z1275" s="318"/>
      <c r="AA1275" s="318"/>
      <c r="AB1275" s="318"/>
      <c r="AC1275" s="318"/>
    </row>
    <row r="1276" spans="1:29" s="342" customFormat="1">
      <c r="A1276" s="1543" t="s">
        <v>484</v>
      </c>
      <c r="B1276" s="1448" t="s">
        <v>26</v>
      </c>
      <c r="C1276" s="1449" t="s">
        <v>361</v>
      </c>
      <c r="D1276" s="1450"/>
      <c r="E1276" s="1451">
        <v>41</v>
      </c>
      <c r="F1276" s="1452"/>
      <c r="G1276" s="1452"/>
      <c r="H1276" s="1453"/>
      <c r="I1276" s="1454"/>
      <c r="J1276" s="1455"/>
      <c r="K1276" s="1455"/>
      <c r="L1276" s="1454">
        <v>57</v>
      </c>
      <c r="M1276" s="1453">
        <v>16</v>
      </c>
      <c r="N1276" s="1456">
        <v>3</v>
      </c>
      <c r="O1276" s="1423"/>
      <c r="P1276" s="518"/>
      <c r="Q1276" s="317"/>
      <c r="R1276" s="317"/>
      <c r="S1276" s="317"/>
      <c r="T1276" s="318"/>
      <c r="U1276" s="318"/>
      <c r="V1276" s="318"/>
      <c r="W1276" s="318"/>
      <c r="X1276" s="318"/>
      <c r="Y1276" s="318"/>
      <c r="Z1276" s="318"/>
      <c r="AA1276" s="318"/>
      <c r="AB1276" s="318"/>
      <c r="AC1276" s="318"/>
    </row>
    <row r="1277" spans="1:29" s="584" customFormat="1">
      <c r="A1277" s="1543" t="s">
        <v>1330</v>
      </c>
      <c r="B1277" s="1448" t="s">
        <v>26</v>
      </c>
      <c r="C1277" s="1449" t="s">
        <v>1329</v>
      </c>
      <c r="D1277" s="1450"/>
      <c r="E1277" s="1451">
        <v>34</v>
      </c>
      <c r="F1277" s="1452" t="s">
        <v>1331</v>
      </c>
      <c r="G1277" s="1452"/>
      <c r="H1277" s="1453"/>
      <c r="I1277" s="1454"/>
      <c r="J1277" s="1455"/>
      <c r="K1277" s="1455"/>
      <c r="L1277" s="1454">
        <v>55</v>
      </c>
      <c r="M1277" s="1453">
        <v>21</v>
      </c>
      <c r="N1277" s="1456">
        <v>5</v>
      </c>
      <c r="O1277" s="1423"/>
      <c r="P1277" s="630"/>
      <c r="Q1277" s="629"/>
      <c r="R1277" s="629"/>
      <c r="S1277" s="629"/>
      <c r="T1277" s="614"/>
      <c r="U1277" s="614"/>
      <c r="V1277" s="614"/>
      <c r="W1277" s="614"/>
      <c r="X1277" s="614"/>
      <c r="Y1277" s="614"/>
      <c r="Z1277" s="614"/>
      <c r="AA1277" s="614"/>
      <c r="AB1277" s="614"/>
      <c r="AC1277" s="614"/>
    </row>
    <row r="1278" spans="1:29" s="584" customFormat="1">
      <c r="A1278" s="1543" t="s">
        <v>1332</v>
      </c>
      <c r="B1278" s="1448" t="s">
        <v>26</v>
      </c>
      <c r="C1278" s="1449" t="s">
        <v>1329</v>
      </c>
      <c r="D1278" s="1450"/>
      <c r="E1278" s="1451">
        <v>45</v>
      </c>
      <c r="F1278" s="1452" t="s">
        <v>1333</v>
      </c>
      <c r="G1278" s="1452"/>
      <c r="H1278" s="1453"/>
      <c r="I1278" s="1454"/>
      <c r="J1278" s="1455"/>
      <c r="K1278" s="1455"/>
      <c r="L1278" s="1454">
        <v>71</v>
      </c>
      <c r="M1278" s="1453">
        <v>26</v>
      </c>
      <c r="N1278" s="1456">
        <v>5</v>
      </c>
      <c r="O1278" s="1423"/>
      <c r="P1278" s="630"/>
      <c r="Q1278" s="629"/>
      <c r="R1278" s="629"/>
      <c r="S1278" s="629"/>
      <c r="T1278" s="614"/>
      <c r="U1278" s="614"/>
      <c r="V1278" s="614"/>
      <c r="W1278" s="614"/>
      <c r="X1278" s="614"/>
      <c r="Y1278" s="614"/>
      <c r="Z1278" s="614"/>
      <c r="AA1278" s="614"/>
      <c r="AB1278" s="614"/>
      <c r="AC1278" s="614"/>
    </row>
    <row r="1279" spans="1:29" s="342" customFormat="1">
      <c r="A1279" s="1533"/>
      <c r="B1279" s="1448" t="s">
        <v>26</v>
      </c>
      <c r="C1279" s="1449" t="s">
        <v>1327</v>
      </c>
      <c r="D1279" s="1450"/>
      <c r="E1279" s="1451">
        <v>36</v>
      </c>
      <c r="F1279" s="1452" t="s">
        <v>1328</v>
      </c>
      <c r="G1279" s="1452"/>
      <c r="H1279" s="1453"/>
      <c r="I1279" s="1454"/>
      <c r="J1279" s="1455"/>
      <c r="K1279" s="1455"/>
      <c r="L1279" s="1454">
        <v>56</v>
      </c>
      <c r="M1279" s="1453">
        <v>20</v>
      </c>
      <c r="N1279" s="1456">
        <v>4</v>
      </c>
      <c r="O1279" s="1423"/>
      <c r="P1279" s="518"/>
      <c r="Q1279" s="317"/>
      <c r="R1279" s="317"/>
      <c r="S1279" s="317"/>
      <c r="T1279" s="318"/>
      <c r="U1279" s="318"/>
      <c r="V1279" s="318"/>
      <c r="W1279" s="318"/>
      <c r="X1279" s="318"/>
      <c r="Y1279" s="318"/>
      <c r="Z1279" s="318"/>
      <c r="AA1279" s="318"/>
      <c r="AB1279" s="318"/>
      <c r="AC1279" s="318"/>
    </row>
    <row r="1280" spans="1:29" s="342" customFormat="1">
      <c r="A1280" s="1543" t="s">
        <v>1330</v>
      </c>
      <c r="B1280" s="1448" t="s">
        <v>26</v>
      </c>
      <c r="C1280" s="1449" t="s">
        <v>1334</v>
      </c>
      <c r="D1280" s="1450"/>
      <c r="E1280" s="1451">
        <v>29.5</v>
      </c>
      <c r="F1280" s="1452" t="s">
        <v>1335</v>
      </c>
      <c r="G1280" s="1452"/>
      <c r="H1280" s="1453"/>
      <c r="I1280" s="1454"/>
      <c r="J1280" s="1455"/>
      <c r="K1280" s="1455"/>
      <c r="L1280" s="1454">
        <v>54</v>
      </c>
      <c r="M1280" s="1453">
        <v>24.5</v>
      </c>
      <c r="N1280" s="1456">
        <v>5</v>
      </c>
      <c r="O1280" s="1423"/>
      <c r="P1280" s="518"/>
      <c r="Q1280" s="317"/>
      <c r="R1280" s="317"/>
      <c r="S1280" s="317"/>
      <c r="T1280" s="318"/>
      <c r="U1280" s="318"/>
      <c r="V1280" s="318"/>
      <c r="W1280" s="318"/>
      <c r="X1280" s="318"/>
      <c r="Y1280" s="318"/>
      <c r="Z1280" s="318"/>
      <c r="AA1280" s="318"/>
      <c r="AB1280" s="318"/>
      <c r="AC1280" s="318"/>
    </row>
    <row r="1281" spans="1:21" s="342" customFormat="1">
      <c r="A1281" s="1543"/>
      <c r="B1281" s="1448"/>
      <c r="C1281" s="1449"/>
      <c r="D1281" s="1450"/>
      <c r="E1281" s="1451"/>
      <c r="F1281" s="1452"/>
      <c r="G1281" s="1452"/>
      <c r="H1281" s="1453"/>
      <c r="I1281" s="1454"/>
      <c r="J1281" s="1455"/>
      <c r="K1281" s="1455"/>
      <c r="L1281" s="1454"/>
      <c r="M1281" s="1453"/>
      <c r="N1281" s="1456"/>
      <c r="O1281" s="1423"/>
      <c r="P1281" s="318"/>
      <c r="Q1281" s="318"/>
      <c r="R1281" s="318"/>
      <c r="S1281" s="318"/>
      <c r="T1281" s="318"/>
      <c r="U1281" s="318"/>
    </row>
    <row r="1282" spans="1:21" s="342" customFormat="1">
      <c r="A1282" s="1543"/>
      <c r="B1282" s="1448"/>
      <c r="C1282" s="1449"/>
      <c r="D1282" s="1450"/>
      <c r="E1282" s="1451"/>
      <c r="F1282" s="1452"/>
      <c r="G1282" s="1452"/>
      <c r="H1282" s="1453"/>
      <c r="I1282" s="1454"/>
      <c r="J1282" s="1455"/>
      <c r="K1282" s="1455"/>
      <c r="L1282" s="1454"/>
      <c r="M1282" s="1453"/>
      <c r="N1282" s="1456"/>
      <c r="O1282" s="1423"/>
      <c r="P1282" s="318"/>
      <c r="Q1282" s="318"/>
      <c r="R1282" s="318"/>
      <c r="S1282" s="318"/>
      <c r="T1282" s="318"/>
      <c r="U1282" s="318"/>
    </row>
    <row r="1283" spans="1:21" s="342" customFormat="1">
      <c r="A1283" s="1533"/>
      <c r="B1283" s="1448" t="s">
        <v>539</v>
      </c>
      <c r="C1283" s="1448" t="s">
        <v>3917</v>
      </c>
      <c r="D1283" s="1450"/>
      <c r="E1283" s="1451"/>
      <c r="F1283" s="1452"/>
      <c r="G1283" s="1452"/>
      <c r="H1283" s="1453"/>
      <c r="I1283" s="1454"/>
      <c r="J1283" s="1455"/>
      <c r="K1283" s="1455"/>
      <c r="L1283" s="1454"/>
      <c r="M1283" s="1453"/>
      <c r="N1283" s="1456"/>
      <c r="O1283" s="1423"/>
      <c r="P1283" s="318"/>
      <c r="Q1283" s="318"/>
      <c r="R1283" s="318"/>
      <c r="S1283" s="318"/>
      <c r="T1283" s="318"/>
      <c r="U1283" s="318"/>
    </row>
    <row r="1284" spans="1:21" s="342" customFormat="1">
      <c r="A1284" s="1497"/>
      <c r="B1284" s="1448" t="s">
        <v>539</v>
      </c>
      <c r="C1284" s="1449" t="s">
        <v>34</v>
      </c>
      <c r="D1284" s="1450"/>
      <c r="E1284" s="1451">
        <v>53</v>
      </c>
      <c r="F1284" s="1452"/>
      <c r="G1284" s="1452"/>
      <c r="H1284" s="1453"/>
      <c r="I1284" s="1454"/>
      <c r="J1284" s="1455"/>
      <c r="K1284" s="1455"/>
      <c r="L1284" s="1454">
        <v>96</v>
      </c>
      <c r="M1284" s="1453">
        <v>43</v>
      </c>
      <c r="N1284" s="1456">
        <v>3</v>
      </c>
      <c r="O1284" s="1423"/>
      <c r="P1284" s="318"/>
      <c r="Q1284" s="318"/>
      <c r="R1284" s="318"/>
      <c r="S1284" s="318"/>
      <c r="T1284" s="318"/>
      <c r="U1284" s="318"/>
    </row>
    <row r="1285" spans="1:21" s="342" customFormat="1">
      <c r="A1285" s="624"/>
      <c r="B1285" s="608"/>
      <c r="C1285" s="609"/>
      <c r="D1285" s="585"/>
      <c r="E1285" s="586"/>
      <c r="F1285" s="590"/>
      <c r="G1285" s="590"/>
      <c r="H1285" s="587"/>
      <c r="I1285" s="588"/>
      <c r="J1285" s="589"/>
      <c r="K1285" s="589"/>
      <c r="L1285" s="588"/>
      <c r="M1285" s="587"/>
      <c r="N1285" s="1401"/>
      <c r="O1285" s="1423"/>
      <c r="P1285" s="318"/>
      <c r="Q1285" s="318"/>
      <c r="R1285" s="318"/>
      <c r="S1285" s="318"/>
      <c r="T1285" s="318"/>
      <c r="U1285" s="318"/>
    </row>
    <row r="1286" spans="1:21" s="342" customFormat="1">
      <c r="A1286" s="624"/>
      <c r="B1286" s="608"/>
      <c r="C1286" s="609"/>
      <c r="D1286" s="585"/>
      <c r="E1286" s="586"/>
      <c r="F1286" s="590"/>
      <c r="G1286" s="590"/>
      <c r="H1286" s="587"/>
      <c r="I1286" s="588"/>
      <c r="J1286" s="589"/>
      <c r="K1286" s="589"/>
      <c r="L1286" s="588"/>
      <c r="M1286" s="587"/>
      <c r="N1286" s="1401"/>
      <c r="O1286" s="623"/>
      <c r="P1286" s="318"/>
      <c r="Q1286" s="318"/>
      <c r="R1286" s="318"/>
      <c r="S1286" s="318"/>
      <c r="T1286" s="318"/>
      <c r="U1286" s="318"/>
    </row>
    <row r="1287" spans="1:21" s="342" customFormat="1">
      <c r="A1287" s="1497"/>
      <c r="B1287" s="1448" t="s">
        <v>621</v>
      </c>
      <c r="C1287" s="1449" t="s">
        <v>631</v>
      </c>
      <c r="D1287" s="1450"/>
      <c r="E1287" s="1451">
        <v>25.5</v>
      </c>
      <c r="F1287" s="1452"/>
      <c r="G1287" s="1452"/>
      <c r="H1287" s="1453"/>
      <c r="I1287" s="1454"/>
      <c r="J1287" s="1455"/>
      <c r="K1287" s="1455"/>
      <c r="L1287" s="1454">
        <v>49.5</v>
      </c>
      <c r="M1287" s="1453">
        <v>24</v>
      </c>
      <c r="N1287" s="1456">
        <v>4</v>
      </c>
      <c r="O1287" s="1423"/>
      <c r="P1287" s="318"/>
      <c r="Q1287" s="318"/>
      <c r="R1287" s="318"/>
      <c r="S1287" s="318"/>
      <c r="T1287" s="318"/>
      <c r="U1287" s="318"/>
    </row>
    <row r="1288" spans="1:21" s="342" customFormat="1">
      <c r="A1288" s="1497"/>
      <c r="B1288" s="1448" t="s">
        <v>621</v>
      </c>
      <c r="C1288" s="1449" t="s">
        <v>1340</v>
      </c>
      <c r="D1288" s="1450"/>
      <c r="E1288" s="1451">
        <v>52.5</v>
      </c>
      <c r="F1288" s="1452" t="s">
        <v>1339</v>
      </c>
      <c r="G1288" s="1452"/>
      <c r="H1288" s="1453"/>
      <c r="I1288" s="1454"/>
      <c r="J1288" s="1455"/>
      <c r="K1288" s="1455"/>
      <c r="L1288" s="1454">
        <v>93</v>
      </c>
      <c r="M1288" s="1453">
        <v>40.5</v>
      </c>
      <c r="N1288" s="1456">
        <v>5</v>
      </c>
      <c r="O1288" s="1423"/>
      <c r="P1288" s="318"/>
      <c r="Q1288" s="318"/>
      <c r="R1288" s="318"/>
      <c r="S1288" s="318"/>
      <c r="T1288" s="318"/>
      <c r="U1288" s="318"/>
    </row>
    <row r="1289" spans="1:21" s="342" customFormat="1">
      <c r="A1289" s="1497" t="s">
        <v>1341</v>
      </c>
      <c r="B1289" s="1448" t="s">
        <v>621</v>
      </c>
      <c r="C1289" s="1449" t="s">
        <v>1340</v>
      </c>
      <c r="D1289" s="1450"/>
      <c r="E1289" s="1451">
        <v>93.5</v>
      </c>
      <c r="F1289" s="1452"/>
      <c r="G1289" s="1452"/>
      <c r="H1289" s="1453"/>
      <c r="I1289" s="1454"/>
      <c r="J1289" s="1455"/>
      <c r="K1289" s="1455"/>
      <c r="L1289" s="1454">
        <v>164</v>
      </c>
      <c r="M1289" s="1453">
        <v>70.5</v>
      </c>
      <c r="N1289" s="1456">
        <v>5</v>
      </c>
      <c r="O1289" s="1423"/>
      <c r="P1289" s="318"/>
      <c r="Q1289" s="318"/>
      <c r="R1289" s="318"/>
      <c r="S1289" s="318"/>
      <c r="T1289" s="318"/>
      <c r="U1289" s="318"/>
    </row>
    <row r="1290" spans="1:21" s="1581" customFormat="1">
      <c r="A1290" s="1608" t="s">
        <v>484</v>
      </c>
      <c r="B1290" s="1570" t="s">
        <v>621</v>
      </c>
      <c r="C1290" s="1571" t="s">
        <v>1350</v>
      </c>
      <c r="D1290" s="1572"/>
      <c r="E1290" s="1573">
        <v>99</v>
      </c>
      <c r="F1290" s="1574"/>
      <c r="G1290" s="1574"/>
      <c r="H1290" s="1576"/>
      <c r="I1290" s="1582"/>
      <c r="J1290" s="1578"/>
      <c r="K1290" s="1578"/>
      <c r="L1290" s="1582">
        <v>161</v>
      </c>
      <c r="M1290" s="1576">
        <v>62</v>
      </c>
      <c r="N1290" s="1611">
        <v>5</v>
      </c>
      <c r="O1290" s="1616" t="s">
        <v>4191</v>
      </c>
      <c r="P1290" s="1595"/>
      <c r="Q1290" s="1595"/>
      <c r="R1290" s="1595"/>
      <c r="S1290" s="1595"/>
      <c r="T1290" s="1595"/>
      <c r="U1290" s="1595"/>
    </row>
    <row r="1291" spans="1:21" s="1581" customFormat="1">
      <c r="A1291" s="1608" t="s">
        <v>485</v>
      </c>
      <c r="B1291" s="1570" t="s">
        <v>621</v>
      </c>
      <c r="C1291" s="1571" t="s">
        <v>1350</v>
      </c>
      <c r="D1291" s="1572"/>
      <c r="E1291" s="1573">
        <v>62</v>
      </c>
      <c r="F1291" s="1574"/>
      <c r="G1291" s="1574"/>
      <c r="H1291" s="1576"/>
      <c r="I1291" s="1582"/>
      <c r="J1291" s="1578"/>
      <c r="K1291" s="1578"/>
      <c r="L1291" s="1582">
        <v>101</v>
      </c>
      <c r="M1291" s="1576">
        <v>39</v>
      </c>
      <c r="N1291" s="1611">
        <v>5</v>
      </c>
      <c r="O1291" s="1616" t="s">
        <v>4191</v>
      </c>
      <c r="P1291" s="1595"/>
      <c r="Q1291" s="1595"/>
      <c r="R1291" s="1595"/>
      <c r="S1291" s="1595"/>
      <c r="T1291" s="1595"/>
      <c r="U1291" s="1595"/>
    </row>
    <row r="1292" spans="1:21" s="1581" customFormat="1">
      <c r="A1292" s="1608" t="s">
        <v>1198</v>
      </c>
      <c r="B1292" s="1570" t="s">
        <v>621</v>
      </c>
      <c r="C1292" s="1571" t="s">
        <v>1350</v>
      </c>
      <c r="D1292" s="1572"/>
      <c r="E1292" s="1573">
        <v>146</v>
      </c>
      <c r="F1292" s="1574"/>
      <c r="G1292" s="1574"/>
      <c r="H1292" s="1576"/>
      <c r="I1292" s="1582"/>
      <c r="J1292" s="1578"/>
      <c r="K1292" s="1578"/>
      <c r="L1292" s="1582">
        <v>252</v>
      </c>
      <c r="M1292" s="1576">
        <v>106</v>
      </c>
      <c r="N1292" s="1611">
        <v>5</v>
      </c>
      <c r="O1292" s="1616" t="s">
        <v>4191</v>
      </c>
      <c r="P1292" s="1595"/>
      <c r="Q1292" s="1595" t="s">
        <v>4197</v>
      </c>
      <c r="R1292" s="1595"/>
      <c r="S1292" s="1595"/>
      <c r="T1292" s="1595"/>
      <c r="U1292" s="1595"/>
    </row>
    <row r="1293" spans="1:21" s="1581" customFormat="1">
      <c r="A1293" s="1608" t="s">
        <v>1198</v>
      </c>
      <c r="B1293" s="1570" t="s">
        <v>621</v>
      </c>
      <c r="C1293" s="1571" t="s">
        <v>1350</v>
      </c>
      <c r="D1293" s="1572"/>
      <c r="E1293" s="1573">
        <v>174</v>
      </c>
      <c r="F1293" s="1574"/>
      <c r="G1293" s="1574"/>
      <c r="H1293" s="1576"/>
      <c r="I1293" s="1582"/>
      <c r="J1293" s="1578"/>
      <c r="K1293" s="1578"/>
      <c r="L1293" s="1582">
        <v>314</v>
      </c>
      <c r="M1293" s="1576">
        <v>140</v>
      </c>
      <c r="N1293" s="1611">
        <v>5</v>
      </c>
      <c r="O1293" s="1616" t="s">
        <v>4191</v>
      </c>
      <c r="P1293" s="1595"/>
      <c r="Q1293" s="1595" t="s">
        <v>4198</v>
      </c>
      <c r="R1293" s="1595"/>
      <c r="S1293" s="1595"/>
      <c r="T1293" s="1595"/>
      <c r="U1293" s="1595"/>
    </row>
    <row r="1294" spans="1:21" s="342" customFormat="1">
      <c r="A1294" s="1497" t="s">
        <v>484</v>
      </c>
      <c r="B1294" s="1448" t="s">
        <v>540</v>
      </c>
      <c r="C1294" s="1449" t="s">
        <v>366</v>
      </c>
      <c r="D1294" s="1450"/>
      <c r="E1294" s="1451">
        <v>91</v>
      </c>
      <c r="F1294" s="1452"/>
      <c r="G1294" s="1452"/>
      <c r="H1294" s="1453"/>
      <c r="I1294" s="1454"/>
      <c r="J1294" s="1455"/>
      <c r="K1294" s="1455"/>
      <c r="L1294" s="1454">
        <v>164</v>
      </c>
      <c r="M1294" s="1453">
        <v>73</v>
      </c>
      <c r="N1294" s="1456">
        <v>4</v>
      </c>
      <c r="O1294" s="1423"/>
      <c r="P1294" s="318"/>
      <c r="Q1294" s="318"/>
      <c r="R1294" s="318"/>
      <c r="S1294" s="318"/>
      <c r="T1294" s="318"/>
      <c r="U1294" s="318"/>
    </row>
    <row r="1295" spans="1:21" s="342" customFormat="1">
      <c r="A1295" s="1497" t="s">
        <v>226</v>
      </c>
      <c r="B1295" s="1448" t="s">
        <v>540</v>
      </c>
      <c r="C1295" s="1449" t="s">
        <v>366</v>
      </c>
      <c r="D1295" s="1450"/>
      <c r="E1295" s="1451">
        <v>61</v>
      </c>
      <c r="F1295" s="1452"/>
      <c r="G1295" s="1452"/>
      <c r="H1295" s="1453"/>
      <c r="I1295" s="1454"/>
      <c r="J1295" s="1455"/>
      <c r="K1295" s="1455"/>
      <c r="L1295" s="1454">
        <v>121</v>
      </c>
      <c r="M1295" s="1453">
        <v>60</v>
      </c>
      <c r="N1295" s="1456">
        <v>4</v>
      </c>
      <c r="O1295" s="1423"/>
      <c r="P1295" s="318"/>
      <c r="Q1295" s="318"/>
      <c r="R1295" s="318"/>
      <c r="S1295" s="318"/>
      <c r="T1295" s="318"/>
      <c r="U1295" s="318"/>
    </row>
    <row r="1296" spans="1:21" s="342" customFormat="1">
      <c r="A1296" s="1497" t="s">
        <v>722</v>
      </c>
      <c r="B1296" s="1448" t="s">
        <v>621</v>
      </c>
      <c r="C1296" s="1449" t="s">
        <v>1347</v>
      </c>
      <c r="D1296" s="1450"/>
      <c r="E1296" s="1451">
        <v>32.5</v>
      </c>
      <c r="F1296" s="1452" t="s">
        <v>1346</v>
      </c>
      <c r="G1296" s="1452"/>
      <c r="H1296" s="1453"/>
      <c r="I1296" s="1454"/>
      <c r="J1296" s="1455"/>
      <c r="K1296" s="1455"/>
      <c r="L1296" s="1454">
        <v>58.5</v>
      </c>
      <c r="M1296" s="1453">
        <v>26</v>
      </c>
      <c r="N1296" s="1456">
        <v>4</v>
      </c>
      <c r="O1296" s="623"/>
      <c r="P1296" s="318"/>
      <c r="Q1296" s="318"/>
      <c r="R1296" s="318"/>
      <c r="S1296" s="318"/>
      <c r="T1296" s="318"/>
      <c r="U1296" s="318"/>
    </row>
    <row r="1297" spans="1:21" s="342" customFormat="1">
      <c r="A1297" s="1497" t="s">
        <v>9</v>
      </c>
      <c r="B1297" s="1448" t="s">
        <v>621</v>
      </c>
      <c r="C1297" s="1449" t="s">
        <v>1347</v>
      </c>
      <c r="D1297" s="1450"/>
      <c r="E1297" s="1451">
        <v>39.5</v>
      </c>
      <c r="F1297" s="1452" t="s">
        <v>1346</v>
      </c>
      <c r="G1297" s="1452"/>
      <c r="H1297" s="1453"/>
      <c r="I1297" s="1454"/>
      <c r="J1297" s="1455"/>
      <c r="K1297" s="1455"/>
      <c r="L1297" s="1454">
        <v>65</v>
      </c>
      <c r="M1297" s="1453">
        <v>25.5</v>
      </c>
      <c r="N1297" s="1456">
        <v>4</v>
      </c>
      <c r="O1297" s="623"/>
      <c r="P1297" s="318"/>
      <c r="Q1297" s="318"/>
      <c r="R1297" s="318"/>
      <c r="S1297" s="318"/>
      <c r="T1297" s="318"/>
      <c r="U1297" s="318"/>
    </row>
    <row r="1298" spans="1:21" s="342" customFormat="1">
      <c r="A1298" s="1497"/>
      <c r="B1298" s="1448" t="s">
        <v>540</v>
      </c>
      <c r="C1298" s="1449" t="s">
        <v>363</v>
      </c>
      <c r="D1298" s="1450"/>
      <c r="E1298" s="1451">
        <v>40</v>
      </c>
      <c r="F1298" s="1452"/>
      <c r="G1298" s="1452"/>
      <c r="H1298" s="1453"/>
      <c r="I1298" s="1454"/>
      <c r="J1298" s="1455"/>
      <c r="K1298" s="1455"/>
      <c r="L1298" s="1454">
        <v>65</v>
      </c>
      <c r="M1298" s="1453">
        <v>25</v>
      </c>
      <c r="N1298" s="1456">
        <v>4</v>
      </c>
      <c r="O1298" s="623"/>
      <c r="P1298" s="318"/>
      <c r="Q1298" s="318"/>
      <c r="R1298" s="318"/>
      <c r="S1298" s="318"/>
      <c r="T1298" s="318"/>
      <c r="U1298" s="318"/>
    </row>
    <row r="1299" spans="1:21" s="342" customFormat="1">
      <c r="A1299" s="1497" t="s">
        <v>722</v>
      </c>
      <c r="B1299" s="1448" t="s">
        <v>621</v>
      </c>
      <c r="C1299" s="1449" t="s">
        <v>626</v>
      </c>
      <c r="D1299" s="1450"/>
      <c r="E1299" s="1451">
        <v>43.5</v>
      </c>
      <c r="F1299" s="1452" t="s">
        <v>1346</v>
      </c>
      <c r="G1299" s="1452"/>
      <c r="H1299" s="1453"/>
      <c r="I1299" s="1454"/>
      <c r="J1299" s="1455"/>
      <c r="K1299" s="1455"/>
      <c r="L1299" s="1454">
        <v>81</v>
      </c>
      <c r="M1299" s="1453">
        <v>37.5</v>
      </c>
      <c r="N1299" s="1456">
        <v>5</v>
      </c>
      <c r="O1299" s="1423"/>
      <c r="P1299" s="318"/>
      <c r="Q1299" s="318"/>
      <c r="R1299" s="318"/>
      <c r="S1299" s="318"/>
      <c r="T1299" s="318"/>
      <c r="U1299" s="318"/>
    </row>
    <row r="1300" spans="1:21" s="342" customFormat="1">
      <c r="A1300" s="1497" t="s">
        <v>9</v>
      </c>
      <c r="B1300" s="1448" t="s">
        <v>621</v>
      </c>
      <c r="C1300" s="1449" t="s">
        <v>626</v>
      </c>
      <c r="D1300" s="1450"/>
      <c r="E1300" s="1451">
        <v>47</v>
      </c>
      <c r="F1300" s="1452" t="s">
        <v>1348</v>
      </c>
      <c r="G1300" s="1452"/>
      <c r="H1300" s="1453"/>
      <c r="I1300" s="1454"/>
      <c r="J1300" s="1455"/>
      <c r="K1300" s="1455"/>
      <c r="L1300" s="1454">
        <v>86.5</v>
      </c>
      <c r="M1300" s="1453">
        <v>39.5</v>
      </c>
      <c r="N1300" s="1456">
        <v>5</v>
      </c>
      <c r="O1300" s="1423"/>
      <c r="P1300" s="318"/>
      <c r="Q1300" s="318"/>
      <c r="R1300" s="318"/>
      <c r="S1300" s="318"/>
      <c r="T1300" s="318"/>
      <c r="U1300" s="318"/>
    </row>
    <row r="1301" spans="1:21" s="584" customFormat="1">
      <c r="A1301" s="1497" t="s">
        <v>484</v>
      </c>
      <c r="B1301" s="1448" t="s">
        <v>540</v>
      </c>
      <c r="C1301" s="1449" t="s">
        <v>33</v>
      </c>
      <c r="D1301" s="1450"/>
      <c r="E1301" s="1451">
        <v>57</v>
      </c>
      <c r="F1301" s="1452"/>
      <c r="G1301" s="1452"/>
      <c r="H1301" s="1453"/>
      <c r="I1301" s="1454"/>
      <c r="J1301" s="1455"/>
      <c r="K1301" s="1455"/>
      <c r="L1301" s="1454">
        <v>103</v>
      </c>
      <c r="M1301" s="1453">
        <v>46</v>
      </c>
      <c r="N1301" s="1456">
        <v>4</v>
      </c>
      <c r="O1301" s="1423"/>
      <c r="P1301" s="614"/>
      <c r="Q1301" s="614"/>
      <c r="R1301" s="614"/>
      <c r="S1301" s="614"/>
      <c r="T1301" s="614"/>
      <c r="U1301" s="614"/>
    </row>
    <row r="1302" spans="1:21" s="584" customFormat="1">
      <c r="A1302" s="1497" t="s">
        <v>226</v>
      </c>
      <c r="B1302" s="1448" t="s">
        <v>540</v>
      </c>
      <c r="C1302" s="1449" t="s">
        <v>33</v>
      </c>
      <c r="D1302" s="1450"/>
      <c r="E1302" s="1451">
        <v>51</v>
      </c>
      <c r="F1302" s="1452"/>
      <c r="G1302" s="1452"/>
      <c r="H1302" s="1453"/>
      <c r="I1302" s="1454"/>
      <c r="J1302" s="1455"/>
      <c r="K1302" s="1455"/>
      <c r="L1302" s="1454">
        <v>91</v>
      </c>
      <c r="M1302" s="1453">
        <v>40</v>
      </c>
      <c r="N1302" s="1456">
        <v>4</v>
      </c>
      <c r="O1302" s="1423"/>
      <c r="P1302" s="614"/>
      <c r="Q1302" s="614"/>
      <c r="R1302" s="614"/>
      <c r="S1302" s="614"/>
      <c r="T1302" s="614"/>
      <c r="U1302" s="614"/>
    </row>
    <row r="1303" spans="1:21" s="584" customFormat="1">
      <c r="A1303" s="1497" t="s">
        <v>484</v>
      </c>
      <c r="B1303" s="1448" t="s">
        <v>540</v>
      </c>
      <c r="C1303" s="1449" t="s">
        <v>7</v>
      </c>
      <c r="D1303" s="1450"/>
      <c r="E1303" s="1451">
        <v>58</v>
      </c>
      <c r="F1303" s="1452"/>
      <c r="G1303" s="1452"/>
      <c r="H1303" s="1453"/>
      <c r="I1303" s="1454"/>
      <c r="J1303" s="1455"/>
      <c r="K1303" s="1455"/>
      <c r="L1303" s="1454">
        <v>97</v>
      </c>
      <c r="M1303" s="1453">
        <v>39</v>
      </c>
      <c r="N1303" s="1456">
        <v>4</v>
      </c>
      <c r="O1303" s="1422"/>
      <c r="P1303" s="614"/>
      <c r="Q1303" s="614"/>
      <c r="R1303" s="614"/>
      <c r="S1303" s="614"/>
      <c r="T1303" s="614"/>
      <c r="U1303" s="614"/>
    </row>
    <row r="1304" spans="1:21" s="342" customFormat="1" ht="16.5">
      <c r="A1304" s="1497" t="s">
        <v>226</v>
      </c>
      <c r="B1304" s="1448" t="s">
        <v>540</v>
      </c>
      <c r="C1304" s="1449" t="s">
        <v>7</v>
      </c>
      <c r="D1304" s="1450"/>
      <c r="E1304" s="1451">
        <v>40</v>
      </c>
      <c r="F1304" s="1452"/>
      <c r="G1304" s="1452"/>
      <c r="H1304" s="1453"/>
      <c r="I1304" s="1454"/>
      <c r="J1304" s="1455"/>
      <c r="K1304" s="1455"/>
      <c r="L1304" s="1454">
        <v>68</v>
      </c>
      <c r="M1304" s="1453">
        <v>28</v>
      </c>
      <c r="N1304" s="1456">
        <v>4</v>
      </c>
      <c r="O1304" s="1436"/>
      <c r="P1304" s="318"/>
      <c r="Q1304" s="318"/>
      <c r="R1304" s="318"/>
      <c r="S1304" s="318"/>
      <c r="T1304" s="318"/>
      <c r="U1304" s="318"/>
    </row>
    <row r="1305" spans="1:21" s="342" customFormat="1">
      <c r="A1305" s="1497" t="s">
        <v>1343</v>
      </c>
      <c r="B1305" s="1448" t="s">
        <v>621</v>
      </c>
      <c r="C1305" s="1544" t="s">
        <v>1342</v>
      </c>
      <c r="D1305" s="1450"/>
      <c r="E1305" s="1451">
        <v>31.5</v>
      </c>
      <c r="F1305" s="1452"/>
      <c r="G1305" s="1452"/>
      <c r="H1305" s="1453"/>
      <c r="I1305" s="1454"/>
      <c r="J1305" s="1455"/>
      <c r="K1305" s="1455"/>
      <c r="L1305" s="1454">
        <v>57.5</v>
      </c>
      <c r="M1305" s="1453">
        <v>26</v>
      </c>
      <c r="N1305" s="1456">
        <v>4</v>
      </c>
      <c r="O1305" s="623"/>
      <c r="P1305" s="318"/>
      <c r="Q1305" s="318"/>
      <c r="R1305" s="318"/>
      <c r="S1305" s="318"/>
      <c r="T1305" s="318"/>
      <c r="U1305" s="318"/>
    </row>
    <row r="1306" spans="1:21" s="342" customFormat="1">
      <c r="A1306" s="1497" t="s">
        <v>1344</v>
      </c>
      <c r="B1306" s="1448" t="s">
        <v>621</v>
      </c>
      <c r="C1306" s="1544" t="s">
        <v>1342</v>
      </c>
      <c r="D1306" s="1450"/>
      <c r="E1306" s="1451">
        <v>36</v>
      </c>
      <c r="F1306" s="1452" t="s">
        <v>1263</v>
      </c>
      <c r="G1306" s="1452"/>
      <c r="H1306" s="1453"/>
      <c r="I1306" s="1454"/>
      <c r="J1306" s="1455"/>
      <c r="K1306" s="1455"/>
      <c r="L1306" s="1454">
        <v>62</v>
      </c>
      <c r="M1306" s="1453">
        <v>26</v>
      </c>
      <c r="N1306" s="1456">
        <v>4</v>
      </c>
      <c r="O1306" s="623"/>
      <c r="P1306" s="318"/>
      <c r="Q1306" s="318"/>
      <c r="R1306" s="318"/>
      <c r="S1306" s="318"/>
      <c r="T1306" s="318"/>
      <c r="U1306" s="318"/>
    </row>
    <row r="1307" spans="1:21" s="342" customFormat="1">
      <c r="A1307" s="1497" t="s">
        <v>1345</v>
      </c>
      <c r="B1307" s="1448" t="s">
        <v>621</v>
      </c>
      <c r="C1307" s="1544" t="s">
        <v>1342</v>
      </c>
      <c r="D1307" s="1450"/>
      <c r="E1307" s="1451">
        <v>42.5</v>
      </c>
      <c r="F1307" s="1452" t="s">
        <v>1346</v>
      </c>
      <c r="G1307" s="1452"/>
      <c r="H1307" s="1453"/>
      <c r="I1307" s="1454"/>
      <c r="J1307" s="1455"/>
      <c r="K1307" s="1455"/>
      <c r="L1307" s="1454">
        <v>68.5</v>
      </c>
      <c r="M1307" s="1453">
        <v>26</v>
      </c>
      <c r="N1307" s="1456">
        <v>4</v>
      </c>
      <c r="O1307" s="623"/>
      <c r="P1307" s="318"/>
      <c r="Q1307" s="318"/>
      <c r="R1307" s="318"/>
      <c r="S1307" s="318"/>
      <c r="T1307" s="318"/>
      <c r="U1307" s="318"/>
    </row>
    <row r="1308" spans="1:21" s="584" customFormat="1">
      <c r="A1308" s="1497"/>
      <c r="B1308" s="1448" t="s">
        <v>621</v>
      </c>
      <c r="C1308" s="1544" t="s">
        <v>634</v>
      </c>
      <c r="D1308" s="1450"/>
      <c r="E1308" s="1451"/>
      <c r="F1308" s="1452" t="s">
        <v>1336</v>
      </c>
      <c r="G1308" s="1452"/>
      <c r="H1308" s="1453"/>
      <c r="I1308" s="1454"/>
      <c r="J1308" s="1455"/>
      <c r="K1308" s="1455"/>
      <c r="L1308" s="1454"/>
      <c r="M1308" s="1453"/>
      <c r="N1308" s="1456"/>
      <c r="O1308" s="623"/>
      <c r="P1308" s="614"/>
      <c r="Q1308" s="614"/>
      <c r="R1308" s="614"/>
      <c r="S1308" s="614"/>
      <c r="T1308" s="614"/>
      <c r="U1308" s="614"/>
    </row>
    <row r="1309" spans="1:21" s="584" customFormat="1">
      <c r="A1309" s="1497"/>
      <c r="B1309" s="1448" t="s">
        <v>621</v>
      </c>
      <c r="C1309" s="1544" t="s">
        <v>633</v>
      </c>
      <c r="D1309" s="1450"/>
      <c r="E1309" s="1451">
        <v>41</v>
      </c>
      <c r="F1309" s="1452" t="s">
        <v>1337</v>
      </c>
      <c r="G1309" s="1452"/>
      <c r="H1309" s="1453"/>
      <c r="I1309" s="1454"/>
      <c r="J1309" s="1455"/>
      <c r="K1309" s="1455"/>
      <c r="L1309" s="1454">
        <v>81</v>
      </c>
      <c r="M1309" s="1453">
        <v>40</v>
      </c>
      <c r="N1309" s="1456">
        <v>4.5</v>
      </c>
      <c r="O1309" s="623"/>
      <c r="P1309" s="614"/>
      <c r="Q1309" s="614"/>
      <c r="R1309" s="614"/>
      <c r="S1309" s="614"/>
      <c r="T1309" s="614"/>
      <c r="U1309" s="614"/>
    </row>
    <row r="1310" spans="1:21" s="584" customFormat="1">
      <c r="A1310" s="1497"/>
      <c r="B1310" s="1448" t="s">
        <v>621</v>
      </c>
      <c r="C1310" s="1544" t="s">
        <v>1351</v>
      </c>
      <c r="D1310" s="1450"/>
      <c r="E1310" s="1451"/>
      <c r="F1310" s="1452" t="s">
        <v>418</v>
      </c>
      <c r="G1310" s="1452"/>
      <c r="H1310" s="1453"/>
      <c r="I1310" s="1454"/>
      <c r="J1310" s="1455"/>
      <c r="K1310" s="1455"/>
      <c r="L1310" s="1454"/>
      <c r="M1310" s="1453"/>
      <c r="N1310" s="1456"/>
      <c r="O1310" s="1423"/>
      <c r="P1310" s="614"/>
      <c r="Q1310" s="614"/>
      <c r="R1310" s="614"/>
      <c r="S1310" s="614"/>
      <c r="T1310" s="614"/>
      <c r="U1310" s="614"/>
    </row>
    <row r="1311" spans="1:21" s="1581" customFormat="1">
      <c r="A1311" s="1608" t="s">
        <v>4192</v>
      </c>
      <c r="B1311" s="1570" t="s">
        <v>621</v>
      </c>
      <c r="C1311" s="1642" t="s">
        <v>367</v>
      </c>
      <c r="D1311" s="1572"/>
      <c r="E1311" s="1573">
        <v>57</v>
      </c>
      <c r="F1311" s="1574"/>
      <c r="G1311" s="1574"/>
      <c r="H1311" s="1576"/>
      <c r="I1311" s="1582"/>
      <c r="J1311" s="1578"/>
      <c r="K1311" s="1578"/>
      <c r="L1311" s="1582">
        <v>114</v>
      </c>
      <c r="M1311" s="1576">
        <v>57</v>
      </c>
      <c r="N1311" s="1611"/>
      <c r="O1311" s="1616" t="s">
        <v>4191</v>
      </c>
      <c r="P1311" s="1595"/>
      <c r="Q1311" s="1595"/>
      <c r="R1311" s="1595"/>
      <c r="S1311" s="1595"/>
      <c r="T1311" s="1595"/>
      <c r="U1311" s="1595"/>
    </row>
    <row r="1312" spans="1:21" s="1581" customFormat="1">
      <c r="A1312" s="1608" t="s">
        <v>9</v>
      </c>
      <c r="B1312" s="1570" t="s">
        <v>621</v>
      </c>
      <c r="C1312" s="1642" t="s">
        <v>367</v>
      </c>
      <c r="D1312" s="1572"/>
      <c r="E1312" s="1573">
        <v>88.5</v>
      </c>
      <c r="F1312" s="1574"/>
      <c r="G1312" s="1574"/>
      <c r="H1312" s="1576"/>
      <c r="I1312" s="1582"/>
      <c r="J1312" s="1578"/>
      <c r="K1312" s="1578"/>
      <c r="L1312" s="1582">
        <v>156</v>
      </c>
      <c r="M1312" s="1576">
        <v>67.5</v>
      </c>
      <c r="N1312" s="1611"/>
      <c r="O1312" s="1616" t="s">
        <v>4191</v>
      </c>
      <c r="P1312" s="1595"/>
      <c r="Q1312" s="1595"/>
      <c r="R1312" s="1595"/>
      <c r="S1312" s="1595"/>
      <c r="T1312" s="1595"/>
      <c r="U1312" s="1595"/>
    </row>
    <row r="1313" spans="1:21" s="1581" customFormat="1">
      <c r="A1313" s="1608" t="s">
        <v>4193</v>
      </c>
      <c r="B1313" s="1570" t="s">
        <v>621</v>
      </c>
      <c r="C1313" s="1642" t="s">
        <v>367</v>
      </c>
      <c r="D1313" s="1572"/>
      <c r="E1313" s="1573">
        <v>149</v>
      </c>
      <c r="F1313" s="1574"/>
      <c r="G1313" s="1574"/>
      <c r="H1313" s="1576"/>
      <c r="I1313" s="1582"/>
      <c r="J1313" s="1578"/>
      <c r="K1313" s="1578"/>
      <c r="L1313" s="1582">
        <v>286</v>
      </c>
      <c r="M1313" s="1576">
        <v>137</v>
      </c>
      <c r="N1313" s="1611"/>
      <c r="O1313" s="1616" t="s">
        <v>4191</v>
      </c>
      <c r="P1313" s="1595"/>
      <c r="Q1313" s="1595" t="s">
        <v>4195</v>
      </c>
      <c r="R1313" s="1595"/>
      <c r="S1313" s="1595"/>
      <c r="T1313" s="1595"/>
      <c r="U1313" s="1595"/>
    </row>
    <row r="1314" spans="1:21" s="1581" customFormat="1">
      <c r="A1314" s="1608" t="s">
        <v>4194</v>
      </c>
      <c r="B1314" s="1570" t="s">
        <v>621</v>
      </c>
      <c r="C1314" s="1642" t="s">
        <v>367</v>
      </c>
      <c r="D1314" s="1572"/>
      <c r="E1314" s="1573">
        <v>176.5</v>
      </c>
      <c r="F1314" s="1574"/>
      <c r="G1314" s="1574"/>
      <c r="H1314" s="1576"/>
      <c r="I1314" s="1582"/>
      <c r="J1314" s="1578"/>
      <c r="K1314" s="1578"/>
      <c r="L1314" s="1582">
        <v>167.5</v>
      </c>
      <c r="M1314" s="1576">
        <v>67.5</v>
      </c>
      <c r="N1314" s="1611"/>
      <c r="O1314" s="1616" t="s">
        <v>4191</v>
      </c>
      <c r="P1314" s="1595"/>
      <c r="Q1314" s="1595" t="s">
        <v>4196</v>
      </c>
      <c r="R1314" s="1595"/>
      <c r="S1314" s="1595"/>
      <c r="T1314" s="1595"/>
      <c r="U1314" s="1595"/>
    </row>
    <row r="1315" spans="1:21" s="584" customFormat="1">
      <c r="A1315" s="1497"/>
      <c r="B1315" s="1448" t="s">
        <v>621</v>
      </c>
      <c r="C1315" s="1544" t="s">
        <v>362</v>
      </c>
      <c r="D1315" s="1450"/>
      <c r="E1315" s="1451">
        <v>34</v>
      </c>
      <c r="F1315" s="1452" t="s">
        <v>632</v>
      </c>
      <c r="G1315" s="1452"/>
      <c r="H1315" s="1453"/>
      <c r="I1315" s="1454"/>
      <c r="J1315" s="1455"/>
      <c r="K1315" s="1455"/>
      <c r="L1315" s="1454">
        <v>56</v>
      </c>
      <c r="M1315" s="1453">
        <v>22</v>
      </c>
      <c r="N1315" s="1456">
        <v>3</v>
      </c>
      <c r="O1315" s="623"/>
      <c r="P1315" s="614"/>
      <c r="Q1315" s="614"/>
      <c r="R1315" s="614"/>
      <c r="S1315" s="614"/>
      <c r="T1315" s="614"/>
      <c r="U1315" s="614"/>
    </row>
    <row r="1316" spans="1:21" s="584" customFormat="1">
      <c r="A1316" s="1497" t="s">
        <v>484</v>
      </c>
      <c r="B1316" s="1448" t="s">
        <v>1338</v>
      </c>
      <c r="C1316" s="1544" t="s">
        <v>364</v>
      </c>
      <c r="D1316" s="1450"/>
      <c r="E1316" s="1451">
        <v>62.5</v>
      </c>
      <c r="F1316" s="1452"/>
      <c r="G1316" s="1452"/>
      <c r="H1316" s="1453"/>
      <c r="I1316" s="1454"/>
      <c r="J1316" s="1455"/>
      <c r="K1316" s="1455"/>
      <c r="L1316" s="1454">
        <v>109</v>
      </c>
      <c r="M1316" s="1453">
        <v>46.5</v>
      </c>
      <c r="N1316" s="1456">
        <v>4</v>
      </c>
      <c r="O1316" s="1423"/>
      <c r="P1316" s="614"/>
      <c r="Q1316" s="614"/>
      <c r="R1316" s="614"/>
      <c r="S1316" s="614"/>
      <c r="T1316" s="614"/>
      <c r="U1316" s="614"/>
    </row>
    <row r="1317" spans="1:21" s="584" customFormat="1">
      <c r="A1317" s="1497" t="s">
        <v>226</v>
      </c>
      <c r="B1317" s="1448" t="s">
        <v>1338</v>
      </c>
      <c r="C1317" s="1544" t="s">
        <v>364</v>
      </c>
      <c r="D1317" s="1450"/>
      <c r="E1317" s="1451">
        <v>36</v>
      </c>
      <c r="F1317" s="1452"/>
      <c r="G1317" s="1452"/>
      <c r="H1317" s="1453"/>
      <c r="I1317" s="1454"/>
      <c r="J1317" s="1455"/>
      <c r="K1317" s="1455"/>
      <c r="L1317" s="1454">
        <v>70</v>
      </c>
      <c r="M1317" s="1453">
        <v>34</v>
      </c>
      <c r="N1317" s="1456">
        <v>4</v>
      </c>
      <c r="O1317" s="1423"/>
      <c r="P1317" s="614"/>
      <c r="Q1317" s="614"/>
      <c r="R1317" s="614"/>
      <c r="S1317" s="614"/>
      <c r="T1317" s="614"/>
      <c r="U1317" s="614"/>
    </row>
    <row r="1318" spans="1:21" s="342" customFormat="1">
      <c r="A1318" s="1497"/>
      <c r="B1318" s="1448" t="s">
        <v>621</v>
      </c>
      <c r="C1318" s="1544" t="s">
        <v>3918</v>
      </c>
      <c r="D1318" s="1450"/>
      <c r="E1318" s="1451"/>
      <c r="F1318" s="1452"/>
      <c r="G1318" s="1452"/>
      <c r="H1318" s="1453"/>
      <c r="I1318" s="1454"/>
      <c r="J1318" s="1455"/>
      <c r="K1318" s="1455"/>
      <c r="L1318" s="1454"/>
      <c r="M1318" s="1453"/>
      <c r="N1318" s="1456"/>
      <c r="O1318" s="1423"/>
      <c r="P1318" s="318"/>
      <c r="Q1318" s="318"/>
      <c r="R1318" s="318"/>
      <c r="S1318" s="318"/>
      <c r="T1318" s="318"/>
      <c r="U1318" s="318"/>
    </row>
    <row r="1319" spans="1:21" s="342" customFormat="1">
      <c r="A1319" s="1497"/>
      <c r="B1319" s="1448"/>
      <c r="C1319" s="1544"/>
      <c r="D1319" s="1450"/>
      <c r="E1319" s="1451"/>
      <c r="F1319" s="1452"/>
      <c r="G1319" s="1452"/>
      <c r="H1319" s="1453"/>
      <c r="I1319" s="1454"/>
      <c r="J1319" s="1455"/>
      <c r="K1319" s="1455"/>
      <c r="L1319" s="1454"/>
      <c r="M1319" s="1453"/>
      <c r="N1319" s="1456"/>
      <c r="O1319" s="1423"/>
      <c r="P1319" s="318"/>
      <c r="Q1319" s="318"/>
      <c r="R1319" s="318"/>
      <c r="S1319" s="318"/>
      <c r="T1319" s="318"/>
      <c r="U1319" s="318"/>
    </row>
    <row r="1320" spans="1:21" s="342" customFormat="1">
      <c r="A1320" s="1533"/>
      <c r="B1320" s="1448" t="s">
        <v>27</v>
      </c>
      <c r="C1320" s="1449" t="s">
        <v>538</v>
      </c>
      <c r="D1320" s="1450"/>
      <c r="E1320" s="1451">
        <v>34</v>
      </c>
      <c r="F1320" s="1452"/>
      <c r="G1320" s="1452"/>
      <c r="H1320" s="1453"/>
      <c r="I1320" s="1454"/>
      <c r="J1320" s="1455"/>
      <c r="K1320" s="1455"/>
      <c r="L1320" s="1454">
        <v>52</v>
      </c>
      <c r="M1320" s="1453">
        <v>18</v>
      </c>
      <c r="N1320" s="1456">
        <v>3</v>
      </c>
      <c r="O1320" s="623"/>
      <c r="P1320" s="318"/>
      <c r="Q1320" s="318"/>
      <c r="R1320" s="318"/>
      <c r="S1320" s="318"/>
      <c r="T1320" s="318"/>
      <c r="U1320" s="318"/>
    </row>
    <row r="1321" spans="1:21" s="584" customFormat="1">
      <c r="A1321" s="1447"/>
      <c r="B1321" s="1448" t="s">
        <v>187</v>
      </c>
      <c r="C1321" s="1449" t="s">
        <v>639</v>
      </c>
      <c r="D1321" s="1450"/>
      <c r="E1321" s="1451">
        <v>42</v>
      </c>
      <c r="F1321" s="1452"/>
      <c r="G1321" s="1452"/>
      <c r="H1321" s="1453"/>
      <c r="I1321" s="1454"/>
      <c r="J1321" s="1455"/>
      <c r="K1321" s="1455"/>
      <c r="L1321" s="1454">
        <v>71</v>
      </c>
      <c r="M1321" s="1453">
        <v>29</v>
      </c>
      <c r="N1321" s="1456">
        <v>5</v>
      </c>
      <c r="O1321" s="623"/>
      <c r="P1321" s="614"/>
      <c r="Q1321" s="614"/>
      <c r="R1321" s="614"/>
      <c r="S1321" s="614"/>
      <c r="T1321" s="614"/>
      <c r="U1321" s="614"/>
    </row>
    <row r="1322" spans="1:21" s="584" customFormat="1">
      <c r="A1322" s="1447" t="s">
        <v>484</v>
      </c>
      <c r="B1322" s="1448" t="s">
        <v>187</v>
      </c>
      <c r="C1322" s="1449" t="s">
        <v>11</v>
      </c>
      <c r="D1322" s="1450"/>
      <c r="E1322" s="1451">
        <v>46</v>
      </c>
      <c r="F1322" s="1452"/>
      <c r="G1322" s="1452"/>
      <c r="H1322" s="1453"/>
      <c r="I1322" s="1454"/>
      <c r="J1322" s="1455"/>
      <c r="K1322" s="1455"/>
      <c r="L1322" s="1454">
        <v>86</v>
      </c>
      <c r="M1322" s="1453">
        <v>40</v>
      </c>
      <c r="N1322" s="1456">
        <v>4</v>
      </c>
      <c r="O1322" s="623"/>
      <c r="P1322" s="614"/>
      <c r="Q1322" s="614"/>
      <c r="R1322" s="614"/>
      <c r="S1322" s="614"/>
      <c r="T1322" s="614"/>
      <c r="U1322" s="614"/>
    </row>
    <row r="1323" spans="1:21" s="342" customFormat="1">
      <c r="A1323" s="1447" t="s">
        <v>226</v>
      </c>
      <c r="B1323" s="1448" t="s">
        <v>187</v>
      </c>
      <c r="C1323" s="1449" t="s">
        <v>11</v>
      </c>
      <c r="D1323" s="1450"/>
      <c r="E1323" s="1451">
        <v>36</v>
      </c>
      <c r="F1323" s="1452"/>
      <c r="G1323" s="1452"/>
      <c r="H1323" s="1453"/>
      <c r="I1323" s="1454"/>
      <c r="J1323" s="1455"/>
      <c r="K1323" s="1455"/>
      <c r="L1323" s="1454">
        <v>58</v>
      </c>
      <c r="M1323" s="1453">
        <v>22</v>
      </c>
      <c r="N1323" s="1456">
        <v>4</v>
      </c>
      <c r="O1323" s="623"/>
      <c r="P1323" s="318"/>
      <c r="Q1323" s="318"/>
      <c r="R1323" s="318"/>
      <c r="S1323" s="318"/>
      <c r="T1323" s="318"/>
      <c r="U1323" s="318"/>
    </row>
    <row r="1324" spans="1:21" s="584" customFormat="1">
      <c r="A1324" s="1447"/>
      <c r="B1324" s="1448" t="s">
        <v>187</v>
      </c>
      <c r="C1324" s="1449" t="s">
        <v>61</v>
      </c>
      <c r="D1324" s="1450"/>
      <c r="E1324" s="1451">
        <v>30.5</v>
      </c>
      <c r="F1324" s="1452" t="s">
        <v>1262</v>
      </c>
      <c r="G1324" s="1452"/>
      <c r="H1324" s="1453"/>
      <c r="I1324" s="1454"/>
      <c r="J1324" s="1455"/>
      <c r="K1324" s="1455"/>
      <c r="L1324" s="1454">
        <v>54.5</v>
      </c>
      <c r="M1324" s="1453">
        <v>24.5</v>
      </c>
      <c r="N1324" s="1456">
        <v>4</v>
      </c>
      <c r="O1324" s="623"/>
      <c r="P1324" s="614"/>
      <c r="Q1324" s="614"/>
      <c r="R1324" s="614"/>
      <c r="S1324" s="614"/>
      <c r="T1324" s="614"/>
      <c r="U1324" s="614"/>
    </row>
    <row r="1325" spans="1:21" s="584" customFormat="1">
      <c r="A1325" s="1497"/>
      <c r="B1325" s="1448" t="s">
        <v>187</v>
      </c>
      <c r="C1325" s="1449" t="s">
        <v>854</v>
      </c>
      <c r="D1325" s="1450"/>
      <c r="E1325" s="1451">
        <v>29</v>
      </c>
      <c r="F1325" s="1452"/>
      <c r="G1325" s="1452"/>
      <c r="H1325" s="1453"/>
      <c r="I1325" s="1454"/>
      <c r="J1325" s="1455"/>
      <c r="K1325" s="1455"/>
      <c r="L1325" s="1454">
        <v>45</v>
      </c>
      <c r="M1325" s="1453">
        <v>16</v>
      </c>
      <c r="N1325" s="1456">
        <v>3</v>
      </c>
      <c r="O1325" s="1423"/>
      <c r="P1325" s="614"/>
      <c r="Q1325" s="614"/>
      <c r="R1325" s="614"/>
      <c r="S1325" s="614"/>
      <c r="T1325" s="614"/>
      <c r="U1325" s="614"/>
    </row>
    <row r="1326" spans="1:21" s="584" customFormat="1">
      <c r="A1326" s="1497"/>
      <c r="B1326" s="1448" t="s">
        <v>187</v>
      </c>
      <c r="C1326" s="1449" t="s">
        <v>332</v>
      </c>
      <c r="D1326" s="1450"/>
      <c r="E1326" s="1451"/>
      <c r="F1326" s="1452" t="s">
        <v>418</v>
      </c>
      <c r="G1326" s="1452"/>
      <c r="H1326" s="1453"/>
      <c r="I1326" s="1454"/>
      <c r="J1326" s="1455"/>
      <c r="K1326" s="1455"/>
      <c r="L1326" s="1454"/>
      <c r="M1326" s="1453"/>
      <c r="N1326" s="1456"/>
      <c r="O1326" s="1423"/>
      <c r="P1326" s="614"/>
      <c r="Q1326" s="614"/>
      <c r="R1326" s="614"/>
      <c r="S1326" s="614"/>
      <c r="T1326" s="614"/>
      <c r="U1326" s="614"/>
    </row>
    <row r="1327" spans="1:21" s="1581" customFormat="1">
      <c r="A1327" s="1608" t="s">
        <v>40</v>
      </c>
      <c r="B1327" s="1570" t="s">
        <v>39</v>
      </c>
      <c r="C1327" s="1571" t="s">
        <v>1187</v>
      </c>
      <c r="D1327" s="1572"/>
      <c r="E1327" s="1573">
        <v>40</v>
      </c>
      <c r="F1327" s="1574"/>
      <c r="G1327" s="1574"/>
      <c r="H1327" s="1576"/>
      <c r="I1327" s="1582"/>
      <c r="J1327" s="1578"/>
      <c r="K1327" s="1578"/>
      <c r="L1327" s="1582">
        <v>62</v>
      </c>
      <c r="M1327" s="1576">
        <v>22</v>
      </c>
      <c r="N1327" s="1611">
        <v>6</v>
      </c>
      <c r="O1327" s="1616"/>
      <c r="P1327" s="1595"/>
      <c r="Q1327" s="1595"/>
      <c r="R1327" s="1595"/>
      <c r="S1327" s="1595"/>
      <c r="T1327" s="1595"/>
      <c r="U1327" s="1595"/>
    </row>
    <row r="1328" spans="1:21" s="1581" customFormat="1">
      <c r="A1328" s="1608" t="s">
        <v>9</v>
      </c>
      <c r="B1328" s="1570" t="s">
        <v>39</v>
      </c>
      <c r="C1328" s="1571" t="s">
        <v>1187</v>
      </c>
      <c r="D1328" s="1572"/>
      <c r="E1328" s="1573">
        <v>55</v>
      </c>
      <c r="F1328" s="1574"/>
      <c r="G1328" s="1574"/>
      <c r="H1328" s="1576"/>
      <c r="I1328" s="1582"/>
      <c r="J1328" s="1578"/>
      <c r="K1328" s="1578"/>
      <c r="L1328" s="1582">
        <v>81</v>
      </c>
      <c r="M1328" s="1576">
        <v>26</v>
      </c>
      <c r="N1328" s="1611">
        <v>6</v>
      </c>
      <c r="O1328" s="1616"/>
      <c r="P1328" s="1595"/>
      <c r="Q1328" s="1595"/>
      <c r="R1328" s="1595"/>
      <c r="S1328" s="1595"/>
      <c r="T1328" s="1595"/>
      <c r="U1328" s="1595"/>
    </row>
    <row r="1329" spans="1:21" s="1581" customFormat="1">
      <c r="A1329" s="1569" t="s">
        <v>876</v>
      </c>
      <c r="B1329" s="1570" t="s">
        <v>39</v>
      </c>
      <c r="C1329" s="1571" t="s">
        <v>578</v>
      </c>
      <c r="D1329" s="1572"/>
      <c r="E1329" s="1573">
        <v>54</v>
      </c>
      <c r="F1329" s="1574"/>
      <c r="G1329" s="1574">
        <v>14</v>
      </c>
      <c r="H1329" s="1576"/>
      <c r="I1329" s="1582"/>
      <c r="J1329" s="1578"/>
      <c r="K1329" s="1578"/>
      <c r="L1329" s="1582">
        <v>82</v>
      </c>
      <c r="M1329" s="1576">
        <v>28</v>
      </c>
      <c r="N1329" s="1579">
        <v>6</v>
      </c>
    </row>
    <row r="1330" spans="1:21" s="1581" customFormat="1">
      <c r="A1330" s="1569" t="s">
        <v>4156</v>
      </c>
      <c r="B1330" s="1570" t="s">
        <v>39</v>
      </c>
      <c r="C1330" s="1571" t="s">
        <v>578</v>
      </c>
      <c r="D1330" s="1572"/>
      <c r="E1330" s="1573">
        <v>70</v>
      </c>
      <c r="F1330" s="1574"/>
      <c r="G1330" s="1574">
        <v>15</v>
      </c>
      <c r="H1330" s="1576"/>
      <c r="I1330" s="1582"/>
      <c r="J1330" s="1578"/>
      <c r="K1330" s="1578"/>
      <c r="L1330" s="1582">
        <v>98</v>
      </c>
      <c r="M1330" s="1576">
        <v>28</v>
      </c>
      <c r="N1330" s="1579">
        <v>6</v>
      </c>
    </row>
    <row r="1331" spans="1:21" s="1581" customFormat="1">
      <c r="A1331" s="1569" t="s">
        <v>2372</v>
      </c>
      <c r="B1331" s="1570" t="s">
        <v>39</v>
      </c>
      <c r="C1331" s="1571" t="s">
        <v>578</v>
      </c>
      <c r="D1331" s="1572"/>
      <c r="E1331" s="1573">
        <v>59</v>
      </c>
      <c r="F1331" s="1574" t="s">
        <v>2373</v>
      </c>
      <c r="G1331" s="1574"/>
      <c r="H1331" s="1576"/>
      <c r="I1331" s="1582"/>
      <c r="J1331" s="1578"/>
      <c r="K1331" s="1578"/>
      <c r="L1331" s="1582">
        <v>87</v>
      </c>
      <c r="M1331" s="1576">
        <v>28</v>
      </c>
      <c r="N1331" s="1579">
        <v>6</v>
      </c>
    </row>
    <row r="1332" spans="1:21" s="1581" customFormat="1">
      <c r="A1332" s="1569" t="s">
        <v>4157</v>
      </c>
      <c r="B1332" s="1570" t="s">
        <v>39</v>
      </c>
      <c r="C1332" s="1571" t="s">
        <v>578</v>
      </c>
      <c r="D1332" s="1572"/>
      <c r="E1332" s="1573">
        <v>57</v>
      </c>
      <c r="F1332" s="1574"/>
      <c r="G1332" s="1574">
        <v>15</v>
      </c>
      <c r="H1332" s="1576"/>
      <c r="I1332" s="1582"/>
      <c r="J1332" s="1578"/>
      <c r="K1332" s="1578"/>
      <c r="L1332" s="1582">
        <v>85</v>
      </c>
      <c r="M1332" s="1576">
        <v>28</v>
      </c>
      <c r="N1332" s="1579">
        <v>6</v>
      </c>
    </row>
    <row r="1333" spans="1:21" s="342" customFormat="1">
      <c r="A1333" s="1447"/>
      <c r="B1333" s="1448" t="s">
        <v>39</v>
      </c>
      <c r="C1333" s="1449" t="s">
        <v>3919</v>
      </c>
      <c r="D1333" s="1450"/>
      <c r="E1333" s="1451"/>
      <c r="F1333" s="1452"/>
      <c r="G1333" s="1452"/>
      <c r="H1333" s="1453"/>
      <c r="I1333" s="1454"/>
      <c r="J1333" s="1455"/>
      <c r="K1333" s="1455"/>
      <c r="L1333" s="1454"/>
      <c r="M1333" s="1453"/>
      <c r="N1333" s="1456"/>
      <c r="O1333" s="623"/>
      <c r="P1333" s="318"/>
      <c r="Q1333" s="318"/>
      <c r="R1333" s="318"/>
      <c r="S1333" s="318"/>
      <c r="T1333" s="318"/>
      <c r="U1333" s="318"/>
    </row>
    <row r="1334" spans="1:21" s="342" customFormat="1">
      <c r="A1334" s="1447"/>
      <c r="B1334" s="1448" t="s">
        <v>39</v>
      </c>
      <c r="C1334" s="1449" t="s">
        <v>3919</v>
      </c>
      <c r="D1334" s="1450"/>
      <c r="E1334" s="1451"/>
      <c r="F1334" s="1452"/>
      <c r="G1334" s="1452"/>
      <c r="H1334" s="1453"/>
      <c r="I1334" s="1454"/>
      <c r="J1334" s="1455"/>
      <c r="K1334" s="1455"/>
      <c r="L1334" s="1454"/>
      <c r="M1334" s="1453"/>
      <c r="N1334" s="1456"/>
      <c r="O1334" s="623"/>
      <c r="P1334" s="318"/>
      <c r="Q1334" s="318"/>
      <c r="R1334" s="318"/>
      <c r="S1334" s="318"/>
      <c r="T1334" s="318"/>
      <c r="U1334" s="318"/>
    </row>
    <row r="1335" spans="1:21" s="342" customFormat="1">
      <c r="A1335" s="1447"/>
      <c r="B1335" s="1448" t="s">
        <v>39</v>
      </c>
      <c r="C1335" s="1449" t="s">
        <v>3920</v>
      </c>
      <c r="D1335" s="1450"/>
      <c r="E1335" s="1451"/>
      <c r="F1335" s="1452"/>
      <c r="G1335" s="1452"/>
      <c r="H1335" s="1453"/>
      <c r="I1335" s="1454"/>
      <c r="J1335" s="1455"/>
      <c r="K1335" s="1455"/>
      <c r="L1335" s="1454"/>
      <c r="M1335" s="1453"/>
      <c r="N1335" s="1456"/>
      <c r="O1335" s="623"/>
      <c r="P1335" s="318"/>
      <c r="Q1335" s="318"/>
      <c r="R1335" s="318"/>
      <c r="S1335" s="318"/>
      <c r="T1335" s="318"/>
      <c r="U1335" s="318"/>
    </row>
    <row r="1336" spans="1:21" s="342" customFormat="1">
      <c r="A1336" s="523"/>
      <c r="B1336" s="53" t="s">
        <v>39</v>
      </c>
      <c r="C1336" s="268" t="s">
        <v>3920</v>
      </c>
      <c r="D1336" s="62"/>
      <c r="E1336" s="284"/>
      <c r="F1336" s="285"/>
      <c r="G1336" s="285"/>
      <c r="H1336" s="286"/>
      <c r="I1336" s="287"/>
      <c r="J1336" s="288"/>
      <c r="K1336" s="288"/>
      <c r="L1336" s="287"/>
      <c r="M1336" s="286"/>
      <c r="N1336" s="1400"/>
      <c r="O1336" s="623"/>
      <c r="P1336" s="318"/>
      <c r="Q1336" s="318"/>
      <c r="R1336" s="318"/>
      <c r="S1336" s="318"/>
      <c r="T1336" s="318"/>
      <c r="U1336" s="318"/>
    </row>
    <row r="1337" spans="1:21" s="342" customFormat="1">
      <c r="A1337" s="523"/>
      <c r="B1337" s="53"/>
      <c r="C1337" s="268"/>
      <c r="D1337" s="62"/>
      <c r="E1337" s="284"/>
      <c r="F1337" s="285"/>
      <c r="G1337" s="285"/>
      <c r="H1337" s="286"/>
      <c r="I1337" s="287"/>
      <c r="J1337" s="288"/>
      <c r="K1337" s="288"/>
      <c r="L1337" s="287"/>
      <c r="M1337" s="286"/>
      <c r="N1337" s="1400"/>
      <c r="O1337" s="623"/>
      <c r="P1337" s="318"/>
      <c r="Q1337" s="318"/>
      <c r="R1337" s="318"/>
      <c r="S1337" s="318"/>
      <c r="T1337" s="318"/>
      <c r="U1337" s="318"/>
    </row>
    <row r="1338" spans="1:21" s="342" customFormat="1">
      <c r="A1338" s="523"/>
      <c r="B1338" s="53" t="s">
        <v>4011</v>
      </c>
      <c r="C1338" s="268" t="s">
        <v>4012</v>
      </c>
      <c r="D1338" s="62"/>
      <c r="E1338" s="284"/>
      <c r="F1338" s="285"/>
      <c r="G1338" s="285"/>
      <c r="H1338" s="286"/>
      <c r="I1338" s="287"/>
      <c r="J1338" s="288"/>
      <c r="K1338" s="288"/>
      <c r="L1338" s="287"/>
      <c r="M1338" s="286"/>
      <c r="N1338" s="1400"/>
      <c r="O1338" s="623"/>
      <c r="P1338" s="318"/>
      <c r="Q1338" s="318"/>
      <c r="R1338" s="318"/>
      <c r="S1338" s="318"/>
      <c r="T1338" s="318"/>
      <c r="U1338" s="318"/>
    </row>
    <row r="1339" spans="1:21" s="342" customFormat="1">
      <c r="A1339" s="320"/>
      <c r="B1339" s="1448" t="s">
        <v>3921</v>
      </c>
      <c r="C1339" s="1449" t="s">
        <v>3922</v>
      </c>
      <c r="D1339" s="1450"/>
      <c r="E1339" s="308"/>
      <c r="F1339" s="309"/>
      <c r="G1339" s="309"/>
      <c r="H1339" s="293"/>
      <c r="I1339" s="310"/>
      <c r="J1339" s="313"/>
      <c r="K1339" s="313"/>
      <c r="L1339" s="310"/>
      <c r="M1339" s="293"/>
      <c r="N1339" s="1402"/>
      <c r="O1339" s="1423"/>
      <c r="P1339" s="318"/>
      <c r="Q1339" s="318"/>
      <c r="R1339" s="318"/>
      <c r="S1339" s="318"/>
      <c r="T1339" s="318"/>
      <c r="U1339" s="318"/>
    </row>
    <row r="1340" spans="1:21" s="342" customFormat="1">
      <c r="A1340" s="320"/>
      <c r="B1340" s="1448" t="s">
        <v>4048</v>
      </c>
      <c r="C1340" s="1449" t="s">
        <v>4049</v>
      </c>
      <c r="D1340" s="1450"/>
      <c r="E1340" s="308"/>
      <c r="F1340" s="309"/>
      <c r="G1340" s="309"/>
      <c r="H1340" s="293"/>
      <c r="I1340" s="310"/>
      <c r="J1340" s="313"/>
      <c r="K1340" s="313"/>
      <c r="L1340" s="310"/>
      <c r="M1340" s="293"/>
      <c r="N1340" s="1402"/>
      <c r="O1340" s="1423"/>
      <c r="P1340" s="318"/>
      <c r="Q1340" s="318"/>
      <c r="R1340" s="318"/>
      <c r="S1340" s="318"/>
      <c r="T1340" s="318"/>
      <c r="U1340" s="318"/>
    </row>
    <row r="1341" spans="1:21" s="342" customFormat="1">
      <c r="A1341" s="320"/>
      <c r="B1341" s="1448" t="s">
        <v>4048</v>
      </c>
      <c r="C1341" s="1449" t="s">
        <v>4050</v>
      </c>
      <c r="D1341" s="1450"/>
      <c r="E1341" s="308"/>
      <c r="F1341" s="309"/>
      <c r="G1341" s="309"/>
      <c r="H1341" s="293"/>
      <c r="I1341" s="310"/>
      <c r="J1341" s="313"/>
      <c r="K1341" s="313"/>
      <c r="L1341" s="310"/>
      <c r="M1341" s="293"/>
      <c r="N1341" s="1402"/>
      <c r="O1341" s="1423"/>
      <c r="P1341" s="318"/>
      <c r="Q1341" s="318"/>
      <c r="R1341" s="318"/>
      <c r="S1341" s="318"/>
      <c r="T1341" s="318"/>
      <c r="U1341" s="318"/>
    </row>
    <row r="1342" spans="1:21" s="584" customFormat="1">
      <c r="A1342" s="320"/>
      <c r="B1342" s="1448" t="s">
        <v>41</v>
      </c>
      <c r="C1342" s="1449" t="s">
        <v>4013</v>
      </c>
      <c r="D1342" s="1450"/>
      <c r="E1342" s="308"/>
      <c r="F1342" s="309"/>
      <c r="G1342" s="309"/>
      <c r="H1342" s="293"/>
      <c r="I1342" s="310"/>
      <c r="J1342" s="313"/>
      <c r="K1342" s="313"/>
      <c r="L1342" s="310"/>
      <c r="M1342" s="293"/>
      <c r="N1342" s="1402"/>
      <c r="O1342" s="623"/>
      <c r="P1342" s="614"/>
      <c r="Q1342" s="614"/>
      <c r="R1342" s="614"/>
      <c r="S1342" s="614"/>
      <c r="T1342" s="614"/>
      <c r="U1342" s="614"/>
    </row>
    <row r="1343" spans="1:21" s="584" customFormat="1">
      <c r="A1343" s="320"/>
      <c r="B1343" s="1448" t="s">
        <v>41</v>
      </c>
      <c r="C1343" s="1449" t="s">
        <v>4014</v>
      </c>
      <c r="D1343" s="1450"/>
      <c r="E1343" s="308"/>
      <c r="F1343" s="309"/>
      <c r="G1343" s="309"/>
      <c r="H1343" s="293"/>
      <c r="I1343" s="310"/>
      <c r="J1343" s="313"/>
      <c r="K1343" s="313"/>
      <c r="L1343" s="310"/>
      <c r="M1343" s="293"/>
      <c r="N1343" s="1402"/>
      <c r="O1343" s="623"/>
      <c r="P1343" s="614"/>
      <c r="Q1343" s="614"/>
      <c r="R1343" s="614"/>
      <c r="S1343" s="614"/>
      <c r="T1343" s="614"/>
      <c r="U1343" s="614"/>
    </row>
    <row r="1344" spans="1:21" s="584" customFormat="1">
      <c r="A1344" s="610"/>
      <c r="B1344" s="1448" t="s">
        <v>4015</v>
      </c>
      <c r="C1344" s="1449" t="s">
        <v>4016</v>
      </c>
      <c r="D1344" s="1450"/>
      <c r="E1344" s="586"/>
      <c r="F1344" s="590"/>
      <c r="G1344" s="590"/>
      <c r="H1344" s="587"/>
      <c r="I1344" s="588"/>
      <c r="J1344" s="589"/>
      <c r="K1344" s="589"/>
      <c r="L1344" s="588"/>
      <c r="M1344" s="587"/>
      <c r="N1344" s="1401"/>
      <c r="O1344" s="1423"/>
      <c r="P1344" s="614"/>
      <c r="Q1344" s="614"/>
      <c r="R1344" s="614"/>
      <c r="S1344" s="614"/>
      <c r="T1344" s="614"/>
      <c r="U1344" s="614"/>
    </row>
    <row r="1345" spans="1:21" s="342" customFormat="1">
      <c r="A1345" s="610"/>
      <c r="B1345" s="1448" t="s">
        <v>4015</v>
      </c>
      <c r="C1345" s="1449" t="s">
        <v>4017</v>
      </c>
      <c r="D1345" s="1450"/>
      <c r="E1345" s="1451"/>
      <c r="F1345" s="1452"/>
      <c r="G1345" s="1452"/>
      <c r="H1345" s="1453"/>
      <c r="I1345" s="1454"/>
      <c r="J1345" s="1455"/>
      <c r="K1345" s="1455"/>
      <c r="L1345" s="1454"/>
      <c r="M1345" s="1453"/>
      <c r="N1345" s="1456"/>
      <c r="O1345" s="1423"/>
      <c r="P1345" s="318"/>
      <c r="Q1345" s="318"/>
      <c r="R1345" s="318"/>
      <c r="S1345" s="318"/>
      <c r="T1345" s="318"/>
      <c r="U1345" s="318"/>
    </row>
    <row r="1346" spans="1:21" s="1581" customFormat="1">
      <c r="A1346" s="1569" t="s">
        <v>4346</v>
      </c>
      <c r="B1346" s="1570" t="s">
        <v>541</v>
      </c>
      <c r="C1346" s="1571" t="s">
        <v>4344</v>
      </c>
      <c r="D1346" s="1572"/>
      <c r="E1346" s="1573">
        <v>59</v>
      </c>
      <c r="F1346" s="1574"/>
      <c r="G1346" s="1574"/>
      <c r="H1346" s="1576"/>
      <c r="I1346" s="1582"/>
      <c r="J1346" s="1578"/>
      <c r="K1346" s="1578"/>
      <c r="L1346" s="1582">
        <v>77</v>
      </c>
      <c r="M1346" s="1576"/>
      <c r="N1346" s="1611"/>
      <c r="O1346" s="1616" t="s">
        <v>4348</v>
      </c>
      <c r="P1346" s="1595"/>
      <c r="Q1346" s="1595"/>
      <c r="R1346" s="1595"/>
      <c r="S1346" s="1595"/>
      <c r="T1346" s="1595"/>
      <c r="U1346" s="1595"/>
    </row>
    <row r="1347" spans="1:21" s="1581" customFormat="1">
      <c r="A1347" s="1569" t="s">
        <v>4345</v>
      </c>
      <c r="B1347" s="1570" t="s">
        <v>541</v>
      </c>
      <c r="C1347" s="1571" t="s">
        <v>4344</v>
      </c>
      <c r="D1347" s="1572"/>
      <c r="E1347" s="1573">
        <v>72</v>
      </c>
      <c r="F1347" s="1574" t="s">
        <v>4349</v>
      </c>
      <c r="G1347" s="1574"/>
      <c r="H1347" s="1576"/>
      <c r="I1347" s="1582"/>
      <c r="J1347" s="1578"/>
      <c r="K1347" s="1578"/>
      <c r="L1347" s="1582">
        <v>90</v>
      </c>
      <c r="M1347" s="1576"/>
      <c r="N1347" s="1611"/>
      <c r="O1347" s="1616" t="s">
        <v>4348</v>
      </c>
      <c r="P1347" s="1595"/>
      <c r="Q1347" s="1595"/>
      <c r="R1347" s="1595"/>
      <c r="S1347" s="1595"/>
      <c r="T1347" s="1595"/>
      <c r="U1347" s="1595"/>
    </row>
    <row r="1348" spans="1:21" s="1581" customFormat="1">
      <c r="A1348" s="1569" t="s">
        <v>4347</v>
      </c>
      <c r="B1348" s="1570" t="s">
        <v>541</v>
      </c>
      <c r="C1348" s="1571" t="s">
        <v>4344</v>
      </c>
      <c r="D1348" s="1572"/>
      <c r="E1348" s="1573">
        <v>74.5</v>
      </c>
      <c r="F1348" s="1574" t="s">
        <v>4349</v>
      </c>
      <c r="G1348" s="1574"/>
      <c r="H1348" s="1576"/>
      <c r="I1348" s="1582"/>
      <c r="J1348" s="1578"/>
      <c r="K1348" s="1578"/>
      <c r="L1348" s="1582">
        <v>92.5</v>
      </c>
      <c r="M1348" s="1576"/>
      <c r="N1348" s="1611"/>
      <c r="O1348" s="1616" t="s">
        <v>4348</v>
      </c>
      <c r="P1348" s="1595"/>
      <c r="Q1348" s="1595"/>
      <c r="R1348" s="1595"/>
      <c r="S1348" s="1595"/>
      <c r="T1348" s="1595"/>
      <c r="U1348" s="1595"/>
    </row>
    <row r="1349" spans="1:21" s="584" customFormat="1">
      <c r="A1349" s="610"/>
      <c r="B1349" s="1448" t="s">
        <v>541</v>
      </c>
      <c r="C1349" s="1449" t="s">
        <v>3923</v>
      </c>
      <c r="D1349" s="1450"/>
      <c r="E1349" s="1451"/>
      <c r="F1349" s="1452"/>
      <c r="G1349" s="1452"/>
      <c r="H1349" s="1453"/>
      <c r="I1349" s="1454"/>
      <c r="J1349" s="1455"/>
      <c r="K1349" s="1455"/>
      <c r="L1349" s="1454"/>
      <c r="M1349" s="1453"/>
      <c r="N1349" s="1456"/>
      <c r="O1349" s="1423"/>
      <c r="P1349" s="614"/>
      <c r="Q1349" s="614"/>
      <c r="R1349" s="614"/>
      <c r="S1349" s="614"/>
      <c r="T1349" s="614"/>
      <c r="U1349" s="614"/>
    </row>
    <row r="1350" spans="1:21" s="584" customFormat="1">
      <c r="A1350" s="610"/>
      <c r="B1350" s="1448" t="s">
        <v>541</v>
      </c>
      <c r="C1350" s="1449" t="s">
        <v>3923</v>
      </c>
      <c r="D1350" s="1450"/>
      <c r="E1350" s="1451"/>
      <c r="F1350" s="1452"/>
      <c r="G1350" s="1452"/>
      <c r="H1350" s="1453"/>
      <c r="I1350" s="1454"/>
      <c r="J1350" s="1455"/>
      <c r="K1350" s="1455"/>
      <c r="L1350" s="1454"/>
      <c r="M1350" s="1453"/>
      <c r="N1350" s="1456"/>
      <c r="O1350" s="623"/>
      <c r="P1350" s="614"/>
      <c r="Q1350" s="614"/>
      <c r="R1350" s="614"/>
      <c r="S1350" s="614"/>
      <c r="T1350" s="614"/>
      <c r="U1350" s="614"/>
    </row>
    <row r="1351" spans="1:21" s="342" customFormat="1">
      <c r="A1351" s="610"/>
      <c r="B1351" s="1448" t="s">
        <v>541</v>
      </c>
      <c r="C1351" s="1449" t="s">
        <v>4018</v>
      </c>
      <c r="D1351" s="1450"/>
      <c r="E1351" s="1451"/>
      <c r="F1351" s="1452"/>
      <c r="G1351" s="1452"/>
      <c r="H1351" s="1453"/>
      <c r="I1351" s="1454"/>
      <c r="J1351" s="1455"/>
      <c r="K1351" s="1455"/>
      <c r="L1351" s="1454"/>
      <c r="M1351" s="1453"/>
      <c r="N1351" s="1456"/>
      <c r="O1351" s="623"/>
      <c r="P1351" s="318"/>
      <c r="Q1351" s="318"/>
      <c r="R1351" s="318"/>
      <c r="S1351" s="318"/>
      <c r="T1351" s="318"/>
      <c r="U1351" s="318"/>
    </row>
    <row r="1352" spans="1:21" s="584" customFormat="1">
      <c r="A1352" s="610"/>
      <c r="B1352" s="1448" t="s">
        <v>541</v>
      </c>
      <c r="C1352" s="1449" t="s">
        <v>4018</v>
      </c>
      <c r="D1352" s="1450"/>
      <c r="E1352" s="1451"/>
      <c r="F1352" s="1452"/>
      <c r="G1352" s="1452"/>
      <c r="H1352" s="1453"/>
      <c r="I1352" s="1454"/>
      <c r="J1352" s="1455"/>
      <c r="K1352" s="1455"/>
      <c r="L1352" s="1454"/>
      <c r="M1352" s="1453"/>
      <c r="N1352" s="1456"/>
      <c r="O1352" s="623"/>
      <c r="P1352" s="614"/>
      <c r="Q1352" s="614"/>
      <c r="R1352" s="614"/>
      <c r="S1352" s="614"/>
      <c r="T1352" s="614"/>
      <c r="U1352" s="614"/>
    </row>
    <row r="1353" spans="1:21" s="584" customFormat="1">
      <c r="A1353" s="610"/>
      <c r="B1353" s="1448" t="s">
        <v>3909</v>
      </c>
      <c r="C1353" s="1449" t="s">
        <v>3924</v>
      </c>
      <c r="D1353" s="1450"/>
      <c r="E1353" s="1451"/>
      <c r="F1353" s="1452"/>
      <c r="G1353" s="1452"/>
      <c r="H1353" s="1453"/>
      <c r="I1353" s="1454"/>
      <c r="J1353" s="1455"/>
      <c r="K1353" s="1455"/>
      <c r="L1353" s="1454"/>
      <c r="M1353" s="1453"/>
      <c r="N1353" s="1456"/>
      <c r="O1353" s="623"/>
      <c r="P1353" s="614"/>
      <c r="Q1353" s="614"/>
      <c r="R1353" s="614"/>
      <c r="S1353" s="614"/>
      <c r="T1353" s="614"/>
      <c r="U1353" s="614"/>
    </row>
    <row r="1354" spans="1:21" s="342" customFormat="1">
      <c r="A1354" s="610"/>
      <c r="B1354" s="1448" t="s">
        <v>3909</v>
      </c>
      <c r="C1354" s="1449" t="s">
        <v>3925</v>
      </c>
      <c r="D1354" s="585"/>
      <c r="E1354" s="586"/>
      <c r="F1354" s="590"/>
      <c r="G1354" s="590"/>
      <c r="H1354" s="587"/>
      <c r="I1354" s="588"/>
      <c r="J1354" s="589"/>
      <c r="K1354" s="589"/>
      <c r="L1354" s="588"/>
      <c r="M1354" s="587"/>
      <c r="N1354" s="1401"/>
      <c r="O1354" s="1422"/>
      <c r="P1354" s="318"/>
      <c r="Q1354" s="318"/>
      <c r="R1354" s="318"/>
      <c r="S1354" s="318"/>
      <c r="T1354" s="318"/>
      <c r="U1354" s="318"/>
    </row>
    <row r="1355" spans="1:21" s="525" customFormat="1" ht="16.5" thickBot="1">
      <c r="A1355" s="625"/>
      <c r="B1355" s="1525"/>
      <c r="C1355" s="1518"/>
      <c r="D1355" s="332"/>
      <c r="E1355" s="333"/>
      <c r="F1355" s="334"/>
      <c r="G1355" s="334"/>
      <c r="H1355" s="335"/>
      <c r="I1355" s="336"/>
      <c r="J1355" s="337"/>
      <c r="K1355" s="337"/>
      <c r="L1355" s="336"/>
      <c r="M1355" s="335"/>
      <c r="N1355" s="1413"/>
      <c r="O1355" s="1422"/>
      <c r="P1355" s="637"/>
      <c r="Q1355" s="637"/>
      <c r="R1355" s="637"/>
      <c r="S1355" s="637"/>
      <c r="T1355" s="637"/>
      <c r="U1355" s="637"/>
    </row>
    <row r="1356" spans="1:21" s="525" customFormat="1" ht="16.5" thickBot="1">
      <c r="A1356" s="2083"/>
      <c r="B1356" s="2084"/>
      <c r="C1356" s="2084"/>
      <c r="D1356" s="2084"/>
      <c r="E1356" s="2084"/>
      <c r="F1356" s="2084"/>
      <c r="G1356" s="2084"/>
      <c r="H1356" s="2084"/>
      <c r="I1356" s="2084"/>
      <c r="J1356" s="2084"/>
      <c r="K1356" s="2084"/>
      <c r="L1356" s="2084"/>
      <c r="M1356" s="2084"/>
      <c r="N1356" s="2085"/>
      <c r="O1356" s="1422"/>
      <c r="P1356" s="637"/>
      <c r="Q1356" s="637"/>
      <c r="R1356" s="637"/>
      <c r="S1356" s="637"/>
      <c r="T1356" s="637"/>
      <c r="U1356" s="637"/>
    </row>
    <row r="1357" spans="1:21" s="1581" customFormat="1">
      <c r="A1357" s="1645" t="s">
        <v>4212</v>
      </c>
      <c r="B1357" s="1570" t="s">
        <v>4211</v>
      </c>
      <c r="C1357" s="1571" t="s">
        <v>742</v>
      </c>
      <c r="D1357" s="1572"/>
      <c r="E1357" s="1573">
        <v>80</v>
      </c>
      <c r="F1357" s="1576" t="s">
        <v>53</v>
      </c>
      <c r="G1357" s="1576"/>
      <c r="H1357" s="1576">
        <v>4.4000000000000004</v>
      </c>
      <c r="I1357" s="1582" t="s">
        <v>273</v>
      </c>
      <c r="J1357" s="1578"/>
      <c r="K1357" s="1578"/>
      <c r="L1357" s="1582">
        <v>125</v>
      </c>
      <c r="M1357" s="1576">
        <v>45</v>
      </c>
      <c r="N1357" s="1611">
        <v>9</v>
      </c>
      <c r="O1357" s="1616"/>
      <c r="P1357" s="1595"/>
      <c r="Q1357" s="1595"/>
      <c r="R1357" s="1595"/>
      <c r="S1357" s="1595"/>
      <c r="T1357" s="1595"/>
      <c r="U1357" s="1595"/>
    </row>
    <row r="1358" spans="1:21" s="1581" customFormat="1">
      <c r="A1358" s="1645" t="s">
        <v>4213</v>
      </c>
      <c r="B1358" s="1570" t="s">
        <v>4211</v>
      </c>
      <c r="C1358" s="1571" t="s">
        <v>742</v>
      </c>
      <c r="D1358" s="1572"/>
      <c r="E1358" s="1573">
        <v>99</v>
      </c>
      <c r="F1358" s="1576" t="s">
        <v>53</v>
      </c>
      <c r="G1358" s="1576"/>
      <c r="H1358" s="1576">
        <v>4.4000000000000004</v>
      </c>
      <c r="I1358" s="1582" t="s">
        <v>273</v>
      </c>
      <c r="J1358" s="1578"/>
      <c r="K1358" s="1578"/>
      <c r="L1358" s="1582">
        <v>149</v>
      </c>
      <c r="M1358" s="1576">
        <v>50</v>
      </c>
      <c r="N1358" s="1611">
        <v>9</v>
      </c>
      <c r="O1358" s="1616"/>
      <c r="P1358" s="1595"/>
      <c r="Q1358" s="1595"/>
      <c r="R1358" s="1595"/>
      <c r="S1358" s="1595"/>
      <c r="T1358" s="1595"/>
      <c r="U1358" s="1595"/>
    </row>
    <row r="1359" spans="1:21" s="1581" customFormat="1">
      <c r="A1359" s="1646" t="s">
        <v>9</v>
      </c>
      <c r="B1359" s="1570" t="s">
        <v>4211</v>
      </c>
      <c r="C1359" s="1571" t="s">
        <v>742</v>
      </c>
      <c r="D1359" s="1572"/>
      <c r="E1359" s="1573">
        <v>117.5</v>
      </c>
      <c r="F1359" s="1576" t="s">
        <v>53</v>
      </c>
      <c r="G1359" s="1576"/>
      <c r="H1359" s="1576">
        <v>4.4000000000000004</v>
      </c>
      <c r="I1359" s="1582" t="s">
        <v>273</v>
      </c>
      <c r="J1359" s="1578"/>
      <c r="K1359" s="1578"/>
      <c r="L1359" s="1582">
        <v>159</v>
      </c>
      <c r="M1359" s="1576">
        <v>41.5</v>
      </c>
      <c r="N1359" s="1611">
        <v>9</v>
      </c>
      <c r="O1359" s="1616"/>
      <c r="P1359" s="1595"/>
      <c r="Q1359" s="1595"/>
      <c r="R1359" s="1595"/>
      <c r="S1359" s="1595"/>
      <c r="T1359" s="1595"/>
      <c r="U1359" s="1595"/>
    </row>
    <row r="1360" spans="1:21" s="584" customFormat="1">
      <c r="A1360" s="1647"/>
      <c r="B1360" s="1448" t="s">
        <v>179</v>
      </c>
      <c r="C1360" s="1449" t="s">
        <v>4020</v>
      </c>
      <c r="D1360" s="1450"/>
      <c r="E1360" s="1451"/>
      <c r="F1360" s="1453"/>
      <c r="G1360" s="1453"/>
      <c r="H1360" s="1453"/>
      <c r="I1360" s="310"/>
      <c r="J1360" s="313"/>
      <c r="K1360" s="313"/>
      <c r="L1360" s="310"/>
      <c r="M1360" s="293"/>
      <c r="N1360" s="1402"/>
      <c r="O1360" s="1422"/>
      <c r="P1360" s="614"/>
      <c r="Q1360" s="614"/>
      <c r="R1360" s="614"/>
      <c r="S1360" s="614"/>
      <c r="T1360" s="614"/>
      <c r="U1360" s="614"/>
    </row>
    <row r="1361" spans="1:21" s="584" customFormat="1">
      <c r="A1361" s="1446"/>
      <c r="B1361" s="1448" t="s">
        <v>179</v>
      </c>
      <c r="C1361" s="1449" t="s">
        <v>4020</v>
      </c>
      <c r="D1361" s="1450"/>
      <c r="E1361" s="1451"/>
      <c r="F1361" s="1453"/>
      <c r="G1361" s="1453"/>
      <c r="H1361" s="1453"/>
      <c r="I1361" s="588"/>
      <c r="J1361" s="589"/>
      <c r="K1361" s="589"/>
      <c r="L1361" s="588"/>
      <c r="M1361" s="587"/>
      <c r="N1361" s="1401"/>
      <c r="O1361" s="1422"/>
      <c r="P1361" s="614"/>
      <c r="Q1361" s="614"/>
      <c r="R1361" s="614"/>
      <c r="S1361" s="614"/>
      <c r="T1361" s="614"/>
      <c r="U1361" s="614"/>
    </row>
    <row r="1362" spans="1:21" s="1581" customFormat="1">
      <c r="A1362" s="1731"/>
      <c r="B1362" s="1570" t="s">
        <v>4211</v>
      </c>
      <c r="C1362" s="1571" t="s">
        <v>4382</v>
      </c>
      <c r="D1362" s="1572"/>
      <c r="E1362" s="1573">
        <v>120</v>
      </c>
      <c r="F1362" s="1576" t="s">
        <v>4383</v>
      </c>
      <c r="G1362" s="1576"/>
      <c r="H1362" s="1576"/>
      <c r="I1362" s="1582"/>
      <c r="J1362" s="1578"/>
      <c r="K1362" s="1578"/>
      <c r="L1362" s="1582">
        <v>200</v>
      </c>
      <c r="M1362" s="1576">
        <v>80</v>
      </c>
      <c r="N1362" s="1611"/>
      <c r="O1362" s="1616"/>
      <c r="P1362" s="1595"/>
      <c r="Q1362" s="1595"/>
      <c r="R1362" s="1595"/>
      <c r="S1362" s="1595"/>
      <c r="T1362" s="1595"/>
      <c r="U1362" s="1595"/>
    </row>
    <row r="1363" spans="1:21" s="584" customFormat="1">
      <c r="A1363" s="1446"/>
      <c r="B1363" s="1448"/>
      <c r="C1363" s="1449"/>
      <c r="D1363" s="1450"/>
      <c r="E1363" s="1451"/>
      <c r="F1363" s="1453"/>
      <c r="G1363" s="1453"/>
      <c r="H1363" s="1453"/>
      <c r="I1363" s="588"/>
      <c r="J1363" s="589"/>
      <c r="K1363" s="589"/>
      <c r="L1363" s="588"/>
      <c r="M1363" s="587"/>
      <c r="N1363" s="1401"/>
      <c r="O1363" s="1422"/>
      <c r="P1363" s="614"/>
      <c r="Q1363" s="614"/>
      <c r="R1363" s="614"/>
      <c r="S1363" s="614"/>
      <c r="T1363" s="614"/>
      <c r="U1363" s="614"/>
    </row>
    <row r="1364" spans="1:21" s="584" customFormat="1">
      <c r="A1364" s="1545"/>
      <c r="B1364" s="1448" t="s">
        <v>4021</v>
      </c>
      <c r="C1364" s="1449" t="s">
        <v>4022</v>
      </c>
      <c r="D1364" s="1450"/>
      <c r="E1364" s="1451"/>
      <c r="F1364" s="1453"/>
      <c r="G1364" s="1453"/>
      <c r="H1364" s="1453"/>
      <c r="I1364" s="588"/>
      <c r="J1364" s="589"/>
      <c r="K1364" s="589"/>
      <c r="L1364" s="588"/>
      <c r="M1364" s="587"/>
      <c r="N1364" s="1401"/>
      <c r="O1364" s="1422"/>
      <c r="P1364" s="614"/>
      <c r="Q1364" s="614"/>
      <c r="R1364" s="614"/>
      <c r="S1364" s="614"/>
      <c r="T1364" s="614"/>
      <c r="U1364" s="614"/>
    </row>
    <row r="1365" spans="1:21" s="584" customFormat="1">
      <c r="A1365" s="631"/>
      <c r="B1365" s="1448" t="s">
        <v>276</v>
      </c>
      <c r="C1365" s="1449" t="s">
        <v>645</v>
      </c>
      <c r="D1365" s="1450"/>
      <c r="E1365" s="1451">
        <v>68</v>
      </c>
      <c r="F1365" s="1453" t="s">
        <v>53</v>
      </c>
      <c r="G1365" s="1453"/>
      <c r="H1365" s="1453"/>
      <c r="I1365" s="1454" t="s">
        <v>273</v>
      </c>
      <c r="J1365" s="1455"/>
      <c r="K1365" s="1455"/>
      <c r="L1365" s="1454">
        <v>114</v>
      </c>
      <c r="M1365" s="1453">
        <v>46</v>
      </c>
      <c r="N1365" s="1456">
        <v>6</v>
      </c>
      <c r="O1365" s="1422"/>
      <c r="P1365" s="614"/>
      <c r="Q1365" s="614"/>
      <c r="R1365" s="614"/>
      <c r="S1365" s="614"/>
      <c r="T1365" s="614"/>
      <c r="U1365" s="614"/>
    </row>
    <row r="1366" spans="1:21" s="525" customFormat="1">
      <c r="A1366" s="1546" t="s">
        <v>226</v>
      </c>
      <c r="B1366" s="1448" t="s">
        <v>276</v>
      </c>
      <c r="C1366" s="1449" t="s">
        <v>275</v>
      </c>
      <c r="D1366" s="1450"/>
      <c r="E1366" s="1451">
        <v>96</v>
      </c>
      <c r="F1366" s="1453" t="s">
        <v>53</v>
      </c>
      <c r="G1366" s="1453"/>
      <c r="H1366" s="1453">
        <v>3.4</v>
      </c>
      <c r="I1366" s="1454" t="s">
        <v>273</v>
      </c>
      <c r="J1366" s="1455"/>
      <c r="K1366" s="1455"/>
      <c r="L1366" s="1454">
        <v>115</v>
      </c>
      <c r="M1366" s="1453">
        <v>19</v>
      </c>
      <c r="N1366" s="1456">
        <v>8</v>
      </c>
      <c r="O1366" s="1422"/>
      <c r="P1366" s="637"/>
      <c r="Q1366" s="637"/>
      <c r="R1366" s="637"/>
      <c r="S1366" s="637"/>
      <c r="T1366" s="637"/>
      <c r="U1366" s="637"/>
    </row>
    <row r="1367" spans="1:21" s="525" customFormat="1">
      <c r="A1367" s="1546" t="s">
        <v>484</v>
      </c>
      <c r="B1367" s="1448" t="s">
        <v>276</v>
      </c>
      <c r="C1367" s="1449" t="s">
        <v>275</v>
      </c>
      <c r="D1367" s="1450"/>
      <c r="E1367" s="1451">
        <v>108.5</v>
      </c>
      <c r="F1367" s="1453" t="s">
        <v>53</v>
      </c>
      <c r="G1367" s="1453"/>
      <c r="H1367" s="1453">
        <v>3.4</v>
      </c>
      <c r="I1367" s="1454" t="s">
        <v>273</v>
      </c>
      <c r="J1367" s="1455"/>
      <c r="K1367" s="1455"/>
      <c r="L1367" s="1454">
        <v>130</v>
      </c>
      <c r="M1367" s="1453">
        <v>21.5</v>
      </c>
      <c r="N1367" s="1456">
        <v>8</v>
      </c>
      <c r="O1367" s="1422"/>
      <c r="P1367" s="637"/>
      <c r="Q1367" s="637"/>
      <c r="R1367" s="637"/>
      <c r="S1367" s="637"/>
      <c r="T1367" s="637"/>
      <c r="U1367" s="637"/>
    </row>
    <row r="1368" spans="1:21" s="525" customFormat="1">
      <c r="A1368" s="1547"/>
      <c r="B1368" s="1464" t="s">
        <v>855</v>
      </c>
      <c r="C1368" s="1461" t="s">
        <v>888</v>
      </c>
      <c r="D1368" s="1462"/>
      <c r="E1368" s="1463">
        <v>123</v>
      </c>
      <c r="F1368" s="1465" t="s">
        <v>53</v>
      </c>
      <c r="G1368" s="1465" t="s">
        <v>555</v>
      </c>
      <c r="H1368" s="1465"/>
      <c r="I1368" s="1479"/>
      <c r="J1368" s="1479"/>
      <c r="K1368" s="1479"/>
      <c r="L1368" s="1479">
        <v>133</v>
      </c>
      <c r="M1368" s="1465">
        <v>10</v>
      </c>
      <c r="N1368" s="1467">
        <v>5</v>
      </c>
      <c r="O1368" s="1422"/>
      <c r="P1368" s="637"/>
      <c r="Q1368" s="637"/>
      <c r="R1368" s="637"/>
      <c r="S1368" s="637"/>
      <c r="T1368" s="637"/>
      <c r="U1368" s="637"/>
    </row>
    <row r="1369" spans="1:21" s="525" customFormat="1">
      <c r="A1369" s="1547"/>
      <c r="B1369" s="1464" t="s">
        <v>4024</v>
      </c>
      <c r="C1369" s="1461" t="s">
        <v>4023</v>
      </c>
      <c r="D1369" s="1462"/>
      <c r="E1369" s="1463"/>
      <c r="F1369" s="1465"/>
      <c r="G1369" s="1465"/>
      <c r="H1369" s="1465"/>
      <c r="I1369" s="1479"/>
      <c r="J1369" s="1479"/>
      <c r="K1369" s="1479"/>
      <c r="L1369" s="1479"/>
      <c r="M1369" s="1465"/>
      <c r="N1369" s="1467"/>
      <c r="O1369" s="623"/>
      <c r="P1369" s="637"/>
      <c r="Q1369" s="637"/>
      <c r="R1369" s="637"/>
      <c r="S1369" s="637"/>
      <c r="T1369" s="637"/>
      <c r="U1369" s="637"/>
    </row>
    <row r="1370" spans="1:21" s="1581" customFormat="1">
      <c r="A1370" s="1610" t="s">
        <v>4158</v>
      </c>
      <c r="B1370" s="1570" t="s">
        <v>855</v>
      </c>
      <c r="C1370" s="1571" t="s">
        <v>533</v>
      </c>
      <c r="D1370" s="1572"/>
      <c r="E1370" s="1573">
        <v>87.5</v>
      </c>
      <c r="F1370" s="1576" t="s">
        <v>53</v>
      </c>
      <c r="G1370" s="1575"/>
      <c r="H1370" s="1576">
        <v>5.9</v>
      </c>
      <c r="I1370" s="1582" t="s">
        <v>273</v>
      </c>
      <c r="J1370" s="1578"/>
      <c r="K1370" s="1578"/>
      <c r="L1370" s="1582">
        <v>150</v>
      </c>
      <c r="M1370" s="1576">
        <v>62.5</v>
      </c>
      <c r="N1370" s="1579">
        <v>5</v>
      </c>
      <c r="O1370" s="1575"/>
      <c r="P1370" s="1580"/>
    </row>
    <row r="1371" spans="1:21" s="525" customFormat="1">
      <c r="A1371" s="1547" t="s">
        <v>2375</v>
      </c>
      <c r="B1371" s="1464" t="s">
        <v>855</v>
      </c>
      <c r="C1371" s="1461" t="s">
        <v>2374</v>
      </c>
      <c r="D1371" s="1462"/>
      <c r="E1371" s="1463">
        <v>70</v>
      </c>
      <c r="F1371" s="1465" t="s">
        <v>53</v>
      </c>
      <c r="G1371" s="1465"/>
      <c r="H1371" s="1465">
        <v>5.9</v>
      </c>
      <c r="I1371" s="1479" t="s">
        <v>273</v>
      </c>
      <c r="J1371" s="1479"/>
      <c r="K1371" s="1479"/>
      <c r="L1371" s="1479">
        <v>100</v>
      </c>
      <c r="M1371" s="1465">
        <v>30</v>
      </c>
      <c r="N1371" s="1467">
        <v>4</v>
      </c>
      <c r="O1371" s="623"/>
      <c r="P1371" s="637"/>
      <c r="Q1371" s="637"/>
      <c r="R1371" s="637"/>
      <c r="S1371" s="637"/>
      <c r="T1371" s="637"/>
      <c r="U1371" s="637"/>
    </row>
    <row r="1372" spans="1:21" s="1581" customFormat="1">
      <c r="A1372" s="1630" t="s">
        <v>4361</v>
      </c>
      <c r="B1372" s="1631" t="s">
        <v>2980</v>
      </c>
      <c r="C1372" s="2103" t="s">
        <v>860</v>
      </c>
      <c r="D1372" s="2104"/>
      <c r="E1372" s="1634">
        <v>55</v>
      </c>
      <c r="F1372" s="1622" t="s">
        <v>2979</v>
      </c>
      <c r="G1372" s="1622"/>
      <c r="H1372" s="1622"/>
      <c r="I1372" s="1623" t="s">
        <v>53</v>
      </c>
      <c r="J1372" s="1623"/>
      <c r="K1372" s="1623"/>
      <c r="L1372" s="1623"/>
      <c r="M1372" s="1622">
        <v>30</v>
      </c>
      <c r="N1372" s="1636">
        <v>10</v>
      </c>
      <c r="O1372" s="1616"/>
      <c r="P1372" s="1595"/>
      <c r="Q1372" s="1595"/>
      <c r="R1372" s="1595"/>
      <c r="S1372" s="1595"/>
      <c r="T1372" s="1595"/>
      <c r="U1372" s="1595"/>
    </row>
    <row r="1373" spans="1:21" s="1581" customFormat="1">
      <c r="A1373" s="1630" t="s">
        <v>4362</v>
      </c>
      <c r="B1373" s="1631" t="s">
        <v>2980</v>
      </c>
      <c r="C1373" s="2103" t="s">
        <v>860</v>
      </c>
      <c r="D1373" s="2104"/>
      <c r="E1373" s="1634">
        <v>50</v>
      </c>
      <c r="F1373" s="1622" t="s">
        <v>2979</v>
      </c>
      <c r="G1373" s="1622"/>
      <c r="H1373" s="1622"/>
      <c r="I1373" s="1623" t="s">
        <v>53</v>
      </c>
      <c r="J1373" s="1623"/>
      <c r="K1373" s="1623"/>
      <c r="L1373" s="1623"/>
      <c r="M1373" s="1622">
        <v>30</v>
      </c>
      <c r="N1373" s="1636">
        <v>10</v>
      </c>
      <c r="O1373" s="1616"/>
      <c r="P1373" s="1595"/>
      <c r="Q1373" s="1595"/>
      <c r="R1373" s="1595"/>
      <c r="S1373" s="1595"/>
      <c r="T1373" s="1595"/>
      <c r="U1373" s="1595"/>
    </row>
    <row r="1374" spans="1:21" s="1581" customFormat="1">
      <c r="A1374" s="1630" t="s">
        <v>4361</v>
      </c>
      <c r="B1374" s="1631" t="s">
        <v>2980</v>
      </c>
      <c r="C1374" s="2103" t="s">
        <v>860</v>
      </c>
      <c r="D1374" s="2104"/>
      <c r="E1374" s="1634">
        <v>60</v>
      </c>
      <c r="F1374" s="1622" t="s">
        <v>2981</v>
      </c>
      <c r="G1374" s="1622"/>
      <c r="H1374" s="1622"/>
      <c r="I1374" s="1623" t="s">
        <v>53</v>
      </c>
      <c r="J1374" s="1623"/>
      <c r="K1374" s="1623"/>
      <c r="L1374" s="1623">
        <v>90</v>
      </c>
      <c r="M1374" s="1622">
        <v>30</v>
      </c>
      <c r="N1374" s="1636">
        <v>10</v>
      </c>
      <c r="O1374" s="1616"/>
      <c r="P1374" s="1595"/>
      <c r="Q1374" s="1595"/>
      <c r="R1374" s="1595"/>
      <c r="S1374" s="1595"/>
      <c r="T1374" s="1595"/>
      <c r="U1374" s="1595"/>
    </row>
    <row r="1375" spans="1:21" s="1581" customFormat="1">
      <c r="A1375" s="1630" t="s">
        <v>4362</v>
      </c>
      <c r="B1375" s="1631" t="s">
        <v>2980</v>
      </c>
      <c r="C1375" s="2103" t="s">
        <v>860</v>
      </c>
      <c r="D1375" s="2104"/>
      <c r="E1375" s="1634">
        <v>55</v>
      </c>
      <c r="F1375" s="1622" t="s">
        <v>2981</v>
      </c>
      <c r="G1375" s="1622"/>
      <c r="H1375" s="1622"/>
      <c r="I1375" s="1623" t="s">
        <v>53</v>
      </c>
      <c r="J1375" s="1623"/>
      <c r="K1375" s="1623"/>
      <c r="L1375" s="1623"/>
      <c r="M1375" s="1622">
        <v>30</v>
      </c>
      <c r="N1375" s="1636">
        <v>10</v>
      </c>
      <c r="O1375" s="1616"/>
      <c r="P1375" s="1595"/>
      <c r="Q1375" s="1595"/>
      <c r="R1375" s="1595"/>
      <c r="S1375" s="1595"/>
      <c r="T1375" s="1595"/>
      <c r="U1375" s="1595"/>
    </row>
    <row r="1376" spans="1:21" s="584" customFormat="1">
      <c r="A1376" s="1547"/>
      <c r="B1376" s="1464" t="s">
        <v>227</v>
      </c>
      <c r="C1376" s="1461" t="s">
        <v>328</v>
      </c>
      <c r="D1376" s="1462"/>
      <c r="E1376" s="1463">
        <v>75</v>
      </c>
      <c r="F1376" s="1465" t="s">
        <v>53</v>
      </c>
      <c r="G1376" s="1465"/>
      <c r="H1376" s="1465" t="s">
        <v>54</v>
      </c>
      <c r="I1376" s="1479"/>
      <c r="J1376" s="1479"/>
      <c r="K1376" s="1479"/>
      <c r="L1376" s="1479">
        <v>130</v>
      </c>
      <c r="M1376" s="1465">
        <v>55</v>
      </c>
      <c r="N1376" s="1467">
        <v>6</v>
      </c>
      <c r="O1376" s="1423"/>
      <c r="P1376" s="614"/>
      <c r="Q1376" s="614"/>
      <c r="R1376" s="614"/>
      <c r="S1376" s="614"/>
      <c r="T1376" s="614"/>
      <c r="U1376" s="614"/>
    </row>
    <row r="1377" spans="1:21" s="584" customFormat="1">
      <c r="A1377" s="1547"/>
      <c r="B1377" s="1464" t="s">
        <v>227</v>
      </c>
      <c r="C1377" s="1461" t="s">
        <v>328</v>
      </c>
      <c r="D1377" s="1462"/>
      <c r="E1377" s="1463">
        <v>65</v>
      </c>
      <c r="F1377" s="1465" t="s">
        <v>53</v>
      </c>
      <c r="G1377" s="1465"/>
      <c r="H1377" s="1465"/>
      <c r="I1377" s="1479"/>
      <c r="J1377" s="1479"/>
      <c r="K1377" s="1479"/>
      <c r="L1377" s="1479">
        <v>120</v>
      </c>
      <c r="M1377" s="1465">
        <v>55</v>
      </c>
      <c r="N1377" s="1467">
        <v>6</v>
      </c>
      <c r="O1377" s="1423"/>
      <c r="P1377" s="614"/>
      <c r="Q1377" s="614"/>
      <c r="R1377" s="614"/>
      <c r="S1377" s="614"/>
      <c r="T1377" s="614"/>
      <c r="U1377" s="614"/>
    </row>
    <row r="1378" spans="1:21" s="584" customFormat="1">
      <c r="A1378" s="1459"/>
      <c r="B1378" s="1464" t="s">
        <v>227</v>
      </c>
      <c r="C1378" s="1461" t="s">
        <v>329</v>
      </c>
      <c r="D1378" s="1462"/>
      <c r="E1378" s="1463">
        <v>39</v>
      </c>
      <c r="F1378" s="1465"/>
      <c r="G1378" s="1465"/>
      <c r="H1378" s="1465"/>
      <c r="I1378" s="1479"/>
      <c r="J1378" s="1479"/>
      <c r="K1378" s="1479"/>
      <c r="L1378" s="1479">
        <v>65</v>
      </c>
      <c r="M1378" s="1465">
        <v>26</v>
      </c>
      <c r="N1378" s="1467">
        <v>2</v>
      </c>
      <c r="O1378" s="1423"/>
      <c r="P1378" s="614"/>
      <c r="Q1378" s="614"/>
      <c r="R1378" s="614"/>
      <c r="S1378" s="614"/>
      <c r="T1378" s="614"/>
      <c r="U1378" s="614"/>
    </row>
    <row r="1379" spans="1:21" s="1581" customFormat="1">
      <c r="A1379" s="1628" t="s">
        <v>4357</v>
      </c>
      <c r="B1379" s="1631" t="s">
        <v>622</v>
      </c>
      <c r="C1379" s="2103" t="s">
        <v>860</v>
      </c>
      <c r="D1379" s="2104"/>
      <c r="E1379" s="1634">
        <v>75</v>
      </c>
      <c r="F1379" s="1574" t="s">
        <v>2979</v>
      </c>
      <c r="G1379" s="1574"/>
      <c r="H1379" s="1576"/>
      <c r="I1379" s="1575" t="s">
        <v>53</v>
      </c>
      <c r="J1379" s="1575"/>
      <c r="K1379" s="1578"/>
      <c r="L1379" s="1582">
        <v>115</v>
      </c>
      <c r="M1379" s="1574">
        <v>40</v>
      </c>
      <c r="N1379" s="1611">
        <v>10</v>
      </c>
      <c r="O1379" s="1616" t="s">
        <v>4358</v>
      </c>
      <c r="P1379" s="1595"/>
      <c r="Q1379" s="1595"/>
      <c r="R1379" s="1595"/>
      <c r="S1379" s="1595"/>
      <c r="T1379" s="1595"/>
      <c r="U1379" s="1595"/>
    </row>
    <row r="1380" spans="1:21" s="1581" customFormat="1">
      <c r="A1380" s="1628" t="s">
        <v>4356</v>
      </c>
      <c r="B1380" s="1570" t="s">
        <v>622</v>
      </c>
      <c r="C1380" s="2065" t="s">
        <v>860</v>
      </c>
      <c r="D1380" s="2066"/>
      <c r="E1380" s="1573">
        <v>65</v>
      </c>
      <c r="F1380" s="1574" t="s">
        <v>2979</v>
      </c>
      <c r="G1380" s="1574"/>
      <c r="H1380" s="1576"/>
      <c r="I1380" s="1575" t="s">
        <v>53</v>
      </c>
      <c r="J1380" s="1575"/>
      <c r="K1380" s="1578"/>
      <c r="L1380" s="1582">
        <v>105</v>
      </c>
      <c r="M1380" s="1574">
        <v>40</v>
      </c>
      <c r="N1380" s="1611">
        <v>10</v>
      </c>
      <c r="O1380" s="1616" t="s">
        <v>4358</v>
      </c>
      <c r="P1380" s="1595"/>
      <c r="Q1380" s="1595"/>
      <c r="R1380" s="1595"/>
      <c r="S1380" s="1595"/>
      <c r="T1380" s="1595"/>
      <c r="U1380" s="1595"/>
    </row>
    <row r="1381" spans="1:21" s="1581" customFormat="1">
      <c r="A1381" s="1628" t="s">
        <v>2983</v>
      </c>
      <c r="B1381" s="1570" t="s">
        <v>622</v>
      </c>
      <c r="C1381" s="2065" t="s">
        <v>860</v>
      </c>
      <c r="D1381" s="2066"/>
      <c r="E1381" s="1573">
        <v>55</v>
      </c>
      <c r="F1381" s="1574" t="s">
        <v>2979</v>
      </c>
      <c r="G1381" s="1574"/>
      <c r="H1381" s="1576"/>
      <c r="I1381" s="1575" t="s">
        <v>53</v>
      </c>
      <c r="J1381" s="1575"/>
      <c r="K1381" s="1578"/>
      <c r="L1381" s="1582">
        <v>95</v>
      </c>
      <c r="M1381" s="1574">
        <v>40</v>
      </c>
      <c r="N1381" s="1611">
        <v>10</v>
      </c>
      <c r="O1381" s="1616" t="s">
        <v>4358</v>
      </c>
      <c r="P1381" s="1595"/>
      <c r="Q1381" s="1595"/>
      <c r="R1381" s="1595"/>
      <c r="S1381" s="1595"/>
      <c r="T1381" s="1595"/>
      <c r="U1381" s="1595"/>
    </row>
    <row r="1382" spans="1:21" s="1581" customFormat="1">
      <c r="A1382" s="1628" t="s">
        <v>4357</v>
      </c>
      <c r="B1382" s="1570" t="s">
        <v>622</v>
      </c>
      <c r="C1382" s="2065" t="s">
        <v>860</v>
      </c>
      <c r="D1382" s="2066"/>
      <c r="E1382" s="1573">
        <v>83</v>
      </c>
      <c r="F1382" s="1574" t="s">
        <v>2981</v>
      </c>
      <c r="G1382" s="1574"/>
      <c r="H1382" s="1576"/>
      <c r="I1382" s="1575" t="s">
        <v>53</v>
      </c>
      <c r="J1382" s="1575"/>
      <c r="K1382" s="1578"/>
      <c r="L1382" s="1582">
        <v>138</v>
      </c>
      <c r="M1382" s="1574">
        <v>55</v>
      </c>
      <c r="N1382" s="1611">
        <v>10</v>
      </c>
      <c r="O1382" s="1616" t="s">
        <v>4358</v>
      </c>
      <c r="P1382" s="1595"/>
      <c r="Q1382" s="1595"/>
      <c r="R1382" s="1595"/>
      <c r="S1382" s="1595"/>
      <c r="T1382" s="1595"/>
      <c r="U1382" s="1595"/>
    </row>
    <row r="1383" spans="1:21" s="1581" customFormat="1">
      <c r="A1383" s="1628" t="s">
        <v>4356</v>
      </c>
      <c r="B1383" s="1570" t="s">
        <v>622</v>
      </c>
      <c r="C1383" s="2065" t="s">
        <v>860</v>
      </c>
      <c r="D1383" s="2066"/>
      <c r="E1383" s="1573">
        <v>69</v>
      </c>
      <c r="F1383" s="1574" t="s">
        <v>2981</v>
      </c>
      <c r="G1383" s="1574"/>
      <c r="H1383" s="1576"/>
      <c r="I1383" s="1575" t="s">
        <v>53</v>
      </c>
      <c r="J1383" s="1575"/>
      <c r="K1383" s="1578"/>
      <c r="L1383" s="1582"/>
      <c r="M1383" s="1574">
        <v>45</v>
      </c>
      <c r="N1383" s="1611">
        <v>10</v>
      </c>
      <c r="O1383" s="1616" t="s">
        <v>4358</v>
      </c>
      <c r="P1383" s="1595"/>
      <c r="Q1383" s="1595"/>
      <c r="R1383" s="1595"/>
      <c r="S1383" s="1595"/>
      <c r="T1383" s="1595"/>
      <c r="U1383" s="1595"/>
    </row>
    <row r="1384" spans="1:21" s="1581" customFormat="1">
      <c r="A1384" s="1628" t="s">
        <v>2983</v>
      </c>
      <c r="B1384" s="1570" t="s">
        <v>622</v>
      </c>
      <c r="C1384" s="2065" t="s">
        <v>860</v>
      </c>
      <c r="D1384" s="2066"/>
      <c r="E1384" s="1573">
        <v>61</v>
      </c>
      <c r="F1384" s="1574" t="s">
        <v>2981</v>
      </c>
      <c r="G1384" s="1574"/>
      <c r="H1384" s="1576"/>
      <c r="I1384" s="1575" t="s">
        <v>53</v>
      </c>
      <c r="J1384" s="1575"/>
      <c r="K1384" s="1578"/>
      <c r="L1384" s="1582">
        <v>106</v>
      </c>
      <c r="M1384" s="1574">
        <v>45</v>
      </c>
      <c r="N1384" s="1611">
        <v>10</v>
      </c>
      <c r="O1384" s="1616" t="s">
        <v>4358</v>
      </c>
      <c r="P1384" s="1595"/>
      <c r="Q1384" s="1595"/>
      <c r="R1384" s="1595"/>
      <c r="S1384" s="1595"/>
      <c r="T1384" s="1595"/>
      <c r="U1384" s="1595"/>
    </row>
    <row r="1385" spans="1:21" s="1581" customFormat="1">
      <c r="A1385" s="1628" t="s">
        <v>4360</v>
      </c>
      <c r="B1385" s="1570" t="s">
        <v>622</v>
      </c>
      <c r="C1385" s="2065" t="s">
        <v>856</v>
      </c>
      <c r="D1385" s="2066"/>
      <c r="E1385" s="1573">
        <v>85</v>
      </c>
      <c r="F1385" s="1574" t="s">
        <v>2979</v>
      </c>
      <c r="G1385" s="1574"/>
      <c r="H1385" s="1576"/>
      <c r="I1385" s="1575" t="s">
        <v>53</v>
      </c>
      <c r="J1385" s="1575"/>
      <c r="K1385" s="1578"/>
      <c r="L1385" s="1582"/>
      <c r="M1385" s="1574">
        <v>55</v>
      </c>
      <c r="N1385" s="1611">
        <v>10</v>
      </c>
      <c r="O1385" s="1616" t="s">
        <v>4358</v>
      </c>
      <c r="P1385" s="1595"/>
      <c r="Q1385" s="1595"/>
      <c r="R1385" s="1595"/>
      <c r="S1385" s="1595"/>
      <c r="T1385" s="1595"/>
      <c r="U1385" s="1595"/>
    </row>
    <row r="1386" spans="1:21" s="1581" customFormat="1">
      <c r="A1386" s="1628" t="s">
        <v>4359</v>
      </c>
      <c r="B1386" s="1570" t="s">
        <v>622</v>
      </c>
      <c r="C1386" s="2065" t="s">
        <v>856</v>
      </c>
      <c r="D1386" s="2066"/>
      <c r="E1386" s="1573">
        <v>60</v>
      </c>
      <c r="F1386" s="1574" t="s">
        <v>2979</v>
      </c>
      <c r="G1386" s="1574"/>
      <c r="H1386" s="1576"/>
      <c r="I1386" s="1575" t="s">
        <v>53</v>
      </c>
      <c r="J1386" s="1575"/>
      <c r="K1386" s="1578"/>
      <c r="L1386" s="1582"/>
      <c r="M1386" s="1574">
        <v>45</v>
      </c>
      <c r="N1386" s="1611">
        <v>10</v>
      </c>
      <c r="O1386" s="1616" t="s">
        <v>4358</v>
      </c>
      <c r="P1386" s="1595"/>
      <c r="Q1386" s="1595"/>
      <c r="R1386" s="1595"/>
      <c r="S1386" s="1595"/>
      <c r="T1386" s="1595"/>
      <c r="U1386" s="1595"/>
    </row>
    <row r="1387" spans="1:21" s="1581" customFormat="1">
      <c r="A1387" s="1628" t="s">
        <v>4360</v>
      </c>
      <c r="B1387" s="1570" t="s">
        <v>622</v>
      </c>
      <c r="C1387" s="2065" t="s">
        <v>856</v>
      </c>
      <c r="D1387" s="2066"/>
      <c r="E1387" s="1573">
        <v>92</v>
      </c>
      <c r="F1387" s="1574" t="s">
        <v>2981</v>
      </c>
      <c r="G1387" s="1574"/>
      <c r="H1387" s="1576"/>
      <c r="I1387" s="1575" t="s">
        <v>53</v>
      </c>
      <c r="J1387" s="1575"/>
      <c r="K1387" s="1578"/>
      <c r="L1387" s="1582"/>
      <c r="M1387" s="1574">
        <v>65</v>
      </c>
      <c r="N1387" s="1611">
        <v>10</v>
      </c>
      <c r="O1387" s="1616" t="s">
        <v>4358</v>
      </c>
      <c r="P1387" s="1595"/>
      <c r="Q1387" s="1595"/>
      <c r="R1387" s="1595"/>
      <c r="S1387" s="1595"/>
      <c r="T1387" s="1595"/>
      <c r="U1387" s="1595"/>
    </row>
    <row r="1388" spans="1:21" s="1581" customFormat="1">
      <c r="A1388" s="1628" t="s">
        <v>4359</v>
      </c>
      <c r="B1388" s="1570" t="s">
        <v>622</v>
      </c>
      <c r="C1388" s="2065" t="s">
        <v>856</v>
      </c>
      <c r="D1388" s="2066"/>
      <c r="E1388" s="1573">
        <v>72</v>
      </c>
      <c r="F1388" s="1574" t="s">
        <v>2981</v>
      </c>
      <c r="G1388" s="1574"/>
      <c r="H1388" s="1576"/>
      <c r="I1388" s="1575" t="s">
        <v>53</v>
      </c>
      <c r="J1388" s="1575"/>
      <c r="K1388" s="1578"/>
      <c r="L1388" s="1582"/>
      <c r="M1388" s="1574">
        <v>55</v>
      </c>
      <c r="N1388" s="1611">
        <v>10</v>
      </c>
      <c r="O1388" s="1616" t="s">
        <v>4358</v>
      </c>
      <c r="P1388" s="1595"/>
      <c r="Q1388" s="1595"/>
      <c r="R1388" s="1595"/>
      <c r="S1388" s="1595"/>
      <c r="T1388" s="1595"/>
      <c r="U1388" s="1595"/>
    </row>
    <row r="1389" spans="1:21" s="1725" customFormat="1">
      <c r="A1389" s="1716"/>
      <c r="B1389" s="1717"/>
      <c r="C1389" s="2067"/>
      <c r="D1389" s="2068"/>
      <c r="E1389" s="1718"/>
      <c r="F1389" s="1719"/>
      <c r="G1389" s="1719"/>
      <c r="H1389" s="1720"/>
      <c r="I1389" s="1729"/>
      <c r="J1389" s="1729"/>
      <c r="K1389" s="1722"/>
      <c r="L1389" s="1721"/>
      <c r="M1389" s="1719"/>
      <c r="N1389" s="1723"/>
      <c r="O1389" s="1730"/>
      <c r="P1389" s="1724"/>
      <c r="Q1389" s="1724"/>
      <c r="R1389" s="1724"/>
      <c r="S1389" s="1724"/>
      <c r="T1389" s="1724"/>
      <c r="U1389" s="1724"/>
    </row>
    <row r="1390" spans="1:21" s="342" customFormat="1">
      <c r="A1390" s="322"/>
      <c r="B1390" s="305"/>
      <c r="C1390" s="306"/>
      <c r="D1390" s="307"/>
      <c r="E1390" s="308"/>
      <c r="F1390" s="293"/>
      <c r="G1390" s="309"/>
      <c r="H1390" s="293"/>
      <c r="I1390" s="310"/>
      <c r="J1390" s="313"/>
      <c r="K1390" s="313"/>
      <c r="L1390" s="310"/>
      <c r="M1390" s="293"/>
      <c r="N1390" s="1402"/>
      <c r="O1390" s="623"/>
      <c r="P1390" s="318"/>
      <c r="Q1390" s="318"/>
      <c r="R1390" s="318"/>
      <c r="S1390" s="318"/>
      <c r="T1390" s="318"/>
      <c r="U1390" s="318"/>
    </row>
    <row r="1391" spans="1:21" s="342" customFormat="1">
      <c r="A1391" s="322"/>
      <c r="B1391" s="305"/>
      <c r="C1391" s="306"/>
      <c r="D1391" s="307"/>
      <c r="E1391" s="308"/>
      <c r="F1391" s="293"/>
      <c r="G1391" s="309"/>
      <c r="H1391" s="293"/>
      <c r="I1391" s="310"/>
      <c r="J1391" s="313"/>
      <c r="K1391" s="313"/>
      <c r="L1391" s="310"/>
      <c r="M1391" s="293"/>
      <c r="N1391" s="1402"/>
      <c r="O1391" s="623"/>
      <c r="P1391" s="318"/>
      <c r="Q1391" s="318"/>
      <c r="R1391" s="318"/>
      <c r="S1391" s="318"/>
      <c r="T1391" s="318"/>
      <c r="U1391" s="318"/>
    </row>
    <row r="1392" spans="1:21" s="584" customFormat="1">
      <c r="A1392" s="638" t="s">
        <v>2219</v>
      </c>
      <c r="B1392" s="53" t="s">
        <v>857</v>
      </c>
      <c r="C1392" s="268" t="s">
        <v>4025</v>
      </c>
      <c r="D1392" s="62"/>
      <c r="E1392" s="284">
        <v>151.25</v>
      </c>
      <c r="F1392" s="286" t="s">
        <v>53</v>
      </c>
      <c r="G1392" s="286"/>
      <c r="H1392" s="286"/>
      <c r="I1392" s="287"/>
      <c r="J1392" s="288"/>
      <c r="K1392" s="288"/>
      <c r="L1392" s="287">
        <v>202.25</v>
      </c>
      <c r="M1392" s="286">
        <v>51</v>
      </c>
      <c r="N1392" s="1400" t="s">
        <v>406</v>
      </c>
      <c r="O1392" s="623"/>
      <c r="P1392" s="614"/>
      <c r="Q1392" s="614"/>
      <c r="R1392" s="614"/>
      <c r="S1392" s="614"/>
      <c r="T1392" s="614"/>
      <c r="U1392" s="614"/>
    </row>
    <row r="1393" spans="1:21" s="584" customFormat="1">
      <c r="A1393" s="638" t="s">
        <v>2220</v>
      </c>
      <c r="B1393" s="53" t="s">
        <v>857</v>
      </c>
      <c r="C1393" s="268" t="s">
        <v>4025</v>
      </c>
      <c r="D1393" s="62"/>
      <c r="E1393" s="284">
        <v>176.25</v>
      </c>
      <c r="F1393" s="286" t="s">
        <v>53</v>
      </c>
      <c r="G1393" s="286"/>
      <c r="H1393" s="286"/>
      <c r="I1393" s="287"/>
      <c r="J1393" s="288"/>
      <c r="K1393" s="288"/>
      <c r="L1393" s="287">
        <v>241.25</v>
      </c>
      <c r="M1393" s="286">
        <v>65</v>
      </c>
      <c r="N1393" s="1400" t="s">
        <v>406</v>
      </c>
      <c r="O1393" s="623"/>
      <c r="P1393" s="614"/>
      <c r="Q1393" s="614"/>
      <c r="R1393" s="614"/>
      <c r="S1393" s="614"/>
      <c r="T1393" s="614"/>
      <c r="U1393" s="614"/>
    </row>
    <row r="1394" spans="1:21" s="584" customFormat="1">
      <c r="A1394" s="638" t="s">
        <v>2221</v>
      </c>
      <c r="B1394" s="53" t="s">
        <v>857</v>
      </c>
      <c r="C1394" s="268" t="s">
        <v>4025</v>
      </c>
      <c r="D1394" s="62"/>
      <c r="E1394" s="284">
        <v>191.25</v>
      </c>
      <c r="F1394" s="286" t="s">
        <v>53</v>
      </c>
      <c r="G1394" s="286"/>
      <c r="H1394" s="286"/>
      <c r="I1394" s="287"/>
      <c r="J1394" s="288"/>
      <c r="K1394" s="288"/>
      <c r="L1394" s="287">
        <v>228.25</v>
      </c>
      <c r="M1394" s="286">
        <v>37</v>
      </c>
      <c r="N1394" s="1400" t="s">
        <v>406</v>
      </c>
      <c r="O1394" s="623"/>
      <c r="P1394" s="614"/>
      <c r="Q1394" s="614"/>
      <c r="R1394" s="614"/>
      <c r="S1394" s="614"/>
      <c r="T1394" s="614"/>
      <c r="U1394" s="614"/>
    </row>
    <row r="1395" spans="1:21" s="1581" customFormat="1">
      <c r="A1395" s="1628" t="s">
        <v>2224</v>
      </c>
      <c r="B1395" s="1570" t="s">
        <v>857</v>
      </c>
      <c r="C1395" s="1571" t="s">
        <v>528</v>
      </c>
      <c r="D1395" s="1572"/>
      <c r="E1395" s="1573">
        <v>85</v>
      </c>
      <c r="F1395" s="1576" t="s">
        <v>53</v>
      </c>
      <c r="G1395" s="1576" t="s">
        <v>529</v>
      </c>
      <c r="H1395" s="1576"/>
      <c r="I1395" s="1582"/>
      <c r="J1395" s="1578"/>
      <c r="K1395" s="1578"/>
      <c r="L1395" s="1582">
        <v>105</v>
      </c>
      <c r="M1395" s="1576">
        <v>20</v>
      </c>
      <c r="N1395" s="1611">
        <v>5</v>
      </c>
      <c r="O1395" s="1616"/>
      <c r="P1395" s="1595"/>
      <c r="Q1395" s="1595"/>
      <c r="R1395" s="1595"/>
      <c r="S1395" s="1595"/>
      <c r="T1395" s="1595"/>
      <c r="U1395" s="1595"/>
    </row>
    <row r="1396" spans="1:21" s="1581" customFormat="1">
      <c r="A1396" s="1628" t="s">
        <v>2225</v>
      </c>
      <c r="B1396" s="1570" t="s">
        <v>857</v>
      </c>
      <c r="C1396" s="1571" t="s">
        <v>528</v>
      </c>
      <c r="D1396" s="1572"/>
      <c r="E1396" s="1573">
        <v>105</v>
      </c>
      <c r="F1396" s="1576" t="s">
        <v>53</v>
      </c>
      <c r="G1396" s="1576" t="s">
        <v>529</v>
      </c>
      <c r="H1396" s="1576"/>
      <c r="I1396" s="1582"/>
      <c r="J1396" s="1578"/>
      <c r="K1396" s="1578"/>
      <c r="L1396" s="1582">
        <v>125</v>
      </c>
      <c r="M1396" s="1576">
        <v>20</v>
      </c>
      <c r="N1396" s="1611">
        <v>5</v>
      </c>
      <c r="O1396" s="1616"/>
      <c r="P1396" s="1595"/>
      <c r="Q1396" s="1595"/>
      <c r="R1396" s="1595"/>
      <c r="S1396" s="1595"/>
      <c r="T1396" s="1595"/>
      <c r="U1396" s="1595"/>
    </row>
    <row r="1397" spans="1:21" s="1581" customFormat="1">
      <c r="A1397" s="1628" t="s">
        <v>2226</v>
      </c>
      <c r="B1397" s="1570" t="s">
        <v>857</v>
      </c>
      <c r="C1397" s="1571" t="s">
        <v>528</v>
      </c>
      <c r="D1397" s="1572"/>
      <c r="E1397" s="1573">
        <v>130</v>
      </c>
      <c r="F1397" s="1576" t="s">
        <v>53</v>
      </c>
      <c r="G1397" s="1576" t="s">
        <v>529</v>
      </c>
      <c r="H1397" s="1576"/>
      <c r="I1397" s="1582"/>
      <c r="J1397" s="1578"/>
      <c r="K1397" s="1578"/>
      <c r="L1397" s="1582">
        <v>150</v>
      </c>
      <c r="M1397" s="1576">
        <v>20</v>
      </c>
      <c r="N1397" s="1611">
        <v>5</v>
      </c>
      <c r="O1397" s="1616"/>
      <c r="P1397" s="1595"/>
      <c r="Q1397" s="1595"/>
      <c r="R1397" s="1595"/>
      <c r="S1397" s="1595"/>
      <c r="T1397" s="1595"/>
      <c r="U1397" s="1595"/>
    </row>
    <row r="1398" spans="1:21" s="584" customFormat="1">
      <c r="A1398" s="638"/>
      <c r="B1398" s="53" t="s">
        <v>857</v>
      </c>
      <c r="C1398" s="268" t="s">
        <v>3928</v>
      </c>
      <c r="D1398" s="62"/>
      <c r="E1398" s="284"/>
      <c r="F1398" s="286"/>
      <c r="G1398" s="286"/>
      <c r="H1398" s="286"/>
      <c r="I1398" s="287"/>
      <c r="J1398" s="288"/>
      <c r="K1398" s="288"/>
      <c r="L1398" s="287"/>
      <c r="M1398" s="286"/>
      <c r="N1398" s="1400"/>
      <c r="O1398" s="623"/>
      <c r="P1398" s="614"/>
      <c r="Q1398" s="614"/>
      <c r="R1398" s="614"/>
      <c r="S1398" s="614"/>
      <c r="T1398" s="614"/>
      <c r="U1398" s="614"/>
    </row>
    <row r="1399" spans="1:21" s="584" customFormat="1">
      <c r="A1399" s="638"/>
      <c r="B1399" s="53" t="s">
        <v>857</v>
      </c>
      <c r="C1399" s="268" t="s">
        <v>3928</v>
      </c>
      <c r="D1399" s="62"/>
      <c r="E1399" s="284"/>
      <c r="F1399" s="286"/>
      <c r="G1399" s="286"/>
      <c r="H1399" s="286"/>
      <c r="I1399" s="287"/>
      <c r="J1399" s="288"/>
      <c r="K1399" s="288"/>
      <c r="L1399" s="287"/>
      <c r="M1399" s="286"/>
      <c r="N1399" s="1400"/>
      <c r="O1399" s="1428"/>
      <c r="P1399" s="627"/>
      <c r="Q1399" s="614"/>
      <c r="R1399" s="614"/>
      <c r="S1399" s="614"/>
      <c r="T1399" s="614"/>
      <c r="U1399" s="614"/>
    </row>
    <row r="1400" spans="1:21" s="584" customFormat="1">
      <c r="A1400" s="638"/>
      <c r="B1400" s="53" t="s">
        <v>857</v>
      </c>
      <c r="C1400" s="268" t="s">
        <v>3929</v>
      </c>
      <c r="D1400" s="62"/>
      <c r="E1400" s="284"/>
      <c r="F1400" s="286"/>
      <c r="G1400" s="286"/>
      <c r="H1400" s="286"/>
      <c r="I1400" s="287"/>
      <c r="J1400" s="288"/>
      <c r="K1400" s="288"/>
      <c r="L1400" s="287"/>
      <c r="M1400" s="286"/>
      <c r="N1400" s="1400"/>
      <c r="O1400" s="1422"/>
      <c r="P1400" s="614"/>
      <c r="Q1400" s="614"/>
      <c r="R1400" s="614"/>
      <c r="S1400" s="614"/>
      <c r="T1400" s="614"/>
      <c r="U1400" s="614"/>
    </row>
    <row r="1401" spans="1:21" s="584" customFormat="1">
      <c r="A1401" s="638"/>
      <c r="B1401" s="53" t="s">
        <v>857</v>
      </c>
      <c r="C1401" s="268" t="s">
        <v>3929</v>
      </c>
      <c r="D1401" s="62"/>
      <c r="E1401" s="284"/>
      <c r="F1401" s="286"/>
      <c r="G1401" s="286"/>
      <c r="H1401" s="286"/>
      <c r="I1401" s="287"/>
      <c r="J1401" s="288"/>
      <c r="K1401" s="288"/>
      <c r="L1401" s="287"/>
      <c r="M1401" s="286"/>
      <c r="N1401" s="1400"/>
      <c r="O1401" s="1422"/>
      <c r="P1401" s="627"/>
      <c r="Q1401" s="614"/>
      <c r="R1401" s="614"/>
      <c r="S1401" s="614"/>
      <c r="T1401" s="614"/>
      <c r="U1401" s="614"/>
    </row>
    <row r="1402" spans="1:21" s="584" customFormat="1">
      <c r="A1402" s="638"/>
      <c r="B1402" s="53" t="s">
        <v>857</v>
      </c>
      <c r="C1402" s="268" t="s">
        <v>3930</v>
      </c>
      <c r="D1402" s="62"/>
      <c r="E1402" s="284"/>
      <c r="F1402" s="286"/>
      <c r="G1402" s="286"/>
      <c r="H1402" s="286"/>
      <c r="I1402" s="287"/>
      <c r="J1402" s="288"/>
      <c r="K1402" s="288"/>
      <c r="L1402" s="287"/>
      <c r="M1402" s="286"/>
      <c r="N1402" s="1400"/>
      <c r="O1402" s="1422"/>
      <c r="P1402" s="627"/>
      <c r="Q1402" s="614"/>
      <c r="R1402" s="614"/>
      <c r="S1402" s="614"/>
      <c r="T1402" s="614"/>
      <c r="U1402" s="614"/>
    </row>
    <row r="1403" spans="1:21" s="584" customFormat="1" ht="15" customHeight="1">
      <c r="A1403" s="638"/>
      <c r="B1403" s="53" t="s">
        <v>857</v>
      </c>
      <c r="C1403" s="268" t="s">
        <v>3930</v>
      </c>
      <c r="D1403" s="62"/>
      <c r="E1403" s="284"/>
      <c r="F1403" s="286"/>
      <c r="G1403" s="286"/>
      <c r="H1403" s="286"/>
      <c r="I1403" s="287"/>
      <c r="J1403" s="288"/>
      <c r="K1403" s="288"/>
      <c r="L1403" s="287"/>
      <c r="M1403" s="286"/>
      <c r="N1403" s="1400"/>
      <c r="O1403" s="1422"/>
      <c r="P1403" s="627"/>
      <c r="Q1403" s="614"/>
      <c r="R1403" s="614"/>
      <c r="S1403" s="614"/>
      <c r="T1403" s="614"/>
      <c r="U1403" s="614"/>
    </row>
    <row r="1404" spans="1:21" s="525" customFormat="1">
      <c r="A1404" s="638" t="s">
        <v>2376</v>
      </c>
      <c r="B1404" s="53" t="s">
        <v>228</v>
      </c>
      <c r="C1404" s="268" t="s">
        <v>644</v>
      </c>
      <c r="D1404" s="62"/>
      <c r="E1404" s="284">
        <v>65</v>
      </c>
      <c r="F1404" s="286" t="s">
        <v>53</v>
      </c>
      <c r="G1404" s="285"/>
      <c r="H1404" s="286"/>
      <c r="I1404" s="287"/>
      <c r="J1404" s="288"/>
      <c r="K1404" s="288"/>
      <c r="L1404" s="287">
        <v>98</v>
      </c>
      <c r="M1404" s="286">
        <v>33</v>
      </c>
      <c r="N1404" s="1400">
        <v>6</v>
      </c>
      <c r="O1404" s="1422"/>
      <c r="P1404" s="656"/>
      <c r="Q1404" s="637"/>
      <c r="R1404" s="637"/>
      <c r="S1404" s="637"/>
      <c r="T1404" s="637"/>
      <c r="U1404" s="637"/>
    </row>
    <row r="1405" spans="1:21" s="525" customFormat="1">
      <c r="A1405" s="638" t="s">
        <v>1171</v>
      </c>
      <c r="B1405" s="53" t="s">
        <v>228</v>
      </c>
      <c r="C1405" s="268" t="s">
        <v>644</v>
      </c>
      <c r="D1405" s="62"/>
      <c r="E1405" s="284">
        <v>72</v>
      </c>
      <c r="F1405" s="286" t="s">
        <v>53</v>
      </c>
      <c r="G1405" s="285"/>
      <c r="H1405" s="286"/>
      <c r="I1405" s="287"/>
      <c r="J1405" s="288"/>
      <c r="K1405" s="288"/>
      <c r="L1405" s="287">
        <v>108</v>
      </c>
      <c r="M1405" s="286">
        <v>36</v>
      </c>
      <c r="N1405" s="1400">
        <v>6</v>
      </c>
      <c r="O1405" s="623"/>
      <c r="P1405" s="656"/>
      <c r="Q1405" s="637"/>
      <c r="R1405" s="637"/>
      <c r="S1405" s="637"/>
      <c r="T1405" s="637"/>
      <c r="U1405" s="637"/>
    </row>
    <row r="1406" spans="1:21" s="525" customFormat="1">
      <c r="A1406" s="638" t="s">
        <v>2377</v>
      </c>
      <c r="B1406" s="53" t="s">
        <v>228</v>
      </c>
      <c r="C1406" s="268" t="s">
        <v>644</v>
      </c>
      <c r="D1406" s="62"/>
      <c r="E1406" s="284">
        <v>82</v>
      </c>
      <c r="F1406" s="286" t="s">
        <v>53</v>
      </c>
      <c r="G1406" s="285"/>
      <c r="H1406" s="286"/>
      <c r="I1406" s="287"/>
      <c r="J1406" s="288"/>
      <c r="K1406" s="288"/>
      <c r="L1406" s="287">
        <v>108</v>
      </c>
      <c r="M1406" s="286">
        <v>26</v>
      </c>
      <c r="N1406" s="1400">
        <v>6</v>
      </c>
      <c r="O1406" s="623"/>
      <c r="P1406" s="656"/>
      <c r="Q1406" s="637"/>
      <c r="R1406" s="637"/>
      <c r="S1406" s="637"/>
      <c r="T1406" s="637"/>
      <c r="U1406" s="637"/>
    </row>
    <row r="1407" spans="1:21" s="525" customFormat="1">
      <c r="A1407" s="638" t="s">
        <v>1172</v>
      </c>
      <c r="B1407" s="53" t="s">
        <v>228</v>
      </c>
      <c r="C1407" s="268" t="s">
        <v>644</v>
      </c>
      <c r="D1407" s="62"/>
      <c r="E1407" s="284">
        <v>120</v>
      </c>
      <c r="F1407" s="286" t="s">
        <v>53</v>
      </c>
      <c r="G1407" s="285"/>
      <c r="H1407" s="286"/>
      <c r="I1407" s="287"/>
      <c r="J1407" s="288"/>
      <c r="K1407" s="288"/>
      <c r="L1407" s="287">
        <v>150</v>
      </c>
      <c r="M1407" s="286">
        <v>30</v>
      </c>
      <c r="N1407" s="1400">
        <v>6</v>
      </c>
      <c r="O1407" s="1425"/>
      <c r="P1407" s="637"/>
      <c r="Q1407" s="637"/>
      <c r="R1407" s="637"/>
      <c r="S1407" s="637"/>
      <c r="T1407" s="637"/>
      <c r="U1407" s="637"/>
    </row>
    <row r="1408" spans="1:21" s="525" customFormat="1">
      <c r="A1408" s="638" t="s">
        <v>2378</v>
      </c>
      <c r="B1408" s="53" t="s">
        <v>228</v>
      </c>
      <c r="C1408" s="268" t="s">
        <v>644</v>
      </c>
      <c r="D1408" s="62"/>
      <c r="E1408" s="284">
        <v>84</v>
      </c>
      <c r="F1408" s="286" t="s">
        <v>53</v>
      </c>
      <c r="G1408" s="285"/>
      <c r="H1408" s="286"/>
      <c r="I1408" s="287"/>
      <c r="J1408" s="288"/>
      <c r="K1408" s="288"/>
      <c r="L1408" s="287">
        <v>113</v>
      </c>
      <c r="M1408" s="286">
        <v>29</v>
      </c>
      <c r="N1408" s="1400">
        <v>6</v>
      </c>
      <c r="O1408" s="1428"/>
      <c r="P1408" s="637"/>
      <c r="Q1408" s="637"/>
      <c r="R1408" s="637"/>
      <c r="S1408" s="637"/>
      <c r="T1408" s="637"/>
      <c r="U1408" s="637"/>
    </row>
    <row r="1409" spans="1:21" s="1581" customFormat="1">
      <c r="A1409" s="1628" t="s">
        <v>4365</v>
      </c>
      <c r="B1409" s="1570" t="s">
        <v>228</v>
      </c>
      <c r="C1409" s="1571" t="s">
        <v>4364</v>
      </c>
      <c r="D1409" s="1572"/>
      <c r="E1409" s="1573">
        <v>75</v>
      </c>
      <c r="F1409" s="286" t="s">
        <v>53</v>
      </c>
      <c r="G1409" s="1574"/>
      <c r="H1409" s="1576"/>
      <c r="I1409" s="1582" t="s">
        <v>4370</v>
      </c>
      <c r="J1409" s="1578"/>
      <c r="K1409" s="1578"/>
      <c r="L1409" s="1582">
        <v>100</v>
      </c>
      <c r="M1409" s="1576"/>
      <c r="N1409" s="1611">
        <v>7</v>
      </c>
      <c r="O1409" s="1616" t="s">
        <v>4369</v>
      </c>
      <c r="P1409" s="1595"/>
      <c r="Q1409" s="1595"/>
      <c r="R1409" s="1595"/>
      <c r="S1409" s="1595"/>
      <c r="T1409" s="1595"/>
      <c r="U1409" s="1595"/>
    </row>
    <row r="1410" spans="1:21" s="1581" customFormat="1">
      <c r="A1410" s="1628" t="s">
        <v>4366</v>
      </c>
      <c r="B1410" s="1570" t="s">
        <v>228</v>
      </c>
      <c r="C1410" s="1571" t="s">
        <v>4364</v>
      </c>
      <c r="D1410" s="1572"/>
      <c r="E1410" s="1573">
        <v>96</v>
      </c>
      <c r="F1410" s="286" t="s">
        <v>53</v>
      </c>
      <c r="G1410" s="1574"/>
      <c r="H1410" s="1576"/>
      <c r="I1410" s="1582" t="s">
        <v>4370</v>
      </c>
      <c r="J1410" s="1578"/>
      <c r="K1410" s="1578"/>
      <c r="L1410" s="1582">
        <v>121</v>
      </c>
      <c r="M1410" s="1576"/>
      <c r="N1410" s="1611">
        <v>7</v>
      </c>
      <c r="O1410" s="1616" t="s">
        <v>4369</v>
      </c>
      <c r="P1410" s="1595"/>
      <c r="Q1410" s="1595"/>
      <c r="R1410" s="1595"/>
      <c r="S1410" s="1595"/>
      <c r="T1410" s="1595"/>
      <c r="U1410" s="1595"/>
    </row>
    <row r="1411" spans="1:21" s="1581" customFormat="1">
      <c r="A1411" s="1628" t="s">
        <v>4367</v>
      </c>
      <c r="B1411" s="1570" t="s">
        <v>228</v>
      </c>
      <c r="C1411" s="1571" t="s">
        <v>4364</v>
      </c>
      <c r="D1411" s="1572"/>
      <c r="E1411" s="1573">
        <v>120</v>
      </c>
      <c r="F1411" s="286" t="s">
        <v>53</v>
      </c>
      <c r="G1411" s="1574"/>
      <c r="H1411" s="1576"/>
      <c r="I1411" s="1582" t="s">
        <v>4370</v>
      </c>
      <c r="J1411" s="1578"/>
      <c r="K1411" s="1578"/>
      <c r="L1411" s="1582">
        <v>145</v>
      </c>
      <c r="M1411" s="1576"/>
      <c r="N1411" s="1611">
        <v>7</v>
      </c>
      <c r="O1411" s="1616" t="s">
        <v>4369</v>
      </c>
      <c r="P1411" s="1595"/>
      <c r="Q1411" s="1595"/>
      <c r="R1411" s="1595"/>
      <c r="S1411" s="1595"/>
      <c r="T1411" s="1595"/>
      <c r="U1411" s="1595"/>
    </row>
    <row r="1412" spans="1:21" s="1581" customFormat="1">
      <c r="A1412" s="1628" t="s">
        <v>4368</v>
      </c>
      <c r="B1412" s="1570" t="s">
        <v>228</v>
      </c>
      <c r="C1412" s="1571" t="s">
        <v>4364</v>
      </c>
      <c r="D1412" s="1572"/>
      <c r="E1412" s="1573">
        <v>96</v>
      </c>
      <c r="F1412" s="286" t="s">
        <v>53</v>
      </c>
      <c r="G1412" s="1574"/>
      <c r="H1412" s="1576"/>
      <c r="I1412" s="1582" t="s">
        <v>4370</v>
      </c>
      <c r="J1412" s="1578"/>
      <c r="K1412" s="1578"/>
      <c r="L1412" s="1582">
        <v>121</v>
      </c>
      <c r="M1412" s="1576"/>
      <c r="N1412" s="1611">
        <v>7</v>
      </c>
      <c r="O1412" s="1616" t="s">
        <v>4369</v>
      </c>
      <c r="P1412" s="1595"/>
      <c r="Q1412" s="1595"/>
      <c r="R1412" s="1595"/>
      <c r="S1412" s="1595"/>
      <c r="T1412" s="1595"/>
      <c r="U1412" s="1595"/>
    </row>
    <row r="1413" spans="1:21" s="584" customFormat="1">
      <c r="A1413" s="638"/>
      <c r="B1413" s="53" t="s">
        <v>4026</v>
      </c>
      <c r="C1413" s="268" t="s">
        <v>4027</v>
      </c>
      <c r="D1413" s="62"/>
      <c r="E1413" s="284"/>
      <c r="F1413" s="286"/>
      <c r="G1413" s="285"/>
      <c r="H1413" s="286"/>
      <c r="I1413" s="287"/>
      <c r="J1413" s="288"/>
      <c r="K1413" s="288"/>
      <c r="L1413" s="287"/>
      <c r="M1413" s="286"/>
      <c r="N1413" s="1400"/>
      <c r="O1413" s="1428"/>
      <c r="P1413" s="614"/>
      <c r="Q1413" s="614"/>
      <c r="R1413" s="614"/>
      <c r="S1413" s="614"/>
      <c r="T1413" s="614"/>
      <c r="U1413" s="614"/>
    </row>
    <row r="1414" spans="1:21" s="584" customFormat="1">
      <c r="A1414" s="638"/>
      <c r="B1414" s="53" t="s">
        <v>4026</v>
      </c>
      <c r="C1414" s="268" t="s">
        <v>4028</v>
      </c>
      <c r="D1414" s="62"/>
      <c r="E1414" s="284"/>
      <c r="F1414" s="286"/>
      <c r="G1414" s="285"/>
      <c r="H1414" s="286"/>
      <c r="I1414" s="287"/>
      <c r="J1414" s="288"/>
      <c r="K1414" s="288"/>
      <c r="L1414" s="287"/>
      <c r="M1414" s="286"/>
      <c r="N1414" s="1400"/>
      <c r="O1414" s="1428"/>
      <c r="P1414" s="627"/>
      <c r="Q1414" s="614"/>
      <c r="R1414" s="614"/>
      <c r="S1414" s="614"/>
      <c r="T1414" s="614"/>
      <c r="U1414" s="614"/>
    </row>
    <row r="1415" spans="1:21" s="584" customFormat="1">
      <c r="A1415" s="1548"/>
      <c r="B1415" s="608"/>
      <c r="C1415" s="609"/>
      <c r="D1415" s="585"/>
      <c r="E1415" s="586"/>
      <c r="F1415" s="590"/>
      <c r="G1415" s="590"/>
      <c r="H1415" s="633"/>
      <c r="I1415" s="633"/>
      <c r="J1415" s="633"/>
      <c r="K1415" s="589"/>
      <c r="L1415" s="588"/>
      <c r="M1415" s="590"/>
      <c r="N1415" s="1401"/>
      <c r="O1415" s="1428"/>
      <c r="P1415" s="627"/>
      <c r="Q1415" s="614"/>
      <c r="R1415" s="614"/>
      <c r="S1415" s="614"/>
      <c r="T1415" s="614"/>
      <c r="U1415" s="614"/>
    </row>
    <row r="1416" spans="1:21" s="525" customFormat="1">
      <c r="A1416" s="1510"/>
      <c r="B1416" s="1448" t="s">
        <v>4030</v>
      </c>
      <c r="C1416" s="1449" t="s">
        <v>4031</v>
      </c>
      <c r="D1416" s="1450"/>
      <c r="E1416" s="1451"/>
      <c r="F1416" s="590"/>
      <c r="G1416" s="590"/>
      <c r="H1416" s="633"/>
      <c r="I1416" s="633"/>
      <c r="J1416" s="633"/>
      <c r="K1416" s="589"/>
      <c r="L1416" s="588"/>
      <c r="M1416" s="590"/>
      <c r="N1416" s="1401"/>
      <c r="O1416" s="1428"/>
      <c r="P1416" s="637"/>
      <c r="Q1416" s="637"/>
      <c r="R1416" s="637"/>
      <c r="S1416" s="637"/>
      <c r="T1416" s="637"/>
      <c r="U1416" s="637"/>
    </row>
    <row r="1417" spans="1:21" s="525" customFormat="1">
      <c r="A1417" s="1510"/>
      <c r="B1417" s="1448" t="s">
        <v>4029</v>
      </c>
      <c r="C1417" s="1449" t="s">
        <v>181</v>
      </c>
      <c r="D1417" s="1450"/>
      <c r="E1417" s="1451">
        <v>160</v>
      </c>
      <c r="F1417" s="1452"/>
      <c r="G1417" s="1452"/>
      <c r="H1417" s="1453"/>
      <c r="I1417" s="1454"/>
      <c r="J1417" s="1455"/>
      <c r="K1417" s="1455"/>
      <c r="L1417" s="1454">
        <v>220</v>
      </c>
      <c r="M1417" s="1452">
        <v>60</v>
      </c>
      <c r="N1417" s="1456">
        <v>10</v>
      </c>
      <c r="O1417" s="1428"/>
      <c r="P1417" s="637"/>
      <c r="Q1417" s="637"/>
      <c r="R1417" s="637"/>
      <c r="S1417" s="637"/>
      <c r="T1417" s="637"/>
      <c r="U1417" s="637"/>
    </row>
    <row r="1418" spans="1:21" s="525" customFormat="1">
      <c r="A1418" s="582"/>
      <c r="B1418" s="1448" t="s">
        <v>180</v>
      </c>
      <c r="C1418" s="1449" t="s">
        <v>858</v>
      </c>
      <c r="D1418" s="1450"/>
      <c r="E1418" s="1451">
        <v>95</v>
      </c>
      <c r="F1418" s="1452" t="s">
        <v>53</v>
      </c>
      <c r="G1418" s="1452"/>
      <c r="H1418" s="1453"/>
      <c r="I1418" s="1454"/>
      <c r="J1418" s="1455"/>
      <c r="K1418" s="1455"/>
      <c r="L1418" s="1454">
        <v>130</v>
      </c>
      <c r="M1418" s="1452">
        <v>35</v>
      </c>
      <c r="N1418" s="1456">
        <v>4</v>
      </c>
      <c r="O1418" s="1428"/>
      <c r="P1418" s="637"/>
      <c r="Q1418" s="637"/>
      <c r="R1418" s="637"/>
      <c r="S1418" s="637"/>
      <c r="T1418" s="637"/>
      <c r="U1418" s="637"/>
    </row>
    <row r="1419" spans="1:21" s="525" customFormat="1">
      <c r="A1419" s="632"/>
      <c r="B1419" s="1448" t="s">
        <v>642</v>
      </c>
      <c r="C1419" s="1449" t="s">
        <v>643</v>
      </c>
      <c r="D1419" s="1450"/>
      <c r="E1419" s="1451">
        <v>115</v>
      </c>
      <c r="F1419" s="1452" t="s">
        <v>53</v>
      </c>
      <c r="G1419" s="1452"/>
      <c r="H1419" s="1453">
        <v>3.45</v>
      </c>
      <c r="I1419" s="1454" t="s">
        <v>273</v>
      </c>
      <c r="J1419" s="1455"/>
      <c r="K1419" s="1455"/>
      <c r="L1419" s="1454">
        <v>135</v>
      </c>
      <c r="M1419" s="1452">
        <v>20</v>
      </c>
      <c r="N1419" s="1456">
        <v>8</v>
      </c>
      <c r="O1419" s="1428"/>
      <c r="P1419" s="637"/>
      <c r="Q1419" s="637"/>
      <c r="R1419" s="637"/>
      <c r="S1419" s="637"/>
      <c r="T1419" s="637"/>
      <c r="U1419" s="637"/>
    </row>
    <row r="1420" spans="1:21" s="525" customFormat="1">
      <c r="A1420" s="632"/>
      <c r="B1420" s="1448" t="s">
        <v>642</v>
      </c>
      <c r="C1420" s="1449" t="s">
        <v>3931</v>
      </c>
      <c r="D1420" s="1450"/>
      <c r="E1420" s="1451"/>
      <c r="F1420" s="1452"/>
      <c r="G1420" s="1452"/>
      <c r="H1420" s="1453"/>
      <c r="I1420" s="1454"/>
      <c r="J1420" s="1455"/>
      <c r="K1420" s="1455"/>
      <c r="L1420" s="1454"/>
      <c r="M1420" s="1452"/>
      <c r="N1420" s="1456"/>
      <c r="O1420" s="1428"/>
      <c r="P1420" s="637"/>
      <c r="Q1420" s="637"/>
      <c r="R1420" s="637"/>
      <c r="S1420" s="637"/>
      <c r="T1420" s="637"/>
      <c r="U1420" s="637"/>
    </row>
    <row r="1421" spans="1:21" s="525" customFormat="1">
      <c r="A1421" s="632"/>
      <c r="B1421" s="1448" t="s">
        <v>4032</v>
      </c>
      <c r="C1421" s="1449" t="s">
        <v>4033</v>
      </c>
      <c r="D1421" s="1450"/>
      <c r="E1421" s="1451"/>
      <c r="F1421" s="1452"/>
      <c r="G1421" s="1452"/>
      <c r="H1421" s="1453"/>
      <c r="I1421" s="1454"/>
      <c r="J1421" s="1455"/>
      <c r="K1421" s="1455"/>
      <c r="L1421" s="1454"/>
      <c r="M1421" s="1452"/>
      <c r="N1421" s="1456"/>
      <c r="O1421" s="1428"/>
      <c r="P1421" s="637"/>
      <c r="Q1421" s="637"/>
      <c r="R1421" s="637"/>
      <c r="S1421" s="637"/>
      <c r="T1421" s="637"/>
      <c r="U1421" s="637"/>
    </row>
    <row r="1422" spans="1:21" s="525" customFormat="1">
      <c r="A1422" s="519"/>
      <c r="B1422" s="1448" t="s">
        <v>642</v>
      </c>
      <c r="C1422" s="1449" t="s">
        <v>3932</v>
      </c>
      <c r="D1422" s="1450"/>
      <c r="E1422" s="1451"/>
      <c r="F1422" s="1452"/>
      <c r="G1422" s="1452"/>
      <c r="H1422" s="1453"/>
      <c r="I1422" s="1454"/>
      <c r="J1422" s="1455"/>
      <c r="K1422" s="1455"/>
      <c r="L1422" s="1454"/>
      <c r="M1422" s="1452"/>
      <c r="N1422" s="1456"/>
      <c r="O1422" s="1428"/>
      <c r="P1422" s="637"/>
      <c r="Q1422" s="637"/>
      <c r="R1422" s="637"/>
      <c r="S1422" s="637"/>
      <c r="T1422" s="637"/>
      <c r="U1422" s="637"/>
    </row>
    <row r="1423" spans="1:21" s="525" customFormat="1">
      <c r="A1423" s="519"/>
      <c r="B1423" s="1448" t="s">
        <v>182</v>
      </c>
      <c r="C1423" s="1449" t="s">
        <v>4023</v>
      </c>
      <c r="D1423" s="1450"/>
      <c r="E1423" s="1451">
        <v>98</v>
      </c>
      <c r="F1423" s="1452" t="s">
        <v>53</v>
      </c>
      <c r="G1423" s="1452"/>
      <c r="H1423" s="1453" t="s">
        <v>859</v>
      </c>
      <c r="I1423" s="1476"/>
      <c r="J1423" s="1455"/>
      <c r="K1423" s="1455"/>
      <c r="L1423" s="1454">
        <v>105</v>
      </c>
      <c r="M1423" s="1452">
        <v>7</v>
      </c>
      <c r="N1423" s="1456">
        <v>5</v>
      </c>
      <c r="O1423" s="1428"/>
      <c r="P1423" s="637"/>
      <c r="Q1423" s="637"/>
      <c r="R1423" s="637"/>
      <c r="S1423" s="637"/>
      <c r="T1423" s="637"/>
      <c r="U1423" s="637"/>
    </row>
    <row r="1424" spans="1:21" s="525" customFormat="1">
      <c r="A1424" s="519"/>
      <c r="B1424" s="1448" t="s">
        <v>4034</v>
      </c>
      <c r="C1424" s="1449" t="s">
        <v>4037</v>
      </c>
      <c r="D1424" s="1450"/>
      <c r="E1424" s="1451"/>
      <c r="F1424" s="1452"/>
      <c r="G1424" s="1452"/>
      <c r="H1424" s="1453"/>
      <c r="I1424" s="1476"/>
      <c r="J1424" s="1455"/>
      <c r="K1424" s="1455"/>
      <c r="L1424" s="1454"/>
      <c r="M1424" s="1452"/>
      <c r="N1424" s="1456"/>
      <c r="O1424" s="1428"/>
      <c r="P1424" s="637"/>
      <c r="Q1424" s="637"/>
      <c r="R1424" s="637"/>
      <c r="S1424" s="637"/>
      <c r="T1424" s="637"/>
      <c r="U1424" s="637"/>
    </row>
    <row r="1425" spans="1:21" s="525" customFormat="1">
      <c r="A1425" s="519"/>
      <c r="B1425" s="1448" t="s">
        <v>182</v>
      </c>
      <c r="C1425" s="1448" t="s">
        <v>140</v>
      </c>
      <c r="D1425" s="1448"/>
      <c r="E1425" s="1451">
        <v>100</v>
      </c>
      <c r="F1425" s="1452"/>
      <c r="G1425" s="1452"/>
      <c r="H1425" s="1453"/>
      <c r="I1425" s="1454"/>
      <c r="J1425" s="1455"/>
      <c r="K1425" s="1455"/>
      <c r="L1425" s="1454">
        <v>135</v>
      </c>
      <c r="M1425" s="1452">
        <v>35</v>
      </c>
      <c r="N1425" s="1456">
        <v>4</v>
      </c>
      <c r="O1425" s="1428"/>
      <c r="P1425" s="637"/>
      <c r="Q1425" s="637"/>
      <c r="R1425" s="637"/>
      <c r="S1425" s="637"/>
      <c r="T1425" s="637"/>
      <c r="U1425" s="637"/>
    </row>
    <row r="1426" spans="1:21" s="525" customFormat="1">
      <c r="A1426" s="613"/>
      <c r="B1426" s="1448" t="s">
        <v>182</v>
      </c>
      <c r="C1426" s="1449" t="s">
        <v>4036</v>
      </c>
      <c r="D1426" s="1450"/>
      <c r="E1426" s="1451"/>
      <c r="F1426" s="1452"/>
      <c r="G1426" s="1452"/>
      <c r="H1426" s="1453"/>
      <c r="I1426" s="1454"/>
      <c r="J1426" s="1455"/>
      <c r="K1426" s="1455"/>
      <c r="L1426" s="1454"/>
      <c r="M1426" s="1452"/>
      <c r="N1426" s="1456"/>
      <c r="O1426" s="1428"/>
      <c r="P1426" s="637"/>
      <c r="Q1426" s="637"/>
      <c r="R1426" s="637"/>
      <c r="S1426" s="637"/>
      <c r="T1426" s="637"/>
      <c r="U1426" s="637"/>
    </row>
    <row r="1427" spans="1:21" s="525" customFormat="1">
      <c r="A1427" s="613"/>
      <c r="B1427" s="1448" t="s">
        <v>182</v>
      </c>
      <c r="C1427" s="1449" t="s">
        <v>3934</v>
      </c>
      <c r="D1427" s="1450"/>
      <c r="E1427" s="1451"/>
      <c r="F1427" s="1452"/>
      <c r="G1427" s="1452"/>
      <c r="H1427" s="1453"/>
      <c r="I1427" s="1454"/>
      <c r="J1427" s="1455"/>
      <c r="K1427" s="1455"/>
      <c r="L1427" s="1454"/>
      <c r="M1427" s="1452"/>
      <c r="N1427" s="1456"/>
      <c r="O1427" s="1428"/>
      <c r="P1427" s="637"/>
      <c r="Q1427" s="637"/>
      <c r="R1427" s="637"/>
      <c r="S1427" s="637"/>
      <c r="T1427" s="637"/>
      <c r="U1427" s="637"/>
    </row>
    <row r="1428" spans="1:21" s="525" customFormat="1">
      <c r="A1428" s="613"/>
      <c r="B1428" s="1448" t="s">
        <v>4034</v>
      </c>
      <c r="C1428" s="1449" t="s">
        <v>4035</v>
      </c>
      <c r="D1428" s="1450"/>
      <c r="E1428" s="1451"/>
      <c r="F1428" s="1452"/>
      <c r="G1428" s="1452"/>
      <c r="H1428" s="1453"/>
      <c r="I1428" s="1454"/>
      <c r="J1428" s="1455"/>
      <c r="K1428" s="1455"/>
      <c r="L1428" s="1454"/>
      <c r="M1428" s="1452"/>
      <c r="N1428" s="1456"/>
      <c r="O1428" s="1428"/>
      <c r="P1428" s="637"/>
      <c r="Q1428" s="637"/>
      <c r="R1428" s="637"/>
      <c r="S1428" s="637"/>
      <c r="T1428" s="637"/>
      <c r="U1428" s="637"/>
    </row>
    <row r="1429" spans="1:21" s="525" customFormat="1">
      <c r="A1429" s="613"/>
      <c r="B1429" s="1448" t="s">
        <v>4034</v>
      </c>
      <c r="C1429" s="1449" t="s">
        <v>4055</v>
      </c>
      <c r="D1429" s="1450"/>
      <c r="E1429" s="1451"/>
      <c r="F1429" s="1452"/>
      <c r="G1429" s="1452"/>
      <c r="H1429" s="1453"/>
      <c r="I1429" s="1454"/>
      <c r="J1429" s="1455"/>
      <c r="K1429" s="1455"/>
      <c r="L1429" s="1454"/>
      <c r="M1429" s="1452"/>
      <c r="N1429" s="1456"/>
      <c r="O1429" s="1428"/>
      <c r="P1429" s="637"/>
      <c r="Q1429" s="637"/>
      <c r="R1429" s="637"/>
      <c r="S1429" s="637"/>
      <c r="T1429" s="637"/>
      <c r="U1429" s="637"/>
    </row>
    <row r="1430" spans="1:21" s="1581" customFormat="1">
      <c r="A1430" s="1628" t="s">
        <v>4214</v>
      </c>
      <c r="B1430" s="1570" t="s">
        <v>183</v>
      </c>
      <c r="C1430" s="2065" t="s">
        <v>4223</v>
      </c>
      <c r="D1430" s="2066"/>
      <c r="E1430" s="1573">
        <v>80</v>
      </c>
      <c r="F1430" s="1575" t="s">
        <v>58</v>
      </c>
      <c r="G1430" s="1574"/>
      <c r="H1430" s="1576"/>
      <c r="I1430" s="1575" t="s">
        <v>53</v>
      </c>
      <c r="J1430" s="1575"/>
      <c r="K1430" s="1578"/>
      <c r="L1430" s="1582">
        <v>120</v>
      </c>
      <c r="M1430" s="1574">
        <v>40</v>
      </c>
      <c r="N1430" s="1611">
        <v>6</v>
      </c>
      <c r="O1430" s="1616"/>
      <c r="P1430" s="1595"/>
      <c r="Q1430" s="1595"/>
      <c r="R1430" s="1595"/>
      <c r="S1430" s="1595"/>
      <c r="T1430" s="1595"/>
      <c r="U1430" s="1595"/>
    </row>
    <row r="1431" spans="1:21" s="1581" customFormat="1">
      <c r="A1431" s="1628" t="s">
        <v>4215</v>
      </c>
      <c r="B1431" s="1570" t="s">
        <v>183</v>
      </c>
      <c r="C1431" s="2065" t="s">
        <v>4223</v>
      </c>
      <c r="D1431" s="2066"/>
      <c r="E1431" s="1573">
        <v>95</v>
      </c>
      <c r="F1431" s="1575" t="s">
        <v>58</v>
      </c>
      <c r="G1431" s="1574"/>
      <c r="H1431" s="1576"/>
      <c r="I1431" s="1575" t="s">
        <v>53</v>
      </c>
      <c r="J1431" s="1575"/>
      <c r="K1431" s="1578"/>
      <c r="L1431" s="1582">
        <v>150</v>
      </c>
      <c r="M1431" s="1574">
        <v>55</v>
      </c>
      <c r="N1431" s="1611">
        <v>6</v>
      </c>
      <c r="O1431" s="1612"/>
      <c r="P1431" s="1595"/>
      <c r="Q1431" s="1595"/>
      <c r="R1431" s="1595"/>
      <c r="S1431" s="1595"/>
      <c r="T1431" s="1595"/>
      <c r="U1431" s="1595"/>
    </row>
    <row r="1432" spans="1:21" s="1581" customFormat="1">
      <c r="A1432" s="1628" t="s">
        <v>4216</v>
      </c>
      <c r="B1432" s="1570" t="s">
        <v>183</v>
      </c>
      <c r="C1432" s="2065" t="s">
        <v>4223</v>
      </c>
      <c r="D1432" s="2066"/>
      <c r="E1432" s="1573">
        <v>80</v>
      </c>
      <c r="F1432" s="1575" t="s">
        <v>58</v>
      </c>
      <c r="G1432" s="1574"/>
      <c r="H1432" s="1576"/>
      <c r="I1432" s="1575" t="s">
        <v>53</v>
      </c>
      <c r="J1432" s="1575"/>
      <c r="K1432" s="1578"/>
      <c r="L1432" s="1582">
        <v>120</v>
      </c>
      <c r="M1432" s="1574">
        <v>40</v>
      </c>
      <c r="N1432" s="1611">
        <v>6</v>
      </c>
      <c r="O1432" s="1612"/>
      <c r="P1432" s="1595"/>
      <c r="Q1432" s="1595"/>
      <c r="R1432" s="1595"/>
      <c r="S1432" s="1595"/>
      <c r="T1432" s="1595"/>
      <c r="U1432" s="1595"/>
    </row>
    <row r="1433" spans="1:21" s="1581" customFormat="1">
      <c r="A1433" s="1628" t="s">
        <v>4220</v>
      </c>
      <c r="B1433" s="1570" t="s">
        <v>183</v>
      </c>
      <c r="C1433" s="2065" t="s">
        <v>4219</v>
      </c>
      <c r="D1433" s="2066"/>
      <c r="E1433" s="1573">
        <v>62.5</v>
      </c>
      <c r="F1433" s="1575" t="s">
        <v>53</v>
      </c>
      <c r="G1433" s="1574"/>
      <c r="H1433" s="1576"/>
      <c r="I1433" s="1575"/>
      <c r="J1433" s="1575"/>
      <c r="K1433" s="1578"/>
      <c r="L1433" s="1582">
        <v>105</v>
      </c>
      <c r="M1433" s="1574">
        <v>42.5</v>
      </c>
      <c r="N1433" s="1611">
        <v>10</v>
      </c>
      <c r="O1433" s="1616"/>
      <c r="P1433" s="1595"/>
      <c r="Q1433" s="1595"/>
      <c r="R1433" s="1595"/>
      <c r="S1433" s="1595"/>
      <c r="T1433" s="1595"/>
      <c r="U1433" s="1595"/>
    </row>
    <row r="1434" spans="1:21" s="1581" customFormat="1">
      <c r="A1434" s="1628" t="s">
        <v>4221</v>
      </c>
      <c r="B1434" s="1570" t="s">
        <v>183</v>
      </c>
      <c r="C1434" s="2065" t="s">
        <v>4219</v>
      </c>
      <c r="D1434" s="2066"/>
      <c r="E1434" s="1573">
        <v>67.5</v>
      </c>
      <c r="F1434" s="1575" t="s">
        <v>53</v>
      </c>
      <c r="G1434" s="1574"/>
      <c r="H1434" s="1576" t="s">
        <v>4217</v>
      </c>
      <c r="I1434" s="1575"/>
      <c r="J1434" s="1575"/>
      <c r="K1434" s="1578"/>
      <c r="L1434" s="1582">
        <v>115</v>
      </c>
      <c r="M1434" s="1574">
        <v>47.5</v>
      </c>
      <c r="N1434" s="1611">
        <v>10</v>
      </c>
      <c r="O1434" s="1612"/>
      <c r="P1434" s="1595"/>
      <c r="Q1434" s="1595"/>
      <c r="R1434" s="1595"/>
      <c r="S1434" s="1595"/>
      <c r="T1434" s="1595"/>
      <c r="U1434" s="1595"/>
    </row>
    <row r="1435" spans="1:21" s="1581" customFormat="1">
      <c r="A1435" s="1628" t="s">
        <v>4222</v>
      </c>
      <c r="B1435" s="1570" t="s">
        <v>183</v>
      </c>
      <c r="C1435" s="2065" t="s">
        <v>4219</v>
      </c>
      <c r="D1435" s="2066"/>
      <c r="E1435" s="1573">
        <v>72.5</v>
      </c>
      <c r="F1435" s="1575" t="s">
        <v>53</v>
      </c>
      <c r="G1435" s="1574"/>
      <c r="H1435" s="1576" t="s">
        <v>4218</v>
      </c>
      <c r="I1435" s="1575"/>
      <c r="J1435" s="1575"/>
      <c r="K1435" s="1578"/>
      <c r="L1435" s="1582">
        <v>125</v>
      </c>
      <c r="M1435" s="1574">
        <v>52.5</v>
      </c>
      <c r="N1435" s="1611">
        <v>10</v>
      </c>
      <c r="O1435" s="1612"/>
      <c r="P1435" s="1595"/>
      <c r="Q1435" s="1595"/>
      <c r="R1435" s="1595"/>
      <c r="S1435" s="1595"/>
      <c r="T1435" s="1595"/>
      <c r="U1435" s="1595"/>
    </row>
    <row r="1436" spans="1:21" s="1581" customFormat="1">
      <c r="A1436" s="1628" t="s">
        <v>4355</v>
      </c>
      <c r="B1436" s="1570" t="s">
        <v>183</v>
      </c>
      <c r="C1436" s="2065" t="s">
        <v>860</v>
      </c>
      <c r="D1436" s="2066"/>
      <c r="E1436" s="1573">
        <v>70</v>
      </c>
      <c r="F1436" s="1574" t="s">
        <v>2979</v>
      </c>
      <c r="G1436" s="1574"/>
      <c r="H1436" s="1576"/>
      <c r="I1436" s="1575" t="s">
        <v>53</v>
      </c>
      <c r="J1436" s="1575"/>
      <c r="K1436" s="1578"/>
      <c r="L1436" s="1582">
        <v>110</v>
      </c>
      <c r="M1436" s="1574">
        <v>40</v>
      </c>
      <c r="N1436" s="1611">
        <v>10</v>
      </c>
      <c r="O1436" s="1616"/>
      <c r="P1436" s="1595"/>
      <c r="Q1436" s="1595"/>
      <c r="R1436" s="1595"/>
      <c r="S1436" s="1595"/>
      <c r="T1436" s="1595"/>
      <c r="U1436" s="1595"/>
    </row>
    <row r="1437" spans="1:21" s="1581" customFormat="1">
      <c r="A1437" s="1628" t="s">
        <v>4354</v>
      </c>
      <c r="B1437" s="1570" t="s">
        <v>183</v>
      </c>
      <c r="C1437" s="2065" t="s">
        <v>860</v>
      </c>
      <c r="D1437" s="2066"/>
      <c r="E1437" s="1573">
        <v>60</v>
      </c>
      <c r="F1437" s="1574" t="s">
        <v>2979</v>
      </c>
      <c r="G1437" s="1574"/>
      <c r="H1437" s="1576"/>
      <c r="I1437" s="1575" t="s">
        <v>53</v>
      </c>
      <c r="J1437" s="1575"/>
      <c r="K1437" s="1578"/>
      <c r="L1437" s="1582">
        <v>100</v>
      </c>
      <c r="M1437" s="1574">
        <v>40</v>
      </c>
      <c r="N1437" s="1611">
        <v>10</v>
      </c>
      <c r="O1437" s="1612"/>
      <c r="P1437" s="1595"/>
      <c r="Q1437" s="1595"/>
      <c r="R1437" s="1595"/>
      <c r="S1437" s="1595"/>
      <c r="T1437" s="1595"/>
      <c r="U1437" s="1595"/>
    </row>
    <row r="1438" spans="1:21" s="1581" customFormat="1">
      <c r="A1438" s="1628" t="s">
        <v>4353</v>
      </c>
      <c r="B1438" s="1570" t="s">
        <v>183</v>
      </c>
      <c r="C1438" s="2065" t="s">
        <v>860</v>
      </c>
      <c r="D1438" s="2066"/>
      <c r="E1438" s="1573">
        <v>50</v>
      </c>
      <c r="F1438" s="1574" t="s">
        <v>2979</v>
      </c>
      <c r="G1438" s="1574"/>
      <c r="H1438" s="1576"/>
      <c r="I1438" s="1575" t="s">
        <v>53</v>
      </c>
      <c r="J1438" s="1575"/>
      <c r="K1438" s="1578"/>
      <c r="L1438" s="1582">
        <v>85</v>
      </c>
      <c r="M1438" s="1574">
        <v>35</v>
      </c>
      <c r="N1438" s="1611">
        <v>10</v>
      </c>
      <c r="O1438" s="1612"/>
      <c r="P1438" s="1595"/>
      <c r="Q1438" s="1595"/>
      <c r="R1438" s="1595"/>
      <c r="S1438" s="1595"/>
      <c r="T1438" s="1595"/>
      <c r="U1438" s="1595"/>
    </row>
    <row r="1439" spans="1:21" s="1581" customFormat="1">
      <c r="A1439" s="1628" t="s">
        <v>4355</v>
      </c>
      <c r="B1439" s="1570" t="s">
        <v>183</v>
      </c>
      <c r="C1439" s="2065" t="s">
        <v>860</v>
      </c>
      <c r="D1439" s="2066"/>
      <c r="E1439" s="1573">
        <v>77</v>
      </c>
      <c r="F1439" s="1574" t="s">
        <v>2981</v>
      </c>
      <c r="G1439" s="1574"/>
      <c r="H1439" s="1576"/>
      <c r="I1439" s="1575" t="s">
        <v>53</v>
      </c>
      <c r="J1439" s="1575"/>
      <c r="K1439" s="1578"/>
      <c r="L1439" s="1582">
        <v>123</v>
      </c>
      <c r="M1439" s="1574">
        <v>45</v>
      </c>
      <c r="N1439" s="1611">
        <v>10</v>
      </c>
      <c r="O1439" s="1726"/>
      <c r="P1439" s="1595"/>
      <c r="Q1439" s="1595"/>
      <c r="R1439" s="1595"/>
      <c r="S1439" s="1595"/>
      <c r="T1439" s="1595"/>
      <c r="U1439" s="1595"/>
    </row>
    <row r="1440" spans="1:21" s="1581" customFormat="1">
      <c r="A1440" s="1628" t="s">
        <v>4354</v>
      </c>
      <c r="B1440" s="1570" t="s">
        <v>183</v>
      </c>
      <c r="C1440" s="2065" t="s">
        <v>860</v>
      </c>
      <c r="D1440" s="2066"/>
      <c r="E1440" s="1573">
        <v>60</v>
      </c>
      <c r="F1440" s="1574" t="s">
        <v>2981</v>
      </c>
      <c r="G1440" s="1574"/>
      <c r="H1440" s="1576"/>
      <c r="I1440" s="1575" t="s">
        <v>53</v>
      </c>
      <c r="J1440" s="1575"/>
      <c r="K1440" s="1578"/>
      <c r="L1440" s="1582">
        <v>100</v>
      </c>
      <c r="M1440" s="1574">
        <v>40</v>
      </c>
      <c r="N1440" s="1611">
        <v>10</v>
      </c>
      <c r="O1440" s="1726"/>
      <c r="P1440" s="1595"/>
      <c r="Q1440" s="1595"/>
      <c r="R1440" s="1595"/>
      <c r="S1440" s="1595"/>
      <c r="T1440" s="1595"/>
      <c r="U1440" s="1595"/>
    </row>
    <row r="1441" spans="1:21" s="1581" customFormat="1">
      <c r="A1441" s="1628" t="s">
        <v>4353</v>
      </c>
      <c r="B1441" s="1570" t="s">
        <v>183</v>
      </c>
      <c r="C1441" s="2065" t="s">
        <v>860</v>
      </c>
      <c r="D1441" s="2066"/>
      <c r="E1441" s="1573">
        <v>50</v>
      </c>
      <c r="F1441" s="1574" t="s">
        <v>2981</v>
      </c>
      <c r="G1441" s="1574"/>
      <c r="H1441" s="1576"/>
      <c r="I1441" s="1575" t="s">
        <v>53</v>
      </c>
      <c r="J1441" s="1575"/>
      <c r="K1441" s="1578"/>
      <c r="L1441" s="1582">
        <v>85</v>
      </c>
      <c r="M1441" s="1574">
        <v>35</v>
      </c>
      <c r="N1441" s="1611">
        <v>10</v>
      </c>
      <c r="O1441" s="1726"/>
      <c r="P1441" s="1595"/>
      <c r="Q1441" s="1595"/>
      <c r="R1441" s="1595"/>
      <c r="S1441" s="1595"/>
      <c r="T1441" s="1595"/>
      <c r="U1441" s="1595"/>
    </row>
    <row r="1442" spans="1:21" s="1627" customFormat="1">
      <c r="A1442" s="1628" t="s">
        <v>4350</v>
      </c>
      <c r="B1442" s="1570" t="s">
        <v>183</v>
      </c>
      <c r="C1442" s="2065" t="s">
        <v>861</v>
      </c>
      <c r="D1442" s="2066"/>
      <c r="E1442" s="1573">
        <v>67.5</v>
      </c>
      <c r="F1442" s="1574" t="s">
        <v>53</v>
      </c>
      <c r="G1442" s="1628" t="s">
        <v>2406</v>
      </c>
      <c r="H1442" s="1576">
        <v>2.5</v>
      </c>
      <c r="I1442" s="1582" t="s">
        <v>273</v>
      </c>
      <c r="J1442" s="1578"/>
      <c r="K1442" s="1578"/>
      <c r="L1442" s="1582">
        <v>110</v>
      </c>
      <c r="M1442" s="1574"/>
      <c r="N1442" s="1611">
        <v>6</v>
      </c>
      <c r="O1442" s="1726"/>
      <c r="P1442" s="1727"/>
      <c r="Q1442" s="1728"/>
      <c r="R1442" s="1728"/>
      <c r="S1442" s="1728"/>
      <c r="T1442" s="1728"/>
      <c r="U1442" s="1728"/>
    </row>
    <row r="1443" spans="1:21" s="1627" customFormat="1">
      <c r="A1443" s="1628" t="s">
        <v>4350</v>
      </c>
      <c r="B1443" s="1570" t="s">
        <v>183</v>
      </c>
      <c r="C1443" s="2065" t="s">
        <v>861</v>
      </c>
      <c r="D1443" s="2066"/>
      <c r="E1443" s="1573">
        <v>75</v>
      </c>
      <c r="F1443" s="1574" t="s">
        <v>53</v>
      </c>
      <c r="G1443" s="1628" t="s">
        <v>2408</v>
      </c>
      <c r="H1443" s="1576">
        <v>2.5</v>
      </c>
      <c r="I1443" s="1582" t="s">
        <v>273</v>
      </c>
      <c r="J1443" s="1578"/>
      <c r="K1443" s="1578"/>
      <c r="L1443" s="1582">
        <v>130</v>
      </c>
      <c r="M1443" s="1574">
        <v>55</v>
      </c>
      <c r="N1443" s="1611">
        <v>6</v>
      </c>
      <c r="O1443" s="1726"/>
      <c r="P1443" s="1727"/>
      <c r="Q1443" s="1728"/>
      <c r="R1443" s="1728"/>
      <c r="S1443" s="1728"/>
      <c r="T1443" s="1728"/>
      <c r="U1443" s="1728"/>
    </row>
    <row r="1444" spans="1:21" s="1627" customFormat="1">
      <c r="A1444" s="1628" t="s">
        <v>4350</v>
      </c>
      <c r="B1444" s="1570" t="s">
        <v>183</v>
      </c>
      <c r="C1444" s="2065" t="s">
        <v>861</v>
      </c>
      <c r="D1444" s="2066"/>
      <c r="E1444" s="1573">
        <v>62.5</v>
      </c>
      <c r="F1444" s="1574" t="s">
        <v>53</v>
      </c>
      <c r="G1444" s="1628" t="s">
        <v>485</v>
      </c>
      <c r="H1444" s="1576">
        <v>2.5</v>
      </c>
      <c r="I1444" s="1582" t="s">
        <v>273</v>
      </c>
      <c r="J1444" s="1578"/>
      <c r="K1444" s="1578"/>
      <c r="L1444" s="1582">
        <v>105</v>
      </c>
      <c r="M1444" s="1574">
        <v>42.5</v>
      </c>
      <c r="N1444" s="1611">
        <v>6</v>
      </c>
      <c r="O1444" s="1726"/>
      <c r="P1444" s="1727"/>
      <c r="Q1444" s="1728"/>
      <c r="R1444" s="1728"/>
      <c r="S1444" s="1728"/>
      <c r="T1444" s="1728"/>
      <c r="U1444" s="1728"/>
    </row>
    <row r="1445" spans="1:21" s="1627" customFormat="1">
      <c r="A1445" s="1628" t="s">
        <v>4351</v>
      </c>
      <c r="B1445" s="1570" t="s">
        <v>183</v>
      </c>
      <c r="C1445" s="2065" t="s">
        <v>861</v>
      </c>
      <c r="D1445" s="2066"/>
      <c r="E1445" s="1573">
        <v>80</v>
      </c>
      <c r="F1445" s="1574" t="s">
        <v>53</v>
      </c>
      <c r="G1445" s="1628" t="s">
        <v>2406</v>
      </c>
      <c r="H1445" s="1576">
        <v>2.5</v>
      </c>
      <c r="I1445" s="1582" t="s">
        <v>273</v>
      </c>
      <c r="J1445" s="1578"/>
      <c r="K1445" s="1578"/>
      <c r="L1445" s="1582">
        <v>140</v>
      </c>
      <c r="M1445" s="1574"/>
      <c r="N1445" s="1611">
        <v>6</v>
      </c>
      <c r="O1445" s="1726"/>
      <c r="P1445" s="1727"/>
      <c r="Q1445" s="1728"/>
      <c r="R1445" s="1728"/>
      <c r="S1445" s="1728"/>
      <c r="T1445" s="1728"/>
      <c r="U1445" s="1728"/>
    </row>
    <row r="1446" spans="1:21" s="1627" customFormat="1">
      <c r="A1446" s="1628" t="s">
        <v>4351</v>
      </c>
      <c r="B1446" s="1570" t="s">
        <v>183</v>
      </c>
      <c r="C1446" s="2065" t="s">
        <v>861</v>
      </c>
      <c r="D1446" s="2066"/>
      <c r="E1446" s="1573">
        <v>90</v>
      </c>
      <c r="F1446" s="1574" t="s">
        <v>53</v>
      </c>
      <c r="G1446" s="1628" t="s">
        <v>2408</v>
      </c>
      <c r="H1446" s="1576">
        <v>2.5</v>
      </c>
      <c r="I1446" s="1582" t="s">
        <v>273</v>
      </c>
      <c r="J1446" s="1578"/>
      <c r="K1446" s="1578"/>
      <c r="L1446" s="1582">
        <v>160</v>
      </c>
      <c r="M1446" s="1574"/>
      <c r="N1446" s="1611">
        <v>6</v>
      </c>
      <c r="O1446" s="1726"/>
      <c r="P1446" s="1727"/>
      <c r="Q1446" s="1728"/>
      <c r="R1446" s="1728"/>
      <c r="S1446" s="1728"/>
      <c r="T1446" s="1728"/>
      <c r="U1446" s="1728"/>
    </row>
    <row r="1447" spans="1:21" s="1627" customFormat="1">
      <c r="A1447" s="1628" t="s">
        <v>4351</v>
      </c>
      <c r="B1447" s="1570" t="s">
        <v>183</v>
      </c>
      <c r="C1447" s="2065" t="s">
        <v>861</v>
      </c>
      <c r="D1447" s="2066"/>
      <c r="E1447" s="1573">
        <v>70</v>
      </c>
      <c r="F1447" s="1574" t="s">
        <v>53</v>
      </c>
      <c r="G1447" s="1628" t="s">
        <v>485</v>
      </c>
      <c r="H1447" s="1576">
        <v>2.5</v>
      </c>
      <c r="I1447" s="1582" t="s">
        <v>273</v>
      </c>
      <c r="J1447" s="1578"/>
      <c r="K1447" s="1578"/>
      <c r="L1447" s="1582">
        <v>120</v>
      </c>
      <c r="M1447" s="1574"/>
      <c r="N1447" s="1611">
        <v>6</v>
      </c>
      <c r="O1447" s="1726"/>
      <c r="P1447" s="1727"/>
      <c r="Q1447" s="1728"/>
      <c r="R1447" s="1728"/>
      <c r="S1447" s="1728"/>
      <c r="T1447" s="1728"/>
      <c r="U1447" s="1728"/>
    </row>
    <row r="1448" spans="1:21" s="1627" customFormat="1">
      <c r="A1448" s="1628" t="s">
        <v>4352</v>
      </c>
      <c r="B1448" s="1570" t="s">
        <v>183</v>
      </c>
      <c r="C1448" s="2065" t="s">
        <v>861</v>
      </c>
      <c r="D1448" s="2066"/>
      <c r="E1448" s="1573">
        <v>70</v>
      </c>
      <c r="F1448" s="1574" t="s">
        <v>53</v>
      </c>
      <c r="G1448" s="1628" t="s">
        <v>2406</v>
      </c>
      <c r="H1448" s="1576">
        <v>2.5</v>
      </c>
      <c r="I1448" s="1582" t="s">
        <v>273</v>
      </c>
      <c r="J1448" s="1578"/>
      <c r="K1448" s="1578"/>
      <c r="L1448" s="1582">
        <v>120</v>
      </c>
      <c r="M1448" s="1574"/>
      <c r="N1448" s="1611">
        <v>6</v>
      </c>
      <c r="O1448" s="1726"/>
      <c r="P1448" s="1727"/>
      <c r="Q1448" s="1728"/>
      <c r="R1448" s="1728"/>
      <c r="S1448" s="1728"/>
      <c r="T1448" s="1728"/>
      <c r="U1448" s="1728"/>
    </row>
    <row r="1449" spans="1:21" s="1627" customFormat="1">
      <c r="A1449" s="1628" t="s">
        <v>4352</v>
      </c>
      <c r="B1449" s="1570" t="s">
        <v>183</v>
      </c>
      <c r="C1449" s="2065" t="s">
        <v>861</v>
      </c>
      <c r="D1449" s="2066"/>
      <c r="E1449" s="1573">
        <v>80</v>
      </c>
      <c r="F1449" s="1574" t="s">
        <v>53</v>
      </c>
      <c r="G1449" s="1628" t="s">
        <v>2408</v>
      </c>
      <c r="H1449" s="1576">
        <v>2.5</v>
      </c>
      <c r="I1449" s="1582" t="s">
        <v>273</v>
      </c>
      <c r="J1449" s="1578"/>
      <c r="K1449" s="1578"/>
      <c r="L1449" s="1582">
        <v>140</v>
      </c>
      <c r="M1449" s="1574"/>
      <c r="N1449" s="1611">
        <v>6</v>
      </c>
      <c r="O1449" s="1726"/>
      <c r="P1449" s="1727"/>
      <c r="Q1449" s="1728"/>
      <c r="R1449" s="1728"/>
      <c r="S1449" s="1728"/>
      <c r="T1449" s="1728"/>
      <c r="U1449" s="1728"/>
    </row>
    <row r="1450" spans="1:21" s="1627" customFormat="1">
      <c r="A1450" s="1628" t="s">
        <v>4352</v>
      </c>
      <c r="B1450" s="1570" t="s">
        <v>183</v>
      </c>
      <c r="C1450" s="2065" t="s">
        <v>861</v>
      </c>
      <c r="D1450" s="2066"/>
      <c r="E1450" s="1573">
        <v>67.5</v>
      </c>
      <c r="F1450" s="1574" t="s">
        <v>53</v>
      </c>
      <c r="G1450" s="1628" t="s">
        <v>485</v>
      </c>
      <c r="H1450" s="1576">
        <v>2.5</v>
      </c>
      <c r="I1450" s="1582" t="s">
        <v>273</v>
      </c>
      <c r="J1450" s="1578"/>
      <c r="K1450" s="1578"/>
      <c r="L1450" s="1582">
        <v>110</v>
      </c>
      <c r="M1450" s="1574"/>
      <c r="N1450" s="1611">
        <v>6</v>
      </c>
      <c r="O1450" s="1726"/>
      <c r="P1450" s="1727"/>
      <c r="Q1450" s="1728"/>
      <c r="R1450" s="1728"/>
      <c r="S1450" s="1728"/>
      <c r="T1450" s="1728"/>
      <c r="U1450" s="1728"/>
    </row>
    <row r="1451" spans="1:21" s="525" customFormat="1">
      <c r="A1451" s="638" t="s">
        <v>2405</v>
      </c>
      <c r="B1451" s="53" t="s">
        <v>183</v>
      </c>
      <c r="C1451" s="1438" t="s">
        <v>3933</v>
      </c>
      <c r="D1451" s="1439"/>
      <c r="E1451" s="284"/>
      <c r="F1451" s="285"/>
      <c r="G1451" s="526"/>
      <c r="H1451" s="286"/>
      <c r="I1451" s="287"/>
      <c r="J1451" s="288"/>
      <c r="K1451" s="288"/>
      <c r="L1451" s="287"/>
      <c r="M1451" s="285"/>
      <c r="N1451" s="1400"/>
      <c r="O1451" s="623"/>
      <c r="P1451" s="656"/>
      <c r="Q1451" s="637"/>
      <c r="R1451" s="637"/>
      <c r="S1451" s="637"/>
      <c r="T1451" s="637"/>
      <c r="U1451" s="637"/>
    </row>
    <row r="1452" spans="1:21" s="342" customFormat="1">
      <c r="A1452" s="638" t="s">
        <v>2407</v>
      </c>
      <c r="B1452" s="53" t="s">
        <v>183</v>
      </c>
      <c r="C1452" s="1438" t="s">
        <v>3933</v>
      </c>
      <c r="D1452" s="1439"/>
      <c r="E1452" s="284"/>
      <c r="F1452" s="285"/>
      <c r="G1452" s="526"/>
      <c r="H1452" s="286"/>
      <c r="I1452" s="287"/>
      <c r="J1452" s="288"/>
      <c r="K1452" s="288"/>
      <c r="L1452" s="287"/>
      <c r="M1452" s="285"/>
      <c r="N1452" s="1400"/>
      <c r="O1452" s="623"/>
      <c r="P1452" s="329"/>
      <c r="Q1452" s="318"/>
      <c r="R1452" s="318"/>
      <c r="S1452" s="318"/>
      <c r="T1452" s="318"/>
      <c r="U1452" s="318"/>
    </row>
    <row r="1453" spans="1:21" s="342" customFormat="1">
      <c r="A1453" s="638"/>
      <c r="B1453" s="53" t="s">
        <v>4038</v>
      </c>
      <c r="C1453" s="1440" t="s">
        <v>4039</v>
      </c>
      <c r="D1453" s="1441"/>
      <c r="E1453" s="284"/>
      <c r="F1453" s="285"/>
      <c r="G1453" s="526"/>
      <c r="H1453" s="286"/>
      <c r="I1453" s="287"/>
      <c r="J1453" s="288"/>
      <c r="K1453" s="288"/>
      <c r="L1453" s="287"/>
      <c r="M1453" s="285"/>
      <c r="N1453" s="1400"/>
      <c r="O1453" s="623"/>
      <c r="P1453" s="329"/>
      <c r="Q1453" s="318"/>
      <c r="R1453" s="318"/>
      <c r="S1453" s="318"/>
      <c r="T1453" s="318"/>
      <c r="U1453" s="318"/>
    </row>
    <row r="1454" spans="1:21" s="584" customFormat="1">
      <c r="A1454" s="638"/>
      <c r="B1454" s="305" t="s">
        <v>862</v>
      </c>
      <c r="C1454" s="305" t="s">
        <v>178</v>
      </c>
      <c r="D1454" s="305"/>
      <c r="E1454" s="308"/>
      <c r="F1454" s="309"/>
      <c r="G1454" s="309"/>
      <c r="H1454" s="293"/>
      <c r="I1454" s="310"/>
      <c r="J1454" s="313"/>
      <c r="K1454" s="313"/>
      <c r="L1454" s="310"/>
      <c r="M1454" s="309"/>
      <c r="N1454" s="1402"/>
      <c r="O1454" s="623"/>
      <c r="P1454" s="627"/>
      <c r="Q1454" s="614"/>
      <c r="R1454" s="614"/>
      <c r="S1454" s="614"/>
      <c r="T1454" s="614"/>
      <c r="U1454" s="614"/>
    </row>
    <row r="1455" spans="1:21" s="584" customFormat="1">
      <c r="A1455" s="1549"/>
      <c r="B1455" s="305"/>
      <c r="C1455" s="306"/>
      <c r="D1455" s="307"/>
      <c r="E1455" s="308"/>
      <c r="F1455" s="309"/>
      <c r="G1455" s="309"/>
      <c r="H1455" s="293"/>
      <c r="I1455" s="310"/>
      <c r="J1455" s="313"/>
      <c r="K1455" s="313"/>
      <c r="L1455" s="310"/>
      <c r="M1455" s="309"/>
      <c r="N1455" s="1402"/>
      <c r="O1455" s="623"/>
      <c r="P1455" s="627"/>
      <c r="Q1455" s="614"/>
      <c r="R1455" s="614"/>
      <c r="S1455" s="614"/>
      <c r="T1455" s="614"/>
      <c r="U1455" s="614"/>
    </row>
    <row r="1456" spans="1:21" s="584" customFormat="1">
      <c r="A1456" s="520"/>
      <c r="B1456" s="1550" t="s">
        <v>3935</v>
      </c>
      <c r="C1456" s="2071" t="s">
        <v>4041</v>
      </c>
      <c r="D1456" s="2072"/>
      <c r="E1456" s="308"/>
      <c r="F1456" s="309"/>
      <c r="G1456" s="309"/>
      <c r="H1456" s="293"/>
      <c r="I1456" s="310"/>
      <c r="J1456" s="313"/>
      <c r="K1456" s="313"/>
      <c r="L1456" s="310"/>
      <c r="M1456" s="309"/>
      <c r="N1456" s="1402"/>
      <c r="O1456" s="623"/>
      <c r="P1456" s="627"/>
      <c r="Q1456" s="614"/>
      <c r="R1456" s="614"/>
      <c r="S1456" s="614"/>
      <c r="T1456" s="614"/>
      <c r="U1456" s="614"/>
    </row>
    <row r="1457" spans="1:21" s="584" customFormat="1">
      <c r="A1457" s="322"/>
      <c r="B1457" s="1551" t="s">
        <v>3935</v>
      </c>
      <c r="C1457" s="1551" t="s">
        <v>4042</v>
      </c>
      <c r="D1457" s="1551"/>
      <c r="E1457" s="308"/>
      <c r="F1457" s="309"/>
      <c r="G1457" s="309"/>
      <c r="H1457" s="293"/>
      <c r="I1457" s="310"/>
      <c r="J1457" s="313"/>
      <c r="K1457" s="313"/>
      <c r="L1457" s="310"/>
      <c r="M1457" s="309"/>
      <c r="N1457" s="1402"/>
      <c r="O1457" s="623"/>
      <c r="P1457" s="614"/>
      <c r="Q1457" s="614"/>
      <c r="R1457" s="614"/>
      <c r="S1457" s="614"/>
      <c r="T1457" s="614"/>
      <c r="U1457" s="614"/>
    </row>
    <row r="1458" spans="1:21" s="584" customFormat="1">
      <c r="A1458" s="322"/>
      <c r="B1458" s="1550" t="s">
        <v>4043</v>
      </c>
      <c r="C1458" s="1551" t="s">
        <v>4044</v>
      </c>
      <c r="D1458" s="1551"/>
      <c r="E1458" s="308"/>
      <c r="F1458" s="309"/>
      <c r="G1458" s="309"/>
      <c r="H1458" s="293"/>
      <c r="I1458" s="310"/>
      <c r="J1458" s="313"/>
      <c r="K1458" s="313"/>
      <c r="L1458" s="310"/>
      <c r="M1458" s="309"/>
      <c r="N1458" s="1402"/>
      <c r="O1458" s="623"/>
      <c r="P1458" s="614"/>
      <c r="Q1458" s="614"/>
      <c r="R1458" s="614"/>
      <c r="S1458" s="614"/>
      <c r="T1458" s="614"/>
      <c r="U1458" s="614"/>
    </row>
    <row r="1459" spans="1:21" s="584" customFormat="1">
      <c r="A1459" s="322"/>
      <c r="B1459" s="1550" t="s">
        <v>4045</v>
      </c>
      <c r="C1459" s="2071" t="s">
        <v>4051</v>
      </c>
      <c r="D1459" s="2072"/>
      <c r="E1459" s="308"/>
      <c r="F1459" s="309"/>
      <c r="G1459" s="309"/>
      <c r="H1459" s="293"/>
      <c r="I1459" s="310"/>
      <c r="J1459" s="313"/>
      <c r="K1459" s="313"/>
      <c r="L1459" s="310"/>
      <c r="M1459" s="309"/>
      <c r="N1459" s="1402"/>
      <c r="O1459" s="623"/>
      <c r="P1459" s="614"/>
      <c r="Q1459" s="614"/>
      <c r="R1459" s="614"/>
      <c r="S1459" s="614"/>
      <c r="T1459" s="614"/>
      <c r="U1459" s="614"/>
    </row>
    <row r="1460" spans="1:21" s="584" customFormat="1">
      <c r="A1460" s="322"/>
      <c r="B1460" s="1550" t="s">
        <v>4052</v>
      </c>
      <c r="C1460" s="2071" t="s">
        <v>4053</v>
      </c>
      <c r="D1460" s="2072"/>
      <c r="E1460" s="308"/>
      <c r="F1460" s="309"/>
      <c r="G1460" s="309"/>
      <c r="H1460" s="293"/>
      <c r="I1460" s="310"/>
      <c r="J1460" s="313"/>
      <c r="K1460" s="313"/>
      <c r="L1460" s="310"/>
      <c r="M1460" s="309"/>
      <c r="N1460" s="1402"/>
      <c r="O1460" s="623"/>
      <c r="P1460" s="614"/>
      <c r="Q1460" s="614"/>
      <c r="R1460" s="614"/>
      <c r="S1460" s="614"/>
      <c r="T1460" s="614"/>
      <c r="U1460" s="614"/>
    </row>
    <row r="1461" spans="1:21" s="584" customFormat="1">
      <c r="A1461" s="322"/>
      <c r="B1461" s="1550" t="s">
        <v>4052</v>
      </c>
      <c r="C1461" s="1552" t="s">
        <v>4054</v>
      </c>
      <c r="D1461" s="1553"/>
      <c r="E1461" s="308"/>
      <c r="F1461" s="309"/>
      <c r="G1461" s="309"/>
      <c r="H1461" s="293"/>
      <c r="I1461" s="310"/>
      <c r="J1461" s="313"/>
      <c r="K1461" s="313"/>
      <c r="L1461" s="310"/>
      <c r="M1461" s="309"/>
      <c r="N1461" s="1402"/>
      <c r="O1461" s="623"/>
      <c r="P1461" s="614"/>
      <c r="Q1461" s="614"/>
      <c r="R1461" s="614"/>
      <c r="S1461" s="614"/>
      <c r="T1461" s="614"/>
      <c r="U1461" s="614"/>
    </row>
    <row r="1462" spans="1:21" s="584" customFormat="1">
      <c r="A1462" s="322"/>
      <c r="B1462" s="1448" t="s">
        <v>4046</v>
      </c>
      <c r="C1462" s="2071" t="s">
        <v>4047</v>
      </c>
      <c r="D1462" s="2072"/>
      <c r="E1462" s="308"/>
      <c r="F1462" s="309"/>
      <c r="G1462" s="309"/>
      <c r="H1462" s="293"/>
      <c r="I1462" s="310"/>
      <c r="J1462" s="313"/>
      <c r="K1462" s="313"/>
      <c r="L1462" s="310"/>
      <c r="M1462" s="309"/>
      <c r="N1462" s="1402"/>
      <c r="O1462" s="623"/>
      <c r="P1462" s="614"/>
      <c r="Q1462" s="614"/>
      <c r="R1462" s="614"/>
      <c r="S1462" s="614"/>
      <c r="T1462" s="614"/>
      <c r="U1462" s="614"/>
    </row>
    <row r="1463" spans="1:21" s="584" customFormat="1">
      <c r="A1463" s="322"/>
      <c r="B1463" s="1448" t="s">
        <v>3926</v>
      </c>
      <c r="C1463" s="1449" t="s">
        <v>3927</v>
      </c>
      <c r="D1463" s="307"/>
      <c r="E1463" s="308"/>
      <c r="F1463" s="309"/>
      <c r="G1463" s="309"/>
      <c r="H1463" s="293"/>
      <c r="I1463" s="310"/>
      <c r="J1463" s="313"/>
      <c r="K1463" s="313"/>
      <c r="L1463" s="310"/>
      <c r="M1463" s="309"/>
      <c r="N1463" s="1402"/>
      <c r="O1463" s="623"/>
      <c r="P1463" s="614"/>
      <c r="Q1463" s="614"/>
      <c r="R1463" s="614"/>
      <c r="S1463" s="614"/>
      <c r="T1463" s="614"/>
      <c r="U1463" s="614"/>
    </row>
    <row r="1464" spans="1:21" s="584" customFormat="1">
      <c r="A1464" s="322"/>
      <c r="B1464" s="1525" t="s">
        <v>4019</v>
      </c>
      <c r="C1464" s="1518" t="s">
        <v>4040</v>
      </c>
      <c r="D1464" s="332"/>
      <c r="E1464" s="308"/>
      <c r="F1464" s="309"/>
      <c r="G1464" s="309"/>
      <c r="H1464" s="293"/>
      <c r="I1464" s="310"/>
      <c r="J1464" s="313"/>
      <c r="K1464" s="313"/>
      <c r="L1464" s="310"/>
      <c r="M1464" s="309"/>
      <c r="N1464" s="1402"/>
      <c r="O1464" s="1425"/>
      <c r="P1464" s="614"/>
      <c r="Q1464" s="614"/>
      <c r="R1464" s="614"/>
      <c r="S1464" s="614"/>
      <c r="T1464" s="614"/>
      <c r="U1464" s="614"/>
    </row>
    <row r="1465" spans="1:21" s="584" customFormat="1">
      <c r="A1465" s="322"/>
      <c r="B1465" s="305"/>
      <c r="C1465" s="521"/>
      <c r="D1465" s="522"/>
      <c r="E1465" s="308"/>
      <c r="F1465" s="309"/>
      <c r="G1465" s="309"/>
      <c r="H1465" s="293"/>
      <c r="I1465" s="310"/>
      <c r="J1465" s="313"/>
      <c r="K1465" s="313"/>
      <c r="L1465" s="310"/>
      <c r="M1465" s="309"/>
      <c r="N1465" s="1402"/>
      <c r="O1465" s="623"/>
      <c r="P1465" s="627"/>
      <c r="Q1465" s="614"/>
      <c r="R1465" s="614"/>
      <c r="S1465" s="614"/>
      <c r="T1465" s="614"/>
      <c r="U1465" s="614"/>
    </row>
    <row r="1466" spans="1:21" s="584" customFormat="1">
      <c r="A1466" s="322"/>
      <c r="B1466" s="305"/>
      <c r="C1466" s="2069"/>
      <c r="D1466" s="2070"/>
      <c r="E1466" s="308"/>
      <c r="F1466" s="309"/>
      <c r="G1466" s="321"/>
      <c r="H1466" s="293"/>
      <c r="I1466" s="310"/>
      <c r="J1466" s="313"/>
      <c r="K1466" s="313"/>
      <c r="L1466" s="310"/>
      <c r="M1466" s="293"/>
      <c r="N1466" s="1402"/>
      <c r="O1466" s="623"/>
      <c r="P1466" s="627"/>
      <c r="Q1466" s="614"/>
      <c r="R1466" s="614"/>
      <c r="S1466" s="614"/>
      <c r="T1466" s="614"/>
      <c r="U1466" s="614"/>
    </row>
    <row r="1467" spans="1:21" s="584" customFormat="1">
      <c r="A1467" s="322"/>
      <c r="B1467" s="305"/>
      <c r="C1467" s="2069"/>
      <c r="D1467" s="2070"/>
      <c r="E1467" s="308"/>
      <c r="F1467" s="309"/>
      <c r="G1467" s="309"/>
      <c r="H1467" s="293"/>
      <c r="I1467" s="310"/>
      <c r="J1467" s="313"/>
      <c r="K1467" s="313"/>
      <c r="L1467" s="310"/>
      <c r="M1467" s="309"/>
      <c r="N1467" s="1402"/>
      <c r="O1467" s="623"/>
      <c r="P1467" s="627"/>
      <c r="Q1467" s="614"/>
      <c r="R1467" s="614"/>
      <c r="S1467" s="614"/>
      <c r="T1467" s="614"/>
      <c r="U1467" s="614"/>
    </row>
    <row r="1468" spans="1:21" s="584" customFormat="1">
      <c r="A1468" s="322"/>
      <c r="B1468" s="304"/>
      <c r="C1468" s="304"/>
      <c r="D1468" s="304"/>
      <c r="E1468" s="304"/>
      <c r="F1468" s="304"/>
      <c r="G1468" s="304"/>
      <c r="H1468" s="304"/>
      <c r="I1468" s="304"/>
      <c r="J1468" s="304"/>
      <c r="K1468" s="304"/>
      <c r="L1468" s="304"/>
      <c r="M1468" s="304"/>
      <c r="N1468" s="304"/>
      <c r="O1468" s="623"/>
      <c r="P1468" s="627"/>
      <c r="Q1468" s="614"/>
      <c r="R1468" s="614"/>
      <c r="S1468" s="614"/>
      <c r="T1468" s="614"/>
      <c r="U1468" s="614"/>
    </row>
    <row r="1469" spans="1:21" s="584" customFormat="1">
      <c r="A1469" s="322"/>
      <c r="B1469" s="304"/>
      <c r="C1469" s="304"/>
      <c r="D1469" s="304"/>
      <c r="E1469" s="304"/>
      <c r="F1469" s="304"/>
      <c r="G1469" s="304"/>
      <c r="H1469" s="304"/>
      <c r="I1469" s="304"/>
      <c r="J1469" s="304"/>
      <c r="K1469" s="304"/>
      <c r="L1469" s="304"/>
      <c r="M1469" s="304"/>
      <c r="N1469" s="304"/>
      <c r="O1469" s="623"/>
      <c r="P1469" s="614"/>
      <c r="Q1469" s="614"/>
      <c r="R1469" s="614"/>
      <c r="S1469" s="614"/>
      <c r="T1469" s="614"/>
      <c r="U1469" s="614"/>
    </row>
    <row r="1470" spans="1:21" s="584" customFormat="1">
      <c r="A1470" s="304"/>
      <c r="B1470" s="304"/>
      <c r="C1470" s="304"/>
      <c r="D1470" s="304"/>
      <c r="E1470" s="304"/>
      <c r="F1470" s="304"/>
      <c r="G1470" s="304"/>
      <c r="H1470" s="304"/>
      <c r="I1470" s="304"/>
      <c r="J1470" s="304"/>
      <c r="K1470" s="304"/>
      <c r="L1470" s="304"/>
      <c r="M1470" s="304"/>
      <c r="N1470" s="304"/>
      <c r="O1470" s="623"/>
      <c r="P1470" s="614"/>
      <c r="Q1470" s="614"/>
      <c r="R1470" s="614"/>
      <c r="S1470" s="614"/>
      <c r="T1470" s="614"/>
      <c r="U1470" s="614"/>
    </row>
    <row r="1471" spans="1:21" s="584" customFormat="1">
      <c r="A1471" s="304"/>
      <c r="B1471" s="304"/>
      <c r="C1471" s="304"/>
      <c r="D1471" s="304"/>
      <c r="E1471" s="304"/>
      <c r="F1471" s="304"/>
      <c r="G1471" s="304"/>
      <c r="H1471" s="304"/>
      <c r="I1471" s="304"/>
      <c r="J1471" s="304"/>
      <c r="K1471" s="304"/>
      <c r="L1471" s="304"/>
      <c r="M1471" s="304"/>
      <c r="N1471" s="304"/>
      <c r="O1471" s="623"/>
      <c r="P1471" s="614"/>
      <c r="Q1471" s="614"/>
      <c r="R1471" s="614"/>
      <c r="S1471" s="614"/>
      <c r="T1471" s="614"/>
      <c r="U1471" s="614"/>
    </row>
    <row r="1472" spans="1:21" s="584" customFormat="1">
      <c r="A1472" s="304"/>
      <c r="B1472" s="304"/>
      <c r="C1472" s="304"/>
      <c r="D1472" s="304"/>
      <c r="E1472" s="304"/>
      <c r="F1472" s="304"/>
      <c r="G1472" s="304"/>
      <c r="H1472" s="304"/>
      <c r="I1472" s="304"/>
      <c r="J1472" s="304"/>
      <c r="K1472" s="304"/>
      <c r="L1472" s="304"/>
      <c r="M1472" s="304"/>
      <c r="N1472" s="304"/>
      <c r="O1472" s="623"/>
      <c r="P1472" s="614"/>
      <c r="Q1472" s="614"/>
      <c r="R1472" s="614"/>
      <c r="S1472" s="614"/>
      <c r="T1472" s="614"/>
      <c r="U1472" s="614"/>
    </row>
    <row r="1473" spans="1:21" s="584" customFormat="1">
      <c r="A1473" s="304"/>
      <c r="B1473" s="304"/>
      <c r="C1473" s="304"/>
      <c r="D1473" s="304"/>
      <c r="E1473" s="304"/>
      <c r="F1473" s="304"/>
      <c r="G1473" s="304"/>
      <c r="H1473" s="304"/>
      <c r="I1473" s="304"/>
      <c r="J1473" s="304"/>
      <c r="K1473" s="304"/>
      <c r="L1473" s="304"/>
      <c r="M1473" s="304"/>
      <c r="N1473" s="304"/>
      <c r="O1473" s="623"/>
      <c r="P1473" s="614"/>
      <c r="Q1473" s="614"/>
      <c r="R1473" s="614"/>
      <c r="S1473" s="614"/>
      <c r="T1473" s="614"/>
      <c r="U1473" s="614"/>
    </row>
    <row r="1474" spans="1:21" s="584" customFormat="1">
      <c r="A1474" s="304"/>
      <c r="B1474" s="304"/>
      <c r="C1474" s="304"/>
      <c r="D1474" s="304"/>
      <c r="E1474" s="304"/>
      <c r="F1474" s="304"/>
      <c r="G1474" s="304"/>
      <c r="H1474" s="304"/>
      <c r="I1474" s="304"/>
      <c r="J1474" s="304"/>
      <c r="K1474" s="304"/>
      <c r="L1474" s="304"/>
      <c r="M1474" s="304"/>
      <c r="N1474" s="304"/>
      <c r="O1474" s="1423"/>
      <c r="P1474" s="614"/>
      <c r="Q1474" s="614"/>
      <c r="R1474" s="614"/>
      <c r="S1474" s="614"/>
      <c r="T1474" s="614"/>
      <c r="U1474" s="614"/>
    </row>
    <row r="1475" spans="1:21" s="584" customFormat="1">
      <c r="A1475" s="304"/>
      <c r="B1475" s="304"/>
      <c r="C1475" s="304"/>
      <c r="D1475" s="304"/>
      <c r="E1475" s="304"/>
      <c r="F1475" s="304"/>
      <c r="G1475" s="304"/>
      <c r="H1475" s="304"/>
      <c r="I1475" s="304"/>
      <c r="J1475" s="304"/>
      <c r="K1475" s="304"/>
      <c r="L1475" s="304"/>
      <c r="M1475" s="304"/>
      <c r="N1475" s="304"/>
      <c r="O1475" s="1423"/>
      <c r="P1475" s="614"/>
      <c r="Q1475" s="614"/>
      <c r="R1475" s="614"/>
      <c r="S1475" s="614"/>
      <c r="T1475" s="614"/>
      <c r="U1475" s="614"/>
    </row>
    <row r="1476" spans="1:21" s="584" customFormat="1">
      <c r="A1476" s="304"/>
      <c r="B1476" s="304"/>
      <c r="C1476" s="304"/>
      <c r="D1476" s="304"/>
      <c r="E1476" s="304"/>
      <c r="F1476" s="304"/>
      <c r="G1476" s="304"/>
      <c r="H1476" s="304"/>
      <c r="I1476" s="304"/>
      <c r="J1476" s="304"/>
      <c r="K1476" s="304"/>
      <c r="L1476" s="304"/>
      <c r="M1476" s="304"/>
      <c r="N1476" s="304"/>
      <c r="O1476" s="1423"/>
      <c r="P1476" s="614"/>
      <c r="Q1476" s="614"/>
      <c r="R1476" s="614"/>
      <c r="S1476" s="614"/>
      <c r="T1476" s="614"/>
      <c r="U1476" s="614"/>
    </row>
    <row r="1477" spans="1:21" s="584" customFormat="1">
      <c r="A1477" s="304"/>
      <c r="B1477" s="304"/>
      <c r="C1477" s="304"/>
      <c r="D1477" s="304"/>
      <c r="E1477" s="304"/>
      <c r="F1477" s="304"/>
      <c r="G1477" s="304"/>
      <c r="H1477" s="304"/>
      <c r="I1477" s="304"/>
      <c r="J1477" s="304"/>
      <c r="K1477" s="304"/>
      <c r="L1477" s="304"/>
      <c r="M1477" s="304"/>
      <c r="N1477" s="304"/>
      <c r="O1477" s="623"/>
      <c r="P1477" s="614"/>
      <c r="Q1477" s="614"/>
      <c r="R1477" s="614"/>
      <c r="S1477" s="614"/>
      <c r="T1477" s="614"/>
      <c r="U1477" s="614"/>
    </row>
    <row r="1478" spans="1:21" s="584" customFormat="1">
      <c r="A1478" s="304"/>
      <c r="B1478" s="304"/>
      <c r="C1478" s="304"/>
      <c r="D1478" s="304"/>
      <c r="E1478" s="304"/>
      <c r="F1478" s="304"/>
      <c r="G1478" s="304"/>
      <c r="H1478" s="304"/>
      <c r="I1478" s="304"/>
      <c r="J1478" s="304"/>
      <c r="K1478" s="304"/>
      <c r="L1478" s="304"/>
      <c r="M1478" s="304"/>
      <c r="N1478" s="304"/>
      <c r="O1478" s="623"/>
      <c r="P1478" s="614"/>
      <c r="Q1478" s="614"/>
      <c r="R1478" s="614"/>
      <c r="S1478" s="614"/>
      <c r="T1478" s="614"/>
      <c r="U1478" s="614"/>
    </row>
    <row r="1479" spans="1:21" s="584" customFormat="1">
      <c r="A1479" s="304"/>
      <c r="B1479" s="304"/>
      <c r="C1479" s="304"/>
      <c r="D1479" s="304"/>
      <c r="E1479" s="304"/>
      <c r="F1479" s="304"/>
      <c r="G1479" s="304"/>
      <c r="H1479" s="304"/>
      <c r="I1479" s="304"/>
      <c r="J1479" s="304"/>
      <c r="K1479" s="304"/>
      <c r="L1479" s="304"/>
      <c r="M1479" s="304"/>
      <c r="N1479" s="304"/>
      <c r="O1479" s="1428"/>
      <c r="P1479" s="614"/>
      <c r="Q1479" s="614"/>
      <c r="R1479" s="614"/>
      <c r="S1479" s="614"/>
      <c r="T1479" s="614"/>
      <c r="U1479" s="614"/>
    </row>
    <row r="1480" spans="1:21" s="584" customFormat="1">
      <c r="A1480" s="304"/>
      <c r="B1480" s="304"/>
      <c r="C1480" s="304"/>
      <c r="D1480" s="304"/>
      <c r="E1480" s="304"/>
      <c r="F1480" s="304"/>
      <c r="G1480" s="304"/>
      <c r="H1480" s="304"/>
      <c r="I1480" s="304"/>
      <c r="J1480" s="304"/>
      <c r="K1480" s="304"/>
      <c r="L1480" s="304"/>
      <c r="M1480" s="304"/>
      <c r="N1480" s="304"/>
      <c r="O1480" s="1422"/>
      <c r="P1480" s="614"/>
      <c r="Q1480" s="614"/>
      <c r="R1480" s="614"/>
      <c r="S1480" s="614"/>
      <c r="T1480" s="614"/>
      <c r="U1480" s="614"/>
    </row>
    <row r="1481" spans="1:21" s="342" customFormat="1">
      <c r="A1481" s="304"/>
      <c r="B1481" s="304"/>
      <c r="C1481" s="304"/>
      <c r="D1481" s="304"/>
      <c r="E1481" s="304"/>
      <c r="F1481" s="304"/>
      <c r="G1481" s="304"/>
      <c r="H1481" s="304"/>
      <c r="I1481" s="304"/>
      <c r="J1481" s="304"/>
      <c r="K1481" s="304"/>
      <c r="L1481" s="304"/>
      <c r="M1481" s="304"/>
      <c r="N1481" s="304"/>
      <c r="O1481" s="1422"/>
      <c r="P1481" s="318"/>
      <c r="Q1481" s="318"/>
      <c r="R1481" s="318"/>
      <c r="S1481" s="318"/>
      <c r="T1481" s="318"/>
      <c r="U1481" s="318"/>
    </row>
    <row r="1482" spans="1:21" s="584" customFormat="1">
      <c r="A1482" s="304"/>
      <c r="B1482" s="304"/>
      <c r="C1482" s="304"/>
      <c r="D1482" s="304"/>
      <c r="E1482" s="304"/>
      <c r="F1482" s="304"/>
      <c r="G1482" s="304"/>
      <c r="H1482" s="304"/>
      <c r="I1482" s="304"/>
      <c r="J1482" s="304"/>
      <c r="K1482" s="304"/>
      <c r="L1482" s="304"/>
      <c r="M1482" s="304"/>
      <c r="N1482" s="304"/>
      <c r="O1482" s="1428"/>
      <c r="P1482" s="614"/>
      <c r="Q1482" s="614"/>
      <c r="R1482" s="614"/>
      <c r="S1482" s="614"/>
      <c r="T1482" s="614"/>
      <c r="U1482" s="614"/>
    </row>
    <row r="1483" spans="1:21" s="584" customFormat="1">
      <c r="A1483" s="304"/>
      <c r="B1483" s="304"/>
      <c r="C1483" s="304"/>
      <c r="D1483" s="304"/>
      <c r="E1483" s="304"/>
      <c r="F1483" s="304"/>
      <c r="G1483" s="304"/>
      <c r="H1483" s="304"/>
      <c r="I1483" s="304"/>
      <c r="J1483" s="304"/>
      <c r="K1483" s="304"/>
      <c r="L1483" s="304"/>
      <c r="M1483" s="304"/>
      <c r="N1483" s="304"/>
      <c r="O1483" s="1422"/>
      <c r="P1483" s="614"/>
      <c r="Q1483" s="614"/>
      <c r="R1483" s="614"/>
      <c r="S1483" s="614"/>
      <c r="T1483" s="614"/>
      <c r="U1483" s="614"/>
    </row>
    <row r="1484" spans="1:21" s="525" customFormat="1">
      <c r="A1484" s="304"/>
      <c r="B1484" s="304"/>
      <c r="C1484" s="304"/>
      <c r="D1484" s="304"/>
      <c r="E1484" s="304"/>
      <c r="F1484" s="304"/>
      <c r="G1484" s="304"/>
      <c r="H1484" s="304"/>
      <c r="I1484" s="304"/>
      <c r="J1484" s="304"/>
      <c r="K1484" s="304"/>
      <c r="L1484" s="304"/>
      <c r="M1484" s="304"/>
      <c r="N1484" s="304"/>
      <c r="O1484" s="1422"/>
      <c r="P1484" s="637"/>
      <c r="Q1484" s="637"/>
      <c r="R1484" s="637"/>
      <c r="S1484" s="637"/>
      <c r="T1484" s="637"/>
      <c r="U1484" s="637"/>
    </row>
    <row r="1485" spans="1:21" s="525" customFormat="1">
      <c r="A1485" s="304"/>
      <c r="B1485" s="304"/>
      <c r="C1485" s="304"/>
      <c r="D1485" s="304"/>
      <c r="E1485" s="304"/>
      <c r="F1485" s="304"/>
      <c r="G1485" s="304"/>
      <c r="H1485" s="304"/>
      <c r="I1485" s="304"/>
      <c r="J1485" s="304"/>
      <c r="K1485" s="304"/>
      <c r="L1485" s="304"/>
      <c r="M1485" s="304"/>
      <c r="N1485" s="304"/>
      <c r="O1485" s="1428"/>
      <c r="P1485" s="637"/>
      <c r="Q1485" s="637"/>
      <c r="R1485" s="637"/>
      <c r="S1485" s="637"/>
      <c r="T1485" s="637"/>
      <c r="U1485" s="637"/>
    </row>
    <row r="1486" spans="1:21" s="525" customFormat="1">
      <c r="A1486" s="304"/>
      <c r="B1486" s="304"/>
      <c r="C1486" s="304"/>
      <c r="D1486" s="304"/>
      <c r="E1486" s="304"/>
      <c r="F1486" s="304"/>
      <c r="G1486" s="304"/>
      <c r="H1486" s="304"/>
      <c r="I1486" s="304"/>
      <c r="J1486" s="304"/>
      <c r="K1486" s="304"/>
      <c r="L1486" s="304"/>
      <c r="M1486" s="304"/>
      <c r="N1486" s="304"/>
      <c r="O1486" s="1428"/>
      <c r="P1486" s="637"/>
      <c r="Q1486" s="637"/>
      <c r="R1486" s="637"/>
      <c r="S1486" s="637"/>
      <c r="T1486" s="637"/>
      <c r="U1486" s="637"/>
    </row>
    <row r="1487" spans="1:21" s="525" customFormat="1">
      <c r="A1487" s="304"/>
      <c r="B1487" s="304"/>
      <c r="C1487" s="304"/>
      <c r="D1487" s="304"/>
      <c r="E1487" s="304"/>
      <c r="F1487" s="304"/>
      <c r="G1487" s="304"/>
      <c r="H1487" s="304"/>
      <c r="I1487" s="304"/>
      <c r="J1487" s="304"/>
      <c r="K1487" s="304"/>
      <c r="L1487" s="304"/>
      <c r="M1487" s="304"/>
      <c r="N1487" s="304"/>
      <c r="O1487" s="1428"/>
      <c r="P1487" s="637"/>
      <c r="Q1487" s="637"/>
      <c r="R1487" s="637"/>
      <c r="S1487" s="637"/>
      <c r="T1487" s="637"/>
      <c r="U1487" s="637"/>
    </row>
    <row r="1488" spans="1:21" s="525" customFormat="1">
      <c r="A1488" s="304"/>
      <c r="B1488" s="304"/>
      <c r="C1488" s="304"/>
      <c r="D1488" s="304"/>
      <c r="E1488" s="304"/>
      <c r="F1488" s="304"/>
      <c r="G1488" s="304"/>
      <c r="H1488" s="304"/>
      <c r="I1488" s="304"/>
      <c r="J1488" s="304"/>
      <c r="K1488" s="304"/>
      <c r="L1488" s="304"/>
      <c r="M1488" s="304"/>
      <c r="N1488" s="316"/>
      <c r="O1488" s="1428"/>
      <c r="P1488" s="637"/>
      <c r="Q1488" s="637"/>
      <c r="R1488" s="637"/>
      <c r="S1488" s="637"/>
      <c r="T1488" s="637"/>
      <c r="U1488" s="637"/>
    </row>
    <row r="1489" spans="1:21" s="525" customFormat="1">
      <c r="A1489" s="304"/>
      <c r="B1489" s="304"/>
      <c r="C1489" s="304"/>
      <c r="D1489" s="304"/>
      <c r="E1489" s="304"/>
      <c r="F1489" s="304"/>
      <c r="G1489" s="304"/>
      <c r="H1489" s="304"/>
      <c r="I1489" s="304"/>
      <c r="J1489" s="304"/>
      <c r="K1489" s="304"/>
      <c r="L1489" s="304"/>
      <c r="M1489" s="304"/>
      <c r="N1489" s="316"/>
      <c r="O1489" s="1428"/>
      <c r="P1489" s="637"/>
      <c r="Q1489" s="637"/>
      <c r="R1489" s="637"/>
      <c r="S1489" s="637"/>
      <c r="T1489" s="637"/>
      <c r="U1489" s="637"/>
    </row>
    <row r="1490" spans="1:21" s="525" customFormat="1">
      <c r="A1490" s="304"/>
      <c r="B1490" s="304"/>
      <c r="C1490" s="304"/>
      <c r="D1490" s="304"/>
      <c r="E1490" s="304"/>
      <c r="F1490" s="304"/>
      <c r="G1490" s="304"/>
      <c r="H1490" s="304"/>
      <c r="I1490" s="304"/>
      <c r="J1490" s="304"/>
      <c r="K1490" s="304"/>
      <c r="L1490" s="304"/>
      <c r="M1490" s="304"/>
      <c r="N1490" s="316"/>
      <c r="O1490" s="1428"/>
      <c r="P1490" s="637"/>
      <c r="Q1490" s="637"/>
      <c r="R1490" s="637"/>
      <c r="S1490" s="637"/>
      <c r="T1490" s="637"/>
      <c r="U1490" s="637"/>
    </row>
    <row r="1491" spans="1:21" s="525" customFormat="1">
      <c r="A1491" s="304"/>
      <c r="B1491" s="304"/>
      <c r="C1491" s="304"/>
      <c r="D1491" s="304"/>
      <c r="E1491" s="304"/>
      <c r="F1491" s="304"/>
      <c r="G1491" s="304"/>
      <c r="H1491" s="304"/>
      <c r="I1491" s="304"/>
      <c r="J1491" s="304"/>
      <c r="K1491" s="304"/>
      <c r="L1491" s="304"/>
      <c r="M1491" s="304"/>
      <c r="N1491" s="316"/>
      <c r="O1491" s="1428"/>
      <c r="P1491" s="637"/>
      <c r="Q1491" s="637"/>
      <c r="R1491" s="637"/>
      <c r="S1491" s="637"/>
      <c r="T1491" s="637"/>
      <c r="U1491" s="637"/>
    </row>
    <row r="1492" spans="1:21" s="525" customFormat="1">
      <c r="A1492" s="304"/>
      <c r="B1492" s="304"/>
      <c r="C1492" s="304"/>
      <c r="D1492" s="304"/>
      <c r="E1492" s="304"/>
      <c r="F1492" s="304"/>
      <c r="G1492" s="304"/>
      <c r="H1492" s="304"/>
      <c r="I1492" s="304"/>
      <c r="J1492" s="304"/>
      <c r="K1492" s="304"/>
      <c r="L1492" s="304"/>
      <c r="M1492" s="304"/>
      <c r="N1492" s="316"/>
      <c r="O1492" s="1423"/>
      <c r="P1492" s="637"/>
      <c r="Q1492" s="637"/>
      <c r="R1492" s="637"/>
      <c r="S1492" s="637"/>
      <c r="T1492" s="637"/>
      <c r="U1492" s="637"/>
    </row>
    <row r="1493" spans="1:21" s="525" customFormat="1">
      <c r="A1493" s="304"/>
      <c r="B1493" s="304"/>
      <c r="C1493" s="304"/>
      <c r="D1493" s="304"/>
      <c r="E1493" s="304"/>
      <c r="F1493" s="304"/>
      <c r="G1493" s="304"/>
      <c r="H1493" s="304"/>
      <c r="I1493" s="304"/>
      <c r="J1493" s="304"/>
      <c r="K1493" s="304"/>
      <c r="L1493" s="304"/>
      <c r="M1493" s="304"/>
      <c r="N1493" s="316"/>
      <c r="O1493" s="1423"/>
      <c r="P1493" s="637"/>
      <c r="Q1493" s="637"/>
      <c r="R1493" s="637"/>
      <c r="S1493" s="637"/>
      <c r="T1493" s="637"/>
      <c r="U1493" s="637"/>
    </row>
    <row r="1494" spans="1:21" s="525" customFormat="1">
      <c r="A1494" s="304"/>
      <c r="B1494" s="304"/>
      <c r="C1494" s="304"/>
      <c r="D1494" s="304"/>
      <c r="E1494" s="304"/>
      <c r="F1494" s="304"/>
      <c r="G1494" s="304"/>
      <c r="H1494" s="304"/>
      <c r="I1494" s="304"/>
      <c r="J1494" s="304"/>
      <c r="K1494" s="304"/>
      <c r="L1494" s="304"/>
      <c r="M1494" s="304"/>
      <c r="N1494" s="316"/>
      <c r="O1494" s="1423"/>
      <c r="P1494" s="637"/>
      <c r="Q1494" s="637"/>
      <c r="R1494" s="637"/>
      <c r="S1494" s="637"/>
      <c r="T1494" s="637"/>
      <c r="U1494" s="637"/>
    </row>
    <row r="1495" spans="1:21" s="525" customFormat="1">
      <c r="A1495" s="304"/>
      <c r="B1495" s="304"/>
      <c r="C1495" s="304"/>
      <c r="D1495" s="304"/>
      <c r="E1495" s="304"/>
      <c r="F1495" s="304"/>
      <c r="G1495" s="304"/>
      <c r="H1495" s="304"/>
      <c r="I1495" s="304"/>
      <c r="J1495" s="304"/>
      <c r="K1495" s="304"/>
      <c r="L1495" s="304"/>
      <c r="M1495" s="304"/>
      <c r="N1495" s="316"/>
      <c r="O1495" s="1423"/>
      <c r="P1495" s="637"/>
      <c r="Q1495" s="637"/>
      <c r="R1495" s="637"/>
      <c r="S1495" s="637"/>
      <c r="T1495" s="637"/>
      <c r="U1495" s="637"/>
    </row>
    <row r="1496" spans="1:21" s="525" customFormat="1">
      <c r="A1496" s="304"/>
      <c r="B1496" s="304"/>
      <c r="C1496" s="304"/>
      <c r="D1496" s="304"/>
      <c r="E1496" s="304"/>
      <c r="F1496" s="304"/>
      <c r="G1496" s="304"/>
      <c r="H1496" s="304"/>
      <c r="I1496" s="304"/>
      <c r="J1496" s="304"/>
      <c r="K1496" s="304"/>
      <c r="L1496" s="304"/>
      <c r="M1496" s="304"/>
      <c r="N1496" s="316"/>
      <c r="O1496" s="1423"/>
      <c r="P1496" s="637"/>
      <c r="Q1496" s="637"/>
      <c r="R1496" s="637"/>
      <c r="S1496" s="637"/>
      <c r="T1496" s="637"/>
      <c r="U1496" s="637"/>
    </row>
    <row r="1497" spans="1:21" s="342" customFormat="1">
      <c r="A1497" s="304"/>
      <c r="B1497" s="304"/>
      <c r="C1497" s="304"/>
      <c r="D1497" s="304"/>
      <c r="E1497" s="304"/>
      <c r="F1497" s="304"/>
      <c r="G1497" s="304"/>
      <c r="H1497" s="304"/>
      <c r="I1497" s="304"/>
      <c r="J1497" s="304"/>
      <c r="K1497" s="304"/>
      <c r="L1497" s="304"/>
      <c r="M1497" s="304"/>
      <c r="N1497" s="316"/>
      <c r="O1497" s="1423"/>
      <c r="P1497" s="318"/>
      <c r="Q1497" s="318"/>
      <c r="R1497" s="318"/>
      <c r="S1497" s="318"/>
      <c r="T1497" s="318"/>
      <c r="U1497" s="318"/>
    </row>
    <row r="1498" spans="1:21" s="342" customFormat="1">
      <c r="A1498" s="304"/>
      <c r="B1498" s="304"/>
      <c r="C1498" s="304"/>
      <c r="D1498" s="304"/>
      <c r="E1498" s="304"/>
      <c r="F1498" s="304"/>
      <c r="G1498" s="304"/>
      <c r="H1498" s="304"/>
      <c r="I1498" s="304"/>
      <c r="J1498" s="304"/>
      <c r="K1498" s="304"/>
      <c r="L1498" s="304"/>
      <c r="M1498" s="304"/>
      <c r="N1498" s="316"/>
      <c r="O1498" s="1423"/>
      <c r="P1498" s="318"/>
      <c r="Q1498" s="318"/>
      <c r="R1498" s="318"/>
      <c r="S1498" s="318"/>
      <c r="T1498" s="318"/>
      <c r="U1498" s="318"/>
    </row>
    <row r="1499" spans="1:21" s="342" customFormat="1">
      <c r="A1499" s="304"/>
      <c r="B1499" s="304"/>
      <c r="C1499" s="304"/>
      <c r="D1499" s="304"/>
      <c r="E1499" s="304"/>
      <c r="F1499" s="304"/>
      <c r="G1499" s="304"/>
      <c r="H1499" s="304"/>
      <c r="I1499" s="304"/>
      <c r="J1499" s="304"/>
      <c r="K1499" s="304"/>
      <c r="L1499" s="304"/>
      <c r="M1499" s="304"/>
      <c r="N1499" s="316"/>
      <c r="O1499" s="1423"/>
      <c r="P1499" s="318"/>
      <c r="Q1499" s="318"/>
      <c r="R1499" s="318"/>
      <c r="S1499" s="318"/>
      <c r="T1499" s="318"/>
      <c r="U1499" s="318"/>
    </row>
    <row r="1500" spans="1:21" s="342" customFormat="1">
      <c r="A1500" s="304"/>
      <c r="B1500" s="304"/>
      <c r="C1500" s="304"/>
      <c r="D1500" s="304"/>
      <c r="E1500" s="304"/>
      <c r="F1500" s="304"/>
      <c r="G1500" s="304"/>
      <c r="H1500" s="304"/>
      <c r="I1500" s="304"/>
      <c r="J1500" s="304"/>
      <c r="K1500" s="304"/>
      <c r="L1500" s="304"/>
      <c r="M1500" s="304"/>
      <c r="N1500" s="316"/>
      <c r="O1500" s="1423"/>
      <c r="P1500" s="318"/>
      <c r="Q1500" s="318"/>
      <c r="R1500" s="318"/>
      <c r="S1500" s="318"/>
      <c r="T1500" s="318"/>
      <c r="U1500" s="318"/>
    </row>
    <row r="1501" spans="1:21" s="342" customFormat="1">
      <c r="A1501" s="304"/>
      <c r="B1501" s="304"/>
      <c r="C1501" s="304"/>
      <c r="D1501" s="304"/>
      <c r="E1501" s="304"/>
      <c r="F1501" s="304"/>
      <c r="G1501" s="304"/>
      <c r="H1501" s="304"/>
      <c r="I1501" s="304"/>
      <c r="J1501" s="304"/>
      <c r="K1501" s="304"/>
      <c r="L1501" s="304"/>
      <c r="M1501" s="304"/>
      <c r="N1501" s="316"/>
      <c r="O1501" s="1423"/>
      <c r="P1501" s="318"/>
      <c r="Q1501" s="318"/>
      <c r="R1501" s="318"/>
      <c r="S1501" s="318"/>
      <c r="T1501" s="318"/>
      <c r="U1501" s="318"/>
    </row>
    <row r="1502" spans="1:21" s="342" customFormat="1">
      <c r="A1502" s="304"/>
      <c r="B1502" s="304"/>
      <c r="C1502" s="304"/>
      <c r="D1502" s="304"/>
      <c r="E1502" s="304"/>
      <c r="F1502" s="304"/>
      <c r="G1502" s="304"/>
      <c r="H1502" s="304"/>
      <c r="I1502" s="304"/>
      <c r="J1502" s="304"/>
      <c r="K1502" s="304"/>
      <c r="L1502" s="304"/>
      <c r="M1502" s="304"/>
      <c r="N1502" s="316"/>
      <c r="O1502" s="1423"/>
      <c r="P1502" s="318"/>
      <c r="Q1502" s="318"/>
      <c r="R1502" s="318"/>
      <c r="S1502" s="318"/>
      <c r="T1502" s="318"/>
      <c r="U1502" s="318"/>
    </row>
    <row r="1503" spans="1:21" s="342" customFormat="1">
      <c r="A1503" s="304"/>
      <c r="B1503" s="304"/>
      <c r="C1503" s="304"/>
      <c r="D1503" s="304"/>
      <c r="E1503" s="304"/>
      <c r="F1503" s="304"/>
      <c r="G1503" s="304"/>
      <c r="H1503" s="304"/>
      <c r="I1503" s="304"/>
      <c r="J1503" s="304"/>
      <c r="K1503" s="304"/>
      <c r="L1503" s="304"/>
      <c r="M1503" s="304"/>
      <c r="N1503" s="316"/>
      <c r="O1503" s="1423"/>
      <c r="P1503" s="318"/>
      <c r="Q1503" s="318"/>
      <c r="R1503" s="318"/>
      <c r="S1503" s="318"/>
      <c r="T1503" s="318"/>
      <c r="U1503" s="318"/>
    </row>
    <row r="1504" spans="1:21" s="342" customFormat="1">
      <c r="A1504" s="304"/>
      <c r="B1504" s="304"/>
      <c r="C1504" s="304"/>
      <c r="D1504" s="304"/>
      <c r="E1504" s="304"/>
      <c r="F1504" s="304"/>
      <c r="G1504" s="304"/>
      <c r="H1504" s="304"/>
      <c r="I1504" s="304"/>
      <c r="J1504" s="304"/>
      <c r="K1504" s="304"/>
      <c r="L1504" s="304"/>
      <c r="M1504" s="304"/>
      <c r="N1504" s="316"/>
      <c r="O1504" s="1423"/>
      <c r="P1504" s="318"/>
      <c r="Q1504" s="318"/>
      <c r="R1504" s="318"/>
      <c r="S1504" s="318"/>
      <c r="T1504" s="318"/>
      <c r="U1504" s="318"/>
    </row>
    <row r="1505" spans="1:21" s="342" customFormat="1">
      <c r="A1505" s="304"/>
      <c r="B1505" s="304"/>
      <c r="C1505" s="304"/>
      <c r="D1505" s="304"/>
      <c r="E1505" s="304"/>
      <c r="F1505" s="304"/>
      <c r="G1505" s="304"/>
      <c r="H1505" s="304"/>
      <c r="I1505" s="304"/>
      <c r="J1505" s="304"/>
      <c r="K1505" s="304"/>
      <c r="L1505" s="304"/>
      <c r="M1505" s="304"/>
      <c r="N1505" s="316"/>
      <c r="O1505" s="1423"/>
      <c r="P1505" s="318"/>
      <c r="Q1505" s="318"/>
      <c r="R1505" s="318"/>
      <c r="S1505" s="318"/>
      <c r="T1505" s="318"/>
      <c r="U1505" s="318"/>
    </row>
    <row r="1506" spans="1:21" s="342" customFormat="1">
      <c r="A1506" s="304"/>
      <c r="B1506" s="304"/>
      <c r="C1506" s="304"/>
      <c r="D1506" s="304"/>
      <c r="E1506" s="304"/>
      <c r="F1506" s="304"/>
      <c r="G1506" s="304"/>
      <c r="H1506" s="304"/>
      <c r="I1506" s="304"/>
      <c r="J1506" s="304"/>
      <c r="K1506" s="304"/>
      <c r="L1506" s="304"/>
      <c r="M1506" s="304"/>
      <c r="N1506" s="316"/>
      <c r="O1506" s="1423"/>
      <c r="P1506" s="318"/>
      <c r="Q1506" s="318"/>
      <c r="R1506" s="318"/>
      <c r="S1506" s="318"/>
      <c r="T1506" s="318"/>
      <c r="U1506" s="318"/>
    </row>
    <row r="1507" spans="1:21" s="342" customFormat="1">
      <c r="A1507" s="304"/>
      <c r="B1507" s="304"/>
      <c r="C1507" s="304"/>
      <c r="D1507" s="304"/>
      <c r="E1507" s="304"/>
      <c r="F1507" s="304"/>
      <c r="G1507" s="304"/>
      <c r="H1507" s="304"/>
      <c r="I1507" s="304"/>
      <c r="J1507" s="304"/>
      <c r="K1507" s="304"/>
      <c r="L1507" s="304"/>
      <c r="M1507" s="304"/>
      <c r="N1507" s="316"/>
      <c r="O1507" s="1423"/>
      <c r="P1507" s="318"/>
      <c r="Q1507" s="318"/>
      <c r="R1507" s="318"/>
      <c r="S1507" s="318"/>
      <c r="T1507" s="318"/>
      <c r="U1507" s="318"/>
    </row>
    <row r="1508" spans="1:21" s="342" customFormat="1">
      <c r="A1508" s="304"/>
      <c r="B1508" s="304"/>
      <c r="C1508" s="304"/>
      <c r="D1508" s="304"/>
      <c r="E1508" s="304"/>
      <c r="F1508" s="304"/>
      <c r="G1508" s="304"/>
      <c r="H1508" s="304"/>
      <c r="I1508" s="304"/>
      <c r="J1508" s="304"/>
      <c r="K1508" s="304"/>
      <c r="L1508" s="304"/>
      <c r="M1508" s="304"/>
      <c r="N1508" s="316"/>
      <c r="O1508" s="1423"/>
      <c r="P1508" s="318"/>
      <c r="Q1508" s="318"/>
      <c r="R1508" s="318"/>
      <c r="S1508" s="318"/>
      <c r="T1508" s="318"/>
      <c r="U1508" s="318"/>
    </row>
    <row r="1509" spans="1:21" s="342" customFormat="1">
      <c r="A1509" s="304"/>
      <c r="B1509" s="304"/>
      <c r="C1509" s="304"/>
      <c r="D1509" s="304"/>
      <c r="E1509" s="304"/>
      <c r="F1509" s="304"/>
      <c r="G1509" s="304"/>
      <c r="H1509" s="304"/>
      <c r="I1509" s="304"/>
      <c r="J1509" s="304"/>
      <c r="K1509" s="304"/>
      <c r="L1509" s="304"/>
      <c r="M1509" s="304"/>
      <c r="N1509" s="316"/>
      <c r="O1509" s="316"/>
      <c r="P1509" s="318"/>
      <c r="Q1509" s="318"/>
      <c r="R1509" s="318"/>
      <c r="S1509" s="318"/>
      <c r="T1509" s="318"/>
      <c r="U1509" s="318"/>
    </row>
    <row r="1510" spans="1:21" s="342" customFormat="1" ht="17.25" customHeight="1">
      <c r="A1510" s="304"/>
      <c r="B1510" s="304"/>
      <c r="C1510" s="304"/>
      <c r="D1510" s="304"/>
      <c r="E1510" s="304"/>
      <c r="F1510" s="304"/>
      <c r="G1510" s="304"/>
      <c r="H1510" s="304"/>
      <c r="I1510" s="304"/>
      <c r="J1510" s="304"/>
      <c r="K1510" s="304"/>
      <c r="L1510" s="304"/>
      <c r="M1510" s="304"/>
      <c r="N1510" s="316"/>
      <c r="O1510" s="316"/>
      <c r="P1510" s="318"/>
      <c r="Q1510" s="318"/>
      <c r="R1510" s="318"/>
      <c r="S1510" s="318"/>
      <c r="T1510" s="318"/>
      <c r="U1510" s="318"/>
    </row>
    <row r="1511" spans="1:21" s="342" customFormat="1">
      <c r="A1511" s="304"/>
      <c r="B1511" s="304"/>
      <c r="C1511" s="304"/>
      <c r="D1511" s="304"/>
      <c r="E1511" s="304"/>
      <c r="F1511" s="304"/>
      <c r="G1511" s="304"/>
      <c r="H1511" s="304"/>
      <c r="I1511" s="304"/>
      <c r="J1511" s="304"/>
      <c r="K1511" s="304"/>
      <c r="L1511" s="304"/>
      <c r="M1511" s="304"/>
      <c r="N1511" s="316"/>
      <c r="O1511" s="316"/>
      <c r="P1511" s="318"/>
      <c r="Q1511" s="318"/>
      <c r="R1511" s="318"/>
      <c r="S1511" s="318"/>
      <c r="T1511" s="318"/>
      <c r="U1511" s="318"/>
    </row>
    <row r="1512" spans="1:21" s="342" customFormat="1">
      <c r="A1512" s="304"/>
      <c r="B1512" s="304"/>
      <c r="C1512" s="304"/>
      <c r="D1512" s="304"/>
      <c r="E1512" s="304"/>
      <c r="F1512" s="304"/>
      <c r="G1512" s="304"/>
      <c r="H1512" s="304"/>
      <c r="I1512" s="304"/>
      <c r="J1512" s="304"/>
      <c r="K1512" s="304"/>
      <c r="L1512" s="304"/>
      <c r="M1512" s="304"/>
      <c r="N1512" s="316"/>
      <c r="O1512" s="316"/>
      <c r="P1512" s="318"/>
      <c r="Q1512" s="318"/>
      <c r="R1512" s="318"/>
      <c r="S1512" s="318"/>
      <c r="T1512" s="318"/>
      <c r="U1512" s="318"/>
    </row>
    <row r="1513" spans="1:21" s="342" customFormat="1">
      <c r="A1513" s="304"/>
      <c r="B1513" s="304"/>
      <c r="C1513" s="304"/>
      <c r="D1513" s="304"/>
      <c r="E1513" s="304"/>
      <c r="F1513" s="304"/>
      <c r="G1513" s="304"/>
      <c r="H1513" s="304"/>
      <c r="I1513" s="304"/>
      <c r="J1513" s="304"/>
      <c r="K1513" s="304"/>
      <c r="L1513" s="304"/>
      <c r="M1513" s="304"/>
      <c r="N1513" s="316"/>
      <c r="O1513" s="316"/>
      <c r="P1513" s="318"/>
      <c r="Q1513" s="318"/>
      <c r="R1513" s="318"/>
      <c r="S1513" s="318"/>
      <c r="T1513" s="318"/>
      <c r="U1513" s="318"/>
    </row>
    <row r="1514" spans="1:21" s="304" customFormat="1">
      <c r="N1514" s="316"/>
      <c r="O1514" s="316"/>
      <c r="P1514" s="316"/>
      <c r="Q1514" s="316"/>
      <c r="R1514" s="316"/>
      <c r="S1514" s="316"/>
      <c r="T1514" s="316"/>
      <c r="U1514" s="316"/>
    </row>
    <row r="1515" spans="1:21" s="304" customFormat="1">
      <c r="N1515" s="316"/>
      <c r="O1515" s="316"/>
      <c r="P1515" s="316"/>
      <c r="Q1515" s="316"/>
      <c r="R1515" s="316"/>
      <c r="S1515" s="316"/>
      <c r="T1515" s="316"/>
      <c r="U1515" s="316"/>
    </row>
    <row r="1516" spans="1:21" s="304" customFormat="1">
      <c r="N1516" s="316"/>
      <c r="O1516" s="316"/>
      <c r="P1516" s="316"/>
      <c r="Q1516" s="316"/>
      <c r="R1516" s="316"/>
      <c r="S1516" s="316"/>
      <c r="T1516" s="316"/>
      <c r="U1516" s="316"/>
    </row>
    <row r="1517" spans="1:21" s="304" customFormat="1">
      <c r="N1517" s="316"/>
      <c r="O1517" s="316"/>
      <c r="P1517" s="316"/>
      <c r="Q1517" s="316"/>
      <c r="R1517" s="316"/>
      <c r="S1517" s="316"/>
      <c r="T1517" s="316"/>
      <c r="U1517" s="316"/>
    </row>
    <row r="1518" spans="1:21" s="304" customFormat="1">
      <c r="N1518" s="316"/>
      <c r="O1518" s="316"/>
      <c r="P1518" s="316"/>
      <c r="Q1518" s="316"/>
      <c r="R1518" s="316"/>
      <c r="S1518" s="316"/>
      <c r="T1518" s="316"/>
      <c r="U1518" s="316"/>
    </row>
    <row r="1519" spans="1:21" s="304" customFormat="1">
      <c r="N1519" s="316"/>
      <c r="O1519" s="316"/>
      <c r="P1519" s="316"/>
      <c r="Q1519" s="316"/>
      <c r="R1519" s="316"/>
      <c r="S1519" s="316"/>
      <c r="T1519" s="316"/>
      <c r="U1519" s="316"/>
    </row>
    <row r="1520" spans="1:21" s="304" customFormat="1">
      <c r="N1520" s="316"/>
      <c r="O1520" s="316"/>
      <c r="P1520" s="316"/>
      <c r="Q1520" s="316"/>
      <c r="R1520" s="316"/>
      <c r="S1520" s="316"/>
      <c r="T1520" s="316"/>
      <c r="U1520" s="316"/>
    </row>
    <row r="1521" spans="14:21" s="304" customFormat="1">
      <c r="N1521" s="316"/>
      <c r="O1521" s="316"/>
      <c r="P1521" s="316"/>
      <c r="Q1521" s="316"/>
      <c r="R1521" s="316"/>
      <c r="S1521" s="316"/>
      <c r="T1521" s="316"/>
      <c r="U1521" s="316"/>
    </row>
    <row r="1522" spans="14:21" s="304" customFormat="1">
      <c r="N1522" s="316"/>
      <c r="O1522" s="316"/>
      <c r="P1522" s="316"/>
      <c r="Q1522" s="316"/>
      <c r="R1522" s="316"/>
      <c r="S1522" s="316"/>
      <c r="T1522" s="316"/>
      <c r="U1522" s="316"/>
    </row>
    <row r="1523" spans="14:21" s="304" customFormat="1">
      <c r="N1523" s="316"/>
      <c r="O1523" s="316"/>
      <c r="P1523" s="316"/>
      <c r="Q1523" s="316"/>
      <c r="R1523" s="316"/>
      <c r="S1523" s="316"/>
      <c r="T1523" s="316"/>
      <c r="U1523" s="316"/>
    </row>
    <row r="1524" spans="14:21" s="304" customFormat="1">
      <c r="N1524" s="316"/>
      <c r="O1524" s="316"/>
      <c r="P1524" s="316"/>
      <c r="Q1524" s="316"/>
      <c r="R1524" s="316"/>
      <c r="S1524" s="316"/>
      <c r="T1524" s="316"/>
      <c r="U1524" s="316"/>
    </row>
    <row r="1525" spans="14:21" s="304" customFormat="1">
      <c r="N1525" s="316"/>
      <c r="O1525" s="316"/>
      <c r="P1525" s="316"/>
      <c r="Q1525" s="316"/>
      <c r="R1525" s="316"/>
      <c r="S1525" s="316"/>
      <c r="T1525" s="316"/>
      <c r="U1525" s="316"/>
    </row>
    <row r="1526" spans="14:21" s="304" customFormat="1">
      <c r="N1526" s="316"/>
      <c r="O1526" s="316"/>
      <c r="P1526" s="316"/>
      <c r="Q1526" s="316"/>
      <c r="R1526" s="316"/>
      <c r="S1526" s="316"/>
      <c r="T1526" s="316"/>
      <c r="U1526" s="316"/>
    </row>
    <row r="1527" spans="14:21" s="304" customFormat="1">
      <c r="N1527" s="316"/>
      <c r="O1527" s="316"/>
      <c r="P1527" s="316"/>
      <c r="Q1527" s="316"/>
      <c r="R1527" s="316"/>
      <c r="S1527" s="316"/>
      <c r="T1527" s="316"/>
      <c r="U1527" s="316"/>
    </row>
    <row r="1528" spans="14:21" s="304" customFormat="1">
      <c r="N1528" s="316"/>
      <c r="O1528" s="316"/>
      <c r="P1528" s="316"/>
      <c r="Q1528" s="316"/>
      <c r="R1528" s="316"/>
      <c r="S1528" s="316"/>
      <c r="T1528" s="316"/>
      <c r="U1528" s="316"/>
    </row>
    <row r="1529" spans="14:21" s="304" customFormat="1">
      <c r="N1529" s="316"/>
      <c r="O1529" s="316"/>
      <c r="P1529" s="316"/>
      <c r="Q1529" s="316"/>
      <c r="R1529" s="316"/>
      <c r="S1529" s="316"/>
      <c r="T1529" s="316"/>
      <c r="U1529" s="316"/>
    </row>
    <row r="1530" spans="14:21" s="304" customFormat="1">
      <c r="N1530" s="316"/>
      <c r="O1530" s="316"/>
      <c r="P1530" s="316"/>
      <c r="Q1530" s="316"/>
      <c r="R1530" s="316"/>
      <c r="S1530" s="316"/>
      <c r="T1530" s="316"/>
      <c r="U1530" s="316"/>
    </row>
    <row r="1531" spans="14:21" s="304" customFormat="1">
      <c r="N1531" s="316"/>
      <c r="O1531" s="316"/>
      <c r="P1531" s="316"/>
      <c r="Q1531" s="316"/>
      <c r="R1531" s="316"/>
      <c r="S1531" s="316"/>
      <c r="T1531" s="316"/>
      <c r="U1531" s="316"/>
    </row>
    <row r="1532" spans="14:21" s="304" customFormat="1">
      <c r="N1532" s="316"/>
      <c r="O1532" s="316"/>
      <c r="P1532" s="316"/>
      <c r="Q1532" s="316"/>
      <c r="R1532" s="316"/>
      <c r="S1532" s="316"/>
      <c r="T1532" s="316"/>
      <c r="U1532" s="316"/>
    </row>
    <row r="1533" spans="14:21" s="304" customFormat="1">
      <c r="N1533" s="316"/>
      <c r="O1533" s="316"/>
      <c r="P1533" s="316"/>
      <c r="Q1533" s="316"/>
      <c r="R1533" s="316"/>
      <c r="S1533" s="316"/>
      <c r="T1533" s="316"/>
      <c r="U1533" s="316"/>
    </row>
    <row r="1534" spans="14:21" s="304" customFormat="1">
      <c r="N1534" s="316"/>
      <c r="O1534" s="316"/>
      <c r="P1534" s="316"/>
      <c r="Q1534" s="316"/>
      <c r="R1534" s="316"/>
      <c r="S1534" s="316"/>
      <c r="T1534" s="316"/>
      <c r="U1534" s="316"/>
    </row>
    <row r="1535" spans="14:21" s="304" customFormat="1">
      <c r="N1535" s="316"/>
      <c r="O1535" s="316"/>
      <c r="P1535" s="316"/>
      <c r="Q1535" s="316"/>
      <c r="R1535" s="316"/>
      <c r="S1535" s="316"/>
      <c r="T1535" s="316"/>
      <c r="U1535" s="316"/>
    </row>
    <row r="1536" spans="14:21" s="304" customFormat="1">
      <c r="N1536" s="316"/>
      <c r="O1536" s="316"/>
      <c r="P1536" s="316"/>
      <c r="Q1536" s="316"/>
      <c r="R1536" s="316"/>
      <c r="S1536" s="316"/>
      <c r="T1536" s="316"/>
      <c r="U1536" s="316"/>
    </row>
    <row r="1537" spans="1:21" s="304" customFormat="1">
      <c r="N1537" s="316"/>
      <c r="O1537" s="316"/>
      <c r="P1537" s="316"/>
      <c r="Q1537" s="316"/>
      <c r="R1537" s="316"/>
      <c r="S1537" s="316"/>
      <c r="T1537" s="316"/>
      <c r="U1537" s="316"/>
    </row>
    <row r="1538" spans="1:21" s="304" customFormat="1">
      <c r="N1538" s="316"/>
      <c r="O1538" s="316"/>
      <c r="P1538" s="316"/>
      <c r="Q1538" s="316"/>
      <c r="R1538" s="316"/>
      <c r="S1538" s="316"/>
      <c r="T1538" s="316"/>
      <c r="U1538" s="316"/>
    </row>
    <row r="1539" spans="1:21" s="304" customFormat="1">
      <c r="N1539" s="316"/>
      <c r="O1539" s="316"/>
      <c r="P1539" s="316"/>
      <c r="Q1539" s="316"/>
      <c r="R1539" s="316"/>
      <c r="S1539" s="316"/>
      <c r="T1539" s="316"/>
      <c r="U1539" s="316"/>
    </row>
    <row r="1540" spans="1:21" s="304" customFormat="1">
      <c r="N1540" s="316"/>
      <c r="O1540" s="316"/>
      <c r="P1540" s="316"/>
      <c r="Q1540" s="316"/>
      <c r="R1540" s="316"/>
      <c r="S1540" s="316"/>
      <c r="T1540" s="316"/>
      <c r="U1540" s="316"/>
    </row>
    <row r="1541" spans="1:21" s="304" customFormat="1">
      <c r="N1541" s="316"/>
      <c r="O1541" s="316"/>
      <c r="P1541" s="316"/>
      <c r="Q1541" s="316"/>
      <c r="R1541" s="316"/>
      <c r="S1541" s="316"/>
      <c r="T1541" s="316"/>
      <c r="U1541" s="316"/>
    </row>
    <row r="1542" spans="1:21" s="304" customFormat="1">
      <c r="N1542" s="316"/>
      <c r="O1542" s="316"/>
      <c r="P1542" s="316"/>
      <c r="Q1542" s="316"/>
      <c r="R1542" s="316"/>
      <c r="S1542" s="316"/>
      <c r="T1542" s="316"/>
      <c r="U1542" s="316"/>
    </row>
    <row r="1543" spans="1:21" s="304" customFormat="1">
      <c r="N1543" s="316"/>
      <c r="O1543" s="316"/>
      <c r="P1543" s="316"/>
      <c r="Q1543" s="316"/>
      <c r="R1543" s="316"/>
      <c r="S1543" s="316"/>
      <c r="T1543" s="316"/>
      <c r="U1543" s="316"/>
    </row>
    <row r="1544" spans="1:21" s="304" customFormat="1">
      <c r="N1544" s="316"/>
      <c r="O1544" s="316"/>
      <c r="P1544" s="316"/>
      <c r="Q1544" s="316"/>
      <c r="R1544" s="316"/>
      <c r="S1544" s="316"/>
      <c r="T1544" s="316"/>
      <c r="U1544" s="316"/>
    </row>
    <row r="1545" spans="1:21" s="304" customFormat="1">
      <c r="N1545" s="316"/>
      <c r="O1545" s="316"/>
      <c r="P1545" s="316"/>
      <c r="Q1545" s="316"/>
      <c r="R1545" s="316"/>
      <c r="S1545" s="316"/>
      <c r="T1545" s="316"/>
      <c r="U1545" s="316"/>
    </row>
    <row r="1546" spans="1:21" s="304" customFormat="1">
      <c r="H1546" s="303"/>
      <c r="I1546" s="303"/>
      <c r="J1546" s="303"/>
      <c r="K1546" s="303"/>
      <c r="L1546" s="303"/>
      <c r="M1546" s="303"/>
      <c r="N1546" s="1437"/>
      <c r="O1546" s="316"/>
      <c r="P1546" s="316"/>
      <c r="Q1546" s="316"/>
      <c r="R1546" s="316"/>
      <c r="S1546" s="316"/>
      <c r="T1546" s="316"/>
      <c r="U1546" s="316"/>
    </row>
    <row r="1547" spans="1:21" s="304" customFormat="1">
      <c r="H1547" s="303"/>
      <c r="I1547" s="303"/>
      <c r="J1547" s="303"/>
      <c r="K1547" s="303"/>
      <c r="L1547" s="303"/>
      <c r="M1547" s="303"/>
      <c r="N1547" s="1437"/>
      <c r="O1547" s="316"/>
      <c r="P1547" s="316"/>
      <c r="Q1547" s="316"/>
      <c r="R1547" s="316"/>
      <c r="S1547" s="316"/>
      <c r="T1547" s="316"/>
      <c r="U1547" s="316"/>
    </row>
    <row r="1548" spans="1:21" s="304" customFormat="1">
      <c r="B1548" s="303"/>
      <c r="C1548" s="303"/>
      <c r="D1548" s="303"/>
      <c r="E1548" s="303"/>
      <c r="F1548" s="303"/>
      <c r="G1548" s="303"/>
      <c r="H1548" s="303"/>
      <c r="I1548" s="303"/>
      <c r="J1548" s="303"/>
      <c r="K1548" s="303"/>
      <c r="L1548" s="303"/>
      <c r="M1548" s="303"/>
      <c r="N1548" s="1437"/>
      <c r="O1548" s="316"/>
      <c r="P1548" s="316"/>
      <c r="Q1548" s="316"/>
      <c r="R1548" s="316"/>
      <c r="S1548" s="316"/>
      <c r="T1548" s="316"/>
      <c r="U1548" s="316"/>
    </row>
    <row r="1549" spans="1:21" s="304" customFormat="1">
      <c r="B1549" s="303"/>
      <c r="C1549" s="303"/>
      <c r="D1549" s="303"/>
      <c r="E1549" s="303"/>
      <c r="F1549" s="303"/>
      <c r="G1549" s="303"/>
      <c r="H1549" s="303"/>
      <c r="I1549" s="303"/>
      <c r="J1549" s="303"/>
      <c r="K1549" s="303"/>
      <c r="L1549" s="303"/>
      <c r="M1549" s="303"/>
      <c r="N1549" s="1437"/>
      <c r="O1549" s="316"/>
      <c r="P1549" s="316"/>
      <c r="Q1549" s="316"/>
      <c r="R1549" s="316"/>
      <c r="S1549" s="316"/>
      <c r="T1549" s="316"/>
      <c r="U1549" s="316"/>
    </row>
    <row r="1550" spans="1:21" s="304" customFormat="1">
      <c r="A1550" s="303"/>
      <c r="B1550" s="303"/>
      <c r="C1550" s="303"/>
      <c r="D1550" s="303"/>
      <c r="E1550" s="303"/>
      <c r="F1550" s="303"/>
      <c r="G1550" s="303"/>
      <c r="H1550" s="303"/>
      <c r="I1550" s="303"/>
      <c r="J1550" s="303"/>
      <c r="K1550" s="303"/>
      <c r="L1550" s="303"/>
      <c r="M1550" s="303"/>
      <c r="N1550" s="1437"/>
      <c r="O1550" s="316"/>
      <c r="P1550" s="316"/>
      <c r="Q1550" s="316"/>
      <c r="R1550" s="316"/>
      <c r="S1550" s="316"/>
      <c r="T1550" s="316"/>
      <c r="U1550" s="316"/>
    </row>
    <row r="1551" spans="1:21" s="304" customFormat="1">
      <c r="A1551" s="303"/>
      <c r="B1551" s="303"/>
      <c r="C1551" s="303"/>
      <c r="D1551" s="303"/>
      <c r="E1551" s="303"/>
      <c r="F1551" s="303"/>
      <c r="G1551" s="303"/>
      <c r="H1551" s="303"/>
      <c r="I1551" s="303"/>
      <c r="J1551" s="303"/>
      <c r="K1551" s="303"/>
      <c r="L1551" s="303"/>
      <c r="M1551" s="303"/>
      <c r="N1551" s="1437"/>
      <c r="O1551" s="316"/>
      <c r="P1551" s="316"/>
      <c r="Q1551" s="316"/>
      <c r="R1551" s="316"/>
      <c r="S1551" s="316"/>
      <c r="T1551" s="316"/>
      <c r="U1551" s="316"/>
    </row>
    <row r="1552" spans="1:21" s="304" customFormat="1">
      <c r="A1552" s="303"/>
      <c r="B1552" s="303"/>
      <c r="C1552" s="303"/>
      <c r="D1552" s="303"/>
      <c r="E1552" s="303"/>
      <c r="F1552" s="303"/>
      <c r="G1552" s="303"/>
      <c r="H1552" s="303"/>
      <c r="I1552" s="303"/>
      <c r="J1552" s="303"/>
      <c r="K1552" s="303"/>
      <c r="L1552" s="303"/>
      <c r="M1552" s="303"/>
      <c r="N1552" s="1437"/>
      <c r="O1552" s="316"/>
      <c r="P1552" s="316"/>
      <c r="Q1552" s="316"/>
      <c r="R1552" s="316"/>
      <c r="S1552" s="316"/>
      <c r="T1552" s="316"/>
      <c r="U1552" s="316"/>
    </row>
    <row r="1553" spans="1:21" s="304" customFormat="1">
      <c r="A1553" s="303"/>
      <c r="B1553" s="303"/>
      <c r="C1553" s="303"/>
      <c r="D1553" s="303"/>
      <c r="E1553" s="303"/>
      <c r="F1553" s="303"/>
      <c r="G1553" s="303"/>
      <c r="H1553" s="303"/>
      <c r="I1553" s="303"/>
      <c r="J1553" s="303"/>
      <c r="K1553" s="303"/>
      <c r="L1553" s="303"/>
      <c r="M1553" s="303"/>
      <c r="N1553" s="1437"/>
      <c r="O1553" s="316"/>
      <c r="P1553" s="316"/>
      <c r="Q1553" s="316"/>
      <c r="R1553" s="316"/>
      <c r="S1553" s="316"/>
      <c r="T1553" s="316"/>
      <c r="U1553" s="316"/>
    </row>
    <row r="1554" spans="1:21" s="304" customFormat="1">
      <c r="A1554" s="303"/>
      <c r="B1554" s="303"/>
      <c r="C1554" s="303"/>
      <c r="D1554" s="303"/>
      <c r="E1554" s="303"/>
      <c r="F1554" s="303"/>
      <c r="G1554" s="303"/>
      <c r="H1554" s="303"/>
      <c r="I1554" s="303"/>
      <c r="J1554" s="303"/>
      <c r="K1554" s="303"/>
      <c r="L1554" s="303"/>
      <c r="M1554" s="303"/>
      <c r="N1554" s="1437"/>
      <c r="O1554" s="316"/>
      <c r="P1554" s="316"/>
      <c r="Q1554" s="316"/>
      <c r="R1554" s="316"/>
      <c r="S1554" s="316"/>
      <c r="T1554" s="316"/>
      <c r="U1554" s="316"/>
    </row>
    <row r="1555" spans="1:21" s="304" customFormat="1">
      <c r="A1555" s="303"/>
      <c r="B1555" s="303"/>
      <c r="C1555" s="303"/>
      <c r="D1555" s="303"/>
      <c r="E1555" s="303"/>
      <c r="F1555" s="303"/>
      <c r="G1555" s="303"/>
      <c r="H1555" s="303"/>
      <c r="I1555" s="303"/>
      <c r="J1555" s="303"/>
      <c r="K1555" s="303"/>
      <c r="L1555" s="303"/>
      <c r="M1555" s="303"/>
      <c r="N1555" s="1437"/>
      <c r="O1555" s="316"/>
      <c r="P1555" s="316"/>
      <c r="Q1555" s="316"/>
      <c r="R1555" s="316"/>
      <c r="S1555" s="316"/>
      <c r="T1555" s="316"/>
      <c r="U1555" s="316"/>
    </row>
    <row r="1556" spans="1:21" s="304" customFormat="1">
      <c r="A1556" s="303"/>
      <c r="B1556" s="303"/>
      <c r="C1556" s="303"/>
      <c r="D1556" s="303"/>
      <c r="E1556" s="303"/>
      <c r="F1556" s="303"/>
      <c r="G1556" s="303"/>
      <c r="H1556" s="303"/>
      <c r="I1556" s="303"/>
      <c r="J1556" s="303"/>
      <c r="K1556" s="303"/>
      <c r="L1556" s="303"/>
      <c r="M1556" s="303"/>
      <c r="N1556" s="1437"/>
      <c r="O1556" s="316"/>
      <c r="P1556" s="316"/>
      <c r="Q1556" s="316"/>
      <c r="R1556" s="316"/>
      <c r="S1556" s="316"/>
      <c r="T1556" s="316"/>
      <c r="U1556" s="316"/>
    </row>
    <row r="1557" spans="1:21" s="304" customFormat="1">
      <c r="A1557" s="303"/>
      <c r="B1557" s="303"/>
      <c r="C1557" s="303"/>
      <c r="D1557" s="303"/>
      <c r="E1557" s="303"/>
      <c r="F1557" s="303"/>
      <c r="G1557" s="303"/>
      <c r="H1557" s="303"/>
      <c r="I1557" s="303"/>
      <c r="J1557" s="303"/>
      <c r="K1557" s="303"/>
      <c r="L1557" s="303"/>
      <c r="M1557" s="303"/>
      <c r="N1557" s="1437"/>
      <c r="O1557" s="316"/>
      <c r="P1557" s="316"/>
      <c r="Q1557" s="316"/>
      <c r="R1557" s="316"/>
      <c r="S1557" s="316"/>
      <c r="T1557" s="316"/>
      <c r="U1557" s="316"/>
    </row>
    <row r="1558" spans="1:21" s="304" customFormat="1">
      <c r="A1558" s="303"/>
      <c r="B1558" s="303"/>
      <c r="C1558" s="303"/>
      <c r="D1558" s="303"/>
      <c r="E1558" s="303"/>
      <c r="F1558" s="303"/>
      <c r="G1558" s="303"/>
      <c r="H1558" s="303"/>
      <c r="I1558" s="303"/>
      <c r="J1558" s="303"/>
      <c r="K1558" s="303"/>
      <c r="L1558" s="303"/>
      <c r="M1558" s="303"/>
      <c r="N1558" s="1437"/>
      <c r="O1558" s="316"/>
      <c r="P1558" s="316"/>
      <c r="Q1558" s="316"/>
      <c r="R1558" s="316"/>
      <c r="S1558" s="316"/>
      <c r="T1558" s="316"/>
      <c r="U1558" s="316"/>
    </row>
    <row r="1559" spans="1:21" s="304" customFormat="1">
      <c r="A1559" s="303"/>
      <c r="B1559" s="303"/>
      <c r="C1559" s="303"/>
      <c r="D1559" s="303"/>
      <c r="E1559" s="303"/>
      <c r="F1559" s="303"/>
      <c r="G1559" s="303"/>
      <c r="H1559" s="303"/>
      <c r="I1559" s="303"/>
      <c r="J1559" s="303"/>
      <c r="K1559" s="303"/>
      <c r="L1559" s="303"/>
      <c r="M1559" s="303"/>
      <c r="N1559" s="1437"/>
      <c r="O1559" s="316"/>
      <c r="P1559" s="316"/>
      <c r="Q1559" s="316"/>
      <c r="R1559" s="316"/>
      <c r="S1559" s="316"/>
      <c r="T1559" s="316"/>
      <c r="U1559" s="316"/>
    </row>
    <row r="1560" spans="1:21" s="304" customFormat="1">
      <c r="A1560" s="303"/>
      <c r="B1560" s="303"/>
      <c r="C1560" s="303"/>
      <c r="D1560" s="303"/>
      <c r="E1560" s="303"/>
      <c r="F1560" s="303"/>
      <c r="G1560" s="303"/>
      <c r="H1560" s="303"/>
      <c r="I1560" s="303"/>
      <c r="J1560" s="303"/>
      <c r="K1560" s="303"/>
      <c r="L1560" s="303"/>
      <c r="M1560" s="303"/>
      <c r="N1560" s="303"/>
      <c r="O1560" s="316"/>
      <c r="P1560" s="316"/>
      <c r="Q1560" s="316"/>
      <c r="R1560" s="316"/>
      <c r="S1560" s="316"/>
      <c r="T1560" s="316"/>
      <c r="U1560" s="316"/>
    </row>
    <row r="1561" spans="1:21" s="304" customFormat="1">
      <c r="A1561" s="303"/>
      <c r="B1561" s="303"/>
      <c r="C1561" s="303"/>
      <c r="D1561" s="303"/>
      <c r="E1561" s="303"/>
      <c r="F1561" s="303"/>
      <c r="G1561" s="303"/>
      <c r="H1561" s="303"/>
      <c r="I1561" s="303"/>
      <c r="J1561" s="303"/>
      <c r="K1561" s="303"/>
      <c r="L1561" s="303"/>
      <c r="M1561" s="303"/>
      <c r="N1561" s="303"/>
      <c r="O1561" s="316"/>
      <c r="P1561" s="316"/>
      <c r="Q1561" s="316"/>
      <c r="R1561" s="316"/>
      <c r="S1561" s="316"/>
      <c r="T1561" s="316"/>
      <c r="U1561" s="316"/>
    </row>
    <row r="1562" spans="1:21" s="304" customFormat="1">
      <c r="A1562" s="303"/>
      <c r="B1562" s="303"/>
      <c r="C1562" s="303"/>
      <c r="D1562" s="303"/>
      <c r="E1562" s="303"/>
      <c r="F1562" s="303"/>
      <c r="G1562" s="303"/>
      <c r="H1562" s="303"/>
      <c r="I1562" s="303"/>
      <c r="J1562" s="303"/>
      <c r="K1562" s="303"/>
      <c r="L1562" s="303"/>
      <c r="M1562" s="303"/>
      <c r="N1562" s="303"/>
      <c r="O1562" s="316"/>
      <c r="P1562" s="316"/>
      <c r="Q1562" s="316"/>
      <c r="R1562" s="316"/>
      <c r="S1562" s="316"/>
      <c r="T1562" s="316"/>
      <c r="U1562" s="316"/>
    </row>
    <row r="1563" spans="1:21" s="304" customFormat="1">
      <c r="A1563" s="303"/>
      <c r="B1563" s="303"/>
      <c r="C1563" s="303"/>
      <c r="D1563" s="303"/>
      <c r="E1563" s="303"/>
      <c r="F1563" s="303"/>
      <c r="G1563" s="303"/>
      <c r="H1563" s="303"/>
      <c r="I1563" s="303"/>
      <c r="J1563" s="303"/>
      <c r="K1563" s="303"/>
      <c r="L1563" s="303"/>
      <c r="M1563" s="303"/>
      <c r="N1563" s="303"/>
      <c r="O1563" s="316"/>
      <c r="P1563" s="316"/>
      <c r="Q1563" s="316"/>
      <c r="R1563" s="316"/>
      <c r="S1563" s="316"/>
      <c r="T1563" s="316"/>
      <c r="U1563" s="316"/>
    </row>
    <row r="1564" spans="1:21" s="304" customFormat="1">
      <c r="A1564" s="303"/>
      <c r="B1564" s="303"/>
      <c r="C1564" s="303"/>
      <c r="D1564" s="303"/>
      <c r="E1564" s="303"/>
      <c r="F1564" s="303"/>
      <c r="G1564" s="303"/>
      <c r="H1564" s="303"/>
      <c r="I1564" s="303"/>
      <c r="J1564" s="303"/>
      <c r="K1564" s="303"/>
      <c r="L1564" s="303"/>
      <c r="M1564" s="303"/>
      <c r="N1564" s="303"/>
      <c r="O1564" s="316"/>
      <c r="P1564" s="316"/>
      <c r="Q1564" s="316"/>
      <c r="R1564" s="316"/>
      <c r="S1564" s="316"/>
      <c r="T1564" s="316"/>
      <c r="U1564" s="316"/>
    </row>
    <row r="1565" spans="1:21" s="304" customFormat="1">
      <c r="A1565" s="303"/>
      <c r="B1565" s="303"/>
      <c r="C1565" s="303"/>
      <c r="D1565" s="303"/>
      <c r="E1565" s="303"/>
      <c r="F1565" s="303"/>
      <c r="G1565" s="303"/>
      <c r="H1565" s="303"/>
      <c r="I1565" s="303"/>
      <c r="J1565" s="303"/>
      <c r="K1565" s="303"/>
      <c r="L1565" s="303"/>
      <c r="M1565" s="303"/>
      <c r="N1565" s="303"/>
      <c r="O1565" s="316"/>
    </row>
    <row r="1566" spans="1:21" s="304" customFormat="1">
      <c r="A1566" s="303"/>
      <c r="B1566" s="303"/>
      <c r="C1566" s="303"/>
      <c r="D1566" s="303"/>
      <c r="E1566" s="303"/>
      <c r="F1566" s="303"/>
      <c r="G1566" s="303"/>
      <c r="H1566" s="303"/>
      <c r="I1566" s="303"/>
      <c r="J1566" s="303"/>
      <c r="K1566" s="303"/>
      <c r="L1566" s="303"/>
      <c r="M1566" s="303"/>
      <c r="N1566" s="303"/>
      <c r="O1566" s="316"/>
    </row>
    <row r="1567" spans="1:21" s="304" customFormat="1">
      <c r="A1567" s="303"/>
      <c r="B1567" s="303"/>
      <c r="C1567" s="303"/>
      <c r="D1567" s="303"/>
      <c r="E1567" s="303"/>
      <c r="F1567" s="303"/>
      <c r="G1567" s="303"/>
      <c r="H1567" s="303"/>
      <c r="I1567" s="303"/>
      <c r="J1567" s="303"/>
      <c r="K1567" s="303"/>
      <c r="L1567" s="303"/>
      <c r="M1567" s="303"/>
      <c r="N1567" s="303"/>
      <c r="O1567" s="316"/>
    </row>
    <row r="1568" spans="1:21" s="304" customFormat="1">
      <c r="A1568" s="303"/>
      <c r="B1568" s="303"/>
      <c r="C1568" s="303"/>
      <c r="D1568" s="303"/>
      <c r="E1568" s="303"/>
      <c r="F1568" s="303"/>
      <c r="G1568" s="303"/>
      <c r="H1568" s="303"/>
      <c r="I1568" s="303"/>
      <c r="J1568" s="303"/>
      <c r="K1568" s="303"/>
      <c r="L1568" s="303"/>
      <c r="M1568" s="303"/>
      <c r="N1568" s="303"/>
      <c r="O1568" s="316"/>
    </row>
    <row r="1569" spans="1:15" s="304" customFormat="1">
      <c r="A1569" s="303"/>
      <c r="B1569" s="303"/>
      <c r="C1569" s="303"/>
      <c r="D1569" s="303"/>
      <c r="E1569" s="303"/>
      <c r="F1569" s="303"/>
      <c r="G1569" s="303"/>
      <c r="H1569" s="303"/>
      <c r="I1569" s="303"/>
      <c r="J1569" s="303"/>
      <c r="K1569" s="303"/>
      <c r="L1569" s="303"/>
      <c r="M1569" s="303"/>
      <c r="N1569" s="303"/>
      <c r="O1569" s="316"/>
    </row>
    <row r="1570" spans="1:15" s="304" customFormat="1">
      <c r="A1570" s="303"/>
      <c r="B1570" s="303"/>
      <c r="C1570" s="303"/>
      <c r="D1570" s="303"/>
      <c r="E1570" s="303"/>
      <c r="F1570" s="303"/>
      <c r="G1570" s="303"/>
      <c r="H1570" s="303"/>
      <c r="I1570" s="303"/>
      <c r="J1570" s="303"/>
      <c r="K1570" s="303"/>
      <c r="L1570" s="303"/>
      <c r="M1570" s="303"/>
      <c r="N1570" s="303"/>
      <c r="O1570" s="316"/>
    </row>
    <row r="1571" spans="1:15" s="304" customFormat="1">
      <c r="A1571" s="303"/>
      <c r="B1571" s="303"/>
      <c r="C1571" s="303"/>
      <c r="D1571" s="303"/>
      <c r="E1571" s="303"/>
      <c r="F1571" s="303"/>
      <c r="G1571" s="303"/>
      <c r="H1571" s="303"/>
      <c r="I1571" s="303"/>
      <c r="J1571" s="303"/>
      <c r="K1571" s="303"/>
      <c r="L1571" s="303"/>
      <c r="M1571" s="303"/>
      <c r="N1571" s="303"/>
      <c r="O1571" s="316"/>
    </row>
    <row r="1572" spans="1:15" s="304" customFormat="1">
      <c r="A1572" s="303"/>
      <c r="B1572" s="303"/>
      <c r="C1572" s="303"/>
      <c r="D1572" s="303"/>
      <c r="E1572" s="303"/>
      <c r="F1572" s="303"/>
      <c r="G1572" s="303"/>
      <c r="H1572" s="303"/>
      <c r="I1572" s="303"/>
      <c r="J1572" s="303"/>
      <c r="K1572" s="303"/>
      <c r="L1572" s="303"/>
      <c r="M1572" s="303"/>
      <c r="N1572" s="303"/>
      <c r="O1572" s="316"/>
    </row>
    <row r="1573" spans="1:15" s="304" customFormat="1">
      <c r="A1573" s="303"/>
      <c r="B1573" s="303"/>
      <c r="C1573" s="303"/>
      <c r="D1573" s="303"/>
      <c r="E1573" s="303"/>
      <c r="F1573" s="303"/>
      <c r="G1573" s="303"/>
      <c r="H1573" s="303"/>
      <c r="I1573" s="303"/>
      <c r="J1573" s="303"/>
      <c r="K1573" s="303"/>
      <c r="L1573" s="303"/>
      <c r="M1573" s="303"/>
      <c r="N1573" s="303"/>
      <c r="O1573" s="316"/>
    </row>
    <row r="1574" spans="1:15" s="304" customFormat="1">
      <c r="A1574" s="303"/>
      <c r="B1574" s="303"/>
      <c r="C1574" s="303"/>
      <c r="D1574" s="303"/>
      <c r="E1574" s="303"/>
      <c r="F1574" s="303"/>
      <c r="G1574" s="303"/>
      <c r="H1574" s="303"/>
      <c r="I1574" s="303"/>
      <c r="J1574" s="303"/>
      <c r="K1574" s="303"/>
      <c r="L1574" s="303"/>
      <c r="M1574" s="303"/>
      <c r="N1574" s="303"/>
      <c r="O1574" s="316"/>
    </row>
    <row r="1575" spans="1:15" s="304" customFormat="1">
      <c r="A1575" s="303"/>
      <c r="B1575" s="303"/>
      <c r="C1575" s="303"/>
      <c r="D1575" s="303"/>
      <c r="E1575" s="303"/>
      <c r="F1575" s="303"/>
      <c r="G1575" s="303"/>
      <c r="H1575" s="303"/>
      <c r="I1575" s="303"/>
      <c r="J1575" s="303"/>
      <c r="K1575" s="303"/>
      <c r="L1575" s="303"/>
      <c r="M1575" s="303"/>
      <c r="N1575" s="303"/>
      <c r="O1575" s="316"/>
    </row>
    <row r="1576" spans="1:15" s="304" customFormat="1">
      <c r="A1576" s="303"/>
      <c r="B1576" s="303"/>
      <c r="C1576" s="303"/>
      <c r="D1576" s="303"/>
      <c r="E1576" s="303"/>
      <c r="F1576" s="303"/>
      <c r="G1576" s="303"/>
      <c r="H1576" s="303"/>
      <c r="I1576" s="303"/>
      <c r="J1576" s="303"/>
      <c r="K1576" s="303"/>
      <c r="L1576" s="303"/>
      <c r="M1576" s="303"/>
      <c r="N1576" s="303"/>
      <c r="O1576" s="316"/>
    </row>
    <row r="1577" spans="1:15" s="304" customFormat="1">
      <c r="A1577" s="303"/>
      <c r="B1577" s="303"/>
      <c r="C1577" s="303"/>
      <c r="D1577" s="303"/>
      <c r="E1577" s="303"/>
      <c r="F1577" s="303"/>
      <c r="G1577" s="303"/>
      <c r="H1577" s="303"/>
      <c r="I1577" s="303"/>
      <c r="J1577" s="303"/>
      <c r="K1577" s="303"/>
      <c r="L1577" s="303"/>
      <c r="M1577" s="303"/>
      <c r="N1577" s="303"/>
      <c r="O1577" s="316"/>
    </row>
    <row r="1578" spans="1:15" s="304" customFormat="1">
      <c r="A1578" s="303"/>
      <c r="B1578" s="303"/>
      <c r="C1578" s="303"/>
      <c r="D1578" s="303"/>
      <c r="E1578" s="303"/>
      <c r="F1578" s="303"/>
      <c r="G1578" s="303"/>
      <c r="H1578" s="303"/>
      <c r="I1578" s="303"/>
      <c r="J1578" s="303"/>
      <c r="K1578" s="303"/>
      <c r="L1578" s="303"/>
      <c r="M1578" s="303"/>
      <c r="N1578" s="303"/>
      <c r="O1578" s="316"/>
    </row>
    <row r="1579" spans="1:15" s="304" customFormat="1">
      <c r="A1579" s="303"/>
      <c r="B1579" s="303"/>
      <c r="C1579" s="303"/>
      <c r="D1579" s="303"/>
      <c r="E1579" s="303"/>
      <c r="F1579" s="303"/>
      <c r="G1579" s="303"/>
      <c r="H1579" s="303"/>
      <c r="I1579" s="303"/>
      <c r="J1579" s="303"/>
      <c r="K1579" s="303"/>
      <c r="L1579" s="303"/>
      <c r="M1579" s="303"/>
      <c r="N1579" s="303"/>
      <c r="O1579" s="316"/>
    </row>
    <row r="1580" spans="1:15" s="304" customFormat="1">
      <c r="A1580" s="303"/>
      <c r="B1580" s="303"/>
      <c r="C1580" s="303"/>
      <c r="D1580" s="303"/>
      <c r="E1580" s="303"/>
      <c r="F1580" s="303"/>
      <c r="G1580" s="303"/>
      <c r="H1580" s="303"/>
      <c r="I1580" s="303"/>
      <c r="J1580" s="303"/>
      <c r="K1580" s="303"/>
      <c r="L1580" s="303"/>
      <c r="M1580" s="303"/>
      <c r="N1580" s="303"/>
      <c r="O1580" s="1437"/>
    </row>
    <row r="1581" spans="1:15" s="304" customFormat="1">
      <c r="A1581" s="303"/>
      <c r="B1581" s="303"/>
      <c r="C1581" s="303"/>
      <c r="D1581" s="303"/>
      <c r="E1581" s="303"/>
      <c r="F1581" s="303"/>
      <c r="G1581" s="303"/>
      <c r="H1581" s="303"/>
      <c r="I1581" s="303"/>
      <c r="J1581" s="303"/>
      <c r="K1581" s="303"/>
      <c r="L1581" s="303"/>
      <c r="M1581" s="303"/>
      <c r="N1581" s="303"/>
      <c r="O1581" s="1437"/>
    </row>
    <row r="1582" spans="1:15" s="304" customFormat="1">
      <c r="A1582" s="303"/>
      <c r="B1582" s="303"/>
      <c r="C1582" s="303"/>
      <c r="D1582" s="303"/>
      <c r="E1582" s="303"/>
      <c r="F1582" s="303"/>
      <c r="G1582" s="303"/>
      <c r="H1582" s="303"/>
      <c r="I1582" s="303"/>
      <c r="J1582" s="303"/>
      <c r="K1582" s="303"/>
      <c r="L1582" s="303"/>
      <c r="M1582" s="303"/>
      <c r="N1582" s="303"/>
      <c r="O1582" s="1437"/>
    </row>
    <row r="1583" spans="1:15" s="304" customFormat="1">
      <c r="A1583" s="303"/>
      <c r="B1583" s="303"/>
      <c r="C1583" s="303"/>
      <c r="D1583" s="303"/>
      <c r="E1583" s="303"/>
      <c r="F1583" s="303"/>
      <c r="G1583" s="303"/>
      <c r="H1583" s="303"/>
      <c r="I1583" s="303"/>
      <c r="J1583" s="303"/>
      <c r="K1583" s="303"/>
      <c r="L1583" s="303"/>
      <c r="M1583" s="303"/>
      <c r="N1583" s="303"/>
      <c r="O1583" s="1437"/>
    </row>
    <row r="1584" spans="1:15" s="304" customFormat="1">
      <c r="A1584" s="303"/>
      <c r="B1584" s="303"/>
      <c r="C1584" s="303"/>
      <c r="D1584" s="303"/>
      <c r="E1584" s="303"/>
      <c r="F1584" s="303"/>
      <c r="G1584" s="303"/>
      <c r="H1584" s="303"/>
      <c r="I1584" s="303"/>
      <c r="J1584" s="303"/>
      <c r="K1584" s="303"/>
      <c r="L1584" s="303"/>
      <c r="M1584" s="303"/>
      <c r="N1584" s="303"/>
      <c r="O1584" s="1437"/>
    </row>
    <row r="1585" spans="15:15">
      <c r="O1585" s="1437"/>
    </row>
    <row r="1586" spans="15:15">
      <c r="O1586" s="1437"/>
    </row>
    <row r="1587" spans="15:15">
      <c r="O1587" s="1437"/>
    </row>
    <row r="1588" spans="15:15">
      <c r="O1588" s="1437"/>
    </row>
    <row r="1589" spans="15:15">
      <c r="O1589" s="1437"/>
    </row>
    <row r="1590" spans="15:15">
      <c r="O1590" s="1437"/>
    </row>
    <row r="1591" spans="15:15">
      <c r="O1591" s="1437"/>
    </row>
    <row r="1592" spans="15:15">
      <c r="O1592" s="1437"/>
    </row>
    <row r="1593" spans="15:15">
      <c r="O1593" s="1437"/>
    </row>
    <row r="1594" spans="15:15">
      <c r="O1594" s="1437"/>
    </row>
    <row r="1595" spans="15:15">
      <c r="O1595" s="1437"/>
    </row>
    <row r="1596" spans="15:15">
      <c r="O1596" s="1437"/>
    </row>
    <row r="1597" spans="15:15">
      <c r="O1597" s="1437"/>
    </row>
    <row r="1598" spans="15:15">
      <c r="O1598" s="1437"/>
    </row>
    <row r="1599" spans="15:15">
      <c r="O1599" s="1437"/>
    </row>
    <row r="1600" spans="15:15">
      <c r="O1600" s="1437"/>
    </row>
  </sheetData>
  <sheetProtection formatCells="0" formatColumns="0" formatRows="0" insertColumns="0" insertRows="0" insertHyperlinks="0" deleteColumns="0" deleteRows="0" sort="0" autoFilter="0" pivotTables="0"/>
  <mergeCells count="59">
    <mergeCell ref="F523:H523"/>
    <mergeCell ref="C1381:D1381"/>
    <mergeCell ref="C1372:D1372"/>
    <mergeCell ref="C1373:D1373"/>
    <mergeCell ref="C1374:D1374"/>
    <mergeCell ref="C1375:D1375"/>
    <mergeCell ref="C1436:D1436"/>
    <mergeCell ref="C1379:D1379"/>
    <mergeCell ref="C1380:D1380"/>
    <mergeCell ref="C1385:D1385"/>
    <mergeCell ref="C1386:D1386"/>
    <mergeCell ref="C1382:D1382"/>
    <mergeCell ref="C1383:D1383"/>
    <mergeCell ref="C1387:D1387"/>
    <mergeCell ref="C1435:D1435"/>
    <mergeCell ref="A446:N446"/>
    <mergeCell ref="A574:N574"/>
    <mergeCell ref="A273:N273"/>
    <mergeCell ref="A1103:N1103"/>
    <mergeCell ref="A1356:N1356"/>
    <mergeCell ref="A707:N707"/>
    <mergeCell ref="A772:B772"/>
    <mergeCell ref="C340:D340"/>
    <mergeCell ref="C341:D341"/>
    <mergeCell ref="A777:B777"/>
    <mergeCell ref="C1130:D1130"/>
    <mergeCell ref="C293:D293"/>
    <mergeCell ref="C294:D294"/>
    <mergeCell ref="C295:D295"/>
    <mergeCell ref="C342:D342"/>
    <mergeCell ref="A343:N343"/>
    <mergeCell ref="C1467:D1467"/>
    <mergeCell ref="C1445:D1445"/>
    <mergeCell ref="C1446:D1446"/>
    <mergeCell ref="C1456:D1456"/>
    <mergeCell ref="C1447:D1447"/>
    <mergeCell ref="C1466:D1466"/>
    <mergeCell ref="C1459:D1459"/>
    <mergeCell ref="C1460:D1460"/>
    <mergeCell ref="C1462:D1462"/>
    <mergeCell ref="C1448:D1448"/>
    <mergeCell ref="C1449:D1449"/>
    <mergeCell ref="C1450:D1450"/>
    <mergeCell ref="C1442:D1442"/>
    <mergeCell ref="C1443:D1443"/>
    <mergeCell ref="C1444:D1444"/>
    <mergeCell ref="C1384:D1384"/>
    <mergeCell ref="C1388:D1388"/>
    <mergeCell ref="C1389:D1389"/>
    <mergeCell ref="C1441:D1441"/>
    <mergeCell ref="C1440:D1440"/>
    <mergeCell ref="C1439:D1439"/>
    <mergeCell ref="C1437:D1437"/>
    <mergeCell ref="C1438:D1438"/>
    <mergeCell ref="C1430:D1430"/>
    <mergeCell ref="C1431:D1431"/>
    <mergeCell ref="C1432:D1432"/>
    <mergeCell ref="C1433:D1433"/>
    <mergeCell ref="C1434:D1434"/>
  </mergeCells>
  <phoneticPr fontId="147" type="noConversion"/>
  <printOptions horizontalCentered="1" verticalCentered="1"/>
  <pageMargins left="0" right="0" top="0" bottom="0" header="0" footer="0"/>
  <pageSetup paperSize="9" orientation="landscape" blackAndWhite="1" horizontalDpi="4294967292" verticalDpi="360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0"/>
  <sheetViews>
    <sheetView view="pageBreakPreview" topLeftCell="A10" zoomScale="60" workbookViewId="0">
      <selection activeCell="C3" sqref="C3"/>
    </sheetView>
  </sheetViews>
  <sheetFormatPr defaultColWidth="9" defaultRowHeight="15.75"/>
  <cols>
    <col min="1" max="3" width="59" style="1192" customWidth="1"/>
    <col min="4" max="15" width="0" style="1192" hidden="1" customWidth="1"/>
    <col min="16" max="16" width="9" style="1192"/>
    <col min="17" max="17" width="31.25" style="1192" customWidth="1"/>
    <col min="18" max="16384" width="9" style="1192"/>
  </cols>
  <sheetData>
    <row r="1" spans="1:17" ht="16.5" thickBot="1">
      <c r="A1" s="486" t="s">
        <v>490</v>
      </c>
    </row>
    <row r="2" spans="1:17" ht="16.5" thickBot="1">
      <c r="A2" s="665" t="s">
        <v>3633</v>
      </c>
      <c r="B2" s="273" t="s">
        <v>2504</v>
      </c>
      <c r="C2" s="273" t="s">
        <v>491</v>
      </c>
    </row>
    <row r="3" spans="1:17">
      <c r="B3" s="479"/>
      <c r="C3" s="1198" t="s">
        <v>3638</v>
      </c>
    </row>
    <row r="4" spans="1:17" s="662" customFormat="1">
      <c r="A4" s="603"/>
      <c r="B4" s="603"/>
      <c r="C4" s="603"/>
      <c r="Q4" s="1187" t="s">
        <v>3561</v>
      </c>
    </row>
    <row r="5" spans="1:17" s="662" customFormat="1">
      <c r="A5" s="603"/>
      <c r="B5" s="603"/>
      <c r="C5" s="603"/>
    </row>
    <row r="6" spans="1:17" s="662" customFormat="1">
      <c r="A6" s="603"/>
      <c r="B6" s="603"/>
      <c r="C6" s="603"/>
    </row>
    <row r="7" spans="1:17" s="662" customFormat="1">
      <c r="A7" s="603"/>
      <c r="B7" s="603"/>
      <c r="C7" s="603"/>
    </row>
    <row r="8" spans="1:17" s="662" customFormat="1">
      <c r="A8" s="603"/>
      <c r="B8" s="603"/>
      <c r="C8" s="603"/>
    </row>
    <row r="9" spans="1:17" s="662" customFormat="1">
      <c r="A9" s="603"/>
      <c r="B9" s="603"/>
      <c r="C9" s="603"/>
    </row>
    <row r="10" spans="1:17" s="662" customFormat="1">
      <c r="A10" s="603"/>
      <c r="B10" s="603"/>
      <c r="C10" s="603"/>
    </row>
    <row r="11" spans="1:17" s="662" customFormat="1">
      <c r="A11" s="603"/>
      <c r="B11" s="603"/>
      <c r="C11" s="603"/>
    </row>
    <row r="12" spans="1:17" s="662" customFormat="1">
      <c r="A12" s="603"/>
      <c r="B12" s="603"/>
      <c r="C12" s="479"/>
    </row>
    <row r="13" spans="1:17" s="662" customFormat="1">
      <c r="A13" s="603"/>
      <c r="B13" s="603"/>
      <c r="C13" s="663"/>
    </row>
    <row r="14" spans="1:17" s="662" customFormat="1">
      <c r="A14" s="603"/>
      <c r="B14" s="603"/>
      <c r="C14" s="661"/>
    </row>
    <row r="15" spans="1:17" s="662" customFormat="1">
      <c r="A15" s="603"/>
      <c r="B15" s="603"/>
      <c r="C15" s="663"/>
    </row>
    <row r="16" spans="1:17" s="662" customFormat="1">
      <c r="A16" s="603"/>
      <c r="B16" s="664"/>
      <c r="C16" s="661"/>
    </row>
    <row r="17" spans="1:3" ht="16.5" thickBot="1">
      <c r="A17" s="479"/>
      <c r="B17" s="479"/>
      <c r="C17" s="492"/>
    </row>
    <row r="18" spans="1:3" ht="16.5" thickBot="1">
      <c r="A18" s="665" t="s">
        <v>3632</v>
      </c>
      <c r="B18" s="273" t="s">
        <v>2504</v>
      </c>
      <c r="C18" s="273" t="s">
        <v>491</v>
      </c>
    </row>
    <row r="19" spans="1:3">
      <c r="A19" s="471"/>
      <c r="B19" s="1196" t="s">
        <v>3634</v>
      </c>
      <c r="C19" s="666"/>
    </row>
    <row r="20" spans="1:3">
      <c r="A20" s="490"/>
      <c r="B20" s="490"/>
      <c r="C20" s="491"/>
    </row>
    <row r="21" spans="1:3">
      <c r="A21" s="490"/>
      <c r="B21" s="490"/>
      <c r="C21" s="491"/>
    </row>
    <row r="22" spans="1:3" ht="16.5" thickBot="1">
      <c r="A22" s="597"/>
      <c r="B22" s="597"/>
      <c r="C22" s="601"/>
    </row>
    <row r="23" spans="1:3" ht="16.5" thickBot="1">
      <c r="A23" s="665" t="s">
        <v>3635</v>
      </c>
      <c r="B23" s="273" t="s">
        <v>2504</v>
      </c>
      <c r="C23" s="273" t="s">
        <v>491</v>
      </c>
    </row>
    <row r="24" spans="1:3">
      <c r="A24" s="471"/>
      <c r="B24" s="471"/>
      <c r="C24" s="1197" t="s">
        <v>3636</v>
      </c>
    </row>
    <row r="25" spans="1:3">
      <c r="A25" s="490"/>
      <c r="B25" s="490"/>
      <c r="C25" s="599"/>
    </row>
    <row r="26" spans="1:3" ht="16.5" thickBot="1">
      <c r="A26" s="479"/>
      <c r="B26" s="479"/>
      <c r="C26" s="481"/>
    </row>
    <row r="27" spans="1:3" ht="16.5" thickBot="1">
      <c r="A27" s="665"/>
      <c r="B27" s="273" t="s">
        <v>2504</v>
      </c>
      <c r="C27" s="273" t="s">
        <v>491</v>
      </c>
    </row>
    <row r="28" spans="1:3">
      <c r="A28" s="471"/>
      <c r="B28" s="471"/>
      <c r="C28" s="472"/>
    </row>
    <row r="29" spans="1:3">
      <c r="A29" s="490"/>
      <c r="B29" s="490"/>
      <c r="C29" s="599"/>
    </row>
    <row r="30" spans="1:3">
      <c r="A30" s="479"/>
      <c r="B30" s="479"/>
      <c r="C30" s="492"/>
    </row>
    <row r="31" spans="1:3" ht="16.5" thickBot="1">
      <c r="A31" s="479"/>
      <c r="B31" s="479"/>
      <c r="C31" s="492"/>
    </row>
    <row r="32" spans="1:3" ht="16.5" thickBot="1">
      <c r="A32" s="665"/>
      <c r="B32" s="273" t="s">
        <v>2504</v>
      </c>
      <c r="C32" s="273" t="s">
        <v>491</v>
      </c>
    </row>
    <row r="33" spans="1:3">
      <c r="A33" s="471"/>
      <c r="B33" s="471"/>
      <c r="C33" s="471"/>
    </row>
    <row r="34" spans="1:3">
      <c r="A34" s="597"/>
      <c r="B34" s="597"/>
      <c r="C34" s="600"/>
    </row>
    <row r="35" spans="1:3" ht="16.5" thickBot="1">
      <c r="A35" s="479"/>
      <c r="B35" s="479"/>
      <c r="C35" s="481"/>
    </row>
    <row r="36" spans="1:3" ht="16.5" thickBot="1">
      <c r="A36" s="665"/>
      <c r="B36" s="273" t="s">
        <v>2504</v>
      </c>
      <c r="C36" s="273" t="s">
        <v>491</v>
      </c>
    </row>
    <row r="37" spans="1:3">
      <c r="A37" s="471"/>
      <c r="B37" s="471"/>
      <c r="C37" s="471"/>
    </row>
    <row r="38" spans="1:3">
      <c r="A38" s="490"/>
      <c r="B38" s="490"/>
      <c r="C38" s="491"/>
    </row>
    <row r="39" spans="1:3">
      <c r="A39" s="490"/>
      <c r="B39" s="490"/>
      <c r="C39" s="599"/>
    </row>
    <row r="40" spans="1:3">
      <c r="A40" s="597"/>
      <c r="B40" s="597"/>
      <c r="C40" s="600"/>
    </row>
  </sheetData>
  <phoneticPr fontId="23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10" workbookViewId="0">
      <selection activeCell="L20" sqref="L20"/>
    </sheetView>
  </sheetViews>
  <sheetFormatPr defaultRowHeight="15.75"/>
  <cols>
    <col min="1" max="1" width="21.875" style="1192" customWidth="1"/>
    <col min="2" max="2" width="46.125" style="1192" customWidth="1"/>
    <col min="3" max="3" width="14.375" style="1192" customWidth="1"/>
    <col min="4" max="4" width="9.875" style="1192" customWidth="1"/>
    <col min="5" max="5" width="9.5" style="1192" customWidth="1"/>
    <col min="6" max="7" width="23" style="1200" customWidth="1"/>
    <col min="8" max="8" width="9" style="1192" customWidth="1"/>
    <col min="9" max="256" width="10" style="1192"/>
    <col min="257" max="257" width="21.875" style="1192" customWidth="1"/>
    <col min="258" max="258" width="46.125" style="1192" customWidth="1"/>
    <col min="259" max="259" width="14.375" style="1192" customWidth="1"/>
    <col min="260" max="260" width="9.875" style="1192" customWidth="1"/>
    <col min="261" max="261" width="9.5" style="1192" customWidth="1"/>
    <col min="262" max="263" width="23" style="1192" customWidth="1"/>
    <col min="264" max="264" width="9" style="1192" customWidth="1"/>
    <col min="265" max="512" width="10" style="1192"/>
    <col min="513" max="513" width="21.875" style="1192" customWidth="1"/>
    <col min="514" max="514" width="46.125" style="1192" customWidth="1"/>
    <col min="515" max="515" width="14.375" style="1192" customWidth="1"/>
    <col min="516" max="516" width="9.875" style="1192" customWidth="1"/>
    <col min="517" max="517" width="9.5" style="1192" customWidth="1"/>
    <col min="518" max="519" width="23" style="1192" customWidth="1"/>
    <col min="520" max="520" width="9" style="1192" customWidth="1"/>
    <col min="521" max="768" width="10" style="1192"/>
    <col min="769" max="769" width="21.875" style="1192" customWidth="1"/>
    <col min="770" max="770" width="46.125" style="1192" customWidth="1"/>
    <col min="771" max="771" width="14.375" style="1192" customWidth="1"/>
    <col min="772" max="772" width="9.875" style="1192" customWidth="1"/>
    <col min="773" max="773" width="9.5" style="1192" customWidth="1"/>
    <col min="774" max="775" width="23" style="1192" customWidth="1"/>
    <col min="776" max="776" width="9" style="1192" customWidth="1"/>
    <col min="777" max="1024" width="9" style="1192"/>
    <col min="1025" max="1025" width="21.875" style="1192" customWidth="1"/>
    <col min="1026" max="1026" width="46.125" style="1192" customWidth="1"/>
    <col min="1027" max="1027" width="14.375" style="1192" customWidth="1"/>
    <col min="1028" max="1028" width="9.875" style="1192" customWidth="1"/>
    <col min="1029" max="1029" width="9.5" style="1192" customWidth="1"/>
    <col min="1030" max="1031" width="23" style="1192" customWidth="1"/>
    <col min="1032" max="1032" width="9" style="1192" customWidth="1"/>
    <col min="1033" max="1280" width="10" style="1192"/>
    <col min="1281" max="1281" width="21.875" style="1192" customWidth="1"/>
    <col min="1282" max="1282" width="46.125" style="1192" customWidth="1"/>
    <col min="1283" max="1283" width="14.375" style="1192" customWidth="1"/>
    <col min="1284" max="1284" width="9.875" style="1192" customWidth="1"/>
    <col min="1285" max="1285" width="9.5" style="1192" customWidth="1"/>
    <col min="1286" max="1287" width="23" style="1192" customWidth="1"/>
    <col min="1288" max="1288" width="9" style="1192" customWidth="1"/>
    <col min="1289" max="1536" width="10" style="1192"/>
    <col min="1537" max="1537" width="21.875" style="1192" customWidth="1"/>
    <col min="1538" max="1538" width="46.125" style="1192" customWidth="1"/>
    <col min="1539" max="1539" width="14.375" style="1192" customWidth="1"/>
    <col min="1540" max="1540" width="9.875" style="1192" customWidth="1"/>
    <col min="1541" max="1541" width="9.5" style="1192" customWidth="1"/>
    <col min="1542" max="1543" width="23" style="1192" customWidth="1"/>
    <col min="1544" max="1544" width="9" style="1192" customWidth="1"/>
    <col min="1545" max="1792" width="10" style="1192"/>
    <col min="1793" max="1793" width="21.875" style="1192" customWidth="1"/>
    <col min="1794" max="1794" width="46.125" style="1192" customWidth="1"/>
    <col min="1795" max="1795" width="14.375" style="1192" customWidth="1"/>
    <col min="1796" max="1796" width="9.875" style="1192" customWidth="1"/>
    <col min="1797" max="1797" width="9.5" style="1192" customWidth="1"/>
    <col min="1798" max="1799" width="23" style="1192" customWidth="1"/>
    <col min="1800" max="1800" width="9" style="1192" customWidth="1"/>
    <col min="1801" max="2048" width="9" style="1192"/>
    <col min="2049" max="2049" width="21.875" style="1192" customWidth="1"/>
    <col min="2050" max="2050" width="46.125" style="1192" customWidth="1"/>
    <col min="2051" max="2051" width="14.375" style="1192" customWidth="1"/>
    <col min="2052" max="2052" width="9.875" style="1192" customWidth="1"/>
    <col min="2053" max="2053" width="9.5" style="1192" customWidth="1"/>
    <col min="2054" max="2055" width="23" style="1192" customWidth="1"/>
    <col min="2056" max="2056" width="9" style="1192" customWidth="1"/>
    <col min="2057" max="2304" width="10" style="1192"/>
    <col min="2305" max="2305" width="21.875" style="1192" customWidth="1"/>
    <col min="2306" max="2306" width="46.125" style="1192" customWidth="1"/>
    <col min="2307" max="2307" width="14.375" style="1192" customWidth="1"/>
    <col min="2308" max="2308" width="9.875" style="1192" customWidth="1"/>
    <col min="2309" max="2309" width="9.5" style="1192" customWidth="1"/>
    <col min="2310" max="2311" width="23" style="1192" customWidth="1"/>
    <col min="2312" max="2312" width="9" style="1192" customWidth="1"/>
    <col min="2313" max="2560" width="10" style="1192"/>
    <col min="2561" max="2561" width="21.875" style="1192" customWidth="1"/>
    <col min="2562" max="2562" width="46.125" style="1192" customWidth="1"/>
    <col min="2563" max="2563" width="14.375" style="1192" customWidth="1"/>
    <col min="2564" max="2564" width="9.875" style="1192" customWidth="1"/>
    <col min="2565" max="2565" width="9.5" style="1192" customWidth="1"/>
    <col min="2566" max="2567" width="23" style="1192" customWidth="1"/>
    <col min="2568" max="2568" width="9" style="1192" customWidth="1"/>
    <col min="2569" max="2816" width="10" style="1192"/>
    <col min="2817" max="2817" width="21.875" style="1192" customWidth="1"/>
    <col min="2818" max="2818" width="46.125" style="1192" customWidth="1"/>
    <col min="2819" max="2819" width="14.375" style="1192" customWidth="1"/>
    <col min="2820" max="2820" width="9.875" style="1192" customWidth="1"/>
    <col min="2821" max="2821" width="9.5" style="1192" customWidth="1"/>
    <col min="2822" max="2823" width="23" style="1192" customWidth="1"/>
    <col min="2824" max="2824" width="9" style="1192" customWidth="1"/>
    <col min="2825" max="3072" width="9" style="1192"/>
    <col min="3073" max="3073" width="21.875" style="1192" customWidth="1"/>
    <col min="3074" max="3074" width="46.125" style="1192" customWidth="1"/>
    <col min="3075" max="3075" width="14.375" style="1192" customWidth="1"/>
    <col min="3076" max="3076" width="9.875" style="1192" customWidth="1"/>
    <col min="3077" max="3077" width="9.5" style="1192" customWidth="1"/>
    <col min="3078" max="3079" width="23" style="1192" customWidth="1"/>
    <col min="3080" max="3080" width="9" style="1192" customWidth="1"/>
    <col min="3081" max="3328" width="10" style="1192"/>
    <col min="3329" max="3329" width="21.875" style="1192" customWidth="1"/>
    <col min="3330" max="3330" width="46.125" style="1192" customWidth="1"/>
    <col min="3331" max="3331" width="14.375" style="1192" customWidth="1"/>
    <col min="3332" max="3332" width="9.875" style="1192" customWidth="1"/>
    <col min="3333" max="3333" width="9.5" style="1192" customWidth="1"/>
    <col min="3334" max="3335" width="23" style="1192" customWidth="1"/>
    <col min="3336" max="3336" width="9" style="1192" customWidth="1"/>
    <col min="3337" max="3584" width="10" style="1192"/>
    <col min="3585" max="3585" width="21.875" style="1192" customWidth="1"/>
    <col min="3586" max="3586" width="46.125" style="1192" customWidth="1"/>
    <col min="3587" max="3587" width="14.375" style="1192" customWidth="1"/>
    <col min="3588" max="3588" width="9.875" style="1192" customWidth="1"/>
    <col min="3589" max="3589" width="9.5" style="1192" customWidth="1"/>
    <col min="3590" max="3591" width="23" style="1192" customWidth="1"/>
    <col min="3592" max="3592" width="9" style="1192" customWidth="1"/>
    <col min="3593" max="3840" width="10" style="1192"/>
    <col min="3841" max="3841" width="21.875" style="1192" customWidth="1"/>
    <col min="3842" max="3842" width="46.125" style="1192" customWidth="1"/>
    <col min="3843" max="3843" width="14.375" style="1192" customWidth="1"/>
    <col min="3844" max="3844" width="9.875" style="1192" customWidth="1"/>
    <col min="3845" max="3845" width="9.5" style="1192" customWidth="1"/>
    <col min="3846" max="3847" width="23" style="1192" customWidth="1"/>
    <col min="3848" max="3848" width="9" style="1192" customWidth="1"/>
    <col min="3849" max="4096" width="9" style="1192"/>
    <col min="4097" max="4097" width="21.875" style="1192" customWidth="1"/>
    <col min="4098" max="4098" width="46.125" style="1192" customWidth="1"/>
    <col min="4099" max="4099" width="14.375" style="1192" customWidth="1"/>
    <col min="4100" max="4100" width="9.875" style="1192" customWidth="1"/>
    <col min="4101" max="4101" width="9.5" style="1192" customWidth="1"/>
    <col min="4102" max="4103" width="23" style="1192" customWidth="1"/>
    <col min="4104" max="4104" width="9" style="1192" customWidth="1"/>
    <col min="4105" max="4352" width="10" style="1192"/>
    <col min="4353" max="4353" width="21.875" style="1192" customWidth="1"/>
    <col min="4354" max="4354" width="46.125" style="1192" customWidth="1"/>
    <col min="4355" max="4355" width="14.375" style="1192" customWidth="1"/>
    <col min="4356" max="4356" width="9.875" style="1192" customWidth="1"/>
    <col min="4357" max="4357" width="9.5" style="1192" customWidth="1"/>
    <col min="4358" max="4359" width="23" style="1192" customWidth="1"/>
    <col min="4360" max="4360" width="9" style="1192" customWidth="1"/>
    <col min="4361" max="4608" width="10" style="1192"/>
    <col min="4609" max="4609" width="21.875" style="1192" customWidth="1"/>
    <col min="4610" max="4610" width="46.125" style="1192" customWidth="1"/>
    <col min="4611" max="4611" width="14.375" style="1192" customWidth="1"/>
    <col min="4612" max="4612" width="9.875" style="1192" customWidth="1"/>
    <col min="4613" max="4613" width="9.5" style="1192" customWidth="1"/>
    <col min="4614" max="4615" width="23" style="1192" customWidth="1"/>
    <col min="4616" max="4616" width="9" style="1192" customWidth="1"/>
    <col min="4617" max="4864" width="10" style="1192"/>
    <col min="4865" max="4865" width="21.875" style="1192" customWidth="1"/>
    <col min="4866" max="4866" width="46.125" style="1192" customWidth="1"/>
    <col min="4867" max="4867" width="14.375" style="1192" customWidth="1"/>
    <col min="4868" max="4868" width="9.875" style="1192" customWidth="1"/>
    <col min="4869" max="4869" width="9.5" style="1192" customWidth="1"/>
    <col min="4870" max="4871" width="23" style="1192" customWidth="1"/>
    <col min="4872" max="4872" width="9" style="1192" customWidth="1"/>
    <col min="4873" max="5120" width="9" style="1192"/>
    <col min="5121" max="5121" width="21.875" style="1192" customWidth="1"/>
    <col min="5122" max="5122" width="46.125" style="1192" customWidth="1"/>
    <col min="5123" max="5123" width="14.375" style="1192" customWidth="1"/>
    <col min="5124" max="5124" width="9.875" style="1192" customWidth="1"/>
    <col min="5125" max="5125" width="9.5" style="1192" customWidth="1"/>
    <col min="5126" max="5127" width="23" style="1192" customWidth="1"/>
    <col min="5128" max="5128" width="9" style="1192" customWidth="1"/>
    <col min="5129" max="5376" width="10" style="1192"/>
    <col min="5377" max="5377" width="21.875" style="1192" customWidth="1"/>
    <col min="5378" max="5378" width="46.125" style="1192" customWidth="1"/>
    <col min="5379" max="5379" width="14.375" style="1192" customWidth="1"/>
    <col min="5380" max="5380" width="9.875" style="1192" customWidth="1"/>
    <col min="5381" max="5381" width="9.5" style="1192" customWidth="1"/>
    <col min="5382" max="5383" width="23" style="1192" customWidth="1"/>
    <col min="5384" max="5384" width="9" style="1192" customWidth="1"/>
    <col min="5385" max="5632" width="10" style="1192"/>
    <col min="5633" max="5633" width="21.875" style="1192" customWidth="1"/>
    <col min="5634" max="5634" width="46.125" style="1192" customWidth="1"/>
    <col min="5635" max="5635" width="14.375" style="1192" customWidth="1"/>
    <col min="5636" max="5636" width="9.875" style="1192" customWidth="1"/>
    <col min="5637" max="5637" width="9.5" style="1192" customWidth="1"/>
    <col min="5638" max="5639" width="23" style="1192" customWidth="1"/>
    <col min="5640" max="5640" width="9" style="1192" customWidth="1"/>
    <col min="5641" max="5888" width="10" style="1192"/>
    <col min="5889" max="5889" width="21.875" style="1192" customWidth="1"/>
    <col min="5890" max="5890" width="46.125" style="1192" customWidth="1"/>
    <col min="5891" max="5891" width="14.375" style="1192" customWidth="1"/>
    <col min="5892" max="5892" width="9.875" style="1192" customWidth="1"/>
    <col min="5893" max="5893" width="9.5" style="1192" customWidth="1"/>
    <col min="5894" max="5895" width="23" style="1192" customWidth="1"/>
    <col min="5896" max="5896" width="9" style="1192" customWidth="1"/>
    <col min="5897" max="6144" width="9" style="1192"/>
    <col min="6145" max="6145" width="21.875" style="1192" customWidth="1"/>
    <col min="6146" max="6146" width="46.125" style="1192" customWidth="1"/>
    <col min="6147" max="6147" width="14.375" style="1192" customWidth="1"/>
    <col min="6148" max="6148" width="9.875" style="1192" customWidth="1"/>
    <col min="6149" max="6149" width="9.5" style="1192" customWidth="1"/>
    <col min="6150" max="6151" width="23" style="1192" customWidth="1"/>
    <col min="6152" max="6152" width="9" style="1192" customWidth="1"/>
    <col min="6153" max="6400" width="10" style="1192"/>
    <col min="6401" max="6401" width="21.875" style="1192" customWidth="1"/>
    <col min="6402" max="6402" width="46.125" style="1192" customWidth="1"/>
    <col min="6403" max="6403" width="14.375" style="1192" customWidth="1"/>
    <col min="6404" max="6404" width="9.875" style="1192" customWidth="1"/>
    <col min="6405" max="6405" width="9.5" style="1192" customWidth="1"/>
    <col min="6406" max="6407" width="23" style="1192" customWidth="1"/>
    <col min="6408" max="6408" width="9" style="1192" customWidth="1"/>
    <col min="6409" max="6656" width="10" style="1192"/>
    <col min="6657" max="6657" width="21.875" style="1192" customWidth="1"/>
    <col min="6658" max="6658" width="46.125" style="1192" customWidth="1"/>
    <col min="6659" max="6659" width="14.375" style="1192" customWidth="1"/>
    <col min="6660" max="6660" width="9.875" style="1192" customWidth="1"/>
    <col min="6661" max="6661" width="9.5" style="1192" customWidth="1"/>
    <col min="6662" max="6663" width="23" style="1192" customWidth="1"/>
    <col min="6664" max="6664" width="9" style="1192" customWidth="1"/>
    <col min="6665" max="6912" width="10" style="1192"/>
    <col min="6913" max="6913" width="21.875" style="1192" customWidth="1"/>
    <col min="6914" max="6914" width="46.125" style="1192" customWidth="1"/>
    <col min="6915" max="6915" width="14.375" style="1192" customWidth="1"/>
    <col min="6916" max="6916" width="9.875" style="1192" customWidth="1"/>
    <col min="6917" max="6917" width="9.5" style="1192" customWidth="1"/>
    <col min="6918" max="6919" width="23" style="1192" customWidth="1"/>
    <col min="6920" max="6920" width="9" style="1192" customWidth="1"/>
    <col min="6921" max="7168" width="9" style="1192"/>
    <col min="7169" max="7169" width="21.875" style="1192" customWidth="1"/>
    <col min="7170" max="7170" width="46.125" style="1192" customWidth="1"/>
    <col min="7171" max="7171" width="14.375" style="1192" customWidth="1"/>
    <col min="7172" max="7172" width="9.875" style="1192" customWidth="1"/>
    <col min="7173" max="7173" width="9.5" style="1192" customWidth="1"/>
    <col min="7174" max="7175" width="23" style="1192" customWidth="1"/>
    <col min="7176" max="7176" width="9" style="1192" customWidth="1"/>
    <col min="7177" max="7424" width="10" style="1192"/>
    <col min="7425" max="7425" width="21.875" style="1192" customWidth="1"/>
    <col min="7426" max="7426" width="46.125" style="1192" customWidth="1"/>
    <col min="7427" max="7427" width="14.375" style="1192" customWidth="1"/>
    <col min="7428" max="7428" width="9.875" style="1192" customWidth="1"/>
    <col min="7429" max="7429" width="9.5" style="1192" customWidth="1"/>
    <col min="7430" max="7431" width="23" style="1192" customWidth="1"/>
    <col min="7432" max="7432" width="9" style="1192" customWidth="1"/>
    <col min="7433" max="7680" width="10" style="1192"/>
    <col min="7681" max="7681" width="21.875" style="1192" customWidth="1"/>
    <col min="7682" max="7682" width="46.125" style="1192" customWidth="1"/>
    <col min="7683" max="7683" width="14.375" style="1192" customWidth="1"/>
    <col min="7684" max="7684" width="9.875" style="1192" customWidth="1"/>
    <col min="7685" max="7685" width="9.5" style="1192" customWidth="1"/>
    <col min="7686" max="7687" width="23" style="1192" customWidth="1"/>
    <col min="7688" max="7688" width="9" style="1192" customWidth="1"/>
    <col min="7689" max="7936" width="10" style="1192"/>
    <col min="7937" max="7937" width="21.875" style="1192" customWidth="1"/>
    <col min="7938" max="7938" width="46.125" style="1192" customWidth="1"/>
    <col min="7939" max="7939" width="14.375" style="1192" customWidth="1"/>
    <col min="7940" max="7940" width="9.875" style="1192" customWidth="1"/>
    <col min="7941" max="7941" width="9.5" style="1192" customWidth="1"/>
    <col min="7942" max="7943" width="23" style="1192" customWidth="1"/>
    <col min="7944" max="7944" width="9" style="1192" customWidth="1"/>
    <col min="7945" max="8192" width="9" style="1192"/>
    <col min="8193" max="8193" width="21.875" style="1192" customWidth="1"/>
    <col min="8194" max="8194" width="46.125" style="1192" customWidth="1"/>
    <col min="8195" max="8195" width="14.375" style="1192" customWidth="1"/>
    <col min="8196" max="8196" width="9.875" style="1192" customWidth="1"/>
    <col min="8197" max="8197" width="9.5" style="1192" customWidth="1"/>
    <col min="8198" max="8199" width="23" style="1192" customWidth="1"/>
    <col min="8200" max="8200" width="9" style="1192" customWidth="1"/>
    <col min="8201" max="8448" width="10" style="1192"/>
    <col min="8449" max="8449" width="21.875" style="1192" customWidth="1"/>
    <col min="8450" max="8450" width="46.125" style="1192" customWidth="1"/>
    <col min="8451" max="8451" width="14.375" style="1192" customWidth="1"/>
    <col min="8452" max="8452" width="9.875" style="1192" customWidth="1"/>
    <col min="8453" max="8453" width="9.5" style="1192" customWidth="1"/>
    <col min="8454" max="8455" width="23" style="1192" customWidth="1"/>
    <col min="8456" max="8456" width="9" style="1192" customWidth="1"/>
    <col min="8457" max="8704" width="10" style="1192"/>
    <col min="8705" max="8705" width="21.875" style="1192" customWidth="1"/>
    <col min="8706" max="8706" width="46.125" style="1192" customWidth="1"/>
    <col min="8707" max="8707" width="14.375" style="1192" customWidth="1"/>
    <col min="8708" max="8708" width="9.875" style="1192" customWidth="1"/>
    <col min="8709" max="8709" width="9.5" style="1192" customWidth="1"/>
    <col min="8710" max="8711" width="23" style="1192" customWidth="1"/>
    <col min="8712" max="8712" width="9" style="1192" customWidth="1"/>
    <col min="8713" max="8960" width="10" style="1192"/>
    <col min="8961" max="8961" width="21.875" style="1192" customWidth="1"/>
    <col min="8962" max="8962" width="46.125" style="1192" customWidth="1"/>
    <col min="8963" max="8963" width="14.375" style="1192" customWidth="1"/>
    <col min="8964" max="8964" width="9.875" style="1192" customWidth="1"/>
    <col min="8965" max="8965" width="9.5" style="1192" customWidth="1"/>
    <col min="8966" max="8967" width="23" style="1192" customWidth="1"/>
    <col min="8968" max="8968" width="9" style="1192" customWidth="1"/>
    <col min="8969" max="9216" width="9" style="1192"/>
    <col min="9217" max="9217" width="21.875" style="1192" customWidth="1"/>
    <col min="9218" max="9218" width="46.125" style="1192" customWidth="1"/>
    <col min="9219" max="9219" width="14.375" style="1192" customWidth="1"/>
    <col min="9220" max="9220" width="9.875" style="1192" customWidth="1"/>
    <col min="9221" max="9221" width="9.5" style="1192" customWidth="1"/>
    <col min="9222" max="9223" width="23" style="1192" customWidth="1"/>
    <col min="9224" max="9224" width="9" style="1192" customWidth="1"/>
    <col min="9225" max="9472" width="10" style="1192"/>
    <col min="9473" max="9473" width="21.875" style="1192" customWidth="1"/>
    <col min="9474" max="9474" width="46.125" style="1192" customWidth="1"/>
    <col min="9475" max="9475" width="14.375" style="1192" customWidth="1"/>
    <col min="9476" max="9476" width="9.875" style="1192" customWidth="1"/>
    <col min="9477" max="9477" width="9.5" style="1192" customWidth="1"/>
    <col min="9478" max="9479" width="23" style="1192" customWidth="1"/>
    <col min="9480" max="9480" width="9" style="1192" customWidth="1"/>
    <col min="9481" max="9728" width="10" style="1192"/>
    <col min="9729" max="9729" width="21.875" style="1192" customWidth="1"/>
    <col min="9730" max="9730" width="46.125" style="1192" customWidth="1"/>
    <col min="9731" max="9731" width="14.375" style="1192" customWidth="1"/>
    <col min="9732" max="9732" width="9.875" style="1192" customWidth="1"/>
    <col min="9733" max="9733" width="9.5" style="1192" customWidth="1"/>
    <col min="9734" max="9735" width="23" style="1192" customWidth="1"/>
    <col min="9736" max="9736" width="9" style="1192" customWidth="1"/>
    <col min="9737" max="9984" width="10" style="1192"/>
    <col min="9985" max="9985" width="21.875" style="1192" customWidth="1"/>
    <col min="9986" max="9986" width="46.125" style="1192" customWidth="1"/>
    <col min="9987" max="9987" width="14.375" style="1192" customWidth="1"/>
    <col min="9988" max="9988" width="9.875" style="1192" customWidth="1"/>
    <col min="9989" max="9989" width="9.5" style="1192" customWidth="1"/>
    <col min="9990" max="9991" width="23" style="1192" customWidth="1"/>
    <col min="9992" max="9992" width="9" style="1192" customWidth="1"/>
    <col min="9993" max="10240" width="9" style="1192"/>
    <col min="10241" max="10241" width="21.875" style="1192" customWidth="1"/>
    <col min="10242" max="10242" width="46.125" style="1192" customWidth="1"/>
    <col min="10243" max="10243" width="14.375" style="1192" customWidth="1"/>
    <col min="10244" max="10244" width="9.875" style="1192" customWidth="1"/>
    <col min="10245" max="10245" width="9.5" style="1192" customWidth="1"/>
    <col min="10246" max="10247" width="23" style="1192" customWidth="1"/>
    <col min="10248" max="10248" width="9" style="1192" customWidth="1"/>
    <col min="10249" max="10496" width="10" style="1192"/>
    <col min="10497" max="10497" width="21.875" style="1192" customWidth="1"/>
    <col min="10498" max="10498" width="46.125" style="1192" customWidth="1"/>
    <col min="10499" max="10499" width="14.375" style="1192" customWidth="1"/>
    <col min="10500" max="10500" width="9.875" style="1192" customWidth="1"/>
    <col min="10501" max="10501" width="9.5" style="1192" customWidth="1"/>
    <col min="10502" max="10503" width="23" style="1192" customWidth="1"/>
    <col min="10504" max="10504" width="9" style="1192" customWidth="1"/>
    <col min="10505" max="10752" width="10" style="1192"/>
    <col min="10753" max="10753" width="21.875" style="1192" customWidth="1"/>
    <col min="10754" max="10754" width="46.125" style="1192" customWidth="1"/>
    <col min="10755" max="10755" width="14.375" style="1192" customWidth="1"/>
    <col min="10756" max="10756" width="9.875" style="1192" customWidth="1"/>
    <col min="10757" max="10757" width="9.5" style="1192" customWidth="1"/>
    <col min="10758" max="10759" width="23" style="1192" customWidth="1"/>
    <col min="10760" max="10760" width="9" style="1192" customWidth="1"/>
    <col min="10761" max="11008" width="10" style="1192"/>
    <col min="11009" max="11009" width="21.875" style="1192" customWidth="1"/>
    <col min="11010" max="11010" width="46.125" style="1192" customWidth="1"/>
    <col min="11011" max="11011" width="14.375" style="1192" customWidth="1"/>
    <col min="11012" max="11012" width="9.875" style="1192" customWidth="1"/>
    <col min="11013" max="11013" width="9.5" style="1192" customWidth="1"/>
    <col min="11014" max="11015" width="23" style="1192" customWidth="1"/>
    <col min="11016" max="11016" width="9" style="1192" customWidth="1"/>
    <col min="11017" max="11264" width="9" style="1192"/>
    <col min="11265" max="11265" width="21.875" style="1192" customWidth="1"/>
    <col min="11266" max="11266" width="46.125" style="1192" customWidth="1"/>
    <col min="11267" max="11267" width="14.375" style="1192" customWidth="1"/>
    <col min="11268" max="11268" width="9.875" style="1192" customWidth="1"/>
    <col min="11269" max="11269" width="9.5" style="1192" customWidth="1"/>
    <col min="11270" max="11271" width="23" style="1192" customWidth="1"/>
    <col min="11272" max="11272" width="9" style="1192" customWidth="1"/>
    <col min="11273" max="11520" width="10" style="1192"/>
    <col min="11521" max="11521" width="21.875" style="1192" customWidth="1"/>
    <col min="11522" max="11522" width="46.125" style="1192" customWidth="1"/>
    <col min="11523" max="11523" width="14.375" style="1192" customWidth="1"/>
    <col min="11524" max="11524" width="9.875" style="1192" customWidth="1"/>
    <col min="11525" max="11525" width="9.5" style="1192" customWidth="1"/>
    <col min="11526" max="11527" width="23" style="1192" customWidth="1"/>
    <col min="11528" max="11528" width="9" style="1192" customWidth="1"/>
    <col min="11529" max="11776" width="10" style="1192"/>
    <col min="11777" max="11777" width="21.875" style="1192" customWidth="1"/>
    <col min="11778" max="11778" width="46.125" style="1192" customWidth="1"/>
    <col min="11779" max="11779" width="14.375" style="1192" customWidth="1"/>
    <col min="11780" max="11780" width="9.875" style="1192" customWidth="1"/>
    <col min="11781" max="11781" width="9.5" style="1192" customWidth="1"/>
    <col min="11782" max="11783" width="23" style="1192" customWidth="1"/>
    <col min="11784" max="11784" width="9" style="1192" customWidth="1"/>
    <col min="11785" max="12032" width="10" style="1192"/>
    <col min="12033" max="12033" width="21.875" style="1192" customWidth="1"/>
    <col min="12034" max="12034" width="46.125" style="1192" customWidth="1"/>
    <col min="12035" max="12035" width="14.375" style="1192" customWidth="1"/>
    <col min="12036" max="12036" width="9.875" style="1192" customWidth="1"/>
    <col min="12037" max="12037" width="9.5" style="1192" customWidth="1"/>
    <col min="12038" max="12039" width="23" style="1192" customWidth="1"/>
    <col min="12040" max="12040" width="9" style="1192" customWidth="1"/>
    <col min="12041" max="12288" width="9" style="1192"/>
    <col min="12289" max="12289" width="21.875" style="1192" customWidth="1"/>
    <col min="12290" max="12290" width="46.125" style="1192" customWidth="1"/>
    <col min="12291" max="12291" width="14.375" style="1192" customWidth="1"/>
    <col min="12292" max="12292" width="9.875" style="1192" customWidth="1"/>
    <col min="12293" max="12293" width="9.5" style="1192" customWidth="1"/>
    <col min="12294" max="12295" width="23" style="1192" customWidth="1"/>
    <col min="12296" max="12296" width="9" style="1192" customWidth="1"/>
    <col min="12297" max="12544" width="10" style="1192"/>
    <col min="12545" max="12545" width="21.875" style="1192" customWidth="1"/>
    <col min="12546" max="12546" width="46.125" style="1192" customWidth="1"/>
    <col min="12547" max="12547" width="14.375" style="1192" customWidth="1"/>
    <col min="12548" max="12548" width="9.875" style="1192" customWidth="1"/>
    <col min="12549" max="12549" width="9.5" style="1192" customWidth="1"/>
    <col min="12550" max="12551" width="23" style="1192" customWidth="1"/>
    <col min="12552" max="12552" width="9" style="1192" customWidth="1"/>
    <col min="12553" max="12800" width="10" style="1192"/>
    <col min="12801" max="12801" width="21.875" style="1192" customWidth="1"/>
    <col min="12802" max="12802" width="46.125" style="1192" customWidth="1"/>
    <col min="12803" max="12803" width="14.375" style="1192" customWidth="1"/>
    <col min="12804" max="12804" width="9.875" style="1192" customWidth="1"/>
    <col min="12805" max="12805" width="9.5" style="1192" customWidth="1"/>
    <col min="12806" max="12807" width="23" style="1192" customWidth="1"/>
    <col min="12808" max="12808" width="9" style="1192" customWidth="1"/>
    <col min="12809" max="13056" width="10" style="1192"/>
    <col min="13057" max="13057" width="21.875" style="1192" customWidth="1"/>
    <col min="13058" max="13058" width="46.125" style="1192" customWidth="1"/>
    <col min="13059" max="13059" width="14.375" style="1192" customWidth="1"/>
    <col min="13060" max="13060" width="9.875" style="1192" customWidth="1"/>
    <col min="13061" max="13061" width="9.5" style="1192" customWidth="1"/>
    <col min="13062" max="13063" width="23" style="1192" customWidth="1"/>
    <col min="13064" max="13064" width="9" style="1192" customWidth="1"/>
    <col min="13065" max="13312" width="9" style="1192"/>
    <col min="13313" max="13313" width="21.875" style="1192" customWidth="1"/>
    <col min="13314" max="13314" width="46.125" style="1192" customWidth="1"/>
    <col min="13315" max="13315" width="14.375" style="1192" customWidth="1"/>
    <col min="13316" max="13316" width="9.875" style="1192" customWidth="1"/>
    <col min="13317" max="13317" width="9.5" style="1192" customWidth="1"/>
    <col min="13318" max="13319" width="23" style="1192" customWidth="1"/>
    <col min="13320" max="13320" width="9" style="1192" customWidth="1"/>
    <col min="13321" max="13568" width="10" style="1192"/>
    <col min="13569" max="13569" width="21.875" style="1192" customWidth="1"/>
    <col min="13570" max="13570" width="46.125" style="1192" customWidth="1"/>
    <col min="13571" max="13571" width="14.375" style="1192" customWidth="1"/>
    <col min="13572" max="13572" width="9.875" style="1192" customWidth="1"/>
    <col min="13573" max="13573" width="9.5" style="1192" customWidth="1"/>
    <col min="13574" max="13575" width="23" style="1192" customWidth="1"/>
    <col min="13576" max="13576" width="9" style="1192" customWidth="1"/>
    <col min="13577" max="13824" width="10" style="1192"/>
    <col min="13825" max="13825" width="21.875" style="1192" customWidth="1"/>
    <col min="13826" max="13826" width="46.125" style="1192" customWidth="1"/>
    <col min="13827" max="13827" width="14.375" style="1192" customWidth="1"/>
    <col min="13828" max="13828" width="9.875" style="1192" customWidth="1"/>
    <col min="13829" max="13829" width="9.5" style="1192" customWidth="1"/>
    <col min="13830" max="13831" width="23" style="1192" customWidth="1"/>
    <col min="13832" max="13832" width="9" style="1192" customWidth="1"/>
    <col min="13833" max="14080" width="10" style="1192"/>
    <col min="14081" max="14081" width="21.875" style="1192" customWidth="1"/>
    <col min="14082" max="14082" width="46.125" style="1192" customWidth="1"/>
    <col min="14083" max="14083" width="14.375" style="1192" customWidth="1"/>
    <col min="14084" max="14084" width="9.875" style="1192" customWidth="1"/>
    <col min="14085" max="14085" width="9.5" style="1192" customWidth="1"/>
    <col min="14086" max="14087" width="23" style="1192" customWidth="1"/>
    <col min="14088" max="14088" width="9" style="1192" customWidth="1"/>
    <col min="14089" max="14336" width="9" style="1192"/>
    <col min="14337" max="14337" width="21.875" style="1192" customWidth="1"/>
    <col min="14338" max="14338" width="46.125" style="1192" customWidth="1"/>
    <col min="14339" max="14339" width="14.375" style="1192" customWidth="1"/>
    <col min="14340" max="14340" width="9.875" style="1192" customWidth="1"/>
    <col min="14341" max="14341" width="9.5" style="1192" customWidth="1"/>
    <col min="14342" max="14343" width="23" style="1192" customWidth="1"/>
    <col min="14344" max="14344" width="9" style="1192" customWidth="1"/>
    <col min="14345" max="14592" width="10" style="1192"/>
    <col min="14593" max="14593" width="21.875" style="1192" customWidth="1"/>
    <col min="14594" max="14594" width="46.125" style="1192" customWidth="1"/>
    <col min="14595" max="14595" width="14.375" style="1192" customWidth="1"/>
    <col min="14596" max="14596" width="9.875" style="1192" customWidth="1"/>
    <col min="14597" max="14597" width="9.5" style="1192" customWidth="1"/>
    <col min="14598" max="14599" width="23" style="1192" customWidth="1"/>
    <col min="14600" max="14600" width="9" style="1192" customWidth="1"/>
    <col min="14601" max="14848" width="10" style="1192"/>
    <col min="14849" max="14849" width="21.875" style="1192" customWidth="1"/>
    <col min="14850" max="14850" width="46.125" style="1192" customWidth="1"/>
    <col min="14851" max="14851" width="14.375" style="1192" customWidth="1"/>
    <col min="14852" max="14852" width="9.875" style="1192" customWidth="1"/>
    <col min="14853" max="14853" width="9.5" style="1192" customWidth="1"/>
    <col min="14854" max="14855" width="23" style="1192" customWidth="1"/>
    <col min="14856" max="14856" width="9" style="1192" customWidth="1"/>
    <col min="14857" max="15104" width="10" style="1192"/>
    <col min="15105" max="15105" width="21.875" style="1192" customWidth="1"/>
    <col min="15106" max="15106" width="46.125" style="1192" customWidth="1"/>
    <col min="15107" max="15107" width="14.375" style="1192" customWidth="1"/>
    <col min="15108" max="15108" width="9.875" style="1192" customWidth="1"/>
    <col min="15109" max="15109" width="9.5" style="1192" customWidth="1"/>
    <col min="15110" max="15111" width="23" style="1192" customWidth="1"/>
    <col min="15112" max="15112" width="9" style="1192" customWidth="1"/>
    <col min="15113" max="15360" width="9" style="1192"/>
    <col min="15361" max="15361" width="21.875" style="1192" customWidth="1"/>
    <col min="15362" max="15362" width="46.125" style="1192" customWidth="1"/>
    <col min="15363" max="15363" width="14.375" style="1192" customWidth="1"/>
    <col min="15364" max="15364" width="9.875" style="1192" customWidth="1"/>
    <col min="15365" max="15365" width="9.5" style="1192" customWidth="1"/>
    <col min="15366" max="15367" width="23" style="1192" customWidth="1"/>
    <col min="15368" max="15368" width="9" style="1192" customWidth="1"/>
    <col min="15369" max="15616" width="10" style="1192"/>
    <col min="15617" max="15617" width="21.875" style="1192" customWidth="1"/>
    <col min="15618" max="15618" width="46.125" style="1192" customWidth="1"/>
    <col min="15619" max="15619" width="14.375" style="1192" customWidth="1"/>
    <col min="15620" max="15620" width="9.875" style="1192" customWidth="1"/>
    <col min="15621" max="15621" width="9.5" style="1192" customWidth="1"/>
    <col min="15622" max="15623" width="23" style="1192" customWidth="1"/>
    <col min="15624" max="15624" width="9" style="1192" customWidth="1"/>
    <col min="15625" max="15872" width="10" style="1192"/>
    <col min="15873" max="15873" width="21.875" style="1192" customWidth="1"/>
    <col min="15874" max="15874" width="46.125" style="1192" customWidth="1"/>
    <col min="15875" max="15875" width="14.375" style="1192" customWidth="1"/>
    <col min="15876" max="15876" width="9.875" style="1192" customWidth="1"/>
    <col min="15877" max="15877" width="9.5" style="1192" customWidth="1"/>
    <col min="15878" max="15879" width="23" style="1192" customWidth="1"/>
    <col min="15880" max="15880" width="9" style="1192" customWidth="1"/>
    <col min="15881" max="16128" width="10" style="1192"/>
    <col min="16129" max="16129" width="21.875" style="1192" customWidth="1"/>
    <col min="16130" max="16130" width="46.125" style="1192" customWidth="1"/>
    <col min="16131" max="16131" width="14.375" style="1192" customWidth="1"/>
    <col min="16132" max="16132" width="9.875" style="1192" customWidth="1"/>
    <col min="16133" max="16133" width="9.5" style="1192" customWidth="1"/>
    <col min="16134" max="16135" width="23" style="1192" customWidth="1"/>
    <col min="16136" max="16136" width="9" style="1192" customWidth="1"/>
    <col min="16137" max="16384" width="9" style="1192"/>
  </cols>
  <sheetData>
    <row r="1" spans="1:7" ht="23.25" customHeight="1" thickBot="1">
      <c r="A1" s="1372" t="s">
        <v>3650</v>
      </c>
      <c r="B1" s="1373"/>
      <c r="C1" s="1373"/>
      <c r="D1" s="1373"/>
      <c r="E1" s="1374"/>
      <c r="F1" s="1257"/>
      <c r="G1" s="1257"/>
    </row>
    <row r="2" spans="1:7" ht="18.75" customHeight="1" thickBot="1">
      <c r="A2" s="1301" t="s">
        <v>2230</v>
      </c>
      <c r="B2" s="1302" t="s">
        <v>2231</v>
      </c>
      <c r="C2" s="1302" t="s">
        <v>492</v>
      </c>
      <c r="D2" s="1302" t="s">
        <v>2232</v>
      </c>
      <c r="E2" s="1303" t="s">
        <v>3651</v>
      </c>
      <c r="F2" s="1358" t="s">
        <v>3652</v>
      </c>
      <c r="G2" s="1305"/>
    </row>
    <row r="3" spans="1:7" s="475" customFormat="1" ht="18.75" customHeight="1">
      <c r="A3" s="1281" t="s">
        <v>2233</v>
      </c>
      <c r="B3" s="1264" t="s">
        <v>2234</v>
      </c>
      <c r="C3" s="1322" t="s">
        <v>3653</v>
      </c>
      <c r="D3" s="1346" t="s">
        <v>2269</v>
      </c>
      <c r="E3" s="1357" t="s">
        <v>2245</v>
      </c>
      <c r="F3" s="1396" t="s">
        <v>3654</v>
      </c>
      <c r="G3" s="1275" t="s">
        <v>3655</v>
      </c>
    </row>
    <row r="4" spans="1:7" s="475" customFormat="1" ht="18.75" customHeight="1">
      <c r="A4" s="1283" t="s">
        <v>2235</v>
      </c>
      <c r="B4" s="1271" t="s">
        <v>2236</v>
      </c>
      <c r="C4" s="1275" t="s">
        <v>2237</v>
      </c>
      <c r="D4" s="1274" t="s">
        <v>2238</v>
      </c>
      <c r="E4" s="1324" t="s">
        <v>3656</v>
      </c>
      <c r="F4" s="1396" t="s">
        <v>3657</v>
      </c>
      <c r="G4" s="1275" t="s">
        <v>3658</v>
      </c>
    </row>
    <row r="5" spans="1:7" s="475" customFormat="1" ht="18.75" customHeight="1">
      <c r="A5" s="1285"/>
      <c r="B5" s="1271" t="s">
        <v>2239</v>
      </c>
      <c r="C5" s="1310" t="s">
        <v>2240</v>
      </c>
      <c r="D5" s="1274" t="s">
        <v>2240</v>
      </c>
      <c r="E5" s="1284" t="s">
        <v>2241</v>
      </c>
      <c r="F5" s="1396" t="s">
        <v>3659</v>
      </c>
      <c r="G5" s="1275" t="s">
        <v>3660</v>
      </c>
    </row>
    <row r="6" spans="1:7" s="446" customFormat="1" ht="18.75" customHeight="1">
      <c r="A6" s="1286" t="s">
        <v>2242</v>
      </c>
      <c r="B6" s="1271" t="s">
        <v>2243</v>
      </c>
      <c r="C6" s="1274" t="s">
        <v>2244</v>
      </c>
      <c r="D6" s="1279" t="s">
        <v>2244</v>
      </c>
      <c r="E6" s="1324" t="s">
        <v>2258</v>
      </c>
      <c r="F6" s="1396" t="s">
        <v>3661</v>
      </c>
      <c r="G6" s="1306"/>
    </row>
    <row r="7" spans="1:7" s="446" customFormat="1" ht="18.75" customHeight="1">
      <c r="A7" s="1286"/>
      <c r="B7" s="1271" t="s">
        <v>2246</v>
      </c>
      <c r="C7" s="1310" t="s">
        <v>2261</v>
      </c>
      <c r="D7" s="1309" t="s">
        <v>2261</v>
      </c>
      <c r="E7" s="1324" t="s">
        <v>2258</v>
      </c>
      <c r="F7" s="1396" t="s">
        <v>3662</v>
      </c>
      <c r="G7" s="1275" t="s">
        <v>3663</v>
      </c>
    </row>
    <row r="8" spans="1:7" s="446" customFormat="1" ht="18.75" customHeight="1">
      <c r="A8" s="1286"/>
      <c r="B8" s="1271" t="s">
        <v>2248</v>
      </c>
      <c r="C8" s="1310" t="s">
        <v>3664</v>
      </c>
      <c r="D8" s="1309" t="s">
        <v>3665</v>
      </c>
      <c r="E8" s="1311" t="s">
        <v>3666</v>
      </c>
      <c r="F8" s="1396" t="s">
        <v>3661</v>
      </c>
      <c r="G8" s="1306"/>
    </row>
    <row r="9" spans="1:7" s="446" customFormat="1" ht="18.75" customHeight="1">
      <c r="A9" s="1286"/>
      <c r="B9" s="1271" t="s">
        <v>2249</v>
      </c>
      <c r="C9" s="1310" t="s">
        <v>3667</v>
      </c>
      <c r="D9" s="1309" t="s">
        <v>3668</v>
      </c>
      <c r="E9" s="1311" t="s">
        <v>3669</v>
      </c>
      <c r="F9" s="1396" t="s">
        <v>3661</v>
      </c>
      <c r="G9" s="1306"/>
    </row>
    <row r="10" spans="1:7" ht="18.75" customHeight="1">
      <c r="A10" s="1286"/>
      <c r="B10" s="1271" t="s">
        <v>2250</v>
      </c>
      <c r="C10" s="1310" t="s">
        <v>3670</v>
      </c>
      <c r="D10" s="1309" t="s">
        <v>3671</v>
      </c>
      <c r="E10" s="1311" t="s">
        <v>3672</v>
      </c>
      <c r="F10" s="1396" t="s">
        <v>3661</v>
      </c>
      <c r="G10" s="1257"/>
    </row>
    <row r="11" spans="1:7" s="475" customFormat="1" ht="18.75" customHeight="1">
      <c r="A11" s="1283" t="s">
        <v>2251</v>
      </c>
      <c r="B11" s="1271" t="s">
        <v>2252</v>
      </c>
      <c r="C11" s="1308" t="s">
        <v>3673</v>
      </c>
      <c r="D11" s="1309" t="s">
        <v>2269</v>
      </c>
      <c r="E11" s="1282" t="s">
        <v>2258</v>
      </c>
      <c r="F11" s="1396" t="s">
        <v>3674</v>
      </c>
      <c r="G11" s="1306"/>
    </row>
    <row r="12" spans="1:7" s="475" customFormat="1" ht="18.75" customHeight="1">
      <c r="A12" s="1287"/>
      <c r="B12" s="1277" t="s">
        <v>2253</v>
      </c>
      <c r="C12" s="1308" t="s">
        <v>3675</v>
      </c>
      <c r="D12" s="1309" t="s">
        <v>3676</v>
      </c>
      <c r="E12" s="1311" t="s">
        <v>3677</v>
      </c>
      <c r="F12" s="1306"/>
      <c r="G12" s="1306"/>
    </row>
    <row r="13" spans="1:7" s="475" customFormat="1" ht="18.75" customHeight="1">
      <c r="A13" s="1286" t="s">
        <v>2255</v>
      </c>
      <c r="B13" s="1271" t="s">
        <v>2256</v>
      </c>
      <c r="C13" s="1275" t="s">
        <v>2257</v>
      </c>
      <c r="D13" s="1279" t="s">
        <v>2244</v>
      </c>
      <c r="E13" s="1282" t="s">
        <v>2258</v>
      </c>
      <c r="F13" s="1396" t="s">
        <v>3661</v>
      </c>
      <c r="G13" s="1306"/>
    </row>
    <row r="14" spans="1:7" s="475" customFormat="1" ht="18.75" customHeight="1">
      <c r="A14" s="1288"/>
      <c r="B14" s="1271" t="s">
        <v>2259</v>
      </c>
      <c r="C14" s="1309" t="s">
        <v>3678</v>
      </c>
      <c r="D14" s="1279" t="s">
        <v>2261</v>
      </c>
      <c r="E14" s="1282" t="s">
        <v>2258</v>
      </c>
      <c r="F14" s="1396" t="s">
        <v>3679</v>
      </c>
      <c r="G14" s="1306"/>
    </row>
    <row r="15" spans="1:7" s="475" customFormat="1" ht="18.75" customHeight="1">
      <c r="A15" s="1288"/>
      <c r="B15" s="1271" t="s">
        <v>2262</v>
      </c>
      <c r="C15" s="1275" t="s">
        <v>2260</v>
      </c>
      <c r="D15" s="1279" t="s">
        <v>2261</v>
      </c>
      <c r="E15" s="1282" t="s">
        <v>2258</v>
      </c>
      <c r="F15" s="1396" t="s">
        <v>3679</v>
      </c>
      <c r="G15" s="1306"/>
    </row>
    <row r="16" spans="1:7" s="475" customFormat="1" ht="18.75" customHeight="1">
      <c r="A16" s="1289" t="s">
        <v>2263</v>
      </c>
      <c r="B16" s="1272" t="s">
        <v>2264</v>
      </c>
      <c r="C16" s="1274" t="s">
        <v>2265</v>
      </c>
      <c r="D16" s="1273" t="s">
        <v>2266</v>
      </c>
      <c r="E16" s="1282" t="s">
        <v>2258</v>
      </c>
      <c r="F16" s="1396" t="s">
        <v>3680</v>
      </c>
      <c r="G16" s="1306"/>
    </row>
    <row r="17" spans="1:7" s="475" customFormat="1" ht="18.75" customHeight="1">
      <c r="A17" s="1283" t="s">
        <v>2267</v>
      </c>
      <c r="B17" s="1262" t="s">
        <v>2268</v>
      </c>
      <c r="C17" s="1334" t="s">
        <v>3681</v>
      </c>
      <c r="D17" s="1313" t="s">
        <v>2266</v>
      </c>
      <c r="E17" s="1361" t="s">
        <v>2287</v>
      </c>
      <c r="F17" s="1396" t="s">
        <v>3682</v>
      </c>
      <c r="G17" s="1306"/>
    </row>
    <row r="18" spans="1:7" s="475" customFormat="1" ht="18.75" customHeight="1">
      <c r="A18" s="1375" t="s">
        <v>3822</v>
      </c>
      <c r="B18" s="1377" t="s">
        <v>3823</v>
      </c>
      <c r="C18" s="1379" t="s">
        <v>3681</v>
      </c>
      <c r="D18" s="1381"/>
      <c r="E18" s="1382"/>
      <c r="F18" s="1341" t="s">
        <v>3662</v>
      </c>
      <c r="G18" s="1306"/>
    </row>
    <row r="19" spans="1:7" s="592" customFormat="1" ht="18.75" customHeight="1">
      <c r="A19" s="1281"/>
      <c r="B19" s="1370"/>
      <c r="C19" s="1388"/>
      <c r="D19" s="1383"/>
      <c r="E19" s="1384"/>
      <c r="F19" s="1335" t="s">
        <v>3661</v>
      </c>
      <c r="G19" s="1306"/>
    </row>
    <row r="20" spans="1:7" s="592" customFormat="1" ht="18.75" customHeight="1">
      <c r="A20" s="1281"/>
      <c r="B20" s="1378" t="s">
        <v>3824</v>
      </c>
      <c r="C20" s="1380" t="s">
        <v>3825</v>
      </c>
      <c r="D20" s="1385"/>
      <c r="E20" s="1382"/>
      <c r="F20" s="1341" t="s">
        <v>3662</v>
      </c>
      <c r="G20" s="1263" t="s">
        <v>3826</v>
      </c>
    </row>
    <row r="21" spans="1:7" s="475" customFormat="1" ht="18.75" customHeight="1">
      <c r="A21" s="1376"/>
      <c r="B21" s="1371"/>
      <c r="C21" s="1389"/>
      <c r="D21" s="1386"/>
      <c r="E21" s="1387"/>
      <c r="F21" s="1335" t="s">
        <v>3661</v>
      </c>
      <c r="G21" s="1270"/>
    </row>
    <row r="22" spans="1:7" s="475" customFormat="1" ht="18.75" customHeight="1">
      <c r="A22" s="1300" t="s">
        <v>2271</v>
      </c>
      <c r="B22" s="1260" t="s">
        <v>2272</v>
      </c>
      <c r="C22" s="1322" t="s">
        <v>3683</v>
      </c>
      <c r="D22" s="1329" t="s">
        <v>3684</v>
      </c>
      <c r="E22" s="1298" t="s">
        <v>2273</v>
      </c>
      <c r="F22" s="1396" t="s">
        <v>3680</v>
      </c>
      <c r="G22" s="1306"/>
    </row>
    <row r="23" spans="1:7" s="475" customFormat="1" ht="18.75" customHeight="1">
      <c r="A23" s="1291" t="s">
        <v>2274</v>
      </c>
      <c r="B23" s="1262" t="s">
        <v>2275</v>
      </c>
      <c r="C23" s="1312" t="s">
        <v>3685</v>
      </c>
      <c r="D23" s="1313" t="s">
        <v>2311</v>
      </c>
      <c r="E23" s="1290" t="s">
        <v>2270</v>
      </c>
      <c r="F23" s="1396" t="s">
        <v>3686</v>
      </c>
      <c r="G23" s="1305"/>
    </row>
    <row r="24" spans="1:7" s="475" customFormat="1" ht="18.75" customHeight="1">
      <c r="A24" s="1287"/>
      <c r="B24" s="1260" t="s">
        <v>2277</v>
      </c>
      <c r="C24" s="1268"/>
      <c r="D24" s="1266"/>
      <c r="E24" s="1292"/>
      <c r="F24" s="1305"/>
      <c r="G24" s="1305"/>
    </row>
    <row r="25" spans="1:7" s="475" customFormat="1" ht="18.75" customHeight="1">
      <c r="A25" s="1283" t="s">
        <v>2278</v>
      </c>
      <c r="B25" s="1272" t="s">
        <v>2279</v>
      </c>
      <c r="C25" s="1274" t="s">
        <v>2280</v>
      </c>
      <c r="D25" s="1273" t="s">
        <v>2269</v>
      </c>
      <c r="E25" s="1282" t="s">
        <v>2258</v>
      </c>
      <c r="F25" s="1396" t="s">
        <v>3687</v>
      </c>
      <c r="G25" s="1306"/>
    </row>
    <row r="26" spans="1:7" s="475" customFormat="1" ht="18.75" customHeight="1">
      <c r="A26" s="1291" t="s">
        <v>3688</v>
      </c>
      <c r="B26" s="1348" t="s">
        <v>3689</v>
      </c>
      <c r="C26" s="1263" t="s">
        <v>3690</v>
      </c>
      <c r="D26" s="1265" t="s">
        <v>2261</v>
      </c>
      <c r="E26" s="1298" t="s">
        <v>2258</v>
      </c>
      <c r="F26" s="1396" t="s">
        <v>3662</v>
      </c>
      <c r="G26" s="1306"/>
    </row>
    <row r="27" spans="1:7" s="475" customFormat="1" ht="18.75" customHeight="1">
      <c r="A27" s="1288"/>
      <c r="B27" s="1349" t="s">
        <v>3691</v>
      </c>
      <c r="C27" s="1263" t="s">
        <v>3690</v>
      </c>
      <c r="D27" s="1318" t="s">
        <v>2261</v>
      </c>
      <c r="E27" s="1320" t="s">
        <v>2258</v>
      </c>
      <c r="F27" s="1341" t="s">
        <v>3692</v>
      </c>
      <c r="G27" s="1306"/>
    </row>
    <row r="28" spans="1:7" s="475" customFormat="1" ht="18.75" customHeight="1">
      <c r="A28" s="1288"/>
      <c r="B28" s="1350"/>
      <c r="C28" s="1270"/>
      <c r="D28" s="1328"/>
      <c r="E28" s="1317"/>
      <c r="F28" s="1335" t="s">
        <v>3693</v>
      </c>
      <c r="G28" s="1306"/>
    </row>
    <row r="29" spans="1:7" s="593" customFormat="1" ht="10.5" customHeight="1">
      <c r="A29" s="1288"/>
      <c r="B29" s="1351" t="s">
        <v>3694</v>
      </c>
      <c r="C29" s="1315">
        <v>1.8</v>
      </c>
      <c r="D29" s="1258"/>
      <c r="E29" s="1321"/>
      <c r="F29" s="1306"/>
      <c r="G29" s="1306"/>
    </row>
    <row r="30" spans="1:7" s="593" customFormat="1" ht="23.25" customHeight="1">
      <c r="A30" s="1288"/>
      <c r="B30" s="1352" t="s">
        <v>3695</v>
      </c>
      <c r="C30" s="1316" t="s">
        <v>3696</v>
      </c>
      <c r="D30" s="1258"/>
      <c r="E30" s="1321"/>
      <c r="F30" s="1306"/>
      <c r="G30" s="1306"/>
    </row>
    <row r="31" spans="1:7" s="475" customFormat="1" ht="18.75" customHeight="1">
      <c r="A31" s="1288"/>
      <c r="B31" s="1348" t="s">
        <v>3697</v>
      </c>
      <c r="C31" s="1315" t="s">
        <v>3698</v>
      </c>
      <c r="D31" s="1258"/>
      <c r="E31" s="1321"/>
      <c r="F31" s="1306"/>
      <c r="G31" s="1306"/>
    </row>
    <row r="32" spans="1:7" s="475" customFormat="1" ht="18.75" customHeight="1" thickBot="1">
      <c r="A32" s="1356"/>
      <c r="B32" s="1353" t="s">
        <v>3699</v>
      </c>
      <c r="C32" s="1314" t="s">
        <v>3700</v>
      </c>
      <c r="D32" s="1354"/>
      <c r="E32" s="1355"/>
      <c r="F32" s="1306"/>
      <c r="G32" s="1306"/>
    </row>
    <row r="33" spans="1:7" s="475" customFormat="1" ht="18.75" customHeight="1">
      <c r="A33" s="1293"/>
      <c r="B33" s="1293"/>
      <c r="C33" s="1294"/>
      <c r="D33" s="1280"/>
      <c r="E33" s="1280"/>
      <c r="F33" s="1307"/>
      <c r="G33" s="1307"/>
    </row>
    <row r="34" spans="1:7" s="475" customFormat="1" ht="18.75" customHeight="1" thickBot="1">
      <c r="A34" s="1304" t="s">
        <v>3701</v>
      </c>
      <c r="B34" s="1257"/>
      <c r="C34" s="1294"/>
      <c r="D34" s="1280"/>
      <c r="E34" s="1280"/>
      <c r="F34" s="1307"/>
      <c r="G34" s="1307"/>
    </row>
    <row r="35" spans="1:7" s="475" customFormat="1" ht="18.75" customHeight="1" thickBot="1">
      <c r="A35" s="1301" t="s">
        <v>2230</v>
      </c>
      <c r="B35" s="1302" t="s">
        <v>2231</v>
      </c>
      <c r="C35" s="1302" t="s">
        <v>492</v>
      </c>
      <c r="D35" s="1302" t="s">
        <v>2232</v>
      </c>
      <c r="E35" s="1303" t="s">
        <v>494</v>
      </c>
      <c r="F35" s="1306"/>
      <c r="G35" s="1306"/>
    </row>
    <row r="36" spans="1:7" ht="18.75" customHeight="1">
      <c r="A36" s="1332" t="s">
        <v>2281</v>
      </c>
      <c r="B36" s="1325" t="s">
        <v>3702</v>
      </c>
      <c r="C36" s="1322" t="s">
        <v>3703</v>
      </c>
      <c r="D36" s="1323" t="s">
        <v>3704</v>
      </c>
      <c r="E36" s="1324" t="s">
        <v>3705</v>
      </c>
      <c r="F36" s="1306"/>
      <c r="G36" s="1306"/>
    </row>
    <row r="37" spans="1:7" ht="18.75" customHeight="1">
      <c r="A37" s="1283" t="s">
        <v>2282</v>
      </c>
      <c r="B37" s="1330" t="s">
        <v>2283</v>
      </c>
      <c r="C37" s="1328" t="s">
        <v>2284</v>
      </c>
      <c r="D37" s="1265" t="s">
        <v>2254</v>
      </c>
      <c r="E37" s="1298" t="s">
        <v>2258</v>
      </c>
      <c r="F37" s="1341" t="s">
        <v>3692</v>
      </c>
      <c r="G37" s="1306"/>
    </row>
    <row r="38" spans="1:7" ht="18.75" customHeight="1">
      <c r="A38" s="1285"/>
      <c r="B38" s="1331"/>
      <c r="C38" s="1319"/>
      <c r="D38" s="1261"/>
      <c r="E38" s="1282"/>
      <c r="F38" s="1335" t="s">
        <v>3693</v>
      </c>
      <c r="G38" s="1306"/>
    </row>
    <row r="39" spans="1:7" s="475" customFormat="1" ht="18.75" customHeight="1">
      <c r="A39" s="1332" t="s">
        <v>2285</v>
      </c>
      <c r="B39" s="1264" t="s">
        <v>3706</v>
      </c>
      <c r="C39" s="1261" t="s">
        <v>2286</v>
      </c>
      <c r="D39" s="1329" t="s">
        <v>3707</v>
      </c>
      <c r="E39" s="1311" t="s">
        <v>2258</v>
      </c>
      <c r="F39" s="1396" t="s">
        <v>3708</v>
      </c>
      <c r="G39" s="1306"/>
    </row>
    <row r="40" spans="1:7" s="475" customFormat="1" ht="18.75" customHeight="1">
      <c r="A40" s="1288"/>
      <c r="B40" s="1327" t="s">
        <v>3709</v>
      </c>
      <c r="C40" s="1263" t="s">
        <v>2288</v>
      </c>
      <c r="D40" s="1265" t="s">
        <v>2289</v>
      </c>
      <c r="E40" s="1326" t="s">
        <v>2258</v>
      </c>
      <c r="F40" s="1257"/>
      <c r="G40" s="1257"/>
    </row>
    <row r="41" spans="1:7" s="475" customFormat="1" ht="18.75" customHeight="1">
      <c r="A41" s="1291" t="s">
        <v>2291</v>
      </c>
      <c r="B41" s="1330" t="s">
        <v>2292</v>
      </c>
      <c r="C41" s="1312" t="s">
        <v>3710</v>
      </c>
      <c r="D41" s="1334" t="s">
        <v>2276</v>
      </c>
      <c r="E41" s="1361" t="s">
        <v>2270</v>
      </c>
      <c r="F41" s="1341" t="s">
        <v>3692</v>
      </c>
      <c r="G41" s="1257"/>
    </row>
    <row r="42" spans="1:7" ht="18.75" customHeight="1">
      <c r="A42" s="1300"/>
      <c r="B42" s="1339"/>
      <c r="C42" s="1337"/>
      <c r="D42" s="1333"/>
      <c r="E42" s="1298"/>
      <c r="F42" s="1335" t="s">
        <v>3711</v>
      </c>
      <c r="G42" s="1257"/>
    </row>
    <row r="43" spans="1:7" ht="18.75" customHeight="1">
      <c r="A43" s="1332" t="s">
        <v>2294</v>
      </c>
      <c r="B43" s="1330" t="s">
        <v>2295</v>
      </c>
      <c r="C43" s="1263" t="s">
        <v>2296</v>
      </c>
      <c r="D43" s="1265" t="s">
        <v>2244</v>
      </c>
      <c r="E43" s="1290" t="s">
        <v>2297</v>
      </c>
      <c r="F43" s="1341" t="s">
        <v>3662</v>
      </c>
      <c r="G43" s="1306"/>
    </row>
    <row r="44" spans="1:7" ht="18.75" customHeight="1">
      <c r="A44" s="1332"/>
      <c r="B44" s="1331"/>
      <c r="C44" s="1270"/>
      <c r="D44" s="1261"/>
      <c r="E44" s="1282"/>
      <c r="F44" s="1335" t="s">
        <v>3661</v>
      </c>
      <c r="G44" s="1306"/>
    </row>
    <row r="45" spans="1:7" ht="18.75" customHeight="1">
      <c r="A45" s="1332"/>
      <c r="B45" s="1338" t="s">
        <v>3712</v>
      </c>
      <c r="C45" s="1322" t="s">
        <v>2258</v>
      </c>
      <c r="D45" s="1322" t="s">
        <v>2258</v>
      </c>
      <c r="E45" s="1357" t="s">
        <v>2258</v>
      </c>
      <c r="F45" s="1396" t="s">
        <v>3674</v>
      </c>
      <c r="G45" s="1306"/>
    </row>
    <row r="46" spans="1:7" ht="18.75" customHeight="1">
      <c r="A46" s="1288"/>
      <c r="B46" s="1339" t="s">
        <v>2298</v>
      </c>
      <c r="C46" s="1337" t="s">
        <v>2293</v>
      </c>
      <c r="D46" s="1340" t="s">
        <v>2290</v>
      </c>
      <c r="E46" s="1326" t="s">
        <v>2270</v>
      </c>
      <c r="F46" s="1396" t="s">
        <v>3680</v>
      </c>
      <c r="G46" s="1257"/>
    </row>
    <row r="47" spans="1:7" ht="18.75" customHeight="1">
      <c r="A47" s="1288"/>
      <c r="B47" s="1330" t="s">
        <v>2299</v>
      </c>
      <c r="C47" s="1265" t="s">
        <v>3713</v>
      </c>
      <c r="D47" s="1265" t="s">
        <v>2276</v>
      </c>
      <c r="E47" s="1290" t="s">
        <v>2258</v>
      </c>
      <c r="F47" s="1341" t="s">
        <v>3692</v>
      </c>
      <c r="G47" s="1257"/>
    </row>
    <row r="48" spans="1:7" s="475" customFormat="1" ht="18.75" customHeight="1">
      <c r="A48" s="1288"/>
      <c r="B48" s="1339"/>
      <c r="C48" s="1333"/>
      <c r="D48" s="1333"/>
      <c r="E48" s="1298"/>
      <c r="F48" s="1335" t="s">
        <v>3693</v>
      </c>
      <c r="G48" s="1257"/>
    </row>
    <row r="49" spans="1:7" s="475" customFormat="1" ht="18.75" customHeight="1">
      <c r="A49" s="1288"/>
      <c r="B49" s="1390" t="s">
        <v>3827</v>
      </c>
      <c r="C49" s="1379" t="s">
        <v>3828</v>
      </c>
      <c r="D49" s="1265"/>
      <c r="E49" s="1290"/>
      <c r="F49" s="1341" t="s">
        <v>3662</v>
      </c>
      <c r="G49" s="1263" t="s">
        <v>3829</v>
      </c>
    </row>
    <row r="50" spans="1:7" ht="18.75" customHeight="1">
      <c r="A50" s="1288"/>
      <c r="B50" s="1331"/>
      <c r="C50" s="1261"/>
      <c r="D50" s="1261"/>
      <c r="E50" s="1282"/>
      <c r="F50" s="1335" t="s">
        <v>3661</v>
      </c>
      <c r="G50" s="1270"/>
    </row>
    <row r="51" spans="1:7" s="446" customFormat="1" ht="18.75" customHeight="1">
      <c r="A51" s="1288"/>
      <c r="B51" s="1390" t="s">
        <v>3830</v>
      </c>
      <c r="C51" s="1379" t="s">
        <v>990</v>
      </c>
      <c r="D51" s="1265"/>
      <c r="E51" s="1290"/>
      <c r="F51" s="1341" t="s">
        <v>3662</v>
      </c>
      <c r="G51" s="1263" t="s">
        <v>3829</v>
      </c>
    </row>
    <row r="52" spans="1:7" s="446" customFormat="1" ht="18.75" customHeight="1">
      <c r="A52" s="1288"/>
      <c r="B52" s="1331"/>
      <c r="C52" s="1261"/>
      <c r="D52" s="1261"/>
      <c r="E52" s="1282"/>
      <c r="F52" s="1335" t="s">
        <v>3831</v>
      </c>
      <c r="G52" s="1270"/>
    </row>
    <row r="53" spans="1:7" s="446" customFormat="1" ht="18.75" customHeight="1">
      <c r="A53" s="1288"/>
      <c r="B53" s="1390" t="s">
        <v>3832</v>
      </c>
      <c r="C53" s="1380" t="s">
        <v>3833</v>
      </c>
      <c r="D53" s="1265"/>
      <c r="E53" s="1290"/>
      <c r="F53" s="1341" t="s">
        <v>3662</v>
      </c>
      <c r="G53" s="1263" t="s">
        <v>3829</v>
      </c>
    </row>
    <row r="54" spans="1:7" ht="18.75" customHeight="1">
      <c r="A54" s="1287"/>
      <c r="B54" s="1331"/>
      <c r="C54" s="1261"/>
      <c r="D54" s="1261"/>
      <c r="E54" s="1282"/>
      <c r="F54" s="1335" t="s">
        <v>3661</v>
      </c>
      <c r="G54" s="1270"/>
    </row>
    <row r="55" spans="1:7" ht="18.75" customHeight="1">
      <c r="A55" s="1286" t="s">
        <v>2300</v>
      </c>
      <c r="B55" s="1264" t="s">
        <v>2301</v>
      </c>
      <c r="C55" s="1261" t="s">
        <v>2302</v>
      </c>
      <c r="D55" s="1319" t="s">
        <v>2276</v>
      </c>
      <c r="E55" s="1282" t="s">
        <v>2287</v>
      </c>
      <c r="F55" s="1396" t="s">
        <v>3661</v>
      </c>
      <c r="G55" s="1257"/>
    </row>
    <row r="56" spans="1:7" s="475" customFormat="1" ht="18.75" customHeight="1">
      <c r="A56" s="1295"/>
      <c r="B56" s="1271" t="s">
        <v>2303</v>
      </c>
      <c r="C56" s="1274" t="s">
        <v>2304</v>
      </c>
      <c r="D56" s="1279" t="s">
        <v>2269</v>
      </c>
      <c r="E56" s="1284" t="s">
        <v>2305</v>
      </c>
      <c r="F56" s="1396" t="s">
        <v>3679</v>
      </c>
      <c r="G56" s="1257"/>
    </row>
    <row r="57" spans="1:7" s="475" customFormat="1" ht="18.75" customHeight="1">
      <c r="A57" s="1285"/>
      <c r="B57" s="1271" t="s">
        <v>3834</v>
      </c>
      <c r="C57" s="1274" t="s">
        <v>3835</v>
      </c>
      <c r="D57" s="1279" t="s">
        <v>2261</v>
      </c>
      <c r="E57" s="1284" t="s">
        <v>2273</v>
      </c>
      <c r="F57" s="1396" t="s">
        <v>3661</v>
      </c>
      <c r="G57" s="1257"/>
    </row>
    <row r="58" spans="1:7" ht="18.75" customHeight="1">
      <c r="A58" s="1283" t="s">
        <v>2306</v>
      </c>
      <c r="B58" s="1271" t="s">
        <v>2307</v>
      </c>
      <c r="C58" s="1308" t="s">
        <v>3703</v>
      </c>
      <c r="D58" s="1310" t="s">
        <v>2247</v>
      </c>
      <c r="E58" s="1324" t="s">
        <v>2297</v>
      </c>
      <c r="F58" s="1306"/>
      <c r="G58" s="1306"/>
    </row>
    <row r="59" spans="1:7" ht="18.75" customHeight="1">
      <c r="A59" s="1288"/>
      <c r="B59" s="1271" t="s">
        <v>2308</v>
      </c>
      <c r="C59" s="1275" t="s">
        <v>2237</v>
      </c>
      <c r="D59" s="1274" t="s">
        <v>2238</v>
      </c>
      <c r="E59" s="1284" t="s">
        <v>2273</v>
      </c>
      <c r="F59" s="1306"/>
      <c r="G59" s="1306"/>
    </row>
    <row r="60" spans="1:7" ht="18.75" customHeight="1">
      <c r="A60" s="1287"/>
      <c r="B60" s="1271" t="s">
        <v>2309</v>
      </c>
      <c r="C60" s="1274" t="s">
        <v>2310</v>
      </c>
      <c r="D60" s="1274" t="s">
        <v>2311</v>
      </c>
      <c r="E60" s="1290" t="s">
        <v>2312</v>
      </c>
      <c r="F60" s="1257"/>
      <c r="G60" s="1257"/>
    </row>
    <row r="61" spans="1:7" s="475" customFormat="1" ht="18.75" customHeight="1">
      <c r="A61" s="1283" t="s">
        <v>2313</v>
      </c>
      <c r="B61" s="1271" t="s">
        <v>2314</v>
      </c>
      <c r="C61" s="1316" t="s">
        <v>3714</v>
      </c>
      <c r="D61" s="1369"/>
      <c r="E61" s="1296"/>
      <c r="F61" s="1306"/>
      <c r="G61" s="1306"/>
    </row>
    <row r="62" spans="1:7" s="475" customFormat="1" ht="18.75" customHeight="1">
      <c r="A62" s="1286"/>
      <c r="B62" s="1271" t="s">
        <v>2315</v>
      </c>
      <c r="C62" s="1316" t="s">
        <v>2318</v>
      </c>
      <c r="D62" s="1369"/>
      <c r="E62" s="1297"/>
      <c r="F62" s="1306"/>
      <c r="G62" s="1306"/>
    </row>
    <row r="63" spans="1:7" ht="18.75" customHeight="1">
      <c r="A63" s="1286"/>
      <c r="B63" s="1271" t="s">
        <v>2316</v>
      </c>
      <c r="C63" s="1316" t="s">
        <v>2318</v>
      </c>
      <c r="D63" s="1369"/>
      <c r="E63" s="1297"/>
      <c r="F63" s="1306"/>
      <c r="G63" s="1306"/>
    </row>
    <row r="64" spans="1:7" ht="19.5" customHeight="1">
      <c r="A64" s="1286"/>
      <c r="B64" s="1271" t="s">
        <v>2317</v>
      </c>
      <c r="C64" s="1316" t="s">
        <v>3715</v>
      </c>
      <c r="D64" s="1278"/>
      <c r="E64" s="1297"/>
      <c r="F64" s="1257"/>
      <c r="G64" s="1257"/>
    </row>
    <row r="65" spans="1:7" ht="19.5" customHeight="1">
      <c r="A65" s="1289" t="s">
        <v>3716</v>
      </c>
      <c r="B65" s="1349" t="s">
        <v>3717</v>
      </c>
      <c r="C65" s="1334" t="s">
        <v>3718</v>
      </c>
      <c r="D65" s="1334" t="s">
        <v>2244</v>
      </c>
      <c r="E65" s="1392"/>
      <c r="F65" s="1257"/>
      <c r="G65" s="1257"/>
    </row>
    <row r="66" spans="1:7">
      <c r="A66" s="1360" t="s">
        <v>2319</v>
      </c>
      <c r="B66" s="1342" t="s">
        <v>2320</v>
      </c>
      <c r="C66" s="1265" t="s">
        <v>990</v>
      </c>
      <c r="D66" s="1265" t="s">
        <v>2269</v>
      </c>
      <c r="E66" s="1290" t="s">
        <v>2258</v>
      </c>
      <c r="F66" s="1341" t="s">
        <v>3719</v>
      </c>
      <c r="G66" s="1306"/>
    </row>
    <row r="67" spans="1:7">
      <c r="A67" s="1259"/>
      <c r="B67" s="1394" t="s">
        <v>2321</v>
      </c>
      <c r="C67" s="1395" t="s">
        <v>2322</v>
      </c>
      <c r="D67" s="1391"/>
      <c r="E67" s="1292"/>
      <c r="F67" s="1359" t="s">
        <v>3661</v>
      </c>
      <c r="G67" s="1306"/>
    </row>
    <row r="68" spans="1:7">
      <c r="A68" s="1288"/>
      <c r="B68" s="1393" t="s">
        <v>2323</v>
      </c>
      <c r="C68" s="1344" t="s">
        <v>2324</v>
      </c>
      <c r="D68" s="1333" t="s">
        <v>2269</v>
      </c>
      <c r="E68" s="1298" t="s">
        <v>2258</v>
      </c>
      <c r="F68" s="1335"/>
      <c r="G68" s="1257"/>
    </row>
    <row r="69" spans="1:7">
      <c r="A69" s="1291" t="s">
        <v>2325</v>
      </c>
      <c r="B69" s="1327" t="s">
        <v>2326</v>
      </c>
      <c r="C69" s="1276" t="s">
        <v>2327</v>
      </c>
      <c r="D69" s="1265" t="s">
        <v>2328</v>
      </c>
      <c r="E69" s="1290" t="s">
        <v>2258</v>
      </c>
      <c r="F69" s="1341" t="s">
        <v>3692</v>
      </c>
      <c r="G69" s="1257"/>
    </row>
    <row r="70" spans="1:7">
      <c r="A70" s="1300"/>
      <c r="B70" s="1336"/>
      <c r="C70" s="1344"/>
      <c r="D70" s="1333"/>
      <c r="E70" s="1298"/>
      <c r="F70" s="1335" t="s">
        <v>3720</v>
      </c>
      <c r="G70" s="1257"/>
    </row>
    <row r="71" spans="1:7">
      <c r="A71" s="1343" t="s">
        <v>3721</v>
      </c>
      <c r="B71" s="1362" t="s">
        <v>3722</v>
      </c>
      <c r="C71" s="1363"/>
      <c r="D71" s="1345" t="s">
        <v>3723</v>
      </c>
      <c r="E71" s="1361" t="s">
        <v>3724</v>
      </c>
      <c r="F71" s="1367" t="s">
        <v>3725</v>
      </c>
      <c r="G71" s="1306"/>
    </row>
    <row r="72" spans="1:7">
      <c r="A72" s="1343"/>
      <c r="B72" s="1364"/>
      <c r="C72" s="1365"/>
      <c r="D72" s="1346" t="s">
        <v>3723</v>
      </c>
      <c r="E72" s="1324" t="s">
        <v>3724</v>
      </c>
      <c r="F72" s="1368" t="s">
        <v>3726</v>
      </c>
      <c r="G72" s="1306"/>
    </row>
    <row r="73" spans="1:7" ht="16.5" thickBot="1">
      <c r="A73" s="1269" t="s">
        <v>3727</v>
      </c>
      <c r="B73" s="1366" t="s">
        <v>3728</v>
      </c>
      <c r="C73" s="1347"/>
      <c r="D73" s="1299"/>
      <c r="E73" s="1267"/>
      <c r="F73" s="1335"/>
      <c r="G73" s="1257"/>
    </row>
    <row r="74" spans="1:7">
      <c r="A74" s="1257"/>
      <c r="B74" s="1257"/>
      <c r="C74" s="1257"/>
      <c r="D74" s="1257"/>
      <c r="E74" s="1257"/>
      <c r="F74" s="1257"/>
      <c r="G74" s="1257"/>
    </row>
    <row r="75" spans="1:7">
      <c r="A75" s="1257"/>
      <c r="B75" s="1257"/>
      <c r="C75" s="1257"/>
      <c r="D75" s="1257"/>
      <c r="E75" s="1257"/>
      <c r="F75" s="1257"/>
      <c r="G75" s="1257"/>
    </row>
    <row r="76" spans="1:7">
      <c r="A76" s="1257"/>
      <c r="B76" s="1257"/>
      <c r="C76" s="1257"/>
      <c r="D76" s="1278"/>
      <c r="E76" s="1257"/>
      <c r="F76" s="1257"/>
      <c r="G76" s="1257"/>
    </row>
    <row r="80" spans="1:7">
      <c r="A80" s="1257"/>
      <c r="B80" s="1257"/>
      <c r="C80" s="1278"/>
      <c r="D80" s="1257"/>
      <c r="E80" s="1257"/>
      <c r="F80" s="1257"/>
      <c r="G80" s="1257"/>
    </row>
  </sheetData>
  <phoneticPr fontId="23" type="noConversion"/>
  <hyperlinks>
    <hyperlink ref="B20" r:id="rId1" display="http://www.staedelmuseum.de/en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C16" workbookViewId="0">
      <selection activeCell="B30" sqref="B30"/>
    </sheetView>
  </sheetViews>
  <sheetFormatPr defaultColWidth="10" defaultRowHeight="15.75"/>
  <cols>
    <col min="1" max="1" width="23.5" style="470" customWidth="1"/>
    <col min="2" max="4" width="28.875" style="470" customWidth="1"/>
    <col min="5" max="5" width="22.25" style="470" customWidth="1"/>
    <col min="6" max="7" width="22.25" style="1739" customWidth="1"/>
    <col min="8" max="8" width="30" style="528" customWidth="1"/>
  </cols>
  <sheetData>
    <row r="1" spans="1:8" ht="16.5" thickBot="1">
      <c r="A1" s="1740" t="s">
        <v>2230</v>
      </c>
      <c r="B1" s="1741" t="s">
        <v>2231</v>
      </c>
      <c r="C1" s="1742" t="s">
        <v>492</v>
      </c>
      <c r="D1" s="1743" t="s">
        <v>2232</v>
      </c>
      <c r="E1" s="1744" t="s">
        <v>3651</v>
      </c>
      <c r="F1" s="1745" t="s">
        <v>4403</v>
      </c>
      <c r="G1" s="1746" t="s">
        <v>4404</v>
      </c>
      <c r="H1" s="495" t="s">
        <v>164</v>
      </c>
    </row>
    <row r="2" spans="1:8">
      <c r="A2" s="1747" t="s">
        <v>2233</v>
      </c>
      <c r="B2" s="1748" t="s">
        <v>2234</v>
      </c>
      <c r="C2" s="1749" t="s">
        <v>4405</v>
      </c>
      <c r="D2" s="1750" t="s">
        <v>2254</v>
      </c>
      <c r="E2" s="1751" t="s">
        <v>2245</v>
      </c>
      <c r="F2" s="1752" t="s">
        <v>3654</v>
      </c>
      <c r="G2" s="1753" t="s">
        <v>3655</v>
      </c>
      <c r="H2" s="497"/>
    </row>
    <row r="3" spans="1:8" s="445" customFormat="1" ht="13.5" thickBot="1">
      <c r="A3" s="1754" t="s">
        <v>2235</v>
      </c>
      <c r="B3" s="1755" t="s">
        <v>4406</v>
      </c>
      <c r="C3" s="1756" t="s">
        <v>4407</v>
      </c>
      <c r="D3" s="1757" t="s">
        <v>4408</v>
      </c>
      <c r="E3" s="1758" t="s">
        <v>3656</v>
      </c>
      <c r="F3" s="1752" t="s">
        <v>3657</v>
      </c>
      <c r="G3" s="1753" t="s">
        <v>3658</v>
      </c>
      <c r="H3" s="498" t="s">
        <v>4479</v>
      </c>
    </row>
    <row r="4" spans="1:8" s="445" customFormat="1" ht="13.5" thickBot="1">
      <c r="A4" s="1759"/>
      <c r="B4" s="1760" t="s">
        <v>2239</v>
      </c>
      <c r="C4" s="1761" t="s">
        <v>4409</v>
      </c>
      <c r="D4" s="1762" t="s">
        <v>2240</v>
      </c>
      <c r="E4" s="1763" t="s">
        <v>2241</v>
      </c>
      <c r="F4" s="1752" t="s">
        <v>3659</v>
      </c>
      <c r="G4" s="1753" t="s">
        <v>3660</v>
      </c>
      <c r="H4" s="498" t="s">
        <v>4480</v>
      </c>
    </row>
    <row r="5" spans="1:8" ht="16.5" thickBot="1">
      <c r="A5" s="1764" t="s">
        <v>2242</v>
      </c>
      <c r="B5" s="1760" t="s">
        <v>2243</v>
      </c>
      <c r="C5" s="1765" t="s">
        <v>2244</v>
      </c>
      <c r="D5" s="1763" t="s">
        <v>2244</v>
      </c>
      <c r="E5" s="1758" t="s">
        <v>2258</v>
      </c>
      <c r="F5" s="1752" t="s">
        <v>3661</v>
      </c>
      <c r="G5" s="1753" t="s">
        <v>3661</v>
      </c>
      <c r="H5" s="495"/>
    </row>
    <row r="6" spans="1:8" s="445" customFormat="1" ht="12.75">
      <c r="A6" s="1764"/>
      <c r="B6" s="1760" t="s">
        <v>2246</v>
      </c>
      <c r="C6" s="1765" t="s">
        <v>2261</v>
      </c>
      <c r="D6" s="1763" t="s">
        <v>2261</v>
      </c>
      <c r="E6" s="1758" t="s">
        <v>2258</v>
      </c>
      <c r="F6" s="1766" t="s">
        <v>4410</v>
      </c>
      <c r="G6" s="1767"/>
      <c r="H6" s="500"/>
    </row>
    <row r="7" spans="1:8" s="445" customFormat="1" ht="13.5" thickBot="1">
      <c r="A7" s="1764"/>
      <c r="B7" s="1760" t="s">
        <v>2248</v>
      </c>
      <c r="C7" s="1768" t="s">
        <v>4411</v>
      </c>
      <c r="D7" s="1769" t="s">
        <v>4412</v>
      </c>
      <c r="E7" s="1769" t="s">
        <v>4413</v>
      </c>
      <c r="F7" s="1770" t="s">
        <v>3661</v>
      </c>
      <c r="G7" s="1771" t="s">
        <v>3661</v>
      </c>
      <c r="H7" s="498"/>
    </row>
    <row r="8" spans="1:8" ht="16.5" thickBot="1">
      <c r="A8" s="1764"/>
      <c r="B8" s="1755" t="s">
        <v>4414</v>
      </c>
      <c r="C8" s="1772" t="s">
        <v>4415</v>
      </c>
      <c r="D8" s="1773" t="s">
        <v>4416</v>
      </c>
      <c r="E8" s="1774"/>
      <c r="F8" s="1775" t="s">
        <v>4415</v>
      </c>
      <c r="G8" s="1776" t="s">
        <v>4416</v>
      </c>
      <c r="H8" s="502"/>
    </row>
    <row r="9" spans="1:8" s="446" customFormat="1" ht="12.75">
      <c r="A9" s="1764"/>
      <c r="B9" s="1760" t="s">
        <v>4417</v>
      </c>
      <c r="C9" s="1777" t="s">
        <v>4418</v>
      </c>
      <c r="D9" s="1778" t="s">
        <v>4419</v>
      </c>
      <c r="E9" s="1778" t="s">
        <v>4420</v>
      </c>
      <c r="F9" s="1779" t="s">
        <v>3661</v>
      </c>
      <c r="G9" s="1780" t="s">
        <v>3661</v>
      </c>
      <c r="H9" s="503"/>
    </row>
    <row r="10" spans="1:8" s="446" customFormat="1" ht="12.75">
      <c r="A10" s="1754" t="s">
        <v>2251</v>
      </c>
      <c r="B10" s="1760" t="s">
        <v>2252</v>
      </c>
      <c r="C10" s="1756" t="s">
        <v>4421</v>
      </c>
      <c r="D10" s="1763">
        <v>8</v>
      </c>
      <c r="E10" s="1763">
        <v>4</v>
      </c>
      <c r="F10" s="1752" t="s">
        <v>3674</v>
      </c>
      <c r="G10" s="1767" t="s">
        <v>3674</v>
      </c>
      <c r="H10" s="504"/>
    </row>
    <row r="11" spans="1:8" s="446" customFormat="1" ht="12.75">
      <c r="A11" s="1781"/>
      <c r="B11" s="1782" t="s">
        <v>2253</v>
      </c>
      <c r="C11" s="1756" t="s">
        <v>4422</v>
      </c>
      <c r="D11" s="1763">
        <v>9.6999999999999993</v>
      </c>
      <c r="E11" s="1763">
        <v>4.8</v>
      </c>
      <c r="F11" s="1783" t="s">
        <v>4423</v>
      </c>
      <c r="G11" s="1784" t="s">
        <v>4423</v>
      </c>
      <c r="H11" s="504"/>
    </row>
    <row r="12" spans="1:8" s="446" customFormat="1" ht="12.75">
      <c r="A12" s="1764" t="s">
        <v>2255</v>
      </c>
      <c r="B12" s="1760" t="s">
        <v>2256</v>
      </c>
      <c r="C12" s="1756" t="s">
        <v>2257</v>
      </c>
      <c r="D12" s="1763" t="s">
        <v>2244</v>
      </c>
      <c r="E12" s="1758" t="s">
        <v>2258</v>
      </c>
      <c r="F12" s="1752" t="s">
        <v>3661</v>
      </c>
      <c r="G12" s="1767" t="s">
        <v>3661</v>
      </c>
      <c r="H12" s="496"/>
    </row>
    <row r="13" spans="1:8" s="446" customFormat="1" ht="13.5" thickBot="1">
      <c r="A13" s="1785"/>
      <c r="B13" s="1760" t="s">
        <v>2259</v>
      </c>
      <c r="C13" s="1786" t="s">
        <v>3678</v>
      </c>
      <c r="D13" s="1763" t="s">
        <v>2261</v>
      </c>
      <c r="E13" s="1758" t="s">
        <v>2258</v>
      </c>
      <c r="F13" s="1752" t="s">
        <v>3679</v>
      </c>
      <c r="G13" s="1767" t="s">
        <v>3679</v>
      </c>
      <c r="H13" s="667"/>
    </row>
    <row r="14" spans="1:8" s="657" customFormat="1" ht="16.5" thickBot="1">
      <c r="A14" s="1785"/>
      <c r="B14" s="1760" t="s">
        <v>2262</v>
      </c>
      <c r="C14" s="1756" t="s">
        <v>2260</v>
      </c>
      <c r="D14" s="1763" t="s">
        <v>2261</v>
      </c>
      <c r="E14" s="1758" t="s">
        <v>2258</v>
      </c>
      <c r="F14" s="1752" t="s">
        <v>3679</v>
      </c>
      <c r="G14" s="1767" t="s">
        <v>3679</v>
      </c>
      <c r="H14" s="495"/>
    </row>
    <row r="15" spans="1:8" s="657" customFormat="1" ht="16.5" thickBot="1">
      <c r="A15" s="1787" t="s">
        <v>2263</v>
      </c>
      <c r="B15" s="1788" t="s">
        <v>2264</v>
      </c>
      <c r="C15" s="1765" t="s">
        <v>2265</v>
      </c>
      <c r="D15" s="1786" t="s">
        <v>2266</v>
      </c>
      <c r="E15" s="1758" t="s">
        <v>2258</v>
      </c>
      <c r="F15" s="1783" t="s">
        <v>4424</v>
      </c>
      <c r="G15" s="1784" t="s">
        <v>4425</v>
      </c>
      <c r="H15" s="510"/>
    </row>
    <row r="16" spans="1:8" s="446" customFormat="1" ht="13.5" thickBot="1">
      <c r="A16" s="1789" t="s">
        <v>2267</v>
      </c>
      <c r="B16" s="1788" t="s">
        <v>2268</v>
      </c>
      <c r="C16" s="1765" t="s">
        <v>3681</v>
      </c>
      <c r="D16" s="1786" t="s">
        <v>2266</v>
      </c>
      <c r="E16" s="1763" t="s">
        <v>2287</v>
      </c>
      <c r="F16" s="1783" t="s">
        <v>4426</v>
      </c>
      <c r="G16" s="1784" t="s">
        <v>3682</v>
      </c>
      <c r="H16" s="505"/>
    </row>
    <row r="17" spans="1:8" s="446" customFormat="1" ht="12.75">
      <c r="A17" s="1787" t="s">
        <v>2271</v>
      </c>
      <c r="B17" s="1788" t="s">
        <v>2272</v>
      </c>
      <c r="C17" s="1790" t="s">
        <v>3683</v>
      </c>
      <c r="D17" s="1762" t="s">
        <v>3684</v>
      </c>
      <c r="E17" s="1769" t="s">
        <v>4427</v>
      </c>
      <c r="F17" s="1783" t="s">
        <v>3674</v>
      </c>
      <c r="G17" s="1784" t="s">
        <v>3680</v>
      </c>
      <c r="H17" s="506"/>
    </row>
    <row r="18" spans="1:8" s="446" customFormat="1" ht="12.75">
      <c r="A18" s="1791" t="s">
        <v>2274</v>
      </c>
      <c r="B18" s="1792" t="s">
        <v>4428</v>
      </c>
      <c r="C18" s="1793" t="s">
        <v>4429</v>
      </c>
      <c r="D18" s="1794" t="s">
        <v>2311</v>
      </c>
      <c r="E18" s="1795" t="s">
        <v>2270</v>
      </c>
      <c r="F18" s="1796" t="s">
        <v>3686</v>
      </c>
      <c r="G18" s="1797" t="s">
        <v>3686</v>
      </c>
      <c r="H18" s="507"/>
    </row>
    <row r="19" spans="1:8" s="446" customFormat="1" ht="12.75">
      <c r="A19" s="1781"/>
      <c r="B19" s="1798" t="s">
        <v>4430</v>
      </c>
      <c r="C19" s="1799"/>
      <c r="D19" s="1800"/>
      <c r="E19" s="1801"/>
      <c r="F19" s="1779"/>
      <c r="G19" s="1780"/>
      <c r="H19" s="507"/>
    </row>
    <row r="20" spans="1:8" s="446" customFormat="1" ht="12.75">
      <c r="A20" s="1754" t="s">
        <v>2278</v>
      </c>
      <c r="B20" s="1788" t="s">
        <v>2279</v>
      </c>
      <c r="C20" s="1802" t="s">
        <v>2280</v>
      </c>
      <c r="D20" s="1786" t="s">
        <v>2269</v>
      </c>
      <c r="E20" s="1758" t="s">
        <v>2258</v>
      </c>
      <c r="F20" s="1783" t="s">
        <v>3674</v>
      </c>
      <c r="G20" s="1784" t="s">
        <v>4431</v>
      </c>
      <c r="H20" s="507"/>
    </row>
    <row r="21" spans="1:8" s="446" customFormat="1" ht="12.75">
      <c r="A21" s="1803" t="s">
        <v>3688</v>
      </c>
      <c r="B21" s="1804" t="s">
        <v>4432</v>
      </c>
      <c r="C21" s="1805" t="s">
        <v>4433</v>
      </c>
      <c r="D21" s="1806">
        <v>14.8</v>
      </c>
      <c r="E21" s="1807" t="s">
        <v>2258</v>
      </c>
      <c r="F21" s="1783" t="s">
        <v>4423</v>
      </c>
      <c r="G21" s="1784" t="s">
        <v>4425</v>
      </c>
      <c r="H21" s="511" t="s">
        <v>4481</v>
      </c>
    </row>
    <row r="22" spans="1:8" ht="16.5" thickBot="1">
      <c r="A22" s="1808"/>
      <c r="B22" s="1782" t="s">
        <v>4434</v>
      </c>
      <c r="C22" s="1809" t="s">
        <v>4433</v>
      </c>
      <c r="D22" s="1810">
        <v>14.8</v>
      </c>
      <c r="E22" s="1811" t="s">
        <v>2258</v>
      </c>
      <c r="F22" s="1783" t="s">
        <v>4423</v>
      </c>
      <c r="G22" s="1784" t="s">
        <v>4435</v>
      </c>
      <c r="H22" s="511" t="s">
        <v>4482</v>
      </c>
    </row>
    <row r="23" spans="1:8" ht="16.5" thickBot="1">
      <c r="A23" s="1808"/>
      <c r="B23" s="1812" t="s">
        <v>3694</v>
      </c>
      <c r="C23" s="1813" t="s">
        <v>4436</v>
      </c>
      <c r="D23" s="1814"/>
      <c r="E23" s="1815"/>
      <c r="F23" s="1816"/>
      <c r="G23" s="1771"/>
      <c r="H23" s="1912" t="s">
        <v>4488</v>
      </c>
    </row>
    <row r="24" spans="1:8" s="447" customFormat="1" ht="12.75">
      <c r="A24" s="1808"/>
      <c r="B24" s="1817" t="s">
        <v>3695</v>
      </c>
      <c r="C24" s="1813" t="s">
        <v>4437</v>
      </c>
      <c r="D24" s="1814"/>
      <c r="E24" s="1815"/>
      <c r="F24" s="1816"/>
      <c r="G24" s="1771"/>
      <c r="H24" s="508"/>
    </row>
    <row r="25" spans="1:8" s="447" customFormat="1" ht="13.5" thickBot="1">
      <c r="A25" s="1808"/>
      <c r="B25" s="1804" t="s">
        <v>3697</v>
      </c>
      <c r="C25" s="1813" t="s">
        <v>4438</v>
      </c>
      <c r="D25" s="1814"/>
      <c r="E25" s="1815"/>
      <c r="F25" s="1816"/>
      <c r="G25" s="1771"/>
      <c r="H25" s="498"/>
    </row>
    <row r="26" spans="1:8" s="447" customFormat="1" ht="13.5" thickBot="1">
      <c r="A26" s="1818"/>
      <c r="B26" s="1819" t="s">
        <v>3699</v>
      </c>
      <c r="C26" s="1820" t="s">
        <v>4439</v>
      </c>
      <c r="D26" s="1821"/>
      <c r="E26" s="1822"/>
      <c r="F26" s="1823"/>
      <c r="G26" s="1824"/>
      <c r="H26" s="510"/>
    </row>
    <row r="27" spans="1:8" s="447" customFormat="1" ht="13.5" thickBot="1">
      <c r="A27" s="1825"/>
      <c r="B27" s="1825"/>
      <c r="C27" s="1826"/>
      <c r="D27" s="1827"/>
      <c r="E27" s="1828"/>
      <c r="F27" s="1829"/>
      <c r="G27" s="1829"/>
      <c r="H27" s="495"/>
    </row>
    <row r="28" spans="1:8" ht="16.5" thickBot="1">
      <c r="A28" s="1830" t="s">
        <v>4440</v>
      </c>
      <c r="B28" s="1192"/>
      <c r="C28" s="1831"/>
      <c r="D28" s="1828"/>
      <c r="E28" s="1828"/>
      <c r="F28" s="1829"/>
      <c r="G28" s="1829"/>
      <c r="H28" s="510"/>
    </row>
    <row r="29" spans="1:8" s="447" customFormat="1" ht="13.5" thickBot="1">
      <c r="A29" s="1740" t="s">
        <v>2230</v>
      </c>
      <c r="B29" s="1741" t="s">
        <v>2231</v>
      </c>
      <c r="C29" s="1832" t="s">
        <v>492</v>
      </c>
      <c r="D29" s="1833" t="s">
        <v>2232</v>
      </c>
      <c r="E29" s="1834" t="s">
        <v>494</v>
      </c>
      <c r="F29" s="1835" t="s">
        <v>4403</v>
      </c>
      <c r="G29" s="1836" t="s">
        <v>4404</v>
      </c>
      <c r="H29" s="495"/>
    </row>
    <row r="30" spans="1:8" s="447" customFormat="1" ht="12.75">
      <c r="A30" s="1837" t="s">
        <v>2281</v>
      </c>
      <c r="B30" s="1838" t="s">
        <v>4441</v>
      </c>
      <c r="C30" s="1839" t="s">
        <v>4442</v>
      </c>
      <c r="D30" s="1840" t="s">
        <v>4443</v>
      </c>
      <c r="E30" s="1841" t="s">
        <v>4444</v>
      </c>
      <c r="F30" s="1770"/>
      <c r="G30" s="1771"/>
      <c r="H30" s="508"/>
    </row>
    <row r="31" spans="1:8" s="447" customFormat="1" ht="12.75">
      <c r="A31" s="1789" t="s">
        <v>2282</v>
      </c>
      <c r="B31" s="1842" t="s">
        <v>4445</v>
      </c>
      <c r="C31" s="1843" t="s">
        <v>2284</v>
      </c>
      <c r="D31" s="1844" t="s">
        <v>2254</v>
      </c>
      <c r="E31" s="1845" t="s">
        <v>2258</v>
      </c>
      <c r="F31" s="1752" t="s">
        <v>3719</v>
      </c>
      <c r="G31" s="1767" t="s">
        <v>4446</v>
      </c>
      <c r="H31" s="511"/>
    </row>
    <row r="32" spans="1:8" ht="16.5" thickBot="1">
      <c r="A32" s="1846" t="s">
        <v>2285</v>
      </c>
      <c r="B32" s="1847" t="s">
        <v>4447</v>
      </c>
      <c r="C32" s="1848" t="s">
        <v>2286</v>
      </c>
      <c r="D32" s="1844" t="s">
        <v>3707</v>
      </c>
      <c r="E32" s="1849" t="s">
        <v>2258</v>
      </c>
      <c r="F32" s="1850" t="s">
        <v>4448</v>
      </c>
      <c r="G32" s="1851" t="s">
        <v>4449</v>
      </c>
      <c r="H32" s="511" t="s">
        <v>4483</v>
      </c>
    </row>
    <row r="33" spans="1:9" s="447" customFormat="1" ht="13.5" thickBot="1">
      <c r="A33" s="1852"/>
      <c r="B33" s="1853" t="s">
        <v>3709</v>
      </c>
      <c r="C33" s="1816" t="s">
        <v>2288</v>
      </c>
      <c r="D33" s="1854" t="s">
        <v>2289</v>
      </c>
      <c r="E33" s="1855" t="s">
        <v>2258</v>
      </c>
      <c r="F33" s="1770"/>
      <c r="G33" s="1771"/>
      <c r="H33" s="495"/>
    </row>
    <row r="34" spans="1:9" s="447" customFormat="1" ht="12.75">
      <c r="A34" s="1791" t="s">
        <v>2291</v>
      </c>
      <c r="B34" s="1856" t="s">
        <v>2292</v>
      </c>
      <c r="C34" s="1850" t="s">
        <v>2293</v>
      </c>
      <c r="D34" s="1857"/>
      <c r="E34" s="1858"/>
      <c r="F34" s="1796" t="s">
        <v>3674</v>
      </c>
      <c r="G34" s="1797" t="s">
        <v>3680</v>
      </c>
    </row>
    <row r="35" spans="1:9" s="660" customFormat="1">
      <c r="A35" s="1859"/>
      <c r="B35" s="1748"/>
      <c r="C35" s="1839" t="s">
        <v>4450</v>
      </c>
      <c r="D35" s="1802"/>
      <c r="E35" s="1860"/>
      <c r="F35" s="1779"/>
      <c r="G35" s="1780"/>
    </row>
    <row r="36" spans="1:9" s="447" customFormat="1" ht="12.75">
      <c r="A36" s="1837" t="s">
        <v>2294</v>
      </c>
      <c r="B36" s="1838" t="s">
        <v>2295</v>
      </c>
      <c r="C36" s="1816" t="s">
        <v>2296</v>
      </c>
      <c r="D36" s="1861" t="s">
        <v>2244</v>
      </c>
      <c r="E36" s="1845" t="s">
        <v>2297</v>
      </c>
      <c r="F36" s="1770" t="s">
        <v>3662</v>
      </c>
      <c r="G36" s="1771" t="s">
        <v>3662</v>
      </c>
      <c r="H36" s="511" t="s">
        <v>4484</v>
      </c>
    </row>
    <row r="37" spans="1:9" s="447" customFormat="1" ht="12.75">
      <c r="A37" s="1837"/>
      <c r="B37" s="1798"/>
      <c r="C37" s="1862"/>
      <c r="D37" s="1854"/>
      <c r="E37" s="1855"/>
      <c r="F37" s="1779" t="s">
        <v>3661</v>
      </c>
      <c r="G37" s="1780" t="s">
        <v>3661</v>
      </c>
      <c r="H37" s="514" t="s">
        <v>4485</v>
      </c>
    </row>
    <row r="38" spans="1:9" ht="16.5" thickBot="1">
      <c r="A38" s="1837"/>
      <c r="B38" s="1863" t="s">
        <v>3712</v>
      </c>
      <c r="C38" s="1862" t="s">
        <v>2258</v>
      </c>
      <c r="D38" s="1864" t="s">
        <v>2258</v>
      </c>
      <c r="E38" s="1865" t="s">
        <v>2258</v>
      </c>
      <c r="F38" s="1770" t="s">
        <v>3674</v>
      </c>
      <c r="G38" s="1771" t="s">
        <v>3674</v>
      </c>
      <c r="H38" s="512" t="s">
        <v>4486</v>
      </c>
    </row>
    <row r="39" spans="1:9" s="445" customFormat="1" ht="13.5" thickBot="1">
      <c r="A39" s="1785"/>
      <c r="B39" s="1838" t="s">
        <v>2298</v>
      </c>
      <c r="C39" s="1816" t="s">
        <v>2293</v>
      </c>
      <c r="D39" s="1861" t="s">
        <v>2290</v>
      </c>
      <c r="E39" s="1845" t="s">
        <v>2270</v>
      </c>
      <c r="F39" s="1770" t="s">
        <v>3680</v>
      </c>
      <c r="G39" s="1771" t="s">
        <v>3680</v>
      </c>
      <c r="H39" s="1912" t="s">
        <v>4487</v>
      </c>
    </row>
    <row r="40" spans="1:9" s="448" customFormat="1" ht="12.75">
      <c r="A40" s="1852"/>
      <c r="B40" s="1847" t="s">
        <v>4451</v>
      </c>
      <c r="C40" s="1866" t="s">
        <v>4452</v>
      </c>
      <c r="D40" s="1867" t="s">
        <v>4453</v>
      </c>
      <c r="E40" s="1868" t="s">
        <v>2258</v>
      </c>
      <c r="F40" s="1869" t="s">
        <v>3719</v>
      </c>
      <c r="G40" s="1870"/>
      <c r="H40" s="500"/>
    </row>
    <row r="41" spans="1:9" s="448" customFormat="1" ht="12.75">
      <c r="A41" s="1852"/>
      <c r="B41" s="1871" t="s">
        <v>4454</v>
      </c>
      <c r="C41" s="1872" t="s">
        <v>4455</v>
      </c>
      <c r="D41" s="1873" t="s">
        <v>2254</v>
      </c>
      <c r="E41" s="1858"/>
      <c r="F41" s="1874"/>
      <c r="G41" s="1875" t="s">
        <v>4446</v>
      </c>
      <c r="H41" s="513"/>
    </row>
    <row r="42" spans="1:9" ht="16.5" thickBot="1">
      <c r="A42" s="1876" t="s">
        <v>2300</v>
      </c>
      <c r="B42" s="1853" t="s">
        <v>4456</v>
      </c>
      <c r="C42" s="1877" t="s">
        <v>2302</v>
      </c>
      <c r="D42" s="1861" t="s">
        <v>2276</v>
      </c>
      <c r="E42" s="1849" t="s">
        <v>2287</v>
      </c>
      <c r="F42" s="1796" t="s">
        <v>3662</v>
      </c>
      <c r="G42" s="1797" t="s">
        <v>3661</v>
      </c>
      <c r="H42" s="509"/>
    </row>
    <row r="43" spans="1:9" s="447" customFormat="1" ht="13.5" thickBot="1">
      <c r="A43" s="1747"/>
      <c r="B43" s="1748" t="s">
        <v>4457</v>
      </c>
      <c r="C43" s="1872" t="s">
        <v>4458</v>
      </c>
      <c r="D43" s="1854"/>
      <c r="E43" s="1855"/>
      <c r="F43" s="1779" t="s">
        <v>3661</v>
      </c>
      <c r="G43" s="1780" t="s">
        <v>3708</v>
      </c>
      <c r="H43" s="495"/>
    </row>
    <row r="44" spans="1:9" s="447" customFormat="1" ht="13.5" thickBot="1">
      <c r="A44" s="1878"/>
      <c r="B44" s="1838" t="s">
        <v>4459</v>
      </c>
      <c r="C44" s="1877" t="s">
        <v>2304</v>
      </c>
      <c r="D44" s="1879" t="s">
        <v>2269</v>
      </c>
      <c r="E44" s="1845" t="s">
        <v>2305</v>
      </c>
      <c r="F44" s="1796" t="s">
        <v>3662</v>
      </c>
      <c r="G44" s="1797" t="s">
        <v>3679</v>
      </c>
      <c r="H44" s="508"/>
    </row>
    <row r="45" spans="1:9" s="200" customFormat="1" ht="16.5" thickBot="1">
      <c r="A45" s="1880"/>
      <c r="B45" s="1838" t="s">
        <v>4460</v>
      </c>
      <c r="C45" s="1877"/>
      <c r="D45" s="1879"/>
      <c r="E45" s="1845"/>
      <c r="F45" s="1779" t="s">
        <v>3679</v>
      </c>
      <c r="G45" s="1780" t="s">
        <v>3708</v>
      </c>
      <c r="H45" s="511"/>
    </row>
    <row r="46" spans="1:9" s="445" customFormat="1" ht="13.5" thickBot="1">
      <c r="A46" s="1747"/>
      <c r="B46" s="1856" t="s">
        <v>4461</v>
      </c>
      <c r="C46" s="1848" t="s">
        <v>3835</v>
      </c>
      <c r="D46" s="1844" t="s">
        <v>2261</v>
      </c>
      <c r="E46" s="1849" t="s">
        <v>2273</v>
      </c>
      <c r="F46" s="1796" t="s">
        <v>3662</v>
      </c>
      <c r="G46" s="1797" t="s">
        <v>3661</v>
      </c>
      <c r="H46" s="495"/>
    </row>
    <row r="47" spans="1:9" s="445" customFormat="1" ht="12.75">
      <c r="A47" s="1881"/>
      <c r="B47" s="1748" t="s">
        <v>4462</v>
      </c>
      <c r="C47" s="1872" t="s">
        <v>4463</v>
      </c>
      <c r="D47" s="1854"/>
      <c r="E47" s="1855"/>
      <c r="F47" s="1779" t="s">
        <v>3661</v>
      </c>
      <c r="G47" s="1780" t="s">
        <v>3708</v>
      </c>
      <c r="H47" s="500"/>
    </row>
    <row r="48" spans="1:9" s="445" customFormat="1" ht="12.75">
      <c r="A48" s="1882" t="s">
        <v>2306</v>
      </c>
      <c r="B48" s="1871" t="s">
        <v>4464</v>
      </c>
      <c r="C48" s="1862" t="s">
        <v>4465</v>
      </c>
      <c r="D48" s="1854">
        <v>15</v>
      </c>
      <c r="E48" s="1855">
        <v>7.5</v>
      </c>
      <c r="F48" s="1770"/>
      <c r="G48" s="1771"/>
      <c r="H48" s="1913" t="s">
        <v>4489</v>
      </c>
      <c r="I48" s="501"/>
    </row>
    <row r="49" spans="1:9" s="445" customFormat="1" ht="12.75">
      <c r="A49" s="1785"/>
      <c r="B49" s="1760" t="s">
        <v>2308</v>
      </c>
      <c r="C49" s="1783" t="s">
        <v>4466</v>
      </c>
      <c r="D49" s="1757" t="s">
        <v>4467</v>
      </c>
      <c r="E49" s="1883" t="s">
        <v>4427</v>
      </c>
      <c r="F49" s="1770"/>
      <c r="G49" s="1771"/>
      <c r="I49" s="501"/>
    </row>
    <row r="50" spans="1:9" s="445" customFormat="1" ht="12.75">
      <c r="A50" s="1781"/>
      <c r="B50" s="1755" t="s">
        <v>4468</v>
      </c>
      <c r="C50" s="1884" t="s">
        <v>2310</v>
      </c>
      <c r="D50" s="1762" t="s">
        <v>2311</v>
      </c>
      <c r="E50" s="1849" t="s">
        <v>2312</v>
      </c>
      <c r="F50" s="1770"/>
      <c r="G50" s="1771"/>
      <c r="I50" s="511"/>
    </row>
    <row r="51" spans="1:9" s="445" customFormat="1" ht="12.75">
      <c r="A51" s="1754" t="s">
        <v>2313</v>
      </c>
      <c r="B51" s="1760" t="s">
        <v>2314</v>
      </c>
      <c r="C51" s="1885" t="s">
        <v>4469</v>
      </c>
      <c r="D51" s="1886"/>
      <c r="E51" s="1887"/>
      <c r="F51" s="1770"/>
      <c r="G51" s="1771"/>
      <c r="H51" s="511"/>
    </row>
    <row r="52" spans="1:9" s="445" customFormat="1" ht="12.75">
      <c r="A52" s="1764"/>
      <c r="B52" s="1760" t="s">
        <v>2315</v>
      </c>
      <c r="C52" s="1885" t="s">
        <v>4470</v>
      </c>
      <c r="D52" s="1886"/>
      <c r="E52" s="1888"/>
      <c r="F52" s="1770"/>
      <c r="G52" s="1771"/>
      <c r="H52" s="511"/>
    </row>
    <row r="53" spans="1:9" ht="16.5" thickBot="1">
      <c r="A53" s="1764"/>
      <c r="B53" s="1760" t="s">
        <v>2316</v>
      </c>
      <c r="C53" s="1885" t="s">
        <v>3715</v>
      </c>
      <c r="D53" s="1886"/>
      <c r="E53" s="1888"/>
      <c r="F53" s="1770"/>
      <c r="G53" s="1771"/>
      <c r="H53" s="511"/>
    </row>
    <row r="54" spans="1:9" s="445" customFormat="1" ht="16.5" thickBot="1">
      <c r="A54" s="1764"/>
      <c r="B54" s="1856" t="s">
        <v>2317</v>
      </c>
      <c r="C54" s="1889" t="s">
        <v>4471</v>
      </c>
      <c r="D54" s="879"/>
      <c r="E54" s="1888"/>
      <c r="F54" s="1770"/>
      <c r="G54" s="1771"/>
      <c r="H54" s="495"/>
    </row>
    <row r="55" spans="1:9" s="445" customFormat="1" ht="12.75">
      <c r="A55" s="1791" t="s">
        <v>3716</v>
      </c>
      <c r="B55" s="1842" t="s">
        <v>4495</v>
      </c>
      <c r="C55" s="1843" t="s">
        <v>4496</v>
      </c>
      <c r="D55" s="1795" t="s">
        <v>2244</v>
      </c>
      <c r="E55" s="1890"/>
      <c r="F55" s="1770"/>
      <c r="G55" s="1771"/>
      <c r="H55" s="514" t="s">
        <v>4490</v>
      </c>
    </row>
    <row r="56" spans="1:9" ht="16.5" thickBot="1">
      <c r="A56" s="1859"/>
      <c r="B56" s="1891"/>
      <c r="C56" s="1892"/>
      <c r="D56" s="1879"/>
      <c r="E56" s="1893"/>
      <c r="F56" s="1770"/>
      <c r="G56" s="1771"/>
      <c r="H56" s="498"/>
    </row>
    <row r="57" spans="1:9" s="447" customFormat="1" ht="13.5" thickBot="1">
      <c r="A57" s="1846" t="s">
        <v>2319</v>
      </c>
      <c r="B57" s="1894" t="s">
        <v>2320</v>
      </c>
      <c r="C57" s="1848" t="s">
        <v>990</v>
      </c>
      <c r="D57" s="1844" t="s">
        <v>2269</v>
      </c>
      <c r="E57" s="1849" t="s">
        <v>2258</v>
      </c>
      <c r="F57" s="1796" t="s">
        <v>3719</v>
      </c>
      <c r="G57" s="1797" t="s">
        <v>3719</v>
      </c>
      <c r="H57" s="495"/>
    </row>
    <row r="58" spans="1:9" s="447" customFormat="1" ht="12.75">
      <c r="A58" s="1852"/>
      <c r="B58" s="1895" t="s">
        <v>2321</v>
      </c>
      <c r="C58" s="1896" t="s">
        <v>2322</v>
      </c>
      <c r="D58" s="1897"/>
      <c r="E58" s="1898"/>
      <c r="F58" s="1779" t="s">
        <v>3661</v>
      </c>
      <c r="G58" s="1780" t="s">
        <v>3661</v>
      </c>
      <c r="H58" s="508"/>
    </row>
    <row r="59" spans="1:9" ht="16.5" thickBot="1">
      <c r="A59" s="1785"/>
      <c r="B59" s="1899" t="s">
        <v>2323</v>
      </c>
      <c r="C59" s="1877" t="s">
        <v>2324</v>
      </c>
      <c r="D59" s="1861" t="s">
        <v>2269</v>
      </c>
      <c r="E59" s="1900" t="s">
        <v>4472</v>
      </c>
      <c r="F59" s="1770" t="s">
        <v>3719</v>
      </c>
      <c r="G59" s="1797" t="s">
        <v>3719</v>
      </c>
      <c r="H59" s="511"/>
    </row>
    <row r="60" spans="1:9" s="447" customFormat="1" ht="13.5" thickBot="1">
      <c r="A60" s="1785"/>
      <c r="B60" s="1899"/>
      <c r="C60" s="1877"/>
      <c r="D60" s="1861"/>
      <c r="E60" s="1845"/>
      <c r="F60" s="1779" t="s">
        <v>3661</v>
      </c>
      <c r="G60" s="1771" t="s">
        <v>3661</v>
      </c>
      <c r="H60" s="495"/>
    </row>
    <row r="61" spans="1:9" s="447" customFormat="1" ht="12.75">
      <c r="A61" s="1901" t="s">
        <v>2325</v>
      </c>
      <c r="B61" s="1856" t="s">
        <v>4473</v>
      </c>
      <c r="C61" s="1848" t="s">
        <v>2327</v>
      </c>
      <c r="D61" s="1844" t="s">
        <v>2328</v>
      </c>
      <c r="E61" s="1849" t="s">
        <v>2258</v>
      </c>
      <c r="F61" s="1770" t="s">
        <v>3674</v>
      </c>
      <c r="G61" s="1797"/>
      <c r="H61" s="514" t="s">
        <v>4491</v>
      </c>
    </row>
    <row r="62" spans="1:9" s="447" customFormat="1" ht="13.5" thickBot="1">
      <c r="A62" s="1902"/>
      <c r="B62" s="1748" t="s">
        <v>4474</v>
      </c>
      <c r="C62" s="1903"/>
      <c r="D62" s="1861"/>
      <c r="E62" s="1845"/>
      <c r="F62" s="1770"/>
      <c r="G62" s="1780" t="s">
        <v>3682</v>
      </c>
      <c r="H62" s="498" t="s">
        <v>4492</v>
      </c>
    </row>
    <row r="63" spans="1:9" s="447" customFormat="1" ht="13.5" thickBot="1">
      <c r="A63" s="1747" t="s">
        <v>3721</v>
      </c>
      <c r="B63" s="1899" t="s">
        <v>3722</v>
      </c>
      <c r="C63" s="1904" t="s">
        <v>4475</v>
      </c>
      <c r="D63" s="1765" t="s">
        <v>4476</v>
      </c>
      <c r="E63" s="1905" t="s">
        <v>4477</v>
      </c>
      <c r="F63" s="1906"/>
      <c r="G63" s="1771"/>
      <c r="H63" s="495"/>
    </row>
    <row r="64" spans="1:9" ht="16.5" thickBot="1">
      <c r="A64" s="1907" t="s">
        <v>3727</v>
      </c>
      <c r="B64" s="1908" t="s">
        <v>3728</v>
      </c>
      <c r="C64" s="1909" t="s">
        <v>4478</v>
      </c>
      <c r="D64" s="1910"/>
      <c r="E64" s="1911"/>
      <c r="F64" s="1823"/>
      <c r="G64" s="1824"/>
      <c r="H64" s="500"/>
    </row>
    <row r="65" spans="1:8" s="445" customFormat="1" ht="16.5" thickBot="1">
      <c r="A65" s="1739" t="s">
        <v>4493</v>
      </c>
      <c r="B65" s="470"/>
      <c r="C65" s="470"/>
      <c r="D65" s="470"/>
      <c r="E65" s="470"/>
      <c r="F65" s="1739"/>
      <c r="G65" s="1739"/>
      <c r="H65" s="510" t="s">
        <v>2525</v>
      </c>
    </row>
    <row r="66" spans="1:8" s="445" customFormat="1" ht="13.5" thickBot="1">
      <c r="A66" s="499"/>
      <c r="B66" s="499"/>
      <c r="C66" s="499"/>
      <c r="D66" s="499"/>
      <c r="E66" s="499"/>
      <c r="F66" s="499"/>
      <c r="G66" s="499"/>
      <c r="H66" s="510" t="s">
        <v>4494</v>
      </c>
    </row>
    <row r="67" spans="1:8">
      <c r="A67" s="499"/>
      <c r="B67" s="499"/>
      <c r="C67" s="499"/>
      <c r="D67" s="499"/>
      <c r="E67" s="499"/>
      <c r="F67" s="499"/>
      <c r="G67" s="499"/>
      <c r="H67" s="499"/>
    </row>
  </sheetData>
  <phoneticPr fontId="35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7"/>
  <sheetViews>
    <sheetView workbookViewId="0">
      <selection activeCell="K22" sqref="K22"/>
    </sheetView>
  </sheetViews>
  <sheetFormatPr defaultRowHeight="15.75"/>
  <sheetData>
    <row r="1" spans="11:18">
      <c r="K1" s="1194" t="s">
        <v>3562</v>
      </c>
      <c r="L1" s="1194"/>
      <c r="M1" s="1194" t="s">
        <v>3563</v>
      </c>
      <c r="N1" s="1194"/>
      <c r="O1" s="1194" t="s">
        <v>4392</v>
      </c>
      <c r="P1" s="1194"/>
      <c r="Q1" s="1194" t="s">
        <v>3615</v>
      </c>
      <c r="R1" s="1194"/>
    </row>
    <row r="2" spans="11:18">
      <c r="K2" s="1733"/>
      <c r="L2" s="1733"/>
      <c r="M2" s="1733" t="s">
        <v>3564</v>
      </c>
      <c r="N2" s="1733"/>
      <c r="O2" s="1733" t="s">
        <v>3565</v>
      </c>
      <c r="P2" s="1733" t="s">
        <v>3566</v>
      </c>
      <c r="Q2" s="1733"/>
    </row>
    <row r="3" spans="11:18">
      <c r="K3" s="1194" t="s">
        <v>3567</v>
      </c>
      <c r="L3" s="1194"/>
      <c r="M3" s="1194" t="s">
        <v>3568</v>
      </c>
      <c r="N3" s="1194"/>
      <c r="O3" s="1194" t="s">
        <v>3569</v>
      </c>
      <c r="P3" s="1194"/>
      <c r="Q3" s="1732"/>
    </row>
    <row r="4" spans="11:18">
      <c r="K4" s="1732"/>
      <c r="L4" s="1732"/>
      <c r="M4" s="1732" t="s">
        <v>3570</v>
      </c>
      <c r="N4" s="1732"/>
      <c r="O4" s="1732" t="s">
        <v>3613</v>
      </c>
      <c r="P4" s="1732"/>
      <c r="Q4" s="1732" t="s">
        <v>3614</v>
      </c>
    </row>
    <row r="5" spans="11:18">
      <c r="K5" s="1194"/>
      <c r="L5" s="1194"/>
      <c r="M5" s="1194" t="s">
        <v>3571</v>
      </c>
      <c r="N5" s="1194"/>
      <c r="O5" s="1194" t="s">
        <v>3572</v>
      </c>
      <c r="P5" s="1194"/>
      <c r="Q5" s="1732"/>
    </row>
    <row r="6" spans="11:18">
      <c r="K6" s="1194"/>
      <c r="L6" s="1194"/>
      <c r="M6" s="1194" t="s">
        <v>3573</v>
      </c>
      <c r="N6" s="1194"/>
      <c r="O6" s="1194" t="s">
        <v>4386</v>
      </c>
      <c r="P6" s="1194"/>
      <c r="Q6" s="1732"/>
    </row>
    <row r="7" spans="11:18">
      <c r="K7" s="1732"/>
      <c r="L7" s="1732"/>
      <c r="M7" s="1732" t="s">
        <v>3574</v>
      </c>
      <c r="N7" s="1732"/>
      <c r="O7" s="1732" t="s">
        <v>3575</v>
      </c>
      <c r="P7" s="1732"/>
      <c r="Q7" s="1732"/>
    </row>
    <row r="8" spans="11:18">
      <c r="K8" s="1194" t="s">
        <v>3576</v>
      </c>
      <c r="L8" s="1194"/>
      <c r="M8" s="1194" t="s">
        <v>3577</v>
      </c>
      <c r="N8" s="1194"/>
      <c r="O8" s="1194" t="s">
        <v>3578</v>
      </c>
      <c r="P8" s="1194"/>
      <c r="Q8" s="1732"/>
    </row>
    <row r="9" spans="11:18">
      <c r="K9" s="1732" t="s">
        <v>3579</v>
      </c>
      <c r="L9" s="1732"/>
      <c r="M9" s="1732" t="s">
        <v>3580</v>
      </c>
      <c r="N9" s="1732"/>
      <c r="O9" s="1732" t="s">
        <v>3581</v>
      </c>
      <c r="P9" s="1732"/>
      <c r="Q9" s="1732"/>
    </row>
    <row r="10" spans="11:18">
      <c r="K10" s="1732"/>
      <c r="L10" s="1732"/>
      <c r="M10" s="1194" t="s">
        <v>3582</v>
      </c>
      <c r="N10" s="1194"/>
      <c r="O10" s="1194" t="s">
        <v>4396</v>
      </c>
      <c r="P10" s="1194"/>
      <c r="Q10" s="1732"/>
    </row>
    <row r="11" spans="11:18">
      <c r="M11" s="1194" t="s">
        <v>4393</v>
      </c>
      <c r="N11" s="1194"/>
      <c r="O11" s="1194" t="s">
        <v>4394</v>
      </c>
      <c r="P11" s="1194"/>
      <c r="Q11" s="1732"/>
    </row>
    <row r="12" spans="11:18">
      <c r="K12" s="1194" t="s">
        <v>3583</v>
      </c>
      <c r="L12" s="1194"/>
      <c r="M12" s="1194" t="s">
        <v>3584</v>
      </c>
      <c r="N12" s="1194"/>
      <c r="O12" s="1194" t="s">
        <v>4385</v>
      </c>
      <c r="P12" s="1732"/>
      <c r="Q12" s="1732"/>
    </row>
    <row r="13" spans="11:18">
      <c r="K13" s="1194" t="s">
        <v>3585</v>
      </c>
      <c r="L13" s="1194"/>
      <c r="M13" s="1194" t="s">
        <v>3586</v>
      </c>
      <c r="N13" s="1194"/>
      <c r="O13" s="1194" t="s">
        <v>3587</v>
      </c>
      <c r="P13" s="1732"/>
      <c r="Q13" s="1732"/>
    </row>
    <row r="14" spans="11:18">
      <c r="K14" s="1733" t="s">
        <v>3627</v>
      </c>
      <c r="L14" s="1733"/>
      <c r="M14" s="1733" t="s">
        <v>3628</v>
      </c>
      <c r="N14" s="1733"/>
      <c r="O14" s="1733" t="s">
        <v>3629</v>
      </c>
      <c r="P14" s="1732"/>
      <c r="Q14" s="1732"/>
    </row>
    <row r="15" spans="11:18">
      <c r="K15" s="1194" t="s">
        <v>857</v>
      </c>
      <c r="L15" s="1194"/>
      <c r="M15" s="1194" t="s">
        <v>3573</v>
      </c>
      <c r="N15" s="1194"/>
      <c r="O15" s="1194" t="s">
        <v>4387</v>
      </c>
      <c r="P15" s="1732"/>
      <c r="Q15" s="1732"/>
    </row>
    <row r="16" spans="11:18">
      <c r="K16" s="1194" t="s">
        <v>4388</v>
      </c>
      <c r="L16" s="1194"/>
      <c r="M16" s="1194" t="s">
        <v>4389</v>
      </c>
      <c r="N16" s="1194"/>
      <c r="O16" s="1194" t="s">
        <v>4390</v>
      </c>
      <c r="P16" s="1192" t="s">
        <v>4391</v>
      </c>
    </row>
    <row r="17" spans="11:15">
      <c r="M17" s="1194" t="s">
        <v>4395</v>
      </c>
      <c r="O17" s="1194" t="s">
        <v>3587</v>
      </c>
    </row>
    <row r="21" spans="11:15">
      <c r="K21" s="1185" t="s">
        <v>3588</v>
      </c>
      <c r="M21" s="291" t="s">
        <v>3592</v>
      </c>
    </row>
    <row r="22" spans="11:15">
      <c r="K22" s="1185" t="s">
        <v>3589</v>
      </c>
      <c r="M22" s="1185" t="s">
        <v>3590</v>
      </c>
    </row>
    <row r="23" spans="11:15">
      <c r="K23" s="1185" t="s">
        <v>3591</v>
      </c>
      <c r="M23" s="1185" t="s">
        <v>3592</v>
      </c>
    </row>
    <row r="42" spans="1:1">
      <c r="A42" s="669" t="s">
        <v>2528</v>
      </c>
    </row>
    <row r="45" spans="1:1">
      <c r="A45" s="670" t="s">
        <v>2529</v>
      </c>
    </row>
    <row r="47" spans="1:1">
      <c r="A47" s="670" t="s">
        <v>2530</v>
      </c>
    </row>
    <row r="49" spans="1:1">
      <c r="A49" s="670" t="s">
        <v>2531</v>
      </c>
    </row>
    <row r="51" spans="1:1">
      <c r="A51" s="670" t="s">
        <v>2532</v>
      </c>
    </row>
    <row r="53" spans="1:1">
      <c r="A53" s="670" t="s">
        <v>2533</v>
      </c>
    </row>
    <row r="54" spans="1:1">
      <c r="A54" s="670"/>
    </row>
    <row r="55" spans="1:1">
      <c r="A55" s="670" t="s">
        <v>2534</v>
      </c>
    </row>
    <row r="66" s="291" customFormat="1"/>
    <row r="67" s="291" customFormat="1"/>
  </sheetData>
  <phoneticPr fontId="35" type="noConversion"/>
  <pageMargins left="0.75" right="0.75" top="1" bottom="1" header="0.5" footer="0.5"/>
  <pageSetup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DF" shapeId="10247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8</xdr:col>
                <xdr:colOff>133350</xdr:colOff>
                <xdr:row>40</xdr:row>
                <xdr:rowOff>0</xdr:rowOff>
              </to>
            </anchor>
          </objectPr>
        </oleObject>
      </mc:Choice>
      <mc:Fallback>
        <oleObject progId="PDF" shapeId="10247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view="pageBreakPreview" topLeftCell="A16" zoomScale="80" zoomScaleSheetLayoutView="80" workbookViewId="0">
      <selection activeCell="D54" sqref="D54"/>
    </sheetView>
  </sheetViews>
  <sheetFormatPr defaultRowHeight="15.75"/>
  <cols>
    <col min="1" max="3" width="28.75" customWidth="1"/>
    <col min="4" max="4" width="30" customWidth="1"/>
    <col min="5" max="9" width="28.75" customWidth="1"/>
  </cols>
  <sheetData>
    <row r="1" spans="1:9">
      <c r="A1" s="2141" t="s">
        <v>2535</v>
      </c>
      <c r="B1" s="2142" t="s">
        <v>2536</v>
      </c>
      <c r="C1" s="671"/>
      <c r="D1" s="2143" t="s">
        <v>2537</v>
      </c>
      <c r="E1" s="2124" t="s">
        <v>2538</v>
      </c>
      <c r="F1" s="2124" t="s">
        <v>2539</v>
      </c>
      <c r="G1" s="2141" t="s">
        <v>2540</v>
      </c>
      <c r="H1" s="2136" t="s">
        <v>2541</v>
      </c>
      <c r="I1" s="2136"/>
    </row>
    <row r="2" spans="1:9">
      <c r="A2" s="2141"/>
      <c r="B2" s="2142"/>
      <c r="C2" s="671" t="s">
        <v>2542</v>
      </c>
      <c r="D2" s="2141"/>
      <c r="E2" s="2126"/>
      <c r="F2" s="2126"/>
      <c r="G2" s="2141"/>
      <c r="H2" s="672"/>
      <c r="I2" s="672" t="s">
        <v>2543</v>
      </c>
    </row>
    <row r="3" spans="1:9">
      <c r="A3" s="2124" t="s">
        <v>2544</v>
      </c>
      <c r="B3" s="2108" t="s">
        <v>2545</v>
      </c>
      <c r="C3" s="673"/>
      <c r="D3" s="2137" t="s">
        <v>2546</v>
      </c>
      <c r="E3" s="2115" t="s">
        <v>2547</v>
      </c>
      <c r="F3" s="2127" t="s">
        <v>107</v>
      </c>
      <c r="G3" s="2108" t="s">
        <v>2548</v>
      </c>
      <c r="H3" s="2130" t="s">
        <v>2549</v>
      </c>
      <c r="I3" s="2140" t="s">
        <v>2550</v>
      </c>
    </row>
    <row r="4" spans="1:9">
      <c r="A4" s="2125"/>
      <c r="B4" s="2120"/>
      <c r="C4" s="674" t="s">
        <v>2551</v>
      </c>
      <c r="D4" s="2138"/>
      <c r="E4" s="2132"/>
      <c r="F4" s="2128"/>
      <c r="G4" s="2120"/>
      <c r="H4" s="2128"/>
      <c r="I4" s="2140"/>
    </row>
    <row r="5" spans="1:9">
      <c r="A5" s="2126"/>
      <c r="B5" s="2109"/>
      <c r="C5" s="675"/>
      <c r="D5" s="2139"/>
      <c r="E5" s="2116"/>
      <c r="F5" s="2129"/>
      <c r="G5" s="2109"/>
      <c r="H5" s="2129"/>
      <c r="I5" s="2140"/>
    </row>
    <row r="6" spans="1:9">
      <c r="A6" s="2124" t="s">
        <v>2552</v>
      </c>
      <c r="B6" s="2127" t="s">
        <v>2553</v>
      </c>
      <c r="C6" s="676"/>
      <c r="D6" s="2135" t="s">
        <v>2554</v>
      </c>
      <c r="E6" s="2108" t="s">
        <v>2555</v>
      </c>
      <c r="F6" s="2127" t="s">
        <v>2556</v>
      </c>
      <c r="G6" s="2127" t="s">
        <v>107</v>
      </c>
      <c r="H6" s="2108" t="s">
        <v>2557</v>
      </c>
      <c r="I6" s="2130">
        <v>11</v>
      </c>
    </row>
    <row r="7" spans="1:9">
      <c r="A7" s="2125"/>
      <c r="B7" s="2128"/>
      <c r="C7" s="677" t="s">
        <v>2558</v>
      </c>
      <c r="D7" s="2128"/>
      <c r="E7" s="2120"/>
      <c r="F7" s="2128"/>
      <c r="G7" s="2128"/>
      <c r="H7" s="2120"/>
      <c r="I7" s="2128"/>
    </row>
    <row r="8" spans="1:9">
      <c r="A8" s="2125"/>
      <c r="B8" s="2128"/>
      <c r="C8" s="677"/>
      <c r="D8" s="2128"/>
      <c r="E8" s="2120"/>
      <c r="F8" s="2128"/>
      <c r="G8" s="2128"/>
      <c r="H8" s="2120"/>
      <c r="I8" s="2128"/>
    </row>
    <row r="9" spans="1:9">
      <c r="A9" s="2126"/>
      <c r="B9" s="2129"/>
      <c r="C9" s="678"/>
      <c r="D9" s="2129"/>
      <c r="E9" s="2109"/>
      <c r="F9" s="2129"/>
      <c r="G9" s="2129"/>
      <c r="H9" s="2109"/>
      <c r="I9" s="2129"/>
    </row>
    <row r="10" spans="1:9">
      <c r="A10" s="2124" t="s">
        <v>2559</v>
      </c>
      <c r="B10" s="2108" t="s">
        <v>2560</v>
      </c>
      <c r="C10" s="673"/>
      <c r="D10" s="2119" t="s">
        <v>2561</v>
      </c>
      <c r="E10" s="2115" t="s">
        <v>2562</v>
      </c>
      <c r="F10" s="2127" t="s">
        <v>2563</v>
      </c>
      <c r="G10" s="2127" t="s">
        <v>2564</v>
      </c>
      <c r="H10" s="2130" t="s">
        <v>2565</v>
      </c>
      <c r="I10" s="2130">
        <v>10</v>
      </c>
    </row>
    <row r="11" spans="1:9">
      <c r="A11" s="2125"/>
      <c r="B11" s="2120"/>
      <c r="C11" s="674" t="s">
        <v>2566</v>
      </c>
      <c r="D11" s="2120"/>
      <c r="E11" s="2132"/>
      <c r="F11" s="2128"/>
      <c r="G11" s="2128"/>
      <c r="H11" s="2128"/>
      <c r="I11" s="2128"/>
    </row>
    <row r="12" spans="1:9">
      <c r="A12" s="2126"/>
      <c r="B12" s="2109"/>
      <c r="C12" s="675"/>
      <c r="D12" s="2109"/>
      <c r="E12" s="2116"/>
      <c r="F12" s="2129"/>
      <c r="G12" s="2129"/>
      <c r="H12" s="2129"/>
      <c r="I12" s="2129"/>
    </row>
    <row r="13" spans="1:9">
      <c r="A13" s="2124" t="s">
        <v>2567</v>
      </c>
      <c r="B13" s="2108" t="s">
        <v>2568</v>
      </c>
      <c r="C13" s="673"/>
      <c r="D13" s="2119" t="s">
        <v>2569</v>
      </c>
      <c r="E13" s="2108" t="s">
        <v>2570</v>
      </c>
      <c r="F13" s="2127" t="s">
        <v>2563</v>
      </c>
      <c r="G13" s="2108" t="s">
        <v>2571</v>
      </c>
      <c r="H13" s="2130" t="s">
        <v>2572</v>
      </c>
      <c r="I13" s="2130">
        <v>20</v>
      </c>
    </row>
    <row r="14" spans="1:9">
      <c r="A14" s="2125"/>
      <c r="B14" s="2120"/>
      <c r="C14" s="674" t="s">
        <v>2573</v>
      </c>
      <c r="D14" s="2120"/>
      <c r="E14" s="2120"/>
      <c r="F14" s="2128"/>
      <c r="G14" s="2120"/>
      <c r="H14" s="2128"/>
      <c r="I14" s="2128"/>
    </row>
    <row r="15" spans="1:9">
      <c r="A15" s="2125"/>
      <c r="B15" s="2120"/>
      <c r="C15" s="674"/>
      <c r="D15" s="2120"/>
      <c r="E15" s="2120"/>
      <c r="F15" s="2128"/>
      <c r="G15" s="2120"/>
      <c r="H15" s="2128"/>
      <c r="I15" s="2128"/>
    </row>
    <row r="16" spans="1:9">
      <c r="A16" s="2126"/>
      <c r="B16" s="2109"/>
      <c r="C16" s="675"/>
      <c r="D16" s="2109"/>
      <c r="E16" s="2109"/>
      <c r="F16" s="2129"/>
      <c r="G16" s="2109"/>
      <c r="H16" s="2129"/>
      <c r="I16" s="2129"/>
    </row>
    <row r="17" spans="1:10">
      <c r="A17" s="2113" t="s">
        <v>2574</v>
      </c>
      <c r="B17" s="2127" t="s">
        <v>2575</v>
      </c>
      <c r="C17" s="676"/>
      <c r="D17" s="2135" t="s">
        <v>2576</v>
      </c>
      <c r="E17" s="2127" t="s">
        <v>2577</v>
      </c>
      <c r="F17" s="2127" t="s">
        <v>2578</v>
      </c>
      <c r="G17" s="2115"/>
      <c r="H17" s="2130" t="s">
        <v>2549</v>
      </c>
      <c r="I17" s="2130">
        <v>18</v>
      </c>
    </row>
    <row r="18" spans="1:10">
      <c r="A18" s="2133"/>
      <c r="B18" s="2128"/>
      <c r="C18" s="674" t="s">
        <v>2579</v>
      </c>
      <c r="D18" s="2128"/>
      <c r="E18" s="2128"/>
      <c r="F18" s="2128"/>
      <c r="G18" s="2132"/>
      <c r="H18" s="2128"/>
      <c r="I18" s="2128"/>
    </row>
    <row r="19" spans="1:10">
      <c r="A19" s="2114"/>
      <c r="B19" s="2129"/>
      <c r="C19" s="678"/>
      <c r="D19" s="2129"/>
      <c r="E19" s="2129"/>
      <c r="F19" s="2129"/>
      <c r="G19" s="2116"/>
      <c r="H19" s="2129"/>
      <c r="I19" s="2129"/>
    </row>
    <row r="20" spans="1:10">
      <c r="A20" s="2113" t="s">
        <v>2580</v>
      </c>
      <c r="B20" s="2127" t="s">
        <v>2581</v>
      </c>
      <c r="C20" s="676"/>
      <c r="D20" s="2134" t="s">
        <v>2582</v>
      </c>
      <c r="E20" s="2108" t="s">
        <v>2583</v>
      </c>
      <c r="F20" s="2108" t="s">
        <v>2578</v>
      </c>
      <c r="G20" s="2108" t="s">
        <v>2584</v>
      </c>
      <c r="H20" s="2131" t="s">
        <v>2585</v>
      </c>
      <c r="I20" s="2115" t="s">
        <v>2586</v>
      </c>
    </row>
    <row r="21" spans="1:10">
      <c r="A21" s="2133"/>
      <c r="B21" s="2128"/>
      <c r="C21" s="677" t="s">
        <v>2580</v>
      </c>
      <c r="D21" s="2120"/>
      <c r="E21" s="2120"/>
      <c r="F21" s="2120"/>
      <c r="G21" s="2120"/>
      <c r="H21" s="2120"/>
      <c r="I21" s="2132"/>
    </row>
    <row r="22" spans="1:10">
      <c r="A22" s="2133"/>
      <c r="B22" s="2128"/>
      <c r="C22" s="677" t="s">
        <v>2587</v>
      </c>
      <c r="D22" s="2120"/>
      <c r="E22" s="2120"/>
      <c r="F22" s="2120"/>
      <c r="G22" s="2120"/>
      <c r="H22" s="2120"/>
      <c r="I22" s="2132"/>
    </row>
    <row r="23" spans="1:10">
      <c r="A23" s="2114"/>
      <c r="B23" s="2129"/>
      <c r="C23" s="678"/>
      <c r="D23" s="2109"/>
      <c r="E23" s="2109"/>
      <c r="F23" s="2109"/>
      <c r="G23" s="2109"/>
      <c r="H23" s="2109"/>
      <c r="I23" s="2116"/>
    </row>
    <row r="24" spans="1:10">
      <c r="A24" s="2124" t="s">
        <v>2588</v>
      </c>
      <c r="B24" s="2108" t="s">
        <v>2589</v>
      </c>
      <c r="C24" s="673"/>
      <c r="D24" s="2119" t="s">
        <v>2590</v>
      </c>
      <c r="E24" s="2115" t="s">
        <v>2591</v>
      </c>
      <c r="F24" s="2108" t="s">
        <v>2592</v>
      </c>
      <c r="G24" s="2108" t="s">
        <v>2593</v>
      </c>
      <c r="H24" s="2131" t="s">
        <v>2594</v>
      </c>
      <c r="I24" s="2121" t="s">
        <v>2595</v>
      </c>
    </row>
    <row r="25" spans="1:10">
      <c r="A25" s="2125"/>
      <c r="B25" s="2120"/>
      <c r="C25" s="674" t="s">
        <v>2596</v>
      </c>
      <c r="D25" s="2120"/>
      <c r="E25" s="2132"/>
      <c r="F25" s="2120"/>
      <c r="G25" s="2120"/>
      <c r="H25" s="2120"/>
      <c r="I25" s="2122"/>
    </row>
    <row r="26" spans="1:10">
      <c r="A26" s="2125"/>
      <c r="B26" s="2120"/>
      <c r="C26" s="674"/>
      <c r="D26" s="2120"/>
      <c r="E26" s="2132"/>
      <c r="F26" s="2120"/>
      <c r="G26" s="2120"/>
      <c r="H26" s="2120"/>
      <c r="I26" s="2122"/>
    </row>
    <row r="27" spans="1:10">
      <c r="A27" s="2126"/>
      <c r="B27" s="2109"/>
      <c r="C27" s="675"/>
      <c r="D27" s="2109"/>
      <c r="E27" s="2116"/>
      <c r="F27" s="2109"/>
      <c r="G27" s="2109"/>
      <c r="H27" s="2109"/>
      <c r="I27" s="2123"/>
    </row>
    <row r="28" spans="1:10">
      <c r="A28" s="2124" t="s">
        <v>2597</v>
      </c>
      <c r="B28" s="2108" t="s">
        <v>2598</v>
      </c>
      <c r="C28" s="673"/>
      <c r="D28" s="2119" t="s">
        <v>2599</v>
      </c>
      <c r="E28" s="2127" t="s">
        <v>2600</v>
      </c>
      <c r="F28" s="2127" t="s">
        <v>107</v>
      </c>
      <c r="G28" s="2127" t="s">
        <v>107</v>
      </c>
      <c r="H28" s="2108" t="s">
        <v>2601</v>
      </c>
      <c r="I28" s="2121" t="s">
        <v>2602</v>
      </c>
      <c r="J28" s="668" t="s">
        <v>2654</v>
      </c>
    </row>
    <row r="29" spans="1:10">
      <c r="A29" s="2125"/>
      <c r="B29" s="2120"/>
      <c r="C29" s="674" t="s">
        <v>2597</v>
      </c>
      <c r="D29" s="2120"/>
      <c r="E29" s="2128"/>
      <c r="F29" s="2128"/>
      <c r="G29" s="2128"/>
      <c r="H29" s="2120"/>
      <c r="I29" s="2122"/>
    </row>
    <row r="30" spans="1:10">
      <c r="A30" s="2126"/>
      <c r="B30" s="2109"/>
      <c r="C30" s="675"/>
      <c r="D30" s="2109"/>
      <c r="E30" s="2129"/>
      <c r="F30" s="2129"/>
      <c r="G30" s="2129"/>
      <c r="H30" s="2109"/>
      <c r="I30" s="2123"/>
    </row>
    <row r="31" spans="1:10">
      <c r="A31" s="2124" t="s">
        <v>535</v>
      </c>
      <c r="B31" s="2108" t="s">
        <v>2603</v>
      </c>
      <c r="C31" s="673"/>
      <c r="D31" s="2119" t="s">
        <v>2604</v>
      </c>
      <c r="E31" s="2108" t="s">
        <v>2605</v>
      </c>
      <c r="F31" s="2127" t="s">
        <v>107</v>
      </c>
      <c r="G31" s="2127" t="s">
        <v>107</v>
      </c>
      <c r="H31" s="2130" t="s">
        <v>2606</v>
      </c>
      <c r="I31" s="2121" t="s">
        <v>2607</v>
      </c>
    </row>
    <row r="32" spans="1:10">
      <c r="A32" s="2125"/>
      <c r="B32" s="2120"/>
      <c r="C32" s="674" t="s">
        <v>2608</v>
      </c>
      <c r="D32" s="2120"/>
      <c r="E32" s="2120"/>
      <c r="F32" s="2128"/>
      <c r="G32" s="2128"/>
      <c r="H32" s="2128"/>
      <c r="I32" s="2122"/>
    </row>
    <row r="33" spans="1:9">
      <c r="A33" s="2126"/>
      <c r="B33" s="2109"/>
      <c r="C33" s="675"/>
      <c r="D33" s="2109"/>
      <c r="E33" s="2109"/>
      <c r="F33" s="2129"/>
      <c r="G33" s="2129"/>
      <c r="H33" s="2129"/>
      <c r="I33" s="2123"/>
    </row>
    <row r="34" spans="1:9">
      <c r="A34" s="2113" t="s">
        <v>2609</v>
      </c>
      <c r="B34" s="2115" t="s">
        <v>2610</v>
      </c>
      <c r="C34" s="679" t="s">
        <v>2611</v>
      </c>
      <c r="D34" s="2117" t="s">
        <v>2612</v>
      </c>
      <c r="E34" s="680" t="s">
        <v>2613</v>
      </c>
      <c r="F34" s="681"/>
      <c r="G34" s="681"/>
      <c r="H34" s="2118" t="s">
        <v>2614</v>
      </c>
      <c r="I34" s="2108" t="s">
        <v>2615</v>
      </c>
    </row>
    <row r="35" spans="1:9">
      <c r="A35" s="2114"/>
      <c r="B35" s="2116"/>
      <c r="C35" s="682"/>
      <c r="D35" s="2116"/>
      <c r="E35" s="683"/>
      <c r="F35" s="675" t="s">
        <v>107</v>
      </c>
      <c r="G35" s="675" t="s">
        <v>107</v>
      </c>
      <c r="H35" s="2116"/>
      <c r="I35" s="2109"/>
    </row>
    <row r="36" spans="1:9">
      <c r="A36" s="2113" t="s">
        <v>2616</v>
      </c>
      <c r="B36" s="2108" t="s">
        <v>2617</v>
      </c>
      <c r="C36" s="673" t="s">
        <v>2616</v>
      </c>
      <c r="D36" s="2119" t="s">
        <v>2618</v>
      </c>
      <c r="E36" s="2108" t="s">
        <v>2619</v>
      </c>
      <c r="F36" s="2108" t="s">
        <v>107</v>
      </c>
      <c r="G36" s="2108" t="s">
        <v>2620</v>
      </c>
      <c r="H36" s="2110" t="s">
        <v>2621</v>
      </c>
      <c r="I36" s="2111" t="s">
        <v>2622</v>
      </c>
    </row>
    <row r="37" spans="1:9">
      <c r="A37" s="2114"/>
      <c r="B37" s="2109"/>
      <c r="C37" s="675"/>
      <c r="D37" s="2109"/>
      <c r="E37" s="2109"/>
      <c r="F37" s="2109"/>
      <c r="G37" s="2109"/>
      <c r="H37" s="2109"/>
      <c r="I37" s="2112"/>
    </row>
    <row r="38" spans="1:9">
      <c r="A38" s="684" t="s">
        <v>2623</v>
      </c>
      <c r="B38" s="662" t="s">
        <v>2624</v>
      </c>
      <c r="C38" s="662" t="s">
        <v>2625</v>
      </c>
      <c r="D38" s="662" t="s">
        <v>2626</v>
      </c>
      <c r="E38" s="685" t="s">
        <v>2627</v>
      </c>
      <c r="F38" s="686" t="s">
        <v>2578</v>
      </c>
      <c r="G38" s="662"/>
      <c r="H38" s="686" t="s">
        <v>2557</v>
      </c>
      <c r="I38" s="686">
        <v>11</v>
      </c>
    </row>
    <row r="39" spans="1:9" ht="31.5">
      <c r="A39" s="684" t="s">
        <v>2628</v>
      </c>
      <c r="B39" s="662" t="s">
        <v>2629</v>
      </c>
      <c r="C39" s="662" t="s">
        <v>2630</v>
      </c>
      <c r="D39" s="687" t="s">
        <v>2631</v>
      </c>
      <c r="E39" s="688" t="s">
        <v>2632</v>
      </c>
      <c r="F39" s="662"/>
      <c r="G39" s="662"/>
      <c r="H39" s="662" t="s">
        <v>2633</v>
      </c>
      <c r="I39" s="689" t="s">
        <v>2634</v>
      </c>
    </row>
    <row r="40" spans="1:9" ht="31.5">
      <c r="A40" s="684" t="s">
        <v>2635</v>
      </c>
      <c r="B40" s="689" t="s">
        <v>2636</v>
      </c>
      <c r="C40" s="689" t="s">
        <v>2637</v>
      </c>
      <c r="D40" s="687" t="s">
        <v>2638</v>
      </c>
      <c r="E40" s="689" t="s">
        <v>2639</v>
      </c>
      <c r="F40" s="685" t="s">
        <v>2578</v>
      </c>
      <c r="G40" s="662"/>
      <c r="H40" s="686" t="s">
        <v>2640</v>
      </c>
      <c r="I40" s="689" t="s">
        <v>2641</v>
      </c>
    </row>
    <row r="41" spans="1:9">
      <c r="A41" s="690" t="s">
        <v>2642</v>
      </c>
      <c r="B41" s="662" t="s">
        <v>2643</v>
      </c>
      <c r="C41" s="662" t="s">
        <v>2644</v>
      </c>
      <c r="D41" s="691" t="s">
        <v>2645</v>
      </c>
      <c r="E41" s="692" t="s">
        <v>2646</v>
      </c>
      <c r="F41" s="662"/>
      <c r="G41" s="686" t="s">
        <v>2647</v>
      </c>
      <c r="H41" s="693" t="s">
        <v>2565</v>
      </c>
      <c r="I41" s="693">
        <v>15</v>
      </c>
    </row>
    <row r="42" spans="1:9" ht="31.5">
      <c r="A42" s="690" t="s">
        <v>2648</v>
      </c>
      <c r="B42" s="686" t="s">
        <v>2649</v>
      </c>
      <c r="C42" s="686" t="s">
        <v>2650</v>
      </c>
      <c r="D42" s="694" t="s">
        <v>2651</v>
      </c>
      <c r="E42" s="685" t="s">
        <v>2652</v>
      </c>
      <c r="F42" s="686" t="s">
        <v>2556</v>
      </c>
      <c r="G42" s="686" t="s">
        <v>2647</v>
      </c>
      <c r="H42" s="686" t="s">
        <v>2633</v>
      </c>
      <c r="I42" s="689" t="s">
        <v>2653</v>
      </c>
    </row>
    <row r="45" spans="1:9" ht="30">
      <c r="B45" s="695" t="s">
        <v>2655</v>
      </c>
      <c r="C45" s="695"/>
      <c r="D45" s="695"/>
    </row>
    <row r="46" spans="1:9">
      <c r="A46" s="835" t="s">
        <v>3559</v>
      </c>
    </row>
    <row r="48" spans="1:9">
      <c r="A48" s="1186" t="s">
        <v>3555</v>
      </c>
    </row>
    <row r="50" spans="1:1">
      <c r="A50" s="1186" t="s">
        <v>3556</v>
      </c>
    </row>
    <row r="52" spans="1:1">
      <c r="A52" s="1186" t="s">
        <v>3557</v>
      </c>
    </row>
    <row r="54" spans="1:1">
      <c r="A54" s="1186" t="s">
        <v>3558</v>
      </c>
    </row>
  </sheetData>
  <mergeCells count="92">
    <mergeCell ref="H1:I1"/>
    <mergeCell ref="A3:A5"/>
    <mergeCell ref="B3:B5"/>
    <mergeCell ref="D3:D5"/>
    <mergeCell ref="E3:E5"/>
    <mergeCell ref="F3:F5"/>
    <mergeCell ref="G3:G5"/>
    <mergeCell ref="H3:H5"/>
    <mergeCell ref="I3:I5"/>
    <mergeCell ref="A1:A2"/>
    <mergeCell ref="B1:B2"/>
    <mergeCell ref="D1:D2"/>
    <mergeCell ref="E1:E2"/>
    <mergeCell ref="F1:F2"/>
    <mergeCell ref="G1:G2"/>
    <mergeCell ref="H6:H9"/>
    <mergeCell ref="I6:I9"/>
    <mergeCell ref="A10:A12"/>
    <mergeCell ref="B10:B12"/>
    <mergeCell ref="D10:D12"/>
    <mergeCell ref="E10:E12"/>
    <mergeCell ref="F10:F12"/>
    <mergeCell ref="G10:G12"/>
    <mergeCell ref="H10:H12"/>
    <mergeCell ref="I10:I12"/>
    <mergeCell ref="A6:A9"/>
    <mergeCell ref="B6:B9"/>
    <mergeCell ref="D6:D9"/>
    <mergeCell ref="E6:E9"/>
    <mergeCell ref="F6:F9"/>
    <mergeCell ref="G6:G9"/>
    <mergeCell ref="H13:H16"/>
    <mergeCell ref="I13:I16"/>
    <mergeCell ref="A17:A19"/>
    <mergeCell ref="B17:B19"/>
    <mergeCell ref="D17:D19"/>
    <mergeCell ref="E17:E19"/>
    <mergeCell ref="F17:F19"/>
    <mergeCell ref="G17:G19"/>
    <mergeCell ref="H17:H19"/>
    <mergeCell ref="I17:I19"/>
    <mergeCell ref="A13:A16"/>
    <mergeCell ref="B13:B16"/>
    <mergeCell ref="D13:D16"/>
    <mergeCell ref="E13:E16"/>
    <mergeCell ref="F13:F16"/>
    <mergeCell ref="G13:G16"/>
    <mergeCell ref="H20:H23"/>
    <mergeCell ref="I20:I23"/>
    <mergeCell ref="A24:A27"/>
    <mergeCell ref="B24:B27"/>
    <mergeCell ref="D24:D27"/>
    <mergeCell ref="E24:E27"/>
    <mergeCell ref="F24:F27"/>
    <mergeCell ref="G24:G27"/>
    <mergeCell ref="H24:H27"/>
    <mergeCell ref="I24:I27"/>
    <mergeCell ref="A20:A23"/>
    <mergeCell ref="B20:B23"/>
    <mergeCell ref="D20:D23"/>
    <mergeCell ref="E20:E23"/>
    <mergeCell ref="F20:F23"/>
    <mergeCell ref="G20:G23"/>
    <mergeCell ref="H28:H30"/>
    <mergeCell ref="I28:I30"/>
    <mergeCell ref="A31:A33"/>
    <mergeCell ref="B31:B33"/>
    <mergeCell ref="D31:D33"/>
    <mergeCell ref="E31:E33"/>
    <mergeCell ref="F31:F33"/>
    <mergeCell ref="G31:G33"/>
    <mergeCell ref="H31:H33"/>
    <mergeCell ref="I31:I33"/>
    <mergeCell ref="A28:A30"/>
    <mergeCell ref="B28:B30"/>
    <mergeCell ref="D28:D30"/>
    <mergeCell ref="E28:E30"/>
    <mergeCell ref="F28:F30"/>
    <mergeCell ref="G28:G30"/>
    <mergeCell ref="G36:G37"/>
    <mergeCell ref="H36:H37"/>
    <mergeCell ref="I36:I37"/>
    <mergeCell ref="A34:A35"/>
    <mergeCell ref="B34:B35"/>
    <mergeCell ref="D34:D35"/>
    <mergeCell ref="H34:H35"/>
    <mergeCell ref="I34:I35"/>
    <mergeCell ref="A36:A37"/>
    <mergeCell ref="B36:B37"/>
    <mergeCell ref="D36:D37"/>
    <mergeCell ref="E36:E37"/>
    <mergeCell ref="F36:F37"/>
  </mergeCells>
  <phoneticPr fontId="23" type="noConversion"/>
  <pageMargins left="0.7" right="0.7" top="0.75" bottom="0.75" header="0.3" footer="0.3"/>
  <pageSetup paperSize="9" scale="98" orientation="portrait" r:id="rId1"/>
  <rowBreaks count="1" manualBreakCount="1">
    <brk id="3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2"/>
  <sheetViews>
    <sheetView workbookViewId="0">
      <selection activeCell="C19" sqref="C19"/>
    </sheetView>
  </sheetViews>
  <sheetFormatPr defaultColWidth="9" defaultRowHeight="15.75"/>
  <cols>
    <col min="1" max="1" width="21.625" style="457" customWidth="1"/>
    <col min="2" max="2" width="13.625" style="531" customWidth="1"/>
    <col min="3" max="3" width="67.25" style="457" bestFit="1" customWidth="1"/>
    <col min="4" max="4" width="56" style="532" customWidth="1"/>
    <col min="5" max="8" width="8.5" style="533" customWidth="1"/>
    <col min="9" max="9" width="11.375" style="533" customWidth="1"/>
    <col min="10" max="10" width="10.125" style="533" customWidth="1"/>
    <col min="11" max="11" width="8.5" style="533" customWidth="1"/>
    <col min="12" max="16384" width="9" style="457"/>
  </cols>
  <sheetData>
    <row r="1" spans="1:11" ht="18.75" thickBot="1">
      <c r="A1" s="2190" t="s">
        <v>3332</v>
      </c>
      <c r="B1" s="2192" t="s">
        <v>2984</v>
      </c>
      <c r="C1" s="2193"/>
      <c r="D1" s="2193"/>
      <c r="E1" s="2193"/>
      <c r="F1" s="2193"/>
      <c r="G1" s="2193"/>
      <c r="H1" s="2193"/>
      <c r="I1" s="2193"/>
      <c r="J1" s="2193"/>
      <c r="K1" s="2194"/>
    </row>
    <row r="2" spans="1:11" ht="16.5" thickBot="1">
      <c r="A2" s="2190"/>
      <c r="B2" s="2195" t="s">
        <v>3333</v>
      </c>
      <c r="C2" s="2196"/>
      <c r="D2" s="2196"/>
      <c r="E2" s="2196"/>
      <c r="F2" s="2196"/>
      <c r="G2" s="2196"/>
      <c r="H2" s="2196"/>
      <c r="I2" s="2196"/>
      <c r="J2" s="2196"/>
      <c r="K2" s="2197"/>
    </row>
    <row r="3" spans="1:11">
      <c r="A3" s="2190"/>
      <c r="B3" s="2198" t="s">
        <v>142</v>
      </c>
      <c r="C3" s="2200" t="s">
        <v>3334</v>
      </c>
      <c r="D3" s="2202" t="s">
        <v>2988</v>
      </c>
      <c r="E3" s="2204" t="s">
        <v>3335</v>
      </c>
      <c r="F3" s="2205"/>
      <c r="G3" s="2205"/>
      <c r="H3" s="2205"/>
      <c r="I3" s="2210" t="s">
        <v>172</v>
      </c>
      <c r="J3" s="2211"/>
      <c r="K3" s="2212"/>
    </row>
    <row r="4" spans="1:11">
      <c r="A4" s="2190"/>
      <c r="B4" s="2199"/>
      <c r="C4" s="2201"/>
      <c r="D4" s="2203"/>
      <c r="E4" s="2206"/>
      <c r="F4" s="2207"/>
      <c r="G4" s="2207"/>
      <c r="H4" s="2207"/>
      <c r="I4" s="2213"/>
      <c r="J4" s="2214"/>
      <c r="K4" s="2215"/>
    </row>
    <row r="5" spans="1:11" ht="16.5" thickBot="1">
      <c r="A5" s="2190"/>
      <c r="B5" s="2199"/>
      <c r="C5" s="2201"/>
      <c r="D5" s="2203"/>
      <c r="E5" s="2208"/>
      <c r="F5" s="2209"/>
      <c r="G5" s="2209"/>
      <c r="H5" s="2209"/>
      <c r="I5" s="2216"/>
      <c r="J5" s="2217"/>
      <c r="K5" s="2218"/>
    </row>
    <row r="6" spans="1:11">
      <c r="A6" s="2190"/>
      <c r="B6" s="2199"/>
      <c r="C6" s="2201"/>
      <c r="D6" s="2203"/>
      <c r="E6" s="2186" t="s">
        <v>3336</v>
      </c>
      <c r="F6" s="2186" t="s">
        <v>2991</v>
      </c>
      <c r="G6" s="2186" t="s">
        <v>2992</v>
      </c>
      <c r="H6" s="2186" t="s">
        <v>3337</v>
      </c>
      <c r="I6" s="2186" t="s">
        <v>2994</v>
      </c>
      <c r="J6" s="2186" t="s">
        <v>3338</v>
      </c>
      <c r="K6" s="2186" t="s">
        <v>2997</v>
      </c>
    </row>
    <row r="7" spans="1:11" ht="16.5" thickBot="1">
      <c r="A7" s="2191"/>
      <c r="B7" s="2199"/>
      <c r="C7" s="2201"/>
      <c r="D7" s="2203"/>
      <c r="E7" s="2187"/>
      <c r="F7" s="2187"/>
      <c r="G7" s="2187"/>
      <c r="H7" s="2187"/>
      <c r="I7" s="2187"/>
      <c r="J7" s="2188"/>
      <c r="K7" s="2188"/>
    </row>
    <row r="8" spans="1:11" ht="23.25">
      <c r="A8" s="2149" t="s">
        <v>2998</v>
      </c>
      <c r="B8" s="2168" t="s">
        <v>116</v>
      </c>
      <c r="C8" s="970" t="s">
        <v>3339</v>
      </c>
      <c r="D8" s="971" t="s">
        <v>3340</v>
      </c>
      <c r="E8" s="972">
        <v>36.5</v>
      </c>
      <c r="F8" s="972">
        <v>26.5</v>
      </c>
      <c r="G8" s="972">
        <v>26.5</v>
      </c>
      <c r="H8" s="973">
        <v>1</v>
      </c>
      <c r="I8" s="974">
        <v>21</v>
      </c>
      <c r="J8" s="972">
        <v>20</v>
      </c>
      <c r="K8" s="972">
        <v>5</v>
      </c>
    </row>
    <row r="9" spans="1:11">
      <c r="A9" s="2189"/>
      <c r="B9" s="2166"/>
      <c r="C9" s="975" t="s">
        <v>3341</v>
      </c>
      <c r="D9" s="976" t="s">
        <v>3342</v>
      </c>
      <c r="E9" s="977">
        <v>38.5</v>
      </c>
      <c r="F9" s="977">
        <v>26.5</v>
      </c>
      <c r="G9" s="977">
        <v>26.5</v>
      </c>
      <c r="H9" s="978">
        <v>3</v>
      </c>
      <c r="I9" s="979">
        <v>21</v>
      </c>
      <c r="J9" s="980">
        <v>20</v>
      </c>
      <c r="K9" s="977">
        <v>5</v>
      </c>
    </row>
    <row r="10" spans="1:11">
      <c r="A10" s="2189"/>
      <c r="B10" s="2166"/>
      <c r="C10" s="975" t="s">
        <v>3343</v>
      </c>
      <c r="D10" s="976" t="s">
        <v>3344</v>
      </c>
      <c r="E10" s="977">
        <v>34.5</v>
      </c>
      <c r="F10" s="977">
        <v>26.5</v>
      </c>
      <c r="G10" s="977">
        <v>26.5</v>
      </c>
      <c r="H10" s="978">
        <v>4</v>
      </c>
      <c r="I10" s="979">
        <v>21</v>
      </c>
      <c r="J10" s="980">
        <v>20</v>
      </c>
      <c r="K10" s="977">
        <v>5</v>
      </c>
    </row>
    <row r="11" spans="1:11">
      <c r="A11" s="2189"/>
      <c r="B11" s="2166"/>
      <c r="C11" s="981" t="s">
        <v>3345</v>
      </c>
      <c r="D11" s="976" t="s">
        <v>3346</v>
      </c>
      <c r="E11" s="982">
        <v>34.5</v>
      </c>
      <c r="F11" s="977">
        <v>26.5</v>
      </c>
      <c r="G11" s="977">
        <v>26.5</v>
      </c>
      <c r="H11" s="978">
        <v>4</v>
      </c>
      <c r="I11" s="979">
        <v>21</v>
      </c>
      <c r="J11" s="980">
        <v>20</v>
      </c>
      <c r="K11" s="977">
        <v>5</v>
      </c>
    </row>
    <row r="12" spans="1:11" ht="16.5" thickBot="1">
      <c r="A12" s="2189"/>
      <c r="B12" s="2166"/>
      <c r="C12" s="983" t="s">
        <v>3347</v>
      </c>
      <c r="D12" s="976" t="s">
        <v>3348</v>
      </c>
      <c r="E12" s="982">
        <v>34.5</v>
      </c>
      <c r="F12" s="977">
        <v>26.5</v>
      </c>
      <c r="G12" s="977">
        <v>26.5</v>
      </c>
      <c r="H12" s="978">
        <v>4</v>
      </c>
      <c r="I12" s="979">
        <v>21</v>
      </c>
      <c r="J12" s="980">
        <v>20</v>
      </c>
      <c r="K12" s="977">
        <v>5</v>
      </c>
    </row>
    <row r="13" spans="1:11" ht="23.25">
      <c r="A13" s="2149" t="s">
        <v>3033</v>
      </c>
      <c r="B13" s="2168" t="s">
        <v>116</v>
      </c>
      <c r="C13" s="984" t="s">
        <v>3349</v>
      </c>
      <c r="D13" s="971" t="s">
        <v>3340</v>
      </c>
      <c r="E13" s="972">
        <v>32</v>
      </c>
      <c r="F13" s="972">
        <v>23.5</v>
      </c>
      <c r="G13" s="972">
        <v>23.5</v>
      </c>
      <c r="H13" s="973">
        <v>2</v>
      </c>
      <c r="I13" s="974" t="s">
        <v>3350</v>
      </c>
      <c r="J13" s="972">
        <v>19</v>
      </c>
      <c r="K13" s="972">
        <v>5</v>
      </c>
    </row>
    <row r="14" spans="1:11">
      <c r="A14" s="2150"/>
      <c r="B14" s="2166"/>
      <c r="C14" s="975" t="s">
        <v>3351</v>
      </c>
      <c r="D14" s="976" t="s">
        <v>3342</v>
      </c>
      <c r="E14" s="977">
        <v>34</v>
      </c>
      <c r="F14" s="977">
        <v>23.5</v>
      </c>
      <c r="G14" s="977">
        <v>23.5</v>
      </c>
      <c r="H14" s="978">
        <v>4</v>
      </c>
      <c r="I14" s="979" t="s">
        <v>3350</v>
      </c>
      <c r="J14" s="977">
        <v>19</v>
      </c>
      <c r="K14" s="977">
        <v>5</v>
      </c>
    </row>
    <row r="15" spans="1:11">
      <c r="A15" s="2150"/>
      <c r="B15" s="2166"/>
      <c r="C15" s="975" t="s">
        <v>3352</v>
      </c>
      <c r="D15" s="976" t="s">
        <v>3344</v>
      </c>
      <c r="E15" s="977">
        <v>32</v>
      </c>
      <c r="F15" s="977">
        <v>23.5</v>
      </c>
      <c r="G15" s="977">
        <v>23.5</v>
      </c>
      <c r="H15" s="978">
        <v>6</v>
      </c>
      <c r="I15" s="979" t="s">
        <v>3350</v>
      </c>
      <c r="J15" s="977">
        <v>19</v>
      </c>
      <c r="K15" s="977">
        <v>5</v>
      </c>
    </row>
    <row r="16" spans="1:11">
      <c r="A16" s="2150"/>
      <c r="B16" s="2166"/>
      <c r="C16" s="975" t="s">
        <v>3353</v>
      </c>
      <c r="D16" s="976" t="s">
        <v>3346</v>
      </c>
      <c r="E16" s="977">
        <v>30</v>
      </c>
      <c r="F16" s="977">
        <v>23.5</v>
      </c>
      <c r="G16" s="977">
        <v>23.5</v>
      </c>
      <c r="H16" s="978">
        <v>4</v>
      </c>
      <c r="I16" s="979" t="s">
        <v>3350</v>
      </c>
      <c r="J16" s="977">
        <v>19</v>
      </c>
      <c r="K16" s="977">
        <v>5</v>
      </c>
    </row>
    <row r="17" spans="1:11">
      <c r="A17" s="2150"/>
      <c r="B17" s="2166"/>
      <c r="C17" s="975" t="s">
        <v>3354</v>
      </c>
      <c r="D17" s="976" t="s">
        <v>3348</v>
      </c>
      <c r="E17" s="977">
        <v>30</v>
      </c>
      <c r="F17" s="977">
        <v>23.5</v>
      </c>
      <c r="G17" s="977">
        <v>23.5</v>
      </c>
      <c r="H17" s="978">
        <v>4</v>
      </c>
      <c r="I17" s="979" t="s">
        <v>3350</v>
      </c>
      <c r="J17" s="977">
        <v>19</v>
      </c>
      <c r="K17" s="977">
        <v>5</v>
      </c>
    </row>
    <row r="18" spans="1:11" ht="24" thickBot="1">
      <c r="A18" s="2150"/>
      <c r="B18" s="2167"/>
      <c r="C18" s="985"/>
      <c r="D18" s="986" t="s">
        <v>3355</v>
      </c>
      <c r="E18" s="987"/>
      <c r="F18" s="987"/>
      <c r="G18" s="987"/>
      <c r="H18" s="988"/>
      <c r="I18" s="989"/>
      <c r="J18" s="987"/>
      <c r="K18" s="987"/>
    </row>
    <row r="19" spans="1:11" ht="23.25">
      <c r="A19" s="2149" t="s">
        <v>2998</v>
      </c>
      <c r="B19" s="2168" t="s">
        <v>116</v>
      </c>
      <c r="C19" s="990" t="s">
        <v>3356</v>
      </c>
      <c r="D19" s="991" t="s">
        <v>3357</v>
      </c>
      <c r="E19" s="992">
        <v>35.5</v>
      </c>
      <c r="F19" s="992">
        <v>21</v>
      </c>
      <c r="G19" s="992">
        <v>21</v>
      </c>
      <c r="H19" s="993">
        <v>3</v>
      </c>
      <c r="I19" s="994">
        <v>11</v>
      </c>
      <c r="J19" s="992">
        <v>20</v>
      </c>
      <c r="K19" s="992">
        <v>4</v>
      </c>
    </row>
    <row r="20" spans="1:11">
      <c r="A20" s="2150"/>
      <c r="B20" s="2166"/>
      <c r="C20" s="995" t="s">
        <v>453</v>
      </c>
      <c r="D20" s="996" t="s">
        <v>3358</v>
      </c>
      <c r="E20" s="997">
        <v>35.5</v>
      </c>
      <c r="F20" s="997">
        <v>21</v>
      </c>
      <c r="G20" s="997">
        <v>21</v>
      </c>
      <c r="H20" s="998">
        <v>7</v>
      </c>
      <c r="I20" s="999">
        <v>11</v>
      </c>
      <c r="J20" s="997">
        <v>20</v>
      </c>
      <c r="K20" s="997">
        <v>4</v>
      </c>
    </row>
    <row r="21" spans="1:11">
      <c r="A21" s="2150"/>
      <c r="B21" s="2166"/>
      <c r="C21" s="995" t="s">
        <v>454</v>
      </c>
      <c r="D21" s="996" t="s">
        <v>3359</v>
      </c>
      <c r="E21" s="997">
        <v>31.5</v>
      </c>
      <c r="F21" s="997">
        <v>21</v>
      </c>
      <c r="G21" s="997">
        <v>21</v>
      </c>
      <c r="H21" s="998">
        <v>3</v>
      </c>
      <c r="I21" s="999">
        <v>11</v>
      </c>
      <c r="J21" s="997">
        <v>20</v>
      </c>
      <c r="K21" s="997">
        <v>4</v>
      </c>
    </row>
    <row r="22" spans="1:11" ht="23.25">
      <c r="A22" s="2150"/>
      <c r="B22" s="2166"/>
      <c r="C22" s="1000" t="s">
        <v>3360</v>
      </c>
      <c r="D22" s="996" t="s">
        <v>3361</v>
      </c>
      <c r="E22" s="997"/>
      <c r="F22" s="997"/>
      <c r="G22" s="997"/>
      <c r="H22" s="998"/>
      <c r="I22" s="999"/>
      <c r="J22" s="997"/>
      <c r="K22" s="997"/>
    </row>
    <row r="23" spans="1:11" ht="16.5" thickBot="1">
      <c r="A23" s="2151"/>
      <c r="B23" s="2167"/>
      <c r="C23" s="1001" t="s">
        <v>941</v>
      </c>
      <c r="D23" s="1002"/>
      <c r="E23" s="1003"/>
      <c r="F23" s="1003"/>
      <c r="G23" s="1003"/>
      <c r="H23" s="1004"/>
      <c r="I23" s="1005"/>
      <c r="J23" s="1003"/>
      <c r="K23" s="1003"/>
    </row>
    <row r="24" spans="1:11" ht="23.25">
      <c r="A24" s="2149" t="s">
        <v>3033</v>
      </c>
      <c r="B24" s="2168" t="s">
        <v>116</v>
      </c>
      <c r="C24" s="1006" t="s">
        <v>3362</v>
      </c>
      <c r="D24" s="1007" t="s">
        <v>3340</v>
      </c>
      <c r="E24" s="1008">
        <v>39.5</v>
      </c>
      <c r="F24" s="1008">
        <v>26.5</v>
      </c>
      <c r="G24" s="1008">
        <v>26.5</v>
      </c>
      <c r="H24" s="1009">
        <v>1</v>
      </c>
      <c r="I24" s="1010">
        <v>21</v>
      </c>
      <c r="J24" s="1011">
        <v>21</v>
      </c>
      <c r="K24" s="1011">
        <v>5</v>
      </c>
    </row>
    <row r="25" spans="1:11">
      <c r="A25" s="2150"/>
      <c r="B25" s="2166"/>
      <c r="C25" s="1012" t="s">
        <v>3363</v>
      </c>
      <c r="D25" s="976" t="s">
        <v>3342</v>
      </c>
      <c r="E25" s="977">
        <v>41.5</v>
      </c>
      <c r="F25" s="977">
        <v>26.5</v>
      </c>
      <c r="G25" s="977">
        <v>26.5</v>
      </c>
      <c r="H25" s="978">
        <v>3</v>
      </c>
      <c r="I25" s="979">
        <v>21</v>
      </c>
      <c r="J25" s="1013">
        <v>21</v>
      </c>
      <c r="K25" s="1013">
        <v>5</v>
      </c>
    </row>
    <row r="26" spans="1:11">
      <c r="A26" s="2150"/>
      <c r="B26" s="2166"/>
      <c r="C26" s="1012" t="s">
        <v>3364</v>
      </c>
      <c r="D26" s="976" t="s">
        <v>3344</v>
      </c>
      <c r="E26" s="977">
        <v>34.5</v>
      </c>
      <c r="F26" s="977">
        <v>26.5</v>
      </c>
      <c r="G26" s="977">
        <v>26.5</v>
      </c>
      <c r="H26" s="978">
        <v>1</v>
      </c>
      <c r="I26" s="979">
        <v>21</v>
      </c>
      <c r="J26" s="1013">
        <v>21</v>
      </c>
      <c r="K26" s="1013">
        <v>5</v>
      </c>
    </row>
    <row r="27" spans="1:11">
      <c r="A27" s="2150"/>
      <c r="B27" s="2166"/>
      <c r="C27" s="1014" t="s">
        <v>3365</v>
      </c>
      <c r="D27" s="976" t="s">
        <v>3346</v>
      </c>
      <c r="E27" s="977">
        <v>34.5</v>
      </c>
      <c r="F27" s="977">
        <v>26.5</v>
      </c>
      <c r="G27" s="977">
        <v>26.5</v>
      </c>
      <c r="H27" s="978">
        <v>1</v>
      </c>
      <c r="I27" s="979">
        <v>21</v>
      </c>
      <c r="J27" s="1013">
        <v>21</v>
      </c>
      <c r="K27" s="1013">
        <v>5</v>
      </c>
    </row>
    <row r="28" spans="1:11">
      <c r="A28" s="2150"/>
      <c r="B28" s="2166"/>
      <c r="C28" s="1012" t="s">
        <v>3366</v>
      </c>
      <c r="D28" s="976" t="s">
        <v>3348</v>
      </c>
      <c r="E28" s="977">
        <v>34.5</v>
      </c>
      <c r="F28" s="977">
        <v>26.5</v>
      </c>
      <c r="G28" s="977">
        <v>26.5</v>
      </c>
      <c r="H28" s="978">
        <v>1</v>
      </c>
      <c r="I28" s="979">
        <v>21</v>
      </c>
      <c r="J28" s="1013">
        <v>21</v>
      </c>
      <c r="K28" s="1013">
        <v>5</v>
      </c>
    </row>
    <row r="29" spans="1:11" ht="16.5" thickBot="1">
      <c r="A29" s="2151"/>
      <c r="B29" s="2167"/>
      <c r="C29" s="1015"/>
      <c r="D29" s="1016" t="s">
        <v>3367</v>
      </c>
      <c r="E29" s="988"/>
      <c r="F29" s="988"/>
      <c r="G29" s="988"/>
      <c r="H29" s="988"/>
      <c r="I29" s="1017"/>
      <c r="J29" s="988"/>
      <c r="K29" s="988"/>
    </row>
    <row r="30" spans="1:11" ht="23.25">
      <c r="A30" s="2149" t="s">
        <v>3033</v>
      </c>
      <c r="B30" s="2168" t="s">
        <v>116</v>
      </c>
      <c r="C30" s="1018" t="s">
        <v>3368</v>
      </c>
      <c r="D30" s="971" t="s">
        <v>3340</v>
      </c>
      <c r="E30" s="1019">
        <v>52</v>
      </c>
      <c r="F30" s="1019">
        <v>26.5</v>
      </c>
      <c r="G30" s="1019">
        <v>26.5</v>
      </c>
      <c r="H30" s="1020">
        <v>8</v>
      </c>
      <c r="I30" s="1019">
        <v>16</v>
      </c>
      <c r="J30" s="1021">
        <v>22</v>
      </c>
      <c r="K30" s="972">
        <v>5</v>
      </c>
    </row>
    <row r="31" spans="1:11">
      <c r="A31" s="2150"/>
      <c r="B31" s="2166"/>
      <c r="C31" s="1022" t="s">
        <v>3369</v>
      </c>
      <c r="D31" s="976" t="s">
        <v>3342</v>
      </c>
      <c r="E31" s="1023">
        <v>54</v>
      </c>
      <c r="F31" s="1023">
        <v>26.5</v>
      </c>
      <c r="G31" s="1023">
        <v>26.5</v>
      </c>
      <c r="H31" s="1024">
        <v>10</v>
      </c>
      <c r="I31" s="1023">
        <v>16</v>
      </c>
      <c r="J31" s="980">
        <v>22</v>
      </c>
      <c r="K31" s="977">
        <v>5</v>
      </c>
    </row>
    <row r="32" spans="1:11">
      <c r="A32" s="2150"/>
      <c r="B32" s="2166"/>
      <c r="C32" s="1022" t="s">
        <v>3370</v>
      </c>
      <c r="D32" s="976" t="s">
        <v>3344</v>
      </c>
      <c r="E32" s="1023">
        <v>46</v>
      </c>
      <c r="F32" s="1023">
        <v>26.5</v>
      </c>
      <c r="G32" s="1023">
        <v>26.5</v>
      </c>
      <c r="H32" s="1024">
        <v>2</v>
      </c>
      <c r="I32" s="1023">
        <v>16</v>
      </c>
      <c r="J32" s="980">
        <v>22</v>
      </c>
      <c r="K32" s="977">
        <v>5</v>
      </c>
    </row>
    <row r="33" spans="1:11">
      <c r="A33" s="2150"/>
      <c r="B33" s="2166"/>
      <c r="C33" s="1022" t="s">
        <v>3371</v>
      </c>
      <c r="D33" s="976" t="s">
        <v>3346</v>
      </c>
      <c r="E33" s="1023">
        <v>46</v>
      </c>
      <c r="F33" s="1023">
        <v>26.5</v>
      </c>
      <c r="G33" s="1023">
        <v>26.5</v>
      </c>
      <c r="H33" s="1024">
        <v>2</v>
      </c>
      <c r="I33" s="1023">
        <v>16</v>
      </c>
      <c r="J33" s="980">
        <v>22</v>
      </c>
      <c r="K33" s="977">
        <v>5</v>
      </c>
    </row>
    <row r="34" spans="1:11" ht="16.5" thickBot="1">
      <c r="A34" s="2150"/>
      <c r="B34" s="2166"/>
      <c r="C34" s="1025" t="s">
        <v>3372</v>
      </c>
      <c r="D34" s="986" t="s">
        <v>3348</v>
      </c>
      <c r="E34" s="1026">
        <v>41</v>
      </c>
      <c r="F34" s="1026">
        <v>26.5</v>
      </c>
      <c r="G34" s="1026">
        <v>26.5</v>
      </c>
      <c r="H34" s="1027">
        <v>7</v>
      </c>
      <c r="I34" s="1026">
        <v>16</v>
      </c>
      <c r="J34" s="1028">
        <v>22</v>
      </c>
      <c r="K34" s="987">
        <v>5</v>
      </c>
    </row>
    <row r="35" spans="1:11">
      <c r="A35" s="2149" t="s">
        <v>3033</v>
      </c>
      <c r="B35" s="2168" t="s">
        <v>116</v>
      </c>
      <c r="C35" s="1029" t="s">
        <v>65</v>
      </c>
      <c r="D35" s="1030" t="s">
        <v>3373</v>
      </c>
      <c r="E35" s="972">
        <v>29</v>
      </c>
      <c r="F35" s="972">
        <v>22</v>
      </c>
      <c r="G35" s="972">
        <v>22</v>
      </c>
      <c r="H35" s="973">
        <v>6</v>
      </c>
      <c r="I35" s="974">
        <v>11</v>
      </c>
      <c r="J35" s="972">
        <v>18</v>
      </c>
      <c r="K35" s="972">
        <v>4</v>
      </c>
    </row>
    <row r="36" spans="1:11">
      <c r="A36" s="2150"/>
      <c r="B36" s="2166"/>
      <c r="C36" s="975" t="s">
        <v>66</v>
      </c>
      <c r="D36" s="1007" t="s">
        <v>2823</v>
      </c>
      <c r="E36" s="1008">
        <v>24</v>
      </c>
      <c r="F36" s="1008">
        <v>22</v>
      </c>
      <c r="G36" s="1008">
        <v>22</v>
      </c>
      <c r="H36" s="1009">
        <v>1</v>
      </c>
      <c r="I36" s="1010">
        <v>11</v>
      </c>
      <c r="J36" s="1008">
        <v>18</v>
      </c>
      <c r="K36" s="1008">
        <v>4</v>
      </c>
    </row>
    <row r="37" spans="1:11">
      <c r="A37" s="2150"/>
      <c r="B37" s="2166"/>
      <c r="C37" s="983" t="s">
        <v>67</v>
      </c>
      <c r="D37" s="1031"/>
      <c r="E37" s="977"/>
      <c r="F37" s="977"/>
      <c r="G37" s="977"/>
      <c r="H37" s="1013"/>
      <c r="I37" s="979"/>
      <c r="J37" s="977"/>
      <c r="K37" s="977"/>
    </row>
    <row r="38" spans="1:11">
      <c r="A38" s="2150"/>
      <c r="B38" s="2166"/>
      <c r="C38" s="975" t="s">
        <v>3374</v>
      </c>
      <c r="D38" s="1030"/>
      <c r="E38" s="1008"/>
      <c r="F38" s="1008"/>
      <c r="G38" s="1008"/>
      <c r="H38" s="1011"/>
      <c r="I38" s="1010"/>
      <c r="J38" s="1008"/>
      <c r="K38" s="1008"/>
    </row>
    <row r="39" spans="1:11" ht="16.5" thickBot="1">
      <c r="A39" s="2151"/>
      <c r="B39" s="2167"/>
      <c r="C39" s="983" t="s">
        <v>452</v>
      </c>
      <c r="D39" s="1032"/>
      <c r="E39" s="988"/>
      <c r="F39" s="988"/>
      <c r="G39" s="988"/>
      <c r="H39" s="988"/>
      <c r="I39" s="1017"/>
      <c r="J39" s="988"/>
      <c r="K39" s="988"/>
    </row>
    <row r="40" spans="1:11">
      <c r="A40" s="2183" t="s">
        <v>3375</v>
      </c>
      <c r="B40" s="2168" t="s">
        <v>116</v>
      </c>
      <c r="C40" s="1033" t="s">
        <v>3376</v>
      </c>
      <c r="D40" s="1034" t="s">
        <v>3377</v>
      </c>
      <c r="E40" s="1035">
        <v>58</v>
      </c>
      <c r="F40" s="1036">
        <v>26.5</v>
      </c>
      <c r="G40" s="1036">
        <v>26.5</v>
      </c>
      <c r="H40" s="1036" t="s">
        <v>3378</v>
      </c>
      <c r="I40" s="1037">
        <v>52.5</v>
      </c>
      <c r="J40" s="1036">
        <v>25</v>
      </c>
      <c r="K40" s="1036">
        <v>5</v>
      </c>
    </row>
    <row r="41" spans="1:11">
      <c r="A41" s="2184"/>
      <c r="B41" s="2166"/>
      <c r="C41" s="1038" t="s">
        <v>3379</v>
      </c>
      <c r="D41" s="996" t="s">
        <v>3380</v>
      </c>
      <c r="E41" s="997">
        <v>47</v>
      </c>
      <c r="F41" s="1039">
        <v>26.5</v>
      </c>
      <c r="G41" s="1039">
        <v>26.5</v>
      </c>
      <c r="H41" s="1039" t="s">
        <v>3378</v>
      </c>
      <c r="I41" s="1040">
        <v>52.5</v>
      </c>
      <c r="J41" s="1039">
        <v>25</v>
      </c>
      <c r="K41" s="1039">
        <v>5</v>
      </c>
    </row>
    <row r="42" spans="1:11">
      <c r="A42" s="2184"/>
      <c r="B42" s="2166"/>
      <c r="C42" s="1038" t="s">
        <v>3381</v>
      </c>
      <c r="D42" s="996" t="s">
        <v>3382</v>
      </c>
      <c r="E42" s="997">
        <v>47</v>
      </c>
      <c r="F42" s="1039">
        <v>26.5</v>
      </c>
      <c r="G42" s="1039">
        <v>26.5</v>
      </c>
      <c r="H42" s="1039" t="s">
        <v>3378</v>
      </c>
      <c r="I42" s="1040">
        <v>52.5</v>
      </c>
      <c r="J42" s="1039">
        <v>25</v>
      </c>
      <c r="K42" s="1039">
        <v>5</v>
      </c>
    </row>
    <row r="43" spans="1:11">
      <c r="A43" s="2184"/>
      <c r="B43" s="2166"/>
      <c r="C43" s="1038" t="s">
        <v>3383</v>
      </c>
      <c r="D43" s="530" t="s">
        <v>3384</v>
      </c>
      <c r="E43" s="1039"/>
      <c r="F43" s="1039"/>
      <c r="G43" s="1039"/>
      <c r="H43" s="1039"/>
      <c r="I43" s="1040"/>
      <c r="J43" s="1039"/>
      <c r="K43" s="1039"/>
    </row>
    <row r="44" spans="1:11" ht="16.5" thickBot="1">
      <c r="A44" s="2185"/>
      <c r="B44" s="2167"/>
      <c r="C44" s="1038" t="s">
        <v>3385</v>
      </c>
      <c r="D44" s="785"/>
      <c r="E44" s="1004"/>
      <c r="F44" s="1004"/>
      <c r="G44" s="1004"/>
      <c r="H44" s="1004"/>
      <c r="I44" s="1041"/>
      <c r="J44" s="1004"/>
      <c r="K44" s="1004"/>
    </row>
    <row r="45" spans="1:11" ht="23.25">
      <c r="A45" s="2172" t="s">
        <v>3098</v>
      </c>
      <c r="B45" s="2168" t="s">
        <v>116</v>
      </c>
      <c r="C45" s="1042" t="s">
        <v>3386</v>
      </c>
      <c r="D45" s="971" t="s">
        <v>3340</v>
      </c>
      <c r="E45" s="1019">
        <v>61</v>
      </c>
      <c r="F45" s="1019">
        <v>37</v>
      </c>
      <c r="G45" s="1019">
        <v>37</v>
      </c>
      <c r="H45" s="1043" t="s">
        <v>3378</v>
      </c>
      <c r="I45" s="1043" t="s">
        <v>3387</v>
      </c>
      <c r="J45" s="1044">
        <v>22</v>
      </c>
      <c r="K45" s="1045">
        <v>5</v>
      </c>
    </row>
    <row r="46" spans="1:11">
      <c r="A46" s="2173"/>
      <c r="B46" s="2166"/>
      <c r="C46" s="981" t="s">
        <v>3388</v>
      </c>
      <c r="D46" s="976" t="s">
        <v>3342</v>
      </c>
      <c r="E46" s="1023">
        <v>64</v>
      </c>
      <c r="F46" s="1023">
        <v>37</v>
      </c>
      <c r="G46" s="1023">
        <v>37</v>
      </c>
      <c r="H46" s="1046" t="s">
        <v>3378</v>
      </c>
      <c r="I46" s="1046" t="s">
        <v>3387</v>
      </c>
      <c r="J46" s="1047">
        <v>22</v>
      </c>
      <c r="K46" s="1048">
        <v>5</v>
      </c>
    </row>
    <row r="47" spans="1:11">
      <c r="A47" s="2173"/>
      <c r="B47" s="2166"/>
      <c r="C47" s="975" t="s">
        <v>3370</v>
      </c>
      <c r="D47" s="976" t="s">
        <v>3344</v>
      </c>
      <c r="E47" s="1023">
        <v>57</v>
      </c>
      <c r="F47" s="1023">
        <v>37</v>
      </c>
      <c r="G47" s="1023">
        <v>37</v>
      </c>
      <c r="H47" s="1046" t="s">
        <v>3378</v>
      </c>
      <c r="I47" s="1046" t="s">
        <v>3387</v>
      </c>
      <c r="J47" s="1047">
        <v>22</v>
      </c>
      <c r="K47" s="1048">
        <v>5</v>
      </c>
    </row>
    <row r="48" spans="1:11">
      <c r="A48" s="2173"/>
      <c r="B48" s="2166"/>
      <c r="C48" s="975" t="s">
        <v>3389</v>
      </c>
      <c r="D48" s="976" t="s">
        <v>3346</v>
      </c>
      <c r="E48" s="1023">
        <v>57</v>
      </c>
      <c r="F48" s="1023">
        <v>37</v>
      </c>
      <c r="G48" s="1023">
        <v>37</v>
      </c>
      <c r="H48" s="1046" t="s">
        <v>3378</v>
      </c>
      <c r="I48" s="1046" t="s">
        <v>3387</v>
      </c>
      <c r="J48" s="1047">
        <v>22</v>
      </c>
      <c r="K48" s="1048">
        <v>5</v>
      </c>
    </row>
    <row r="49" spans="1:11">
      <c r="A49" s="2173"/>
      <c r="B49" s="2166"/>
      <c r="C49" s="975" t="s">
        <v>3390</v>
      </c>
      <c r="D49" s="976" t="s">
        <v>3348</v>
      </c>
      <c r="E49" s="1023">
        <v>50</v>
      </c>
      <c r="F49" s="1023">
        <v>37</v>
      </c>
      <c r="G49" s="1023">
        <v>37</v>
      </c>
      <c r="H49" s="1046" t="s">
        <v>3378</v>
      </c>
      <c r="I49" s="1046" t="s">
        <v>3387</v>
      </c>
      <c r="J49" s="1047">
        <v>22</v>
      </c>
      <c r="K49" s="1048">
        <v>5</v>
      </c>
    </row>
    <row r="50" spans="1:11" ht="16.5" thickBot="1">
      <c r="A50" s="2180"/>
      <c r="B50" s="2167"/>
      <c r="C50" s="1049" t="s">
        <v>3391</v>
      </c>
      <c r="D50" s="1016" t="s">
        <v>3392</v>
      </c>
      <c r="E50" s="1050"/>
      <c r="F50" s="1050"/>
      <c r="G50" s="1050"/>
      <c r="H50" s="1050"/>
      <c r="I50" s="1050"/>
      <c r="J50" s="1051"/>
      <c r="K50" s="1017"/>
    </row>
    <row r="51" spans="1:11">
      <c r="A51" s="2149" t="s">
        <v>2998</v>
      </c>
      <c r="B51" s="2165" t="s">
        <v>3393</v>
      </c>
      <c r="C51" s="1052" t="s">
        <v>3394</v>
      </c>
      <c r="D51" s="991" t="s">
        <v>2823</v>
      </c>
      <c r="E51" s="992">
        <v>25.5</v>
      </c>
      <c r="F51" s="992">
        <v>20</v>
      </c>
      <c r="G51" s="992">
        <v>20</v>
      </c>
      <c r="H51" s="993">
        <v>5.5</v>
      </c>
      <c r="I51" s="994" t="s">
        <v>171</v>
      </c>
      <c r="J51" s="992">
        <v>17</v>
      </c>
      <c r="K51" s="992">
        <v>4</v>
      </c>
    </row>
    <row r="52" spans="1:11">
      <c r="A52" s="2150"/>
      <c r="B52" s="2166"/>
      <c r="C52" s="1053" t="s">
        <v>323</v>
      </c>
      <c r="D52" s="2181" t="s">
        <v>3395</v>
      </c>
      <c r="E52" s="997"/>
      <c r="F52" s="997"/>
      <c r="G52" s="997"/>
      <c r="H52" s="1039"/>
      <c r="I52" s="999"/>
      <c r="J52" s="997"/>
      <c r="K52" s="997"/>
    </row>
    <row r="53" spans="1:11">
      <c r="A53" s="2150"/>
      <c r="B53" s="2166"/>
      <c r="C53" s="1053" t="s">
        <v>324</v>
      </c>
      <c r="D53" s="2182"/>
      <c r="E53" s="1054"/>
      <c r="F53" s="1054"/>
      <c r="G53" s="1054"/>
      <c r="H53" s="1055"/>
      <c r="I53" s="1056"/>
      <c r="J53" s="1054"/>
      <c r="K53" s="1054"/>
    </row>
    <row r="54" spans="1:11">
      <c r="A54" s="2150"/>
      <c r="B54" s="2166"/>
      <c r="C54" s="1000" t="s">
        <v>3396</v>
      </c>
      <c r="D54" s="1057"/>
      <c r="E54" s="1054"/>
      <c r="F54" s="1054"/>
      <c r="G54" s="1054"/>
      <c r="H54" s="1055"/>
      <c r="I54" s="1056"/>
      <c r="J54" s="1054"/>
      <c r="K54" s="1054"/>
    </row>
    <row r="55" spans="1:11" ht="16.5" thickBot="1">
      <c r="A55" s="2151"/>
      <c r="B55" s="2167"/>
      <c r="C55" s="1058" t="s">
        <v>3397</v>
      </c>
      <c r="D55" s="1059" t="s">
        <v>144</v>
      </c>
      <c r="E55" s="1003"/>
      <c r="F55" s="1003"/>
      <c r="G55" s="1003"/>
      <c r="H55" s="1004"/>
      <c r="I55" s="1005"/>
      <c r="J55" s="1003"/>
      <c r="K55" s="1003"/>
    </row>
    <row r="56" spans="1:11" s="1065" customFormat="1" ht="12.75">
      <c r="A56" s="2149" t="s">
        <v>2998</v>
      </c>
      <c r="B56" s="2152" t="s">
        <v>2827</v>
      </c>
      <c r="C56" s="1060" t="s">
        <v>278</v>
      </c>
      <c r="D56" s="1061" t="s">
        <v>2888</v>
      </c>
      <c r="E56" s="1062">
        <v>34</v>
      </c>
      <c r="F56" s="1062">
        <v>26</v>
      </c>
      <c r="G56" s="1062">
        <v>34</v>
      </c>
      <c r="H56" s="1063" t="s">
        <v>171</v>
      </c>
      <c r="I56" s="1064" t="s">
        <v>171</v>
      </c>
      <c r="J56" s="1062">
        <v>18</v>
      </c>
      <c r="K56" s="1062">
        <v>4.5</v>
      </c>
    </row>
    <row r="57" spans="1:11" s="1065" customFormat="1" ht="12.75">
      <c r="A57" s="2150"/>
      <c r="B57" s="2153"/>
      <c r="C57" s="1066" t="s">
        <v>3398</v>
      </c>
      <c r="D57" s="1067" t="s">
        <v>2890</v>
      </c>
      <c r="E57" s="1068">
        <v>26</v>
      </c>
      <c r="F57" s="1068">
        <v>21</v>
      </c>
      <c r="G57" s="1068">
        <v>26</v>
      </c>
      <c r="H57" s="1069" t="s">
        <v>171</v>
      </c>
      <c r="I57" s="1070" t="s">
        <v>171</v>
      </c>
      <c r="J57" s="1068">
        <v>18</v>
      </c>
      <c r="K57" s="1068">
        <v>4.5</v>
      </c>
    </row>
    <row r="58" spans="1:11" s="1065" customFormat="1" ht="12.75">
      <c r="A58" s="2150"/>
      <c r="B58" s="2153"/>
      <c r="C58" s="1066" t="s">
        <v>3399</v>
      </c>
      <c r="D58" s="1071"/>
      <c r="E58" s="1072"/>
      <c r="F58" s="1072"/>
      <c r="G58" s="1072"/>
      <c r="H58" s="1073"/>
      <c r="I58" s="1074"/>
      <c r="J58" s="1072"/>
      <c r="K58" s="1072"/>
    </row>
    <row r="59" spans="1:11" s="1065" customFormat="1" ht="13.5" thickBot="1">
      <c r="A59" s="2151"/>
      <c r="B59" s="2154"/>
      <c r="C59" s="1075" t="s">
        <v>2831</v>
      </c>
      <c r="D59" s="1076"/>
      <c r="E59" s="1077"/>
      <c r="F59" s="1077"/>
      <c r="G59" s="1077"/>
      <c r="H59" s="1078"/>
      <c r="I59" s="1079"/>
      <c r="J59" s="1077"/>
      <c r="K59" s="1077"/>
    </row>
    <row r="60" spans="1:11" s="1065" customFormat="1" ht="12.75">
      <c r="A60" s="2149" t="s">
        <v>3033</v>
      </c>
      <c r="B60" s="2152" t="s">
        <v>2832</v>
      </c>
      <c r="C60" s="1080" t="s">
        <v>3400</v>
      </c>
      <c r="D60" s="529" t="s">
        <v>2881</v>
      </c>
      <c r="E60" s="1035">
        <v>26</v>
      </c>
      <c r="F60" s="992">
        <v>20</v>
      </c>
      <c r="G60" s="992">
        <v>20</v>
      </c>
      <c r="H60" s="1036">
        <v>3</v>
      </c>
      <c r="I60" s="1037">
        <v>20</v>
      </c>
      <c r="J60" s="1081">
        <v>16</v>
      </c>
      <c r="K60" s="1036">
        <v>5</v>
      </c>
    </row>
    <row r="61" spans="1:11" s="1065" customFormat="1" ht="12.75">
      <c r="A61" s="2150"/>
      <c r="B61" s="2153"/>
      <c r="C61" s="995" t="s">
        <v>3401</v>
      </c>
      <c r="D61" s="530"/>
      <c r="E61" s="997"/>
      <c r="F61" s="997"/>
      <c r="G61" s="997"/>
      <c r="H61" s="1039"/>
      <c r="I61" s="1040"/>
      <c r="J61" s="1082"/>
      <c r="K61" s="1039"/>
    </row>
    <row r="62" spans="1:11" s="1065" customFormat="1" ht="12.75">
      <c r="A62" s="2150"/>
      <c r="B62" s="2153"/>
      <c r="C62" s="1083" t="s">
        <v>3402</v>
      </c>
      <c r="D62" s="530"/>
      <c r="E62" s="1039"/>
      <c r="F62" s="1039"/>
      <c r="G62" s="1039"/>
      <c r="H62" s="1039"/>
      <c r="I62" s="1040"/>
      <c r="J62" s="1082"/>
      <c r="K62" s="1039"/>
    </row>
    <row r="63" spans="1:11" s="1065" customFormat="1" ht="12.75">
      <c r="A63" s="2150"/>
      <c r="B63" s="2153"/>
      <c r="C63" s="1084" t="s">
        <v>280</v>
      </c>
      <c r="D63" s="1085"/>
      <c r="E63" s="1055"/>
      <c r="F63" s="1055"/>
      <c r="G63" s="1055"/>
      <c r="H63" s="1055"/>
      <c r="I63" s="1086"/>
      <c r="J63" s="1087"/>
      <c r="K63" s="1055"/>
    </row>
    <row r="64" spans="1:11" s="1065" customFormat="1" ht="13.5" thickBot="1">
      <c r="A64" s="2151"/>
      <c r="B64" s="2154"/>
      <c r="C64" s="1001"/>
      <c r="D64" s="1088"/>
      <c r="E64" s="1004"/>
      <c r="F64" s="1004"/>
      <c r="G64" s="1004"/>
      <c r="H64" s="1004"/>
      <c r="I64" s="1041"/>
      <c r="J64" s="1089"/>
      <c r="K64" s="1004"/>
    </row>
    <row r="65" spans="1:13" ht="12.75" customHeight="1">
      <c r="A65" s="2149" t="s">
        <v>3033</v>
      </c>
      <c r="B65" s="2152" t="s">
        <v>2836</v>
      </c>
      <c r="C65" s="1090" t="s">
        <v>281</v>
      </c>
      <c r="D65" s="1091" t="s">
        <v>2842</v>
      </c>
      <c r="E65" s="1036">
        <v>28</v>
      </c>
      <c r="F65" s="1036">
        <v>21</v>
      </c>
      <c r="G65" s="1036">
        <v>21</v>
      </c>
      <c r="H65" s="1036">
        <v>1</v>
      </c>
      <c r="I65" s="1037">
        <v>15</v>
      </c>
      <c r="J65" s="1092">
        <v>19</v>
      </c>
      <c r="K65" s="1036">
        <v>4</v>
      </c>
      <c r="M65" s="1093"/>
    </row>
    <row r="66" spans="1:13" ht="12.75" customHeight="1">
      <c r="A66" s="2150"/>
      <c r="B66" s="2153"/>
      <c r="C66" s="1094" t="s">
        <v>942</v>
      </c>
      <c r="D66" s="1091"/>
      <c r="E66" s="1036"/>
      <c r="F66" s="1036"/>
      <c r="G66" s="1036"/>
      <c r="H66" s="1036"/>
      <c r="I66" s="1037"/>
      <c r="J66" s="1092"/>
      <c r="K66" s="1036"/>
      <c r="M66" s="1093"/>
    </row>
    <row r="67" spans="1:13" ht="13.5" customHeight="1">
      <c r="A67" s="2150"/>
      <c r="B67" s="2153"/>
      <c r="C67" s="1083" t="s">
        <v>943</v>
      </c>
      <c r="D67" s="1091"/>
      <c r="E67" s="1036"/>
      <c r="F67" s="1036"/>
      <c r="G67" s="1036"/>
      <c r="H67" s="1036"/>
      <c r="I67" s="1037"/>
      <c r="J67" s="1092"/>
      <c r="K67" s="1036"/>
      <c r="M67" s="1093"/>
    </row>
    <row r="68" spans="1:13" ht="12.75" customHeight="1">
      <c r="A68" s="2150"/>
      <c r="B68" s="2153"/>
      <c r="C68" s="1094" t="s">
        <v>3403</v>
      </c>
      <c r="D68" s="530"/>
      <c r="E68" s="1039"/>
      <c r="F68" s="1039"/>
      <c r="G68" s="1039"/>
      <c r="H68" s="1039"/>
      <c r="I68" s="1040"/>
      <c r="J68" s="1039"/>
      <c r="K68" s="1039"/>
      <c r="M68" s="1093"/>
    </row>
    <row r="69" spans="1:13" ht="13.5" customHeight="1" thickBot="1">
      <c r="A69" s="2151"/>
      <c r="B69" s="2154"/>
      <c r="C69" s="1095" t="s">
        <v>282</v>
      </c>
      <c r="D69" s="1096"/>
      <c r="E69" s="1004"/>
      <c r="F69" s="1004"/>
      <c r="G69" s="1004"/>
      <c r="H69" s="1004"/>
      <c r="I69" s="1041"/>
      <c r="J69" s="1004"/>
      <c r="K69" s="1004"/>
      <c r="M69" s="1093"/>
    </row>
    <row r="70" spans="1:13" s="1093" customFormat="1" ht="12.75" customHeight="1">
      <c r="A70" s="2149" t="s">
        <v>3033</v>
      </c>
      <c r="B70" s="2152" t="s">
        <v>2838</v>
      </c>
      <c r="C70" s="1097" t="s">
        <v>283</v>
      </c>
      <c r="D70" s="1098" t="s">
        <v>2842</v>
      </c>
      <c r="E70" s="1099">
        <v>32</v>
      </c>
      <c r="F70" s="1099">
        <v>23</v>
      </c>
      <c r="G70" s="1099">
        <v>23</v>
      </c>
      <c r="H70" s="1099">
        <v>8</v>
      </c>
      <c r="I70" s="1100" t="s">
        <v>171</v>
      </c>
      <c r="J70" s="1099">
        <v>18</v>
      </c>
      <c r="K70" s="1099">
        <v>4</v>
      </c>
    </row>
    <row r="71" spans="1:13" s="1102" customFormat="1" ht="12.75" customHeight="1">
      <c r="A71" s="2150"/>
      <c r="B71" s="2153"/>
      <c r="C71" s="1083" t="s">
        <v>284</v>
      </c>
      <c r="D71" s="530"/>
      <c r="E71" s="1101"/>
      <c r="F71" s="1101"/>
      <c r="G71" s="1039"/>
      <c r="H71" s="1101"/>
      <c r="I71" s="1040"/>
      <c r="J71" s="1039"/>
      <c r="K71" s="1039"/>
      <c r="M71" s="1093"/>
    </row>
    <row r="72" spans="1:13" s="1102" customFormat="1" ht="12.75" customHeight="1">
      <c r="A72" s="2150"/>
      <c r="B72" s="2153"/>
      <c r="C72" s="1083" t="s">
        <v>3404</v>
      </c>
      <c r="D72" s="1103"/>
      <c r="E72" s="1104"/>
      <c r="F72" s="1104"/>
      <c r="G72" s="1055"/>
      <c r="H72" s="1104"/>
      <c r="I72" s="1086"/>
      <c r="J72" s="1055"/>
      <c r="K72" s="1055"/>
      <c r="M72" s="1093"/>
    </row>
    <row r="73" spans="1:13" s="1102" customFormat="1" ht="13.5" customHeight="1" thickBot="1">
      <c r="A73" s="2151"/>
      <c r="B73" s="2154"/>
      <c r="C73" s="1105" t="s">
        <v>3405</v>
      </c>
      <c r="D73" s="1096"/>
      <c r="E73" s="1106"/>
      <c r="F73" s="1104"/>
      <c r="G73" s="1055"/>
      <c r="H73" s="1106"/>
      <c r="I73" s="1041"/>
      <c r="J73" s="1004"/>
      <c r="K73" s="1004"/>
      <c r="M73" s="1093"/>
    </row>
    <row r="74" spans="1:13" ht="12.75" customHeight="1">
      <c r="A74" s="2149" t="s">
        <v>2998</v>
      </c>
      <c r="B74" s="2152" t="s">
        <v>117</v>
      </c>
      <c r="C74" s="1090" t="s">
        <v>3406</v>
      </c>
      <c r="D74" s="529" t="s">
        <v>3407</v>
      </c>
      <c r="E74" s="1099">
        <v>60</v>
      </c>
      <c r="F74" s="1099">
        <v>52</v>
      </c>
      <c r="G74" s="1099">
        <v>52</v>
      </c>
      <c r="H74" s="1099">
        <v>0</v>
      </c>
      <c r="I74" s="1100">
        <v>20</v>
      </c>
      <c r="J74" s="1107">
        <v>18</v>
      </c>
      <c r="K74" s="1099">
        <v>5</v>
      </c>
      <c r="M74" s="1093"/>
    </row>
    <row r="75" spans="1:13" ht="12.75" customHeight="1">
      <c r="A75" s="2150"/>
      <c r="B75" s="2153"/>
      <c r="C75" s="1094" t="s">
        <v>3408</v>
      </c>
      <c r="D75" s="530" t="s">
        <v>3409</v>
      </c>
      <c r="E75" s="1039">
        <v>39</v>
      </c>
      <c r="F75" s="1039">
        <v>21</v>
      </c>
      <c r="G75" s="1039">
        <v>21</v>
      </c>
      <c r="H75" s="1039">
        <v>0</v>
      </c>
      <c r="I75" s="1040">
        <v>20</v>
      </c>
      <c r="J75" s="1108">
        <v>18</v>
      </c>
      <c r="K75" s="1039">
        <v>5</v>
      </c>
      <c r="M75" s="1093"/>
    </row>
    <row r="76" spans="1:13" ht="12.75" customHeight="1">
      <c r="A76" s="2150"/>
      <c r="B76" s="2153"/>
      <c r="C76" s="1083" t="s">
        <v>944</v>
      </c>
      <c r="D76" s="530" t="s">
        <v>2881</v>
      </c>
      <c r="E76" s="1039">
        <v>31</v>
      </c>
      <c r="F76" s="1039">
        <v>21</v>
      </c>
      <c r="G76" s="1039">
        <v>21</v>
      </c>
      <c r="H76" s="1039">
        <v>0</v>
      </c>
      <c r="I76" s="1040">
        <v>20</v>
      </c>
      <c r="J76" s="1108">
        <v>18</v>
      </c>
      <c r="K76" s="1039">
        <v>5</v>
      </c>
      <c r="M76" s="1093"/>
    </row>
    <row r="77" spans="1:13" ht="13.5" customHeight="1">
      <c r="A77" s="2150"/>
      <c r="B77" s="2153"/>
      <c r="C77" s="1083" t="s">
        <v>3410</v>
      </c>
      <c r="D77" s="530"/>
      <c r="E77" s="1055"/>
      <c r="F77" s="1055"/>
      <c r="G77" s="1055"/>
      <c r="H77" s="1055"/>
      <c r="I77" s="1086"/>
      <c r="J77" s="1109"/>
      <c r="K77" s="1055"/>
      <c r="M77" s="1093"/>
    </row>
    <row r="78" spans="1:13" ht="13.5" customHeight="1" thickBot="1">
      <c r="A78" s="2151"/>
      <c r="B78" s="2154"/>
      <c r="C78" s="1083" t="s">
        <v>286</v>
      </c>
      <c r="D78" s="1110" t="s">
        <v>2845</v>
      </c>
      <c r="E78" s="1004"/>
      <c r="F78" s="1004"/>
      <c r="G78" s="1004"/>
      <c r="H78" s="1004"/>
      <c r="I78" s="1041"/>
      <c r="J78" s="1004"/>
      <c r="K78" s="1004"/>
      <c r="M78" s="1093"/>
    </row>
    <row r="79" spans="1:13" ht="12.75" customHeight="1">
      <c r="A79" s="2172" t="s">
        <v>3098</v>
      </c>
      <c r="B79" s="2152" t="s">
        <v>117</v>
      </c>
      <c r="C79" s="1111" t="s">
        <v>3411</v>
      </c>
      <c r="D79" s="529" t="s">
        <v>3407</v>
      </c>
      <c r="E79" s="1100">
        <v>75</v>
      </c>
      <c r="F79" s="1099">
        <v>65</v>
      </c>
      <c r="G79" s="1099">
        <v>65</v>
      </c>
      <c r="H79" s="1099">
        <v>0</v>
      </c>
      <c r="I79" s="1100">
        <v>25</v>
      </c>
      <c r="J79" s="1107">
        <v>22</v>
      </c>
      <c r="K79" s="1099">
        <v>6</v>
      </c>
      <c r="M79" s="1093"/>
    </row>
    <row r="80" spans="1:13" ht="12.75" customHeight="1">
      <c r="A80" s="2173"/>
      <c r="B80" s="2153"/>
      <c r="C80" s="1094" t="s">
        <v>945</v>
      </c>
      <c r="D80" s="530" t="s">
        <v>3412</v>
      </c>
      <c r="E80" s="1040">
        <v>55</v>
      </c>
      <c r="F80" s="1039">
        <v>25</v>
      </c>
      <c r="G80" s="1039">
        <v>25</v>
      </c>
      <c r="H80" s="1039">
        <v>0</v>
      </c>
      <c r="I80" s="1040">
        <v>25</v>
      </c>
      <c r="J80" s="1108">
        <v>22</v>
      </c>
      <c r="K80" s="1039">
        <v>6</v>
      </c>
      <c r="M80" s="1093"/>
    </row>
    <row r="81" spans="1:13" ht="13.5" customHeight="1">
      <c r="A81" s="2173"/>
      <c r="B81" s="2153"/>
      <c r="C81" s="1094" t="s">
        <v>946</v>
      </c>
      <c r="D81" s="530" t="s">
        <v>2881</v>
      </c>
      <c r="E81" s="1040">
        <v>42</v>
      </c>
      <c r="F81" s="1039">
        <v>25</v>
      </c>
      <c r="G81" s="1039">
        <v>25</v>
      </c>
      <c r="H81" s="1039">
        <v>0</v>
      </c>
      <c r="I81" s="1040">
        <v>25</v>
      </c>
      <c r="J81" s="1108">
        <v>22</v>
      </c>
      <c r="K81" s="1039">
        <v>6</v>
      </c>
      <c r="M81" s="1093"/>
    </row>
    <row r="82" spans="1:13" ht="12.75" customHeight="1">
      <c r="A82" s="2173"/>
      <c r="B82" s="2153"/>
      <c r="C82" s="1083" t="s">
        <v>3413</v>
      </c>
      <c r="D82" s="530"/>
      <c r="E82" s="1086"/>
      <c r="F82" s="1055"/>
      <c r="G82" s="1055"/>
      <c r="H82" s="1055"/>
      <c r="I82" s="1086"/>
      <c r="J82" s="1109"/>
      <c r="K82" s="1055"/>
      <c r="M82" s="1093"/>
    </row>
    <row r="83" spans="1:13" ht="12.75" customHeight="1" thickBot="1">
      <c r="A83" s="2180"/>
      <c r="B83" s="2154"/>
      <c r="C83" s="1112" t="s">
        <v>3414</v>
      </c>
      <c r="D83" s="1088" t="s">
        <v>2845</v>
      </c>
      <c r="E83" s="1041"/>
      <c r="F83" s="1004"/>
      <c r="G83" s="1004"/>
      <c r="H83" s="1004"/>
      <c r="I83" s="1041"/>
      <c r="J83" s="1113"/>
      <c r="K83" s="1004"/>
      <c r="M83" s="1093"/>
    </row>
    <row r="84" spans="1:13" s="1093" customFormat="1" ht="12.75" customHeight="1">
      <c r="A84" s="2149" t="s">
        <v>3033</v>
      </c>
      <c r="B84" s="2152" t="s">
        <v>3415</v>
      </c>
      <c r="C84" s="1097" t="s">
        <v>289</v>
      </c>
      <c r="D84" s="1098" t="s">
        <v>2881</v>
      </c>
      <c r="E84" s="1099">
        <v>36</v>
      </c>
      <c r="F84" s="1099">
        <v>20</v>
      </c>
      <c r="G84" s="1099">
        <v>20</v>
      </c>
      <c r="H84" s="1099">
        <v>5</v>
      </c>
      <c r="I84" s="1100" t="s">
        <v>2926</v>
      </c>
      <c r="J84" s="1099">
        <v>18</v>
      </c>
      <c r="K84" s="1099">
        <v>4</v>
      </c>
    </row>
    <row r="85" spans="1:13" s="1093" customFormat="1" ht="12.75" customHeight="1">
      <c r="A85" s="2150"/>
      <c r="B85" s="2153"/>
      <c r="C85" s="1083" t="s">
        <v>3416</v>
      </c>
      <c r="D85" s="530"/>
      <c r="E85" s="1101"/>
      <c r="F85" s="1101"/>
      <c r="G85" s="1039"/>
      <c r="H85" s="1101"/>
      <c r="I85" s="1040"/>
      <c r="J85" s="1039"/>
      <c r="K85" s="1039"/>
    </row>
    <row r="86" spans="1:13" s="1093" customFormat="1" ht="12.75" customHeight="1">
      <c r="A86" s="2150"/>
      <c r="B86" s="2153"/>
      <c r="C86" s="1083" t="s">
        <v>3417</v>
      </c>
      <c r="D86" s="1103"/>
      <c r="E86" s="1104"/>
      <c r="F86" s="1104"/>
      <c r="G86" s="1055"/>
      <c r="H86" s="1104"/>
      <c r="I86" s="1039"/>
      <c r="J86" s="1039"/>
      <c r="K86" s="1039"/>
    </row>
    <row r="87" spans="1:13" s="1093" customFormat="1" ht="13.5" customHeight="1" thickBot="1">
      <c r="A87" s="2151"/>
      <c r="B87" s="2154"/>
      <c r="C87" s="1083" t="s">
        <v>2851</v>
      </c>
      <c r="D87" s="1096"/>
      <c r="E87" s="1106"/>
      <c r="F87" s="1104"/>
      <c r="G87" s="1055"/>
      <c r="H87" s="1106"/>
      <c r="I87" s="786"/>
      <c r="J87" s="462"/>
      <c r="K87" s="462"/>
    </row>
    <row r="88" spans="1:13" s="1093" customFormat="1" ht="13.5" customHeight="1">
      <c r="A88" s="2149" t="s">
        <v>3033</v>
      </c>
      <c r="B88" s="2152" t="s">
        <v>3415</v>
      </c>
      <c r="C88" s="1097" t="s">
        <v>290</v>
      </c>
      <c r="D88" s="1098" t="s">
        <v>2881</v>
      </c>
      <c r="E88" s="1099">
        <v>37</v>
      </c>
      <c r="F88" s="1099">
        <v>20</v>
      </c>
      <c r="G88" s="1099">
        <v>20</v>
      </c>
      <c r="H88" s="1099">
        <v>6</v>
      </c>
      <c r="I88" s="1100" t="s">
        <v>2926</v>
      </c>
      <c r="J88" s="1099">
        <v>18</v>
      </c>
      <c r="K88" s="1099">
        <v>4</v>
      </c>
    </row>
    <row r="89" spans="1:13" s="1093" customFormat="1" ht="12.75" customHeight="1">
      <c r="A89" s="2150"/>
      <c r="B89" s="2153"/>
      <c r="C89" s="1083" t="s">
        <v>3418</v>
      </c>
      <c r="D89" s="530"/>
      <c r="E89" s="1101"/>
      <c r="F89" s="1101"/>
      <c r="G89" s="1039"/>
      <c r="H89" s="1101"/>
      <c r="I89" s="1040"/>
      <c r="J89" s="1039"/>
      <c r="K89" s="1039"/>
    </row>
    <row r="90" spans="1:13" s="1093" customFormat="1" ht="12.75" customHeight="1">
      <c r="A90" s="2150"/>
      <c r="B90" s="2153"/>
      <c r="C90" s="1083" t="s">
        <v>3419</v>
      </c>
      <c r="D90" s="1103"/>
      <c r="E90" s="1104"/>
      <c r="F90" s="1104"/>
      <c r="G90" s="1055"/>
      <c r="H90" s="1104"/>
      <c r="I90" s="1039"/>
      <c r="J90" s="1039"/>
      <c r="K90" s="1039"/>
    </row>
    <row r="91" spans="1:13" s="1093" customFormat="1" ht="13.5" customHeight="1" thickBot="1">
      <c r="A91" s="2151"/>
      <c r="B91" s="2154"/>
      <c r="C91" s="1105" t="s">
        <v>2855</v>
      </c>
      <c r="D91" s="1096"/>
      <c r="E91" s="1106"/>
      <c r="F91" s="1104"/>
      <c r="G91" s="1055"/>
      <c r="H91" s="1106"/>
      <c r="I91" s="786"/>
      <c r="J91" s="462"/>
      <c r="K91" s="462"/>
    </row>
    <row r="92" spans="1:13" s="1093" customFormat="1" ht="12.75" customHeight="1">
      <c r="A92" s="2149" t="s">
        <v>3033</v>
      </c>
      <c r="B92" s="2152" t="s">
        <v>3415</v>
      </c>
      <c r="C92" s="1097" t="s">
        <v>3420</v>
      </c>
      <c r="D92" s="1098" t="s">
        <v>1202</v>
      </c>
      <c r="E92" s="1114">
        <v>50</v>
      </c>
      <c r="F92" s="1114">
        <v>20</v>
      </c>
      <c r="G92" s="1114">
        <v>35</v>
      </c>
      <c r="H92" s="1114">
        <v>6</v>
      </c>
      <c r="I92" s="1100" t="s">
        <v>2926</v>
      </c>
      <c r="J92" s="1099" t="s">
        <v>2926</v>
      </c>
      <c r="K92" s="1099">
        <v>4</v>
      </c>
    </row>
    <row r="93" spans="1:13" s="1093" customFormat="1" ht="12.75" customHeight="1">
      <c r="A93" s="2150"/>
      <c r="B93" s="2153"/>
      <c r="C93" s="1083" t="s">
        <v>3421</v>
      </c>
      <c r="D93" s="530" t="s">
        <v>1203</v>
      </c>
      <c r="E93" s="1101">
        <v>40</v>
      </c>
      <c r="F93" s="1101">
        <v>20</v>
      </c>
      <c r="G93" s="1039">
        <v>35</v>
      </c>
      <c r="H93" s="1101">
        <v>6</v>
      </c>
      <c r="I93" s="1040" t="s">
        <v>2926</v>
      </c>
      <c r="J93" s="1039" t="s">
        <v>2926</v>
      </c>
      <c r="K93" s="1039">
        <v>4</v>
      </c>
    </row>
    <row r="94" spans="1:13" s="1093" customFormat="1" ht="12.75" customHeight="1">
      <c r="A94" s="2150"/>
      <c r="B94" s="2153"/>
      <c r="C94" s="1083" t="s">
        <v>3422</v>
      </c>
      <c r="D94" s="1083" t="s">
        <v>3423</v>
      </c>
      <c r="E94" s="1101">
        <v>40</v>
      </c>
      <c r="F94" s="1101">
        <v>20</v>
      </c>
      <c r="G94" s="1039">
        <v>35</v>
      </c>
      <c r="H94" s="1101">
        <v>6</v>
      </c>
      <c r="I94" s="1040" t="s">
        <v>2926</v>
      </c>
      <c r="J94" s="1039" t="s">
        <v>2926</v>
      </c>
      <c r="K94" s="1039">
        <v>4</v>
      </c>
    </row>
    <row r="95" spans="1:13" s="1093" customFormat="1" ht="13.5" customHeight="1" thickBot="1">
      <c r="A95" s="2151"/>
      <c r="B95" s="2154"/>
      <c r="C95" s="1105" t="s">
        <v>3424</v>
      </c>
      <c r="D95" s="910"/>
      <c r="E95" s="1115"/>
      <c r="F95" s="1116"/>
      <c r="G95" s="458"/>
      <c r="H95" s="1115"/>
      <c r="I95" s="786"/>
      <c r="J95" s="462"/>
      <c r="K95" s="462"/>
    </row>
    <row r="96" spans="1:13" s="1065" customFormat="1" ht="12.75">
      <c r="A96" s="2149" t="s">
        <v>3033</v>
      </c>
      <c r="B96" s="2177" t="s">
        <v>2861</v>
      </c>
      <c r="C96" s="1117" t="s">
        <v>947</v>
      </c>
      <c r="D96" s="1061" t="s">
        <v>3425</v>
      </c>
      <c r="E96" s="1062">
        <v>35</v>
      </c>
      <c r="F96" s="1062">
        <v>25</v>
      </c>
      <c r="G96" s="1062">
        <v>35</v>
      </c>
      <c r="H96" s="1063">
        <v>5</v>
      </c>
      <c r="I96" s="1064" t="s">
        <v>171</v>
      </c>
      <c r="J96" s="1062">
        <v>18</v>
      </c>
      <c r="K96" s="1062">
        <v>4.5</v>
      </c>
    </row>
    <row r="97" spans="1:13" s="1065" customFormat="1" ht="12.75">
      <c r="A97" s="2150"/>
      <c r="B97" s="2178"/>
      <c r="C97" s="1066" t="s">
        <v>3426</v>
      </c>
      <c r="D97" s="1067" t="s">
        <v>3427</v>
      </c>
      <c r="E97" s="1068">
        <v>31</v>
      </c>
      <c r="F97" s="1068">
        <v>21</v>
      </c>
      <c r="G97" s="1068">
        <v>31</v>
      </c>
      <c r="H97" s="1069">
        <v>1</v>
      </c>
      <c r="I97" s="1070" t="s">
        <v>171</v>
      </c>
      <c r="J97" s="1068">
        <v>18</v>
      </c>
      <c r="K97" s="1068">
        <v>4.5</v>
      </c>
    </row>
    <row r="98" spans="1:13" s="1065" customFormat="1" ht="12.75">
      <c r="A98" s="2150"/>
      <c r="B98" s="2178"/>
      <c r="C98" s="1066" t="s">
        <v>3428</v>
      </c>
      <c r="D98" s="1067" t="s">
        <v>3429</v>
      </c>
      <c r="E98" s="1068">
        <v>31</v>
      </c>
      <c r="F98" s="1068">
        <v>21</v>
      </c>
      <c r="G98" s="1068">
        <v>31</v>
      </c>
      <c r="H98" s="1069">
        <v>1</v>
      </c>
      <c r="I98" s="1070" t="s">
        <v>171</v>
      </c>
      <c r="J98" s="1068">
        <v>18</v>
      </c>
      <c r="K98" s="1068">
        <v>4.5</v>
      </c>
    </row>
    <row r="99" spans="1:13" s="1065" customFormat="1" ht="13.5" customHeight="1" thickBot="1">
      <c r="A99" s="2151"/>
      <c r="B99" s="2179"/>
      <c r="C99" s="1066" t="s">
        <v>2866</v>
      </c>
      <c r="D99" s="1118"/>
      <c r="E99" s="1119"/>
      <c r="F99" s="1119"/>
      <c r="G99" s="1119"/>
      <c r="H99" s="1120"/>
      <c r="I99" s="1121"/>
      <c r="J99" s="1119"/>
      <c r="K99" s="1119"/>
    </row>
    <row r="100" spans="1:13" s="1065" customFormat="1" ht="12.75">
      <c r="A100" s="2149" t="s">
        <v>3033</v>
      </c>
      <c r="B100" s="2174" t="s">
        <v>2861</v>
      </c>
      <c r="C100" s="1060" t="s">
        <v>3430</v>
      </c>
      <c r="D100" s="1061" t="s">
        <v>3425</v>
      </c>
      <c r="E100" s="1062">
        <v>26</v>
      </c>
      <c r="F100" s="1062">
        <v>21</v>
      </c>
      <c r="G100" s="1062">
        <v>26</v>
      </c>
      <c r="H100" s="1062">
        <v>6</v>
      </c>
      <c r="I100" s="1064" t="s">
        <v>171</v>
      </c>
      <c r="J100" s="1062">
        <v>17</v>
      </c>
      <c r="K100" s="1062">
        <v>4.5</v>
      </c>
    </row>
    <row r="101" spans="1:13" s="1065" customFormat="1" ht="12.75">
      <c r="A101" s="2150"/>
      <c r="B101" s="2175"/>
      <c r="C101" s="1066" t="s">
        <v>3431</v>
      </c>
      <c r="D101" s="1067" t="s">
        <v>3427</v>
      </c>
      <c r="E101" s="1068">
        <v>23</v>
      </c>
      <c r="F101" s="1068">
        <v>21</v>
      </c>
      <c r="G101" s="1068">
        <v>26</v>
      </c>
      <c r="H101" s="1068">
        <v>3</v>
      </c>
      <c r="I101" s="1070" t="s">
        <v>171</v>
      </c>
      <c r="J101" s="1068">
        <v>17</v>
      </c>
      <c r="K101" s="1068">
        <v>4.5</v>
      </c>
    </row>
    <row r="102" spans="1:13" s="1065" customFormat="1" ht="13.5" customHeight="1">
      <c r="A102" s="2150"/>
      <c r="B102" s="2175"/>
      <c r="C102" s="1066" t="s">
        <v>3432</v>
      </c>
      <c r="D102" s="1067" t="s">
        <v>3429</v>
      </c>
      <c r="E102" s="1068">
        <v>23</v>
      </c>
      <c r="F102" s="1068">
        <v>21</v>
      </c>
      <c r="G102" s="1068">
        <v>26</v>
      </c>
      <c r="H102" s="1068">
        <v>3</v>
      </c>
      <c r="I102" s="1070" t="s">
        <v>171</v>
      </c>
      <c r="J102" s="1068">
        <v>17</v>
      </c>
      <c r="K102" s="1068">
        <v>4.5</v>
      </c>
    </row>
    <row r="103" spans="1:13" s="1065" customFormat="1" ht="13.5" customHeight="1" thickBot="1">
      <c r="A103" s="2151"/>
      <c r="B103" s="2176"/>
      <c r="C103" s="1122" t="s">
        <v>3433</v>
      </c>
      <c r="D103" s="1118"/>
      <c r="E103" s="1123"/>
      <c r="F103" s="1123"/>
      <c r="G103" s="1123"/>
      <c r="H103" s="1123"/>
      <c r="I103" s="1124"/>
      <c r="J103" s="1123"/>
      <c r="K103" s="1123"/>
    </row>
    <row r="104" spans="1:13" s="1065" customFormat="1" ht="12.75">
      <c r="A104" s="2149" t="s">
        <v>3033</v>
      </c>
      <c r="B104" s="2174" t="s">
        <v>2861</v>
      </c>
      <c r="C104" s="1060" t="s">
        <v>251</v>
      </c>
      <c r="D104" s="1061" t="s">
        <v>3425</v>
      </c>
      <c r="E104" s="1062">
        <v>35</v>
      </c>
      <c r="F104" s="1062">
        <v>25</v>
      </c>
      <c r="G104" s="1062">
        <v>35</v>
      </c>
      <c r="H104" s="1062">
        <v>5</v>
      </c>
      <c r="I104" s="1064" t="s">
        <v>171</v>
      </c>
      <c r="J104" s="1062">
        <v>18</v>
      </c>
      <c r="K104" s="1062">
        <v>4.5</v>
      </c>
    </row>
    <row r="105" spans="1:13" s="1065" customFormat="1" ht="12.75">
      <c r="A105" s="2150"/>
      <c r="B105" s="2175"/>
      <c r="C105" s="1066" t="s">
        <v>3434</v>
      </c>
      <c r="D105" s="1067" t="s">
        <v>3427</v>
      </c>
      <c r="E105" s="1068">
        <v>31</v>
      </c>
      <c r="F105" s="1068">
        <v>21</v>
      </c>
      <c r="G105" s="1068">
        <v>31</v>
      </c>
      <c r="H105" s="1068">
        <v>1</v>
      </c>
      <c r="I105" s="1070" t="s">
        <v>171</v>
      </c>
      <c r="J105" s="1068">
        <v>18</v>
      </c>
      <c r="K105" s="1068">
        <v>4.5</v>
      </c>
    </row>
    <row r="106" spans="1:13" s="1065" customFormat="1" ht="13.5" customHeight="1">
      <c r="A106" s="2150"/>
      <c r="B106" s="2175"/>
      <c r="C106" s="1066" t="s">
        <v>3435</v>
      </c>
      <c r="D106" s="1067" t="s">
        <v>3429</v>
      </c>
      <c r="E106" s="1068">
        <v>31</v>
      </c>
      <c r="F106" s="1068">
        <v>21</v>
      </c>
      <c r="G106" s="1068">
        <v>31</v>
      </c>
      <c r="H106" s="1068">
        <v>1</v>
      </c>
      <c r="I106" s="1070" t="s">
        <v>171</v>
      </c>
      <c r="J106" s="1068">
        <v>18</v>
      </c>
      <c r="K106" s="1068">
        <v>4.5</v>
      </c>
    </row>
    <row r="107" spans="1:13" s="1065" customFormat="1" ht="13.5" customHeight="1" thickBot="1">
      <c r="A107" s="2151"/>
      <c r="B107" s="2176"/>
      <c r="C107" s="1122" t="s">
        <v>3436</v>
      </c>
      <c r="D107" s="1118"/>
      <c r="E107" s="1123"/>
      <c r="F107" s="1123"/>
      <c r="G107" s="1123"/>
      <c r="H107" s="1123"/>
      <c r="I107" s="1124"/>
      <c r="J107" s="1123"/>
      <c r="K107" s="1123"/>
    </row>
    <row r="108" spans="1:13" s="1065" customFormat="1" ht="12.75">
      <c r="A108" s="2149" t="s">
        <v>3033</v>
      </c>
      <c r="B108" s="2174" t="s">
        <v>2861</v>
      </c>
      <c r="C108" s="1060" t="s">
        <v>2871</v>
      </c>
      <c r="D108" s="1061" t="s">
        <v>3425</v>
      </c>
      <c r="E108" s="1062">
        <v>26</v>
      </c>
      <c r="F108" s="1062">
        <v>21</v>
      </c>
      <c r="G108" s="1062">
        <v>26</v>
      </c>
      <c r="H108" s="1062">
        <v>6</v>
      </c>
      <c r="I108" s="1064" t="s">
        <v>171</v>
      </c>
      <c r="J108" s="1062">
        <v>17</v>
      </c>
      <c r="K108" s="1062">
        <v>4.5</v>
      </c>
    </row>
    <row r="109" spans="1:13" s="1065" customFormat="1" ht="12.75">
      <c r="A109" s="2150"/>
      <c r="B109" s="2175"/>
      <c r="C109" s="1066" t="s">
        <v>3437</v>
      </c>
      <c r="D109" s="1067" t="s">
        <v>3427</v>
      </c>
      <c r="E109" s="1068">
        <v>23</v>
      </c>
      <c r="F109" s="1068">
        <v>21</v>
      </c>
      <c r="G109" s="1068">
        <v>26</v>
      </c>
      <c r="H109" s="1068">
        <v>3</v>
      </c>
      <c r="I109" s="1070" t="s">
        <v>171</v>
      </c>
      <c r="J109" s="1068">
        <v>17</v>
      </c>
      <c r="K109" s="1068">
        <v>4.5</v>
      </c>
    </row>
    <row r="110" spans="1:13" s="1065" customFormat="1" ht="13.5" customHeight="1">
      <c r="A110" s="2150"/>
      <c r="B110" s="2175"/>
      <c r="C110" s="1066" t="s">
        <v>3438</v>
      </c>
      <c r="D110" s="1067" t="s">
        <v>3429</v>
      </c>
      <c r="E110" s="1068">
        <v>23</v>
      </c>
      <c r="F110" s="1068">
        <v>21</v>
      </c>
      <c r="G110" s="1068">
        <v>26</v>
      </c>
      <c r="H110" s="1068">
        <v>3</v>
      </c>
      <c r="I110" s="1070" t="s">
        <v>171</v>
      </c>
      <c r="J110" s="1068">
        <v>17</v>
      </c>
      <c r="K110" s="1068">
        <v>4.5</v>
      </c>
    </row>
    <row r="111" spans="1:13" s="1065" customFormat="1" ht="13.5" customHeight="1" thickBot="1">
      <c r="A111" s="2151"/>
      <c r="B111" s="2176"/>
      <c r="C111" s="1122" t="s">
        <v>2875</v>
      </c>
      <c r="D111" s="1118"/>
      <c r="E111" s="1123"/>
      <c r="F111" s="1123"/>
      <c r="G111" s="1123"/>
      <c r="H111" s="802"/>
      <c r="I111" s="1124"/>
      <c r="J111" s="1123"/>
      <c r="K111" s="1123"/>
    </row>
    <row r="112" spans="1:13" ht="12.75" customHeight="1">
      <c r="A112" s="2149" t="s">
        <v>2998</v>
      </c>
      <c r="B112" s="2152" t="s">
        <v>2880</v>
      </c>
      <c r="C112" s="1097" t="s">
        <v>952</v>
      </c>
      <c r="D112" s="529" t="s">
        <v>2888</v>
      </c>
      <c r="E112" s="1099">
        <v>46</v>
      </c>
      <c r="F112" s="1099">
        <v>29</v>
      </c>
      <c r="G112" s="1099">
        <v>29</v>
      </c>
      <c r="H112" s="1099">
        <v>4</v>
      </c>
      <c r="I112" s="1100" t="s">
        <v>171</v>
      </c>
      <c r="J112" s="1099">
        <v>18</v>
      </c>
      <c r="K112" s="1099" t="s">
        <v>170</v>
      </c>
      <c r="M112" s="1093"/>
    </row>
    <row r="113" spans="1:13" ht="12.75" customHeight="1">
      <c r="A113" s="2150"/>
      <c r="B113" s="2153"/>
      <c r="C113" s="1083" t="s">
        <v>3439</v>
      </c>
      <c r="D113" s="530" t="s">
        <v>2890</v>
      </c>
      <c r="E113" s="1039">
        <v>44</v>
      </c>
      <c r="F113" s="1039">
        <v>29</v>
      </c>
      <c r="G113" s="1039">
        <v>29</v>
      </c>
      <c r="H113" s="1039">
        <v>2</v>
      </c>
      <c r="I113" s="1040" t="s">
        <v>171</v>
      </c>
      <c r="J113" s="1039">
        <v>18</v>
      </c>
      <c r="K113" s="1039" t="s">
        <v>170</v>
      </c>
      <c r="M113" s="1093"/>
    </row>
    <row r="114" spans="1:13" ht="12.75" customHeight="1">
      <c r="A114" s="2150"/>
      <c r="B114" s="2153"/>
      <c r="C114" s="1083" t="s">
        <v>3440</v>
      </c>
      <c r="D114" s="1103"/>
      <c r="E114" s="1104"/>
      <c r="F114" s="1104"/>
      <c r="G114" s="1055"/>
      <c r="H114" s="1104"/>
      <c r="I114" s="1086"/>
      <c r="J114" s="1055"/>
      <c r="K114" s="1055"/>
      <c r="M114" s="1093"/>
    </row>
    <row r="115" spans="1:13" ht="13.5" customHeight="1" thickBot="1">
      <c r="A115" s="2151"/>
      <c r="B115" s="2154"/>
      <c r="C115" s="1083" t="s">
        <v>2894</v>
      </c>
      <c r="D115" s="1096"/>
      <c r="E115" s="1106"/>
      <c r="F115" s="1106"/>
      <c r="G115" s="1004"/>
      <c r="H115" s="1106"/>
      <c r="I115" s="1041"/>
      <c r="J115" s="1004"/>
      <c r="K115" s="1004"/>
      <c r="M115" s="1093"/>
    </row>
    <row r="116" spans="1:13" s="1102" customFormat="1" ht="12.75" customHeight="1">
      <c r="A116" s="2172" t="s">
        <v>3098</v>
      </c>
      <c r="B116" s="2152" t="s">
        <v>2880</v>
      </c>
      <c r="C116" s="1097" t="s">
        <v>3441</v>
      </c>
      <c r="D116" s="529" t="s">
        <v>2881</v>
      </c>
      <c r="E116" s="1099">
        <v>61</v>
      </c>
      <c r="F116" s="1099">
        <v>48</v>
      </c>
      <c r="G116" s="1099">
        <v>48</v>
      </c>
      <c r="H116" s="1099">
        <v>9</v>
      </c>
      <c r="I116" s="1100" t="s">
        <v>171</v>
      </c>
      <c r="J116" s="1099" t="s">
        <v>171</v>
      </c>
      <c r="K116" s="1099" t="s">
        <v>170</v>
      </c>
      <c r="M116" s="1093"/>
    </row>
    <row r="117" spans="1:13" s="1102" customFormat="1" ht="13.5" customHeight="1">
      <c r="A117" s="2173"/>
      <c r="B117" s="2153"/>
      <c r="C117" s="1083" t="s">
        <v>3442</v>
      </c>
      <c r="D117" s="530"/>
      <c r="E117" s="1101"/>
      <c r="F117" s="1101"/>
      <c r="G117" s="1039"/>
      <c r="H117" s="1101"/>
      <c r="I117" s="1040"/>
      <c r="J117" s="1039"/>
      <c r="K117" s="1039"/>
      <c r="M117" s="1093"/>
    </row>
    <row r="118" spans="1:13" s="1102" customFormat="1" ht="13.5" customHeight="1">
      <c r="A118" s="2173"/>
      <c r="B118" s="2153"/>
      <c r="C118" s="1083" t="s">
        <v>3443</v>
      </c>
      <c r="D118" s="1103"/>
      <c r="E118" s="1104"/>
      <c r="F118" s="1104"/>
      <c r="G118" s="1055"/>
      <c r="H118" s="1104"/>
      <c r="I118" s="1086"/>
      <c r="J118" s="1055"/>
      <c r="K118" s="1055"/>
      <c r="M118" s="1093"/>
    </row>
    <row r="119" spans="1:13" s="1093" customFormat="1" ht="13.5" customHeight="1" thickBot="1">
      <c r="A119" s="2173"/>
      <c r="B119" s="2154"/>
      <c r="C119" s="1105" t="s">
        <v>3444</v>
      </c>
      <c r="D119" s="1096"/>
      <c r="E119" s="1106"/>
      <c r="F119" s="1106"/>
      <c r="G119" s="1004"/>
      <c r="H119" s="1106"/>
      <c r="I119" s="1041"/>
      <c r="J119" s="1004"/>
      <c r="K119" s="1004"/>
    </row>
    <row r="120" spans="1:13" s="1093" customFormat="1" ht="12.75" customHeight="1">
      <c r="A120" s="2149" t="s">
        <v>3033</v>
      </c>
      <c r="B120" s="2152" t="s">
        <v>2880</v>
      </c>
      <c r="C120" s="1097" t="s">
        <v>3445</v>
      </c>
      <c r="D120" s="529" t="s">
        <v>2888</v>
      </c>
      <c r="E120" s="1099">
        <v>43</v>
      </c>
      <c r="F120" s="1099">
        <v>29</v>
      </c>
      <c r="G120" s="1099">
        <v>29</v>
      </c>
      <c r="H120" s="1099">
        <v>5</v>
      </c>
      <c r="I120" s="1100" t="s">
        <v>171</v>
      </c>
      <c r="J120" s="1099">
        <v>18</v>
      </c>
      <c r="K120" s="1099" t="s">
        <v>170</v>
      </c>
    </row>
    <row r="121" spans="1:13" ht="12.75" customHeight="1">
      <c r="A121" s="2150"/>
      <c r="B121" s="2153"/>
      <c r="C121" s="1083" t="s">
        <v>3446</v>
      </c>
      <c r="D121" s="530" t="s">
        <v>2890</v>
      </c>
      <c r="E121" s="1039">
        <v>39</v>
      </c>
      <c r="F121" s="1039">
        <v>27</v>
      </c>
      <c r="G121" s="1039">
        <v>27</v>
      </c>
      <c r="H121" s="1039">
        <v>5</v>
      </c>
      <c r="I121" s="1040" t="s">
        <v>171</v>
      </c>
      <c r="J121" s="1039">
        <v>18</v>
      </c>
      <c r="K121" s="1039" t="s">
        <v>170</v>
      </c>
      <c r="M121" s="1093"/>
    </row>
    <row r="122" spans="1:13" ht="12.75" customHeight="1">
      <c r="A122" s="2150"/>
      <c r="B122" s="2153"/>
      <c r="C122" s="1083" t="s">
        <v>3447</v>
      </c>
      <c r="D122" s="1103"/>
      <c r="E122" s="1104"/>
      <c r="F122" s="1104"/>
      <c r="G122" s="1055"/>
      <c r="H122" s="1104"/>
      <c r="I122" s="1086"/>
      <c r="J122" s="1055"/>
      <c r="K122" s="1055"/>
      <c r="M122" s="1093"/>
    </row>
    <row r="123" spans="1:13" ht="13.5" customHeight="1" thickBot="1">
      <c r="A123" s="2151"/>
      <c r="B123" s="2154"/>
      <c r="C123" s="1083" t="s">
        <v>3448</v>
      </c>
      <c r="D123" s="1096"/>
      <c r="E123" s="1106"/>
      <c r="F123" s="1106"/>
      <c r="G123" s="1004"/>
      <c r="H123" s="1106"/>
      <c r="I123" s="1041"/>
      <c r="J123" s="1004"/>
      <c r="K123" s="1004"/>
      <c r="M123" s="1093"/>
    </row>
    <row r="124" spans="1:13" s="1093" customFormat="1" ht="12.75" customHeight="1">
      <c r="A124" s="2149" t="s">
        <v>2998</v>
      </c>
      <c r="B124" s="2152" t="s">
        <v>2880</v>
      </c>
      <c r="C124" s="1097" t="s">
        <v>3449</v>
      </c>
      <c r="D124" s="529" t="s">
        <v>2881</v>
      </c>
      <c r="E124" s="1099">
        <v>51</v>
      </c>
      <c r="F124" s="1099">
        <v>39</v>
      </c>
      <c r="G124" s="1099">
        <v>39</v>
      </c>
      <c r="H124" s="1099">
        <v>9</v>
      </c>
      <c r="I124" s="1100" t="s">
        <v>171</v>
      </c>
      <c r="J124" s="1099" t="s">
        <v>171</v>
      </c>
      <c r="K124" s="1099" t="s">
        <v>170</v>
      </c>
    </row>
    <row r="125" spans="1:13" s="1093" customFormat="1" ht="13.5" customHeight="1">
      <c r="A125" s="2150"/>
      <c r="B125" s="2153"/>
      <c r="C125" s="1083" t="s">
        <v>3450</v>
      </c>
      <c r="D125" s="530"/>
      <c r="E125" s="1101"/>
      <c r="F125" s="1101"/>
      <c r="G125" s="1039"/>
      <c r="H125" s="1101"/>
      <c r="I125" s="1040"/>
      <c r="J125" s="1039"/>
      <c r="K125" s="1039"/>
    </row>
    <row r="126" spans="1:13" s="1093" customFormat="1" ht="13.5" customHeight="1">
      <c r="A126" s="2150"/>
      <c r="B126" s="2153"/>
      <c r="C126" s="1083" t="s">
        <v>3451</v>
      </c>
      <c r="D126" s="1103"/>
      <c r="E126" s="1104"/>
      <c r="F126" s="1104"/>
      <c r="G126" s="1055"/>
      <c r="H126" s="1104"/>
      <c r="I126" s="1086"/>
      <c r="J126" s="1055"/>
      <c r="K126" s="1055"/>
    </row>
    <row r="127" spans="1:13" s="1093" customFormat="1" ht="13.5" customHeight="1" thickBot="1">
      <c r="A127" s="2151"/>
      <c r="B127" s="2154"/>
      <c r="C127" s="1083" t="s">
        <v>3452</v>
      </c>
      <c r="D127" s="1096"/>
      <c r="E127" s="1106"/>
      <c r="F127" s="1106"/>
      <c r="G127" s="1004"/>
      <c r="H127" s="1106"/>
      <c r="I127" s="1041"/>
      <c r="J127" s="1004"/>
      <c r="K127" s="1004"/>
    </row>
    <row r="128" spans="1:13" s="1065" customFormat="1" ht="22.5">
      <c r="A128" s="2149" t="s">
        <v>3033</v>
      </c>
      <c r="B128" s="2152" t="s">
        <v>2895</v>
      </c>
      <c r="C128" s="1060" t="s">
        <v>3453</v>
      </c>
      <c r="D128" s="1125" t="s">
        <v>3454</v>
      </c>
      <c r="E128" s="1062">
        <v>55</v>
      </c>
      <c r="F128" s="1062">
        <v>41</v>
      </c>
      <c r="G128" s="1062">
        <v>55</v>
      </c>
      <c r="H128" s="1063">
        <v>7</v>
      </c>
      <c r="I128" s="1064" t="s">
        <v>171</v>
      </c>
      <c r="J128" s="1062">
        <v>21</v>
      </c>
      <c r="K128" s="1062">
        <v>4.5</v>
      </c>
      <c r="L128" s="1126"/>
    </row>
    <row r="129" spans="1:12" s="1065" customFormat="1" ht="12.75">
      <c r="A129" s="2150"/>
      <c r="B129" s="2153"/>
      <c r="C129" s="1066" t="s">
        <v>3455</v>
      </c>
      <c r="D129" s="1127" t="s">
        <v>3456</v>
      </c>
      <c r="E129" s="1068">
        <v>52</v>
      </c>
      <c r="F129" s="1068">
        <v>40</v>
      </c>
      <c r="G129" s="1068">
        <v>52</v>
      </c>
      <c r="H129" s="1069">
        <v>5</v>
      </c>
      <c r="I129" s="1070" t="s">
        <v>171</v>
      </c>
      <c r="J129" s="1068">
        <v>21</v>
      </c>
      <c r="K129" s="1068">
        <v>4.5</v>
      </c>
      <c r="L129" s="1126"/>
    </row>
    <row r="130" spans="1:12" s="1065" customFormat="1" ht="12.75">
      <c r="A130" s="2150"/>
      <c r="B130" s="2153"/>
      <c r="C130" s="1066" t="s">
        <v>3457</v>
      </c>
      <c r="D130" s="1127" t="s">
        <v>3458</v>
      </c>
      <c r="E130" s="1068">
        <v>52</v>
      </c>
      <c r="F130" s="1068">
        <v>40</v>
      </c>
      <c r="G130" s="1068">
        <v>52</v>
      </c>
      <c r="H130" s="1069">
        <v>5</v>
      </c>
      <c r="I130" s="1070" t="s">
        <v>171</v>
      </c>
      <c r="J130" s="1068">
        <v>21</v>
      </c>
      <c r="K130" s="1068">
        <v>4.5</v>
      </c>
      <c r="L130" s="1126"/>
    </row>
    <row r="131" spans="1:12" s="1065" customFormat="1" ht="13.5" thickBot="1">
      <c r="A131" s="2151"/>
      <c r="B131" s="2154"/>
      <c r="C131" s="1128" t="s">
        <v>3459</v>
      </c>
      <c r="D131" s="1129" t="s">
        <v>3460</v>
      </c>
      <c r="E131" s="1077">
        <v>42</v>
      </c>
      <c r="F131" s="1077">
        <v>32</v>
      </c>
      <c r="G131" s="1077">
        <v>42</v>
      </c>
      <c r="H131" s="1078">
        <v>5</v>
      </c>
      <c r="I131" s="1079" t="s">
        <v>171</v>
      </c>
      <c r="J131" s="1077">
        <v>21</v>
      </c>
      <c r="K131" s="1077">
        <v>4.5</v>
      </c>
      <c r="L131" s="1126"/>
    </row>
    <row r="132" spans="1:12" s="1065" customFormat="1" ht="12.75">
      <c r="A132" s="2149" t="s">
        <v>3461</v>
      </c>
      <c r="B132" s="2158" t="s">
        <v>3462</v>
      </c>
      <c r="C132" s="1060" t="s">
        <v>3463</v>
      </c>
      <c r="D132" s="1061" t="s">
        <v>2881</v>
      </c>
      <c r="E132" s="1062">
        <v>26.5</v>
      </c>
      <c r="F132" s="1062">
        <v>20</v>
      </c>
      <c r="G132" s="1062">
        <v>26.5</v>
      </c>
      <c r="H132" s="1063">
        <v>3.5</v>
      </c>
      <c r="I132" s="1064" t="s">
        <v>171</v>
      </c>
      <c r="J132" s="1062">
        <v>18</v>
      </c>
      <c r="K132" s="1062">
        <v>4.5</v>
      </c>
      <c r="L132" s="1126"/>
    </row>
    <row r="133" spans="1:12" s="1065" customFormat="1" ht="12.75">
      <c r="A133" s="2150"/>
      <c r="B133" s="2153"/>
      <c r="C133" s="1066" t="s">
        <v>3464</v>
      </c>
      <c r="D133" s="1067"/>
      <c r="E133" s="1068"/>
      <c r="F133" s="1068"/>
      <c r="G133" s="1068"/>
      <c r="H133" s="1069"/>
      <c r="I133" s="1070"/>
      <c r="J133" s="1068"/>
      <c r="K133" s="1068"/>
      <c r="L133" s="1126"/>
    </row>
    <row r="134" spans="1:12" s="1065" customFormat="1" ht="12.75">
      <c r="A134" s="2150"/>
      <c r="B134" s="2153"/>
      <c r="C134" s="1066" t="s">
        <v>3465</v>
      </c>
      <c r="D134" s="1071"/>
      <c r="E134" s="1072"/>
      <c r="F134" s="1072"/>
      <c r="G134" s="1072"/>
      <c r="H134" s="1073"/>
      <c r="I134" s="1074"/>
      <c r="J134" s="1072"/>
      <c r="K134" s="1072"/>
      <c r="L134" s="1126"/>
    </row>
    <row r="135" spans="1:12" s="1065" customFormat="1" ht="13.5" thickBot="1">
      <c r="A135" s="2151"/>
      <c r="B135" s="2154"/>
      <c r="C135" s="1130" t="s">
        <v>2900</v>
      </c>
      <c r="D135" s="1076"/>
      <c r="E135" s="1077"/>
      <c r="F135" s="1077"/>
      <c r="G135" s="1077"/>
      <c r="H135" s="1078"/>
      <c r="I135" s="1079"/>
      <c r="J135" s="1077"/>
      <c r="K135" s="1077"/>
      <c r="L135" s="1126"/>
    </row>
    <row r="136" spans="1:12" s="1065" customFormat="1" ht="12.75">
      <c r="A136" s="2149" t="s">
        <v>2998</v>
      </c>
      <c r="B136" s="2158" t="s">
        <v>3462</v>
      </c>
      <c r="C136" s="1060" t="s">
        <v>3466</v>
      </c>
      <c r="D136" s="1061" t="s">
        <v>2881</v>
      </c>
      <c r="E136" s="1062">
        <v>26.5</v>
      </c>
      <c r="F136" s="1062">
        <v>20</v>
      </c>
      <c r="G136" s="1062">
        <v>26.5</v>
      </c>
      <c r="H136" s="1063">
        <v>3.5</v>
      </c>
      <c r="I136" s="1064" t="s">
        <v>171</v>
      </c>
      <c r="J136" s="1062">
        <v>19.5</v>
      </c>
      <c r="K136" s="1062">
        <v>4.5</v>
      </c>
      <c r="L136" s="1126"/>
    </row>
    <row r="137" spans="1:12" s="1065" customFormat="1" ht="12.75">
      <c r="A137" s="2150"/>
      <c r="B137" s="2153"/>
      <c r="C137" s="1066" t="s">
        <v>3467</v>
      </c>
      <c r="D137" s="1067"/>
      <c r="E137" s="1068"/>
      <c r="F137" s="1068"/>
      <c r="G137" s="1068"/>
      <c r="H137" s="1069"/>
      <c r="I137" s="1070"/>
      <c r="J137" s="1068"/>
      <c r="K137" s="1068"/>
      <c r="L137" s="1126"/>
    </row>
    <row r="138" spans="1:12" s="1065" customFormat="1" ht="12.75">
      <c r="A138" s="2150"/>
      <c r="B138" s="2153"/>
      <c r="C138" s="1066" t="s">
        <v>3468</v>
      </c>
      <c r="D138" s="1071"/>
      <c r="E138" s="1072"/>
      <c r="F138" s="1072"/>
      <c r="G138" s="1072"/>
      <c r="H138" s="1073"/>
      <c r="I138" s="1074"/>
      <c r="J138" s="1072"/>
      <c r="K138" s="1072"/>
      <c r="L138" s="1126"/>
    </row>
    <row r="139" spans="1:12" s="1093" customFormat="1" ht="13.5" thickBot="1">
      <c r="A139" s="2151"/>
      <c r="B139" s="2154"/>
      <c r="C139" s="1130" t="s">
        <v>3469</v>
      </c>
      <c r="D139" s="1076"/>
      <c r="E139" s="1077"/>
      <c r="F139" s="1077"/>
      <c r="G139" s="1077"/>
      <c r="H139" s="1078"/>
      <c r="I139" s="1079"/>
      <c r="J139" s="1077"/>
      <c r="K139" s="1077"/>
      <c r="L139" s="1126"/>
    </row>
    <row r="140" spans="1:12" s="1093" customFormat="1" ht="12.75">
      <c r="A140" s="2149" t="s">
        <v>3033</v>
      </c>
      <c r="B140" s="2158" t="s">
        <v>3462</v>
      </c>
      <c r="C140" s="1060" t="s">
        <v>255</v>
      </c>
      <c r="D140" s="1061" t="s">
        <v>2881</v>
      </c>
      <c r="E140" s="1062">
        <v>26.5</v>
      </c>
      <c r="F140" s="1062">
        <v>20</v>
      </c>
      <c r="G140" s="1062">
        <v>26.5</v>
      </c>
      <c r="H140" s="1063">
        <v>3.5</v>
      </c>
      <c r="I140" s="1064" t="s">
        <v>171</v>
      </c>
      <c r="J140" s="1062">
        <v>19.5</v>
      </c>
      <c r="K140" s="1062">
        <v>4.5</v>
      </c>
      <c r="L140" s="1126"/>
    </row>
    <row r="141" spans="1:12" s="1093" customFormat="1" ht="12.75">
      <c r="A141" s="2150"/>
      <c r="B141" s="2153"/>
      <c r="C141" s="1066" t="s">
        <v>3470</v>
      </c>
      <c r="D141" s="1067"/>
      <c r="E141" s="1068"/>
      <c r="F141" s="1068"/>
      <c r="G141" s="1068"/>
      <c r="H141" s="1069"/>
      <c r="I141" s="1070"/>
      <c r="J141" s="1068"/>
      <c r="K141" s="1068"/>
      <c r="L141" s="1126"/>
    </row>
    <row r="142" spans="1:12" s="1093" customFormat="1" ht="12.75">
      <c r="A142" s="2150"/>
      <c r="B142" s="2153"/>
      <c r="C142" s="1066" t="s">
        <v>3471</v>
      </c>
      <c r="D142" s="1071"/>
      <c r="E142" s="1072"/>
      <c r="F142" s="1072"/>
      <c r="G142" s="1072"/>
      <c r="H142" s="1073"/>
      <c r="I142" s="1074"/>
      <c r="J142" s="1072"/>
      <c r="K142" s="1072"/>
      <c r="L142" s="1126"/>
    </row>
    <row r="143" spans="1:12" s="1093" customFormat="1" ht="13.5" thickBot="1">
      <c r="A143" s="2151"/>
      <c r="B143" s="2154"/>
      <c r="C143" s="1130" t="s">
        <v>2904</v>
      </c>
      <c r="D143" s="1076"/>
      <c r="E143" s="1077"/>
      <c r="F143" s="1077"/>
      <c r="G143" s="1077"/>
      <c r="H143" s="1078"/>
      <c r="I143" s="1079"/>
      <c r="J143" s="1077"/>
      <c r="K143" s="1077"/>
      <c r="L143" s="1126"/>
    </row>
    <row r="144" spans="1:12">
      <c r="A144" s="2149" t="s">
        <v>3033</v>
      </c>
      <c r="B144" s="2152" t="s">
        <v>2905</v>
      </c>
      <c r="C144" s="1131" t="s">
        <v>3472</v>
      </c>
      <c r="D144" s="529" t="s">
        <v>2906</v>
      </c>
      <c r="E144" s="992">
        <v>32</v>
      </c>
      <c r="F144" s="992">
        <v>23</v>
      </c>
      <c r="G144" s="992">
        <v>23</v>
      </c>
      <c r="H144" s="1099">
        <v>4.5</v>
      </c>
      <c r="I144" s="994">
        <v>25</v>
      </c>
      <c r="J144" s="992">
        <v>19</v>
      </c>
      <c r="K144" s="992">
        <v>4.5</v>
      </c>
      <c r="L144" s="1132"/>
    </row>
    <row r="145" spans="1:13" ht="12.75" customHeight="1">
      <c r="A145" s="2150"/>
      <c r="B145" s="2153"/>
      <c r="C145" s="995" t="s">
        <v>2907</v>
      </c>
      <c r="D145" s="530" t="s">
        <v>2909</v>
      </c>
      <c r="E145" s="997">
        <v>29</v>
      </c>
      <c r="F145" s="997">
        <v>20</v>
      </c>
      <c r="G145" s="997">
        <v>20</v>
      </c>
      <c r="H145" s="1039">
        <v>4.5</v>
      </c>
      <c r="I145" s="999">
        <v>25</v>
      </c>
      <c r="J145" s="997">
        <v>19</v>
      </c>
      <c r="K145" s="997">
        <v>4.5</v>
      </c>
    </row>
    <row r="146" spans="1:13" s="1133" customFormat="1" ht="23.25">
      <c r="A146" s="2150"/>
      <c r="B146" s="2153"/>
      <c r="C146" s="995" t="s">
        <v>2908</v>
      </c>
      <c r="D146" s="530" t="s">
        <v>3473</v>
      </c>
      <c r="E146" s="997">
        <v>29</v>
      </c>
      <c r="F146" s="997">
        <v>20</v>
      </c>
      <c r="G146" s="997">
        <v>20</v>
      </c>
      <c r="H146" s="1039">
        <v>4.5</v>
      </c>
      <c r="I146" s="999">
        <v>25</v>
      </c>
      <c r="J146" s="997">
        <v>19</v>
      </c>
      <c r="K146" s="997">
        <v>4.5</v>
      </c>
    </row>
    <row r="147" spans="1:13" ht="13.5" customHeight="1">
      <c r="A147" s="2150"/>
      <c r="B147" s="2153"/>
      <c r="C147" s="1083" t="s">
        <v>3474</v>
      </c>
      <c r="D147" s="1091"/>
      <c r="E147" s="1134"/>
      <c r="F147" s="1134"/>
      <c r="G147" s="1036"/>
      <c r="H147" s="1134"/>
      <c r="I147" s="1037"/>
      <c r="J147" s="1036"/>
      <c r="K147" s="1036"/>
      <c r="L147" s="1132"/>
    </row>
    <row r="148" spans="1:13" ht="12.75" customHeight="1">
      <c r="A148" s="2150"/>
      <c r="B148" s="2153"/>
      <c r="C148" s="1135" t="s">
        <v>257</v>
      </c>
      <c r="D148" s="530"/>
      <c r="E148" s="1101"/>
      <c r="F148" s="1101"/>
      <c r="G148" s="1039"/>
      <c r="H148" s="1101"/>
      <c r="I148" s="1040"/>
      <c r="J148" s="1039"/>
      <c r="K148" s="1039"/>
    </row>
    <row r="149" spans="1:13" ht="13.5" customHeight="1" thickBot="1">
      <c r="A149" s="2151"/>
      <c r="B149" s="2154"/>
      <c r="C149" s="1001"/>
      <c r="D149" s="1096"/>
      <c r="E149" s="1106"/>
      <c r="F149" s="1106"/>
      <c r="G149" s="1004"/>
      <c r="H149" s="1106"/>
      <c r="I149" s="1041"/>
      <c r="J149" s="1004"/>
      <c r="K149" s="1004"/>
    </row>
    <row r="150" spans="1:13" ht="12.75" customHeight="1">
      <c r="A150" s="2149" t="s">
        <v>3033</v>
      </c>
      <c r="B150" s="2152" t="s">
        <v>3475</v>
      </c>
      <c r="C150" s="1136" t="s">
        <v>3476</v>
      </c>
      <c r="D150" s="529" t="s">
        <v>2906</v>
      </c>
      <c r="E150" s="992">
        <v>38</v>
      </c>
      <c r="F150" s="992" t="s">
        <v>3477</v>
      </c>
      <c r="G150" s="992" t="s">
        <v>3477</v>
      </c>
      <c r="H150" s="1099">
        <v>5</v>
      </c>
      <c r="I150" s="994">
        <v>20</v>
      </c>
      <c r="J150" s="992" t="s">
        <v>3478</v>
      </c>
      <c r="K150" s="992">
        <v>4.5</v>
      </c>
    </row>
    <row r="151" spans="1:13" ht="12.75" customHeight="1">
      <c r="A151" s="2150"/>
      <c r="B151" s="2153"/>
      <c r="C151" s="995" t="s">
        <v>259</v>
      </c>
      <c r="D151" s="530" t="s">
        <v>2909</v>
      </c>
      <c r="E151" s="997">
        <v>29</v>
      </c>
      <c r="F151" s="997">
        <v>20</v>
      </c>
      <c r="G151" s="997">
        <v>20</v>
      </c>
      <c r="H151" s="1039">
        <v>4</v>
      </c>
      <c r="I151" s="999">
        <v>20</v>
      </c>
      <c r="J151" s="997" t="s">
        <v>3478</v>
      </c>
      <c r="K151" s="997">
        <v>4.5</v>
      </c>
    </row>
    <row r="152" spans="1:13" s="1133" customFormat="1" ht="23.25">
      <c r="A152" s="2150"/>
      <c r="B152" s="2153"/>
      <c r="C152" s="995" t="s">
        <v>260</v>
      </c>
      <c r="D152" s="530" t="s">
        <v>3473</v>
      </c>
      <c r="E152" s="997">
        <v>29</v>
      </c>
      <c r="F152" s="997">
        <v>20</v>
      </c>
      <c r="G152" s="997">
        <v>20</v>
      </c>
      <c r="H152" s="1039">
        <v>4</v>
      </c>
      <c r="I152" s="999">
        <v>20</v>
      </c>
      <c r="J152" s="997" t="s">
        <v>3478</v>
      </c>
      <c r="K152" s="997">
        <v>4.5</v>
      </c>
    </row>
    <row r="153" spans="1:13" ht="13.5" customHeight="1">
      <c r="A153" s="2150"/>
      <c r="B153" s="2153"/>
      <c r="C153" s="995" t="s">
        <v>3479</v>
      </c>
      <c r="D153" s="1091"/>
      <c r="E153" s="1035"/>
      <c r="F153" s="1035"/>
      <c r="G153" s="1035"/>
      <c r="H153" s="1036"/>
      <c r="I153" s="1137"/>
      <c r="J153" s="1035"/>
      <c r="K153" s="1035"/>
    </row>
    <row r="154" spans="1:13" ht="12.75" customHeight="1" thickBot="1">
      <c r="A154" s="2150"/>
      <c r="B154" s="2153"/>
      <c r="C154" s="1130" t="s">
        <v>3480</v>
      </c>
      <c r="D154" s="530"/>
      <c r="E154" s="997"/>
      <c r="F154" s="997"/>
      <c r="G154" s="997"/>
      <c r="H154" s="1039"/>
      <c r="I154" s="999"/>
      <c r="J154" s="997"/>
      <c r="K154" s="997"/>
    </row>
    <row r="155" spans="1:13" ht="13.5" customHeight="1" thickBot="1">
      <c r="A155" s="2151"/>
      <c r="B155" s="2154"/>
      <c r="C155" s="1138"/>
      <c r="D155" s="1096"/>
      <c r="E155" s="1004"/>
      <c r="F155" s="1004"/>
      <c r="G155" s="1004"/>
      <c r="H155" s="1004"/>
      <c r="I155" s="1041"/>
      <c r="J155" s="1004"/>
      <c r="K155" s="1004"/>
    </row>
    <row r="156" spans="1:13" s="1102" customFormat="1" ht="12.75" customHeight="1">
      <c r="A156" s="2149" t="s">
        <v>3033</v>
      </c>
      <c r="B156" s="2152" t="s">
        <v>3481</v>
      </c>
      <c r="C156" s="1097" t="s">
        <v>262</v>
      </c>
      <c r="D156" s="1139" t="s">
        <v>2916</v>
      </c>
      <c r="E156" s="1140">
        <v>42</v>
      </c>
      <c r="F156" s="1099">
        <v>23</v>
      </c>
      <c r="G156" s="1099">
        <v>23</v>
      </c>
      <c r="H156" s="1100">
        <v>3</v>
      </c>
      <c r="I156" s="1100" t="s">
        <v>171</v>
      </c>
      <c r="J156" s="1099">
        <v>18</v>
      </c>
      <c r="K156" s="1099" t="s">
        <v>170</v>
      </c>
      <c r="M156" s="1093"/>
    </row>
    <row r="157" spans="1:13" s="1102" customFormat="1" ht="12.75" customHeight="1">
      <c r="A157" s="2150"/>
      <c r="B157" s="2153"/>
      <c r="C157" s="1083" t="s">
        <v>3482</v>
      </c>
      <c r="D157" s="1141" t="s">
        <v>2918</v>
      </c>
      <c r="E157" s="1142">
        <v>36</v>
      </c>
      <c r="F157" s="1039">
        <v>23</v>
      </c>
      <c r="G157" s="1039">
        <v>23</v>
      </c>
      <c r="H157" s="1040">
        <v>2</v>
      </c>
      <c r="I157" s="1040" t="s">
        <v>171</v>
      </c>
      <c r="J157" s="1039">
        <v>18</v>
      </c>
      <c r="K157" s="1039" t="s">
        <v>170</v>
      </c>
      <c r="M157" s="1093"/>
    </row>
    <row r="158" spans="1:13" s="1102" customFormat="1" ht="12.75" customHeight="1">
      <c r="A158" s="2150"/>
      <c r="B158" s="2153"/>
      <c r="C158" s="1083" t="s">
        <v>3483</v>
      </c>
      <c r="D158" s="1083" t="s">
        <v>2920</v>
      </c>
      <c r="E158" s="1142">
        <v>36</v>
      </c>
      <c r="F158" s="1039">
        <v>23</v>
      </c>
      <c r="G158" s="1039">
        <v>23</v>
      </c>
      <c r="H158" s="1040">
        <v>2</v>
      </c>
      <c r="I158" s="1040" t="s">
        <v>171</v>
      </c>
      <c r="J158" s="1039">
        <v>18</v>
      </c>
      <c r="K158" s="1039" t="s">
        <v>170</v>
      </c>
      <c r="M158" s="1093"/>
    </row>
    <row r="159" spans="1:13" s="1102" customFormat="1" ht="13.5" customHeight="1" thickBot="1">
      <c r="A159" s="2151"/>
      <c r="B159" s="2154"/>
      <c r="C159" s="1083" t="s">
        <v>2919</v>
      </c>
      <c r="D159" s="1095"/>
      <c r="E159" s="1143"/>
      <c r="F159" s="462"/>
      <c r="G159" s="462"/>
      <c r="H159" s="1037"/>
      <c r="I159" s="786"/>
      <c r="J159" s="462"/>
      <c r="K159" s="462"/>
      <c r="M159" s="1093"/>
    </row>
    <row r="160" spans="1:13" s="1102" customFormat="1" ht="13.5" customHeight="1">
      <c r="A160" s="2149" t="s">
        <v>3033</v>
      </c>
      <c r="B160" s="2169" t="s">
        <v>3481</v>
      </c>
      <c r="C160" s="1097" t="s">
        <v>265</v>
      </c>
      <c r="D160" s="1139" t="s">
        <v>2916</v>
      </c>
      <c r="E160" s="1140">
        <v>42</v>
      </c>
      <c r="F160" s="1099">
        <v>23</v>
      </c>
      <c r="G160" s="1099">
        <v>23</v>
      </c>
      <c r="H160" s="1100">
        <v>3</v>
      </c>
      <c r="I160" s="1100" t="s">
        <v>171</v>
      </c>
      <c r="J160" s="1099">
        <v>18</v>
      </c>
      <c r="K160" s="1099" t="s">
        <v>170</v>
      </c>
      <c r="M160" s="1093"/>
    </row>
    <row r="161" spans="1:13" s="1102" customFormat="1" ht="12.75" customHeight="1">
      <c r="A161" s="2150"/>
      <c r="B161" s="2170"/>
      <c r="C161" s="1083" t="s">
        <v>3484</v>
      </c>
      <c r="D161" s="1141" t="s">
        <v>2918</v>
      </c>
      <c r="E161" s="1142">
        <v>36</v>
      </c>
      <c r="F161" s="1039">
        <v>23</v>
      </c>
      <c r="G161" s="1039">
        <v>23</v>
      </c>
      <c r="H161" s="1040">
        <v>2</v>
      </c>
      <c r="I161" s="1040" t="s">
        <v>171</v>
      </c>
      <c r="J161" s="1039">
        <v>18</v>
      </c>
      <c r="K161" s="1039" t="s">
        <v>170</v>
      </c>
      <c r="M161" s="1093"/>
    </row>
    <row r="162" spans="1:13" s="1102" customFormat="1" ht="13.5" customHeight="1">
      <c r="A162" s="2150"/>
      <c r="B162" s="2170"/>
      <c r="C162" s="1083" t="s">
        <v>3485</v>
      </c>
      <c r="D162" s="1083" t="s">
        <v>2920</v>
      </c>
      <c r="E162" s="1142">
        <v>36</v>
      </c>
      <c r="F162" s="1039">
        <v>23</v>
      </c>
      <c r="G162" s="1039">
        <v>23</v>
      </c>
      <c r="H162" s="1040">
        <v>2</v>
      </c>
      <c r="I162" s="1040" t="s">
        <v>171</v>
      </c>
      <c r="J162" s="1039">
        <v>18</v>
      </c>
      <c r="K162" s="1039" t="s">
        <v>170</v>
      </c>
      <c r="M162" s="1093"/>
    </row>
    <row r="163" spans="1:13" s="1102" customFormat="1" ht="13.5" customHeight="1" thickBot="1">
      <c r="A163" s="2151"/>
      <c r="B163" s="2171"/>
      <c r="C163" s="1105" t="s">
        <v>2923</v>
      </c>
      <c r="D163" s="910"/>
      <c r="E163" s="463"/>
      <c r="F163" s="462"/>
      <c r="G163" s="462"/>
      <c r="H163" s="786"/>
      <c r="I163" s="786"/>
      <c r="J163" s="462"/>
      <c r="K163" s="462"/>
      <c r="M163" s="1093"/>
    </row>
    <row r="164" spans="1:13" ht="12.75" customHeight="1">
      <c r="A164" s="2149" t="s">
        <v>3033</v>
      </c>
      <c r="B164" s="2152" t="s">
        <v>537</v>
      </c>
      <c r="C164" s="1144" t="s">
        <v>267</v>
      </c>
      <c r="D164" s="1095" t="s">
        <v>2842</v>
      </c>
      <c r="E164" s="1036">
        <v>23</v>
      </c>
      <c r="F164" s="1036">
        <v>19</v>
      </c>
      <c r="G164" s="1036">
        <v>19</v>
      </c>
      <c r="H164" s="1036">
        <v>0</v>
      </c>
      <c r="I164" s="1037">
        <v>15</v>
      </c>
      <c r="J164" s="1092">
        <v>16</v>
      </c>
      <c r="K164" s="1036">
        <v>4</v>
      </c>
      <c r="M164" s="1093"/>
    </row>
    <row r="165" spans="1:13" ht="12.75" customHeight="1">
      <c r="A165" s="2150"/>
      <c r="B165" s="2153"/>
      <c r="C165" s="1083" t="s">
        <v>955</v>
      </c>
      <c r="D165" s="530"/>
      <c r="E165" s="1039"/>
      <c r="F165" s="1039"/>
      <c r="G165" s="1039"/>
      <c r="H165" s="1039"/>
      <c r="I165" s="1040"/>
      <c r="J165" s="1039"/>
      <c r="K165" s="1039"/>
      <c r="M165" s="1093"/>
    </row>
    <row r="166" spans="1:13" ht="12.75" customHeight="1">
      <c r="A166" s="2150"/>
      <c r="B166" s="2153"/>
      <c r="C166" s="1112" t="s">
        <v>268</v>
      </c>
      <c r="D166" s="1103"/>
      <c r="E166" s="1055"/>
      <c r="F166" s="1055"/>
      <c r="G166" s="1055"/>
      <c r="H166" s="1055"/>
      <c r="I166" s="1086"/>
      <c r="J166" s="1055"/>
      <c r="K166" s="1055"/>
      <c r="M166" s="1093"/>
    </row>
    <row r="167" spans="1:13" ht="13.5" customHeight="1">
      <c r="A167" s="2150"/>
      <c r="B167" s="2153"/>
      <c r="C167" s="1112" t="s">
        <v>956</v>
      </c>
      <c r="D167" s="1103"/>
      <c r="E167" s="1055"/>
      <c r="F167" s="1055"/>
      <c r="G167" s="1055"/>
      <c r="H167" s="1055"/>
      <c r="I167" s="1086"/>
      <c r="J167" s="1055"/>
      <c r="K167" s="1055"/>
      <c r="M167" s="1093"/>
    </row>
    <row r="168" spans="1:13" ht="13.5" customHeight="1" thickBot="1">
      <c r="A168" s="2151"/>
      <c r="B168" s="2154"/>
      <c r="C168" s="1145" t="s">
        <v>3486</v>
      </c>
      <c r="D168" s="1096"/>
      <c r="E168" s="1004"/>
      <c r="F168" s="1004"/>
      <c r="G168" s="1004"/>
      <c r="H168" s="1004"/>
      <c r="I168" s="1041"/>
      <c r="J168" s="1004"/>
      <c r="K168" s="1004"/>
      <c r="M168" s="1093"/>
    </row>
    <row r="169" spans="1:13" s="1065" customFormat="1" ht="12.75" customHeight="1">
      <c r="A169" s="2149" t="s">
        <v>3033</v>
      </c>
      <c r="B169" s="2152" t="s">
        <v>3487</v>
      </c>
      <c r="C169" s="1097" t="s">
        <v>3488</v>
      </c>
      <c r="D169" s="529" t="s">
        <v>2842</v>
      </c>
      <c r="E169" s="992">
        <v>34</v>
      </c>
      <c r="F169" s="992">
        <v>25</v>
      </c>
      <c r="G169" s="992">
        <v>25</v>
      </c>
      <c r="H169" s="1099" t="s">
        <v>171</v>
      </c>
      <c r="I169" s="1100" t="s">
        <v>171</v>
      </c>
      <c r="J169" s="1099">
        <v>18</v>
      </c>
      <c r="K169" s="1099" t="s">
        <v>171</v>
      </c>
    </row>
    <row r="170" spans="1:13" s="1065" customFormat="1" ht="12.75" customHeight="1">
      <c r="A170" s="2150"/>
      <c r="B170" s="2153"/>
      <c r="C170" s="1083" t="s">
        <v>3489</v>
      </c>
      <c r="D170" s="530"/>
      <c r="E170" s="997"/>
      <c r="F170" s="997"/>
      <c r="G170" s="997"/>
      <c r="H170" s="1039"/>
      <c r="I170" s="1040"/>
      <c r="J170" s="1039"/>
      <c r="K170" s="1039"/>
    </row>
    <row r="171" spans="1:13" s="1065" customFormat="1" ht="12.75" customHeight="1">
      <c r="A171" s="2150"/>
      <c r="B171" s="2153"/>
      <c r="C171" s="1083" t="s">
        <v>3490</v>
      </c>
      <c r="D171" s="530"/>
      <c r="E171" s="1039"/>
      <c r="F171" s="1039"/>
      <c r="G171" s="1039"/>
      <c r="H171" s="1039"/>
      <c r="I171" s="1040"/>
      <c r="J171" s="1039"/>
      <c r="K171" s="1039"/>
    </row>
    <row r="172" spans="1:13" s="1065" customFormat="1" ht="13.5" customHeight="1" thickBot="1">
      <c r="A172" s="2150"/>
      <c r="B172" s="2154"/>
      <c r="C172" s="1146" t="s">
        <v>3491</v>
      </c>
      <c r="D172" s="1096"/>
      <c r="E172" s="1004"/>
      <c r="F172" s="1004"/>
      <c r="G172" s="1004"/>
      <c r="H172" s="1004"/>
      <c r="I172" s="1041"/>
      <c r="J172" s="1004"/>
      <c r="K172" s="1004"/>
    </row>
    <row r="173" spans="1:13" ht="13.5" customHeight="1">
      <c r="A173" s="2149" t="s">
        <v>3033</v>
      </c>
      <c r="B173" s="2168" t="s">
        <v>2925</v>
      </c>
      <c r="C173" s="1097" t="s">
        <v>269</v>
      </c>
      <c r="D173" s="529" t="s">
        <v>2842</v>
      </c>
      <c r="E173" s="1099">
        <v>25</v>
      </c>
      <c r="F173" s="1099">
        <v>19</v>
      </c>
      <c r="G173" s="1099">
        <v>19</v>
      </c>
      <c r="H173" s="1099" t="s">
        <v>171</v>
      </c>
      <c r="I173" s="1100">
        <v>15</v>
      </c>
      <c r="J173" s="1107" t="s">
        <v>3492</v>
      </c>
      <c r="K173" s="1099">
        <v>4</v>
      </c>
      <c r="M173" s="1093"/>
    </row>
    <row r="174" spans="1:13" ht="12.75" customHeight="1">
      <c r="A174" s="2150"/>
      <c r="B174" s="2166"/>
      <c r="C174" s="1083" t="s">
        <v>957</v>
      </c>
      <c r="D174" s="530"/>
      <c r="E174" s="1039"/>
      <c r="F174" s="1039"/>
      <c r="G174" s="1039"/>
      <c r="H174" s="1039"/>
      <c r="I174" s="1040"/>
      <c r="J174" s="1039"/>
      <c r="K174" s="1039"/>
      <c r="M174" s="1093"/>
    </row>
    <row r="175" spans="1:13" ht="12.75" customHeight="1">
      <c r="A175" s="2150"/>
      <c r="B175" s="2166"/>
      <c r="C175" s="1112" t="s">
        <v>3493</v>
      </c>
      <c r="D175" s="1103"/>
      <c r="E175" s="1055"/>
      <c r="F175" s="1055"/>
      <c r="G175" s="1055"/>
      <c r="H175" s="1055"/>
      <c r="I175" s="1086"/>
      <c r="J175" s="1055"/>
      <c r="K175" s="1055"/>
      <c r="M175" s="1093"/>
    </row>
    <row r="176" spans="1:13" ht="12.75" customHeight="1">
      <c r="A176" s="2150"/>
      <c r="B176" s="2166"/>
      <c r="C176" s="1112" t="s">
        <v>958</v>
      </c>
      <c r="D176" s="1103"/>
      <c r="E176" s="1055"/>
      <c r="F176" s="1055"/>
      <c r="G176" s="1055"/>
      <c r="H176" s="1055"/>
      <c r="I176" s="1086"/>
      <c r="J176" s="1055"/>
      <c r="K176" s="1055"/>
      <c r="M176" s="1093"/>
    </row>
    <row r="177" spans="1:13" ht="13.5" customHeight="1" thickBot="1">
      <c r="A177" s="2151"/>
      <c r="B177" s="2167"/>
      <c r="C177" s="1145" t="s">
        <v>3494</v>
      </c>
      <c r="D177" s="1096"/>
      <c r="E177" s="1004"/>
      <c r="F177" s="1004"/>
      <c r="G177" s="1004"/>
      <c r="H177" s="1004"/>
      <c r="I177" s="1041"/>
      <c r="J177" s="1004"/>
      <c r="K177" s="1004"/>
      <c r="M177" s="1093"/>
    </row>
    <row r="178" spans="1:13" s="1065" customFormat="1" ht="13.5" customHeight="1">
      <c r="A178" s="2149" t="s">
        <v>3033</v>
      </c>
      <c r="B178" s="2152" t="s">
        <v>3495</v>
      </c>
      <c r="C178" s="1097" t="s">
        <v>3496</v>
      </c>
      <c r="D178" s="529" t="s">
        <v>2928</v>
      </c>
      <c r="E178" s="992">
        <v>39</v>
      </c>
      <c r="F178" s="992">
        <v>25</v>
      </c>
      <c r="G178" s="992">
        <v>25</v>
      </c>
      <c r="H178" s="1099">
        <v>7</v>
      </c>
      <c r="I178" s="1100">
        <v>20</v>
      </c>
      <c r="J178" s="992">
        <v>18</v>
      </c>
      <c r="K178" s="992">
        <v>5</v>
      </c>
    </row>
    <row r="179" spans="1:13" s="1065" customFormat="1" ht="12.75" customHeight="1">
      <c r="A179" s="2150"/>
      <c r="B179" s="2153"/>
      <c r="C179" s="1083" t="s">
        <v>3497</v>
      </c>
      <c r="D179" s="530" t="s">
        <v>2909</v>
      </c>
      <c r="E179" s="997">
        <v>30</v>
      </c>
      <c r="F179" s="997">
        <v>21</v>
      </c>
      <c r="G179" s="997">
        <v>21</v>
      </c>
      <c r="H179" s="1039">
        <v>8</v>
      </c>
      <c r="I179" s="1040">
        <v>20</v>
      </c>
      <c r="J179" s="997">
        <v>18</v>
      </c>
      <c r="K179" s="997">
        <v>5</v>
      </c>
    </row>
    <row r="180" spans="1:13" s="1065" customFormat="1" ht="22.5">
      <c r="A180" s="2150"/>
      <c r="B180" s="2153"/>
      <c r="C180" s="1083" t="s">
        <v>3498</v>
      </c>
      <c r="D180" s="530" t="s">
        <v>2932</v>
      </c>
      <c r="E180" s="997">
        <v>30</v>
      </c>
      <c r="F180" s="997">
        <v>21</v>
      </c>
      <c r="G180" s="997">
        <v>21</v>
      </c>
      <c r="H180" s="1039">
        <v>8</v>
      </c>
      <c r="I180" s="1040">
        <v>20</v>
      </c>
      <c r="J180" s="997">
        <v>18</v>
      </c>
      <c r="K180" s="997">
        <v>5</v>
      </c>
    </row>
    <row r="181" spans="1:13" s="1065" customFormat="1" ht="12.75" customHeight="1">
      <c r="A181" s="2150"/>
      <c r="B181" s="2153"/>
      <c r="C181" s="1083" t="s">
        <v>457</v>
      </c>
      <c r="D181" s="530"/>
      <c r="E181" s="1147"/>
      <c r="F181" s="1147"/>
      <c r="G181" s="1147"/>
      <c r="H181" s="1108"/>
      <c r="I181" s="1040"/>
      <c r="J181" s="997"/>
      <c r="K181" s="997"/>
    </row>
    <row r="182" spans="1:13" s="1065" customFormat="1" ht="12.75" customHeight="1">
      <c r="A182" s="2150"/>
      <c r="B182" s="2153"/>
      <c r="C182" s="1083"/>
      <c r="D182" s="530"/>
      <c r="E182" s="1147"/>
      <c r="F182" s="1147"/>
      <c r="G182" s="1147"/>
      <c r="H182" s="1108"/>
      <c r="I182" s="1040"/>
      <c r="J182" s="997"/>
      <c r="K182" s="997"/>
    </row>
    <row r="183" spans="1:13" s="1065" customFormat="1" ht="13.5" customHeight="1" thickBot="1">
      <c r="A183" s="2151"/>
      <c r="B183" s="2154"/>
      <c r="C183" s="1105"/>
      <c r="D183" s="1096"/>
      <c r="E183" s="1113"/>
      <c r="F183" s="1113"/>
      <c r="G183" s="1113"/>
      <c r="H183" s="1113"/>
      <c r="I183" s="1041"/>
      <c r="J183" s="1003"/>
      <c r="K183" s="1003"/>
    </row>
    <row r="184" spans="1:13" s="1065" customFormat="1" ht="12.75" customHeight="1">
      <c r="A184" s="2149" t="s">
        <v>3033</v>
      </c>
      <c r="B184" s="2152" t="s">
        <v>3495</v>
      </c>
      <c r="C184" s="1097" t="s">
        <v>3499</v>
      </c>
      <c r="D184" s="1148" t="s">
        <v>2928</v>
      </c>
      <c r="E184" s="1149">
        <v>39</v>
      </c>
      <c r="F184" s="992">
        <v>21</v>
      </c>
      <c r="G184" s="1150">
        <v>21</v>
      </c>
      <c r="H184" s="1099">
        <v>5</v>
      </c>
      <c r="I184" s="1099">
        <v>25</v>
      </c>
      <c r="J184" s="992">
        <v>18</v>
      </c>
      <c r="K184" s="992">
        <v>5</v>
      </c>
    </row>
    <row r="185" spans="1:13" s="1065" customFormat="1" ht="12.75" customHeight="1">
      <c r="A185" s="2150"/>
      <c r="B185" s="2153"/>
      <c r="C185" s="1083" t="s">
        <v>3500</v>
      </c>
      <c r="D185" s="1151" t="s">
        <v>2909</v>
      </c>
      <c r="E185" s="1152">
        <v>30</v>
      </c>
      <c r="F185" s="997">
        <v>21</v>
      </c>
      <c r="G185" s="1153">
        <v>21</v>
      </c>
      <c r="H185" s="1039">
        <v>5</v>
      </c>
      <c r="I185" s="1039">
        <v>25</v>
      </c>
      <c r="J185" s="997">
        <v>18</v>
      </c>
      <c r="K185" s="997">
        <v>5</v>
      </c>
    </row>
    <row r="186" spans="1:13" s="1065" customFormat="1" ht="22.5">
      <c r="A186" s="2150"/>
      <c r="B186" s="2153"/>
      <c r="C186" s="1083" t="s">
        <v>3501</v>
      </c>
      <c r="D186" s="1151" t="s">
        <v>2932</v>
      </c>
      <c r="E186" s="1152">
        <v>30</v>
      </c>
      <c r="F186" s="997">
        <v>21</v>
      </c>
      <c r="G186" s="1153">
        <v>21</v>
      </c>
      <c r="H186" s="1039">
        <v>5</v>
      </c>
      <c r="I186" s="1039">
        <v>25</v>
      </c>
      <c r="J186" s="997">
        <v>18</v>
      </c>
      <c r="K186" s="997">
        <v>5</v>
      </c>
    </row>
    <row r="187" spans="1:13" s="1065" customFormat="1" ht="12.75" customHeight="1">
      <c r="A187" s="2150"/>
      <c r="B187" s="2153"/>
      <c r="C187" s="1083" t="s">
        <v>3502</v>
      </c>
      <c r="D187" s="1151"/>
      <c r="E187" s="1152"/>
      <c r="F187" s="997"/>
      <c r="G187" s="1153"/>
      <c r="H187" s="1039"/>
      <c r="I187" s="1039"/>
      <c r="J187" s="997"/>
      <c r="K187" s="997"/>
    </row>
    <row r="188" spans="1:13" s="1065" customFormat="1" ht="12.75" customHeight="1">
      <c r="A188" s="2150"/>
      <c r="B188" s="2153"/>
      <c r="C188" s="1083"/>
      <c r="D188" s="1151"/>
      <c r="E188" s="1142"/>
      <c r="F188" s="1039"/>
      <c r="G188" s="1153"/>
      <c r="H188" s="1039"/>
      <c r="I188" s="1039"/>
      <c r="J188" s="997"/>
      <c r="K188" s="997"/>
    </row>
    <row r="189" spans="1:13" s="1065" customFormat="1" ht="13.5" customHeight="1" thickBot="1">
      <c r="A189" s="2151"/>
      <c r="B189" s="2154"/>
      <c r="C189" s="1105"/>
      <c r="D189" s="1154"/>
      <c r="E189" s="1155"/>
      <c r="F189" s="1004"/>
      <c r="G189" s="1156"/>
      <c r="H189" s="1004"/>
      <c r="I189" s="1004"/>
      <c r="J189" s="1003"/>
      <c r="K189" s="1003"/>
    </row>
    <row r="190" spans="1:13" s="1065" customFormat="1" ht="13.5" customHeight="1">
      <c r="A190" s="2149" t="s">
        <v>3033</v>
      </c>
      <c r="B190" s="2152" t="s">
        <v>3495</v>
      </c>
      <c r="C190" s="1097" t="s">
        <v>3503</v>
      </c>
      <c r="D190" s="1157" t="s">
        <v>2928</v>
      </c>
      <c r="E190" s="1149">
        <v>39</v>
      </c>
      <c r="F190" s="992">
        <v>21</v>
      </c>
      <c r="G190" s="1158">
        <v>21</v>
      </c>
      <c r="H190" s="1099">
        <v>5</v>
      </c>
      <c r="I190" s="1099">
        <v>25</v>
      </c>
      <c r="J190" s="992">
        <v>18</v>
      </c>
      <c r="K190" s="992">
        <v>5</v>
      </c>
    </row>
    <row r="191" spans="1:13" s="1065" customFormat="1" ht="12.75" customHeight="1">
      <c r="A191" s="2150"/>
      <c r="B191" s="2153"/>
      <c r="C191" s="1083" t="s">
        <v>3504</v>
      </c>
      <c r="D191" s="1151" t="s">
        <v>2909</v>
      </c>
      <c r="E191" s="1152">
        <v>30</v>
      </c>
      <c r="F191" s="997">
        <v>21</v>
      </c>
      <c r="G191" s="1159">
        <v>21</v>
      </c>
      <c r="H191" s="1039">
        <v>5</v>
      </c>
      <c r="I191" s="1039">
        <v>25</v>
      </c>
      <c r="J191" s="997">
        <v>18</v>
      </c>
      <c r="K191" s="997">
        <v>5</v>
      </c>
    </row>
    <row r="192" spans="1:13" s="1065" customFormat="1" ht="22.5">
      <c r="A192" s="2150"/>
      <c r="B192" s="2153"/>
      <c r="C192" s="1083" t="s">
        <v>3505</v>
      </c>
      <c r="D192" s="1151" t="s">
        <v>2932</v>
      </c>
      <c r="E192" s="1152">
        <v>30</v>
      </c>
      <c r="F192" s="997">
        <v>21</v>
      </c>
      <c r="G192" s="1159">
        <v>21</v>
      </c>
      <c r="H192" s="1039">
        <v>5</v>
      </c>
      <c r="I192" s="1039">
        <v>25</v>
      </c>
      <c r="J192" s="997">
        <v>18</v>
      </c>
      <c r="K192" s="997">
        <v>5</v>
      </c>
    </row>
    <row r="193" spans="1:11" s="1065" customFormat="1" ht="12.75">
      <c r="A193" s="2150"/>
      <c r="B193" s="2153"/>
      <c r="C193" s="1083" t="s">
        <v>298</v>
      </c>
      <c r="D193" s="1151"/>
      <c r="E193" s="1152"/>
      <c r="F193" s="1039"/>
      <c r="G193" s="1153"/>
      <c r="H193" s="1039"/>
      <c r="I193" s="1039"/>
      <c r="J193" s="997"/>
      <c r="K193" s="997"/>
    </row>
    <row r="194" spans="1:11" s="1065" customFormat="1" ht="12.75">
      <c r="A194" s="2150"/>
      <c r="B194" s="2153"/>
      <c r="C194" s="1083"/>
      <c r="D194" s="1151"/>
      <c r="E194" s="1142"/>
      <c r="F194" s="1039"/>
      <c r="G194" s="1153"/>
      <c r="H194" s="1039"/>
      <c r="I194" s="1039"/>
      <c r="J194" s="997"/>
      <c r="K194" s="997"/>
    </row>
    <row r="195" spans="1:11" s="1065" customFormat="1" ht="13.5" thickBot="1">
      <c r="A195" s="2151"/>
      <c r="B195" s="2154"/>
      <c r="C195" s="1105"/>
      <c r="D195" s="1154"/>
      <c r="E195" s="1155"/>
      <c r="F195" s="1004"/>
      <c r="G195" s="1156"/>
      <c r="H195" s="1004"/>
      <c r="I195" s="1004"/>
      <c r="J195" s="1003"/>
      <c r="K195" s="1003"/>
    </row>
    <row r="196" spans="1:11" s="1065" customFormat="1" ht="12.75">
      <c r="A196" s="2149" t="s">
        <v>3033</v>
      </c>
      <c r="B196" s="2152" t="s">
        <v>3495</v>
      </c>
      <c r="C196" s="1144" t="s">
        <v>3506</v>
      </c>
      <c r="D196" s="1148" t="s">
        <v>2928</v>
      </c>
      <c r="E196" s="1160">
        <v>37</v>
      </c>
      <c r="F196" s="1035">
        <v>20</v>
      </c>
      <c r="G196" s="1161">
        <v>20</v>
      </c>
      <c r="H196" s="1036">
        <v>5</v>
      </c>
      <c r="I196" s="1036" t="s">
        <v>171</v>
      </c>
      <c r="J196" s="1036" t="s">
        <v>1205</v>
      </c>
      <c r="K196" s="1037">
        <v>4.5</v>
      </c>
    </row>
    <row r="197" spans="1:11" s="1065" customFormat="1" ht="12.75">
      <c r="A197" s="2150"/>
      <c r="B197" s="2153"/>
      <c r="C197" s="1083" t="s">
        <v>3507</v>
      </c>
      <c r="D197" s="1151" t="s">
        <v>2909</v>
      </c>
      <c r="E197" s="1152">
        <v>32</v>
      </c>
      <c r="F197" s="997">
        <v>20</v>
      </c>
      <c r="G197" s="1159">
        <v>20</v>
      </c>
      <c r="H197" s="1039">
        <v>6</v>
      </c>
      <c r="I197" s="1039" t="s">
        <v>171</v>
      </c>
      <c r="J197" s="1039" t="s">
        <v>1205</v>
      </c>
      <c r="K197" s="1040">
        <v>4.5</v>
      </c>
    </row>
    <row r="198" spans="1:11" s="1065" customFormat="1" ht="22.5">
      <c r="A198" s="2150"/>
      <c r="B198" s="2153"/>
      <c r="C198" s="1083" t="s">
        <v>3508</v>
      </c>
      <c r="D198" s="1151" t="s">
        <v>2932</v>
      </c>
      <c r="E198" s="1152">
        <v>32</v>
      </c>
      <c r="F198" s="997">
        <v>20</v>
      </c>
      <c r="G198" s="1159">
        <v>20</v>
      </c>
      <c r="H198" s="1039">
        <v>6</v>
      </c>
      <c r="I198" s="1039" t="s">
        <v>171</v>
      </c>
      <c r="J198" s="1039" t="s">
        <v>1205</v>
      </c>
      <c r="K198" s="1040">
        <v>4.5</v>
      </c>
    </row>
    <row r="199" spans="1:11" s="1065" customFormat="1" ht="12.75">
      <c r="A199" s="2150"/>
      <c r="B199" s="2153"/>
      <c r="C199" s="1083" t="s">
        <v>458</v>
      </c>
      <c r="D199" s="1151" t="s">
        <v>3509</v>
      </c>
      <c r="E199" s="1152">
        <v>52</v>
      </c>
      <c r="F199" s="997">
        <v>20</v>
      </c>
      <c r="G199" s="1159">
        <v>20</v>
      </c>
      <c r="H199" s="1039">
        <v>3</v>
      </c>
      <c r="I199" s="1039" t="s">
        <v>171</v>
      </c>
      <c r="J199" s="1039" t="s">
        <v>1205</v>
      </c>
      <c r="K199" s="1040">
        <v>4.5</v>
      </c>
    </row>
    <row r="200" spans="1:11" s="1065" customFormat="1" ht="12.75">
      <c r="A200" s="2150"/>
      <c r="B200" s="2153"/>
      <c r="C200" s="1083"/>
      <c r="D200" s="1151"/>
      <c r="E200" s="1152"/>
      <c r="F200" s="997"/>
      <c r="G200" s="1159"/>
      <c r="H200" s="1039"/>
      <c r="I200" s="1039"/>
      <c r="J200" s="1039"/>
      <c r="K200" s="1040"/>
    </row>
    <row r="201" spans="1:11" s="1065" customFormat="1" ht="12.75">
      <c r="A201" s="2150"/>
      <c r="B201" s="2153"/>
      <c r="C201" s="1083"/>
      <c r="D201" s="1151"/>
      <c r="E201" s="1152"/>
      <c r="F201" s="997"/>
      <c r="G201" s="1159"/>
      <c r="H201" s="1039"/>
      <c r="I201" s="1039"/>
      <c r="J201" s="1039"/>
      <c r="K201" s="1040"/>
    </row>
    <row r="202" spans="1:11" s="1065" customFormat="1" ht="13.5" thickBot="1">
      <c r="A202" s="2151"/>
      <c r="B202" s="2154"/>
      <c r="C202" s="1162"/>
      <c r="D202" s="1154"/>
      <c r="E202" s="1155"/>
      <c r="F202" s="1004"/>
      <c r="G202" s="1156"/>
      <c r="H202" s="1004"/>
      <c r="I202" s="1004"/>
      <c r="J202" s="1089"/>
      <c r="K202" s="1041"/>
    </row>
    <row r="203" spans="1:11" s="1065" customFormat="1" ht="12.75">
      <c r="A203" s="2149" t="s">
        <v>3033</v>
      </c>
      <c r="B203" s="2152" t="s">
        <v>2943</v>
      </c>
      <c r="C203" s="1097" t="s">
        <v>300</v>
      </c>
      <c r="D203" s="529" t="s">
        <v>2881</v>
      </c>
      <c r="E203" s="992">
        <v>26</v>
      </c>
      <c r="F203" s="1099">
        <v>22</v>
      </c>
      <c r="G203" s="1099">
        <v>22</v>
      </c>
      <c r="H203" s="1099">
        <v>3</v>
      </c>
      <c r="I203" s="1100">
        <v>15</v>
      </c>
      <c r="J203" s="997">
        <v>19</v>
      </c>
      <c r="K203" s="997">
        <v>4.5</v>
      </c>
    </row>
    <row r="204" spans="1:11" s="1065" customFormat="1" ht="12.75">
      <c r="A204" s="2150"/>
      <c r="B204" s="2153"/>
      <c r="C204" s="1083" t="s">
        <v>3510</v>
      </c>
      <c r="D204" s="530"/>
      <c r="E204" s="1039"/>
      <c r="F204" s="1039"/>
      <c r="G204" s="1039"/>
      <c r="H204" s="1039"/>
      <c r="I204" s="1040"/>
      <c r="J204" s="1082"/>
      <c r="K204" s="1039"/>
    </row>
    <row r="205" spans="1:11" s="1065" customFormat="1" ht="12.75">
      <c r="A205" s="2150"/>
      <c r="B205" s="2153"/>
      <c r="C205" s="1083" t="s">
        <v>3511</v>
      </c>
      <c r="D205" s="530"/>
      <c r="E205" s="1039"/>
      <c r="F205" s="1039"/>
      <c r="G205" s="1039"/>
      <c r="H205" s="1039"/>
      <c r="I205" s="1040"/>
      <c r="J205" s="1082"/>
      <c r="K205" s="1039"/>
    </row>
    <row r="206" spans="1:11" s="1065" customFormat="1" ht="12.75">
      <c r="A206" s="2150"/>
      <c r="B206" s="2153"/>
      <c r="C206" s="1112" t="s">
        <v>959</v>
      </c>
      <c r="D206" s="1085"/>
      <c r="E206" s="1055"/>
      <c r="F206" s="1055"/>
      <c r="G206" s="1055"/>
      <c r="H206" s="1055"/>
      <c r="I206" s="1086"/>
      <c r="J206" s="1087"/>
      <c r="K206" s="1055"/>
    </row>
    <row r="207" spans="1:11" s="1065" customFormat="1" ht="13.5" thickBot="1">
      <c r="A207" s="2151"/>
      <c r="B207" s="2154"/>
      <c r="C207" s="1105"/>
      <c r="D207" s="1103"/>
      <c r="E207" s="1004"/>
      <c r="F207" s="1004"/>
      <c r="G207" s="1004"/>
      <c r="H207" s="1004"/>
      <c r="I207" s="1041"/>
      <c r="J207" s="1089"/>
      <c r="K207" s="1004"/>
    </row>
    <row r="208" spans="1:11" s="1065" customFormat="1" ht="12.75">
      <c r="A208" s="2149" t="s">
        <v>2998</v>
      </c>
      <c r="B208" s="2152" t="s">
        <v>2950</v>
      </c>
      <c r="C208" s="1163" t="s">
        <v>3512</v>
      </c>
      <c r="D208" s="529" t="s">
        <v>2928</v>
      </c>
      <c r="E208" s="992">
        <v>47</v>
      </c>
      <c r="F208" s="992">
        <v>30</v>
      </c>
      <c r="G208" s="992">
        <v>30</v>
      </c>
      <c r="H208" s="1099">
        <v>5</v>
      </c>
      <c r="I208" s="994" t="s">
        <v>171</v>
      </c>
      <c r="J208" s="992" t="s">
        <v>3513</v>
      </c>
      <c r="K208" s="992">
        <v>5</v>
      </c>
    </row>
    <row r="209" spans="1:12" s="1065" customFormat="1" ht="12.75">
      <c r="A209" s="2150"/>
      <c r="B209" s="2153"/>
      <c r="C209" s="1083" t="s">
        <v>3514</v>
      </c>
      <c r="D209" s="530" t="s">
        <v>2909</v>
      </c>
      <c r="E209" s="997">
        <v>33</v>
      </c>
      <c r="F209" s="997">
        <v>25</v>
      </c>
      <c r="G209" s="997">
        <v>25</v>
      </c>
      <c r="H209" s="1039">
        <v>3</v>
      </c>
      <c r="I209" s="999" t="s">
        <v>171</v>
      </c>
      <c r="J209" s="997" t="s">
        <v>3513</v>
      </c>
      <c r="K209" s="997">
        <v>5</v>
      </c>
    </row>
    <row r="210" spans="1:12" s="1065" customFormat="1" ht="22.5">
      <c r="A210" s="2150"/>
      <c r="B210" s="2153"/>
      <c r="C210" s="1083" t="s">
        <v>3515</v>
      </c>
      <c r="D210" s="530" t="s">
        <v>2932</v>
      </c>
      <c r="E210" s="997">
        <v>33</v>
      </c>
      <c r="F210" s="997">
        <v>25</v>
      </c>
      <c r="G210" s="997">
        <v>25</v>
      </c>
      <c r="H210" s="1039">
        <v>3</v>
      </c>
      <c r="I210" s="999" t="s">
        <v>171</v>
      </c>
      <c r="J210" s="997" t="s">
        <v>3513</v>
      </c>
      <c r="K210" s="997">
        <v>5</v>
      </c>
    </row>
    <row r="211" spans="1:12" s="1065" customFormat="1" ht="12.75">
      <c r="A211" s="2150"/>
      <c r="B211" s="2153"/>
      <c r="C211" s="1083" t="s">
        <v>3516</v>
      </c>
      <c r="D211" s="530" t="s">
        <v>3517</v>
      </c>
      <c r="E211" s="997">
        <v>65</v>
      </c>
      <c r="F211" s="997">
        <v>55</v>
      </c>
      <c r="G211" s="997">
        <v>55</v>
      </c>
      <c r="H211" s="1039">
        <v>9</v>
      </c>
      <c r="I211" s="999" t="s">
        <v>171</v>
      </c>
      <c r="J211" s="997" t="s">
        <v>3513</v>
      </c>
      <c r="K211" s="997">
        <v>5</v>
      </c>
    </row>
    <row r="212" spans="1:12" s="1065" customFormat="1" ht="12.75">
      <c r="A212" s="2150"/>
      <c r="B212" s="2153"/>
      <c r="C212" s="1164" t="s">
        <v>3518</v>
      </c>
      <c r="D212" s="530"/>
      <c r="E212" s="997"/>
      <c r="F212" s="997"/>
      <c r="G212" s="997"/>
      <c r="H212" s="1039"/>
      <c r="I212" s="999"/>
      <c r="J212" s="997"/>
      <c r="K212" s="997"/>
    </row>
    <row r="213" spans="1:12" s="1065" customFormat="1" ht="12.75">
      <c r="A213" s="2150"/>
      <c r="B213" s="2153"/>
      <c r="C213" s="1094"/>
      <c r="D213" s="530"/>
      <c r="E213" s="997"/>
      <c r="F213" s="997"/>
      <c r="G213" s="997"/>
      <c r="H213" s="1039"/>
      <c r="I213" s="999"/>
      <c r="J213" s="997"/>
      <c r="K213" s="997"/>
    </row>
    <row r="214" spans="1:12" s="1065" customFormat="1" ht="13.5" thickBot="1">
      <c r="A214" s="2151"/>
      <c r="B214" s="2154"/>
      <c r="C214" s="1105"/>
      <c r="D214" s="1096"/>
      <c r="E214" s="997"/>
      <c r="F214" s="1003"/>
      <c r="G214" s="1003"/>
      <c r="H214" s="1004"/>
      <c r="I214" s="1005"/>
      <c r="J214" s="1035"/>
      <c r="K214" s="1003"/>
    </row>
    <row r="215" spans="1:12">
      <c r="A215" s="2149" t="s">
        <v>3033</v>
      </c>
      <c r="B215" s="2158" t="s">
        <v>3519</v>
      </c>
      <c r="C215" s="1131" t="s">
        <v>301</v>
      </c>
      <c r="D215" s="529" t="s">
        <v>2906</v>
      </c>
      <c r="E215" s="992">
        <v>33</v>
      </c>
      <c r="F215" s="992">
        <v>20</v>
      </c>
      <c r="G215" s="992">
        <v>20</v>
      </c>
      <c r="H215" s="1099">
        <v>6</v>
      </c>
      <c r="I215" s="1100" t="s">
        <v>171</v>
      </c>
      <c r="J215" s="992" t="s">
        <v>3478</v>
      </c>
      <c r="K215" s="1099">
        <v>4.5</v>
      </c>
    </row>
    <row r="216" spans="1:12">
      <c r="A216" s="2150"/>
      <c r="B216" s="2153"/>
      <c r="C216" s="995" t="s">
        <v>302</v>
      </c>
      <c r="D216" s="530" t="s">
        <v>2909</v>
      </c>
      <c r="E216" s="997">
        <v>29</v>
      </c>
      <c r="F216" s="997">
        <v>20</v>
      </c>
      <c r="G216" s="997">
        <v>20</v>
      </c>
      <c r="H216" s="1039">
        <v>5</v>
      </c>
      <c r="I216" s="1040" t="s">
        <v>171</v>
      </c>
      <c r="J216" s="997" t="s">
        <v>3478</v>
      </c>
      <c r="K216" s="1039">
        <v>4.5</v>
      </c>
    </row>
    <row r="217" spans="1:12" s="1133" customFormat="1" ht="23.25">
      <c r="A217" s="2150"/>
      <c r="B217" s="2153"/>
      <c r="C217" s="995" t="s">
        <v>303</v>
      </c>
      <c r="D217" s="530" t="s">
        <v>3473</v>
      </c>
      <c r="E217" s="997">
        <v>29</v>
      </c>
      <c r="F217" s="997">
        <v>20</v>
      </c>
      <c r="G217" s="997">
        <v>20</v>
      </c>
      <c r="H217" s="1039">
        <v>5</v>
      </c>
      <c r="I217" s="1040" t="s">
        <v>171</v>
      </c>
      <c r="J217" s="997" t="s">
        <v>3478</v>
      </c>
      <c r="K217" s="1039">
        <v>4.5</v>
      </c>
    </row>
    <row r="218" spans="1:12">
      <c r="A218" s="2150"/>
      <c r="B218" s="2153"/>
      <c r="C218" s="995" t="s">
        <v>3520</v>
      </c>
      <c r="D218" s="1165"/>
      <c r="E218" s="1166"/>
      <c r="F218" s="1167"/>
      <c r="G218" s="1035"/>
      <c r="H218" s="1168"/>
      <c r="I218" s="1037"/>
      <c r="J218" s="1035"/>
      <c r="K218" s="1036"/>
    </row>
    <row r="219" spans="1:12">
      <c r="A219" s="2150"/>
      <c r="B219" s="2153"/>
      <c r="C219" s="995" t="s">
        <v>304</v>
      </c>
      <c r="D219" s="1141"/>
      <c r="E219" s="1169"/>
      <c r="F219" s="1069"/>
      <c r="G219" s="1039"/>
      <c r="H219" s="1069"/>
      <c r="I219" s="1040"/>
      <c r="J219" s="997"/>
      <c r="K219" s="1039"/>
    </row>
    <row r="220" spans="1:12" ht="16.5" thickBot="1">
      <c r="A220" s="2151"/>
      <c r="B220" s="2154"/>
      <c r="C220" s="1001"/>
      <c r="D220" s="1096"/>
      <c r="E220" s="1004"/>
      <c r="F220" s="1004"/>
      <c r="G220" s="1004"/>
      <c r="H220" s="1004"/>
      <c r="I220" s="1041"/>
      <c r="J220" s="1003"/>
      <c r="K220" s="1004"/>
    </row>
    <row r="221" spans="1:12">
      <c r="A221" s="2149" t="s">
        <v>3033</v>
      </c>
      <c r="B221" s="2158" t="s">
        <v>3519</v>
      </c>
      <c r="C221" s="1131" t="s">
        <v>305</v>
      </c>
      <c r="D221" s="529" t="s">
        <v>2906</v>
      </c>
      <c r="E221" s="992">
        <v>35</v>
      </c>
      <c r="F221" s="992">
        <v>20</v>
      </c>
      <c r="G221" s="992">
        <v>20</v>
      </c>
      <c r="H221" s="1099">
        <v>9</v>
      </c>
      <c r="I221" s="1100" t="s">
        <v>171</v>
      </c>
      <c r="J221" s="1099" t="s">
        <v>1205</v>
      </c>
      <c r="K221" s="992">
        <v>5</v>
      </c>
      <c r="L221" s="1132"/>
    </row>
    <row r="222" spans="1:12">
      <c r="A222" s="2150"/>
      <c r="B222" s="2153"/>
      <c r="C222" s="995" t="s">
        <v>306</v>
      </c>
      <c r="D222" s="530" t="s">
        <v>2909</v>
      </c>
      <c r="E222" s="997">
        <v>31</v>
      </c>
      <c r="F222" s="997">
        <v>20</v>
      </c>
      <c r="G222" s="997">
        <v>20</v>
      </c>
      <c r="H222" s="1039">
        <v>8</v>
      </c>
      <c r="I222" s="1040" t="s">
        <v>171</v>
      </c>
      <c r="J222" s="1039" t="s">
        <v>1205</v>
      </c>
      <c r="K222" s="997">
        <v>5</v>
      </c>
    </row>
    <row r="223" spans="1:12" s="1133" customFormat="1" ht="23.25">
      <c r="A223" s="2150"/>
      <c r="B223" s="2153"/>
      <c r="C223" s="995" t="s">
        <v>307</v>
      </c>
      <c r="D223" s="530" t="s">
        <v>3473</v>
      </c>
      <c r="E223" s="997">
        <v>31</v>
      </c>
      <c r="F223" s="997">
        <v>20</v>
      </c>
      <c r="G223" s="997">
        <v>20</v>
      </c>
      <c r="H223" s="1039">
        <v>8</v>
      </c>
      <c r="I223" s="1040" t="s">
        <v>171</v>
      </c>
      <c r="J223" s="1039" t="s">
        <v>1205</v>
      </c>
      <c r="K223" s="997">
        <v>5</v>
      </c>
    </row>
    <row r="224" spans="1:12">
      <c r="A224" s="2150"/>
      <c r="B224" s="2153"/>
      <c r="C224" s="995" t="s">
        <v>3521</v>
      </c>
      <c r="D224" s="1091"/>
      <c r="E224" s="1035"/>
      <c r="F224" s="1035"/>
      <c r="G224" s="1035"/>
      <c r="H224" s="1036"/>
      <c r="I224" s="1037"/>
      <c r="J224" s="1036"/>
      <c r="K224" s="1035"/>
      <c r="L224" s="1132"/>
    </row>
    <row r="225" spans="1:12">
      <c r="A225" s="2150"/>
      <c r="B225" s="2153"/>
      <c r="C225" s="995" t="s">
        <v>308</v>
      </c>
      <c r="D225" s="530"/>
      <c r="E225" s="1039"/>
      <c r="F225" s="1039"/>
      <c r="G225" s="1039"/>
      <c r="H225" s="1039"/>
      <c r="I225" s="1040"/>
      <c r="J225" s="1039"/>
      <c r="K225" s="997"/>
    </row>
    <row r="226" spans="1:12" ht="16.5" thickBot="1">
      <c r="A226" s="2151"/>
      <c r="B226" s="2154"/>
      <c r="C226" s="1001"/>
      <c r="D226" s="1096"/>
      <c r="E226" s="1004"/>
      <c r="F226" s="1004"/>
      <c r="G226" s="1004"/>
      <c r="H226" s="1004"/>
      <c r="I226" s="1041"/>
      <c r="J226" s="1004"/>
      <c r="K226" s="1003"/>
    </row>
    <row r="227" spans="1:12">
      <c r="A227" s="2149" t="s">
        <v>3033</v>
      </c>
      <c r="B227" s="2158" t="s">
        <v>3522</v>
      </c>
      <c r="C227" s="1131" t="s">
        <v>292</v>
      </c>
      <c r="D227" s="529" t="s">
        <v>2906</v>
      </c>
      <c r="E227" s="992">
        <v>46</v>
      </c>
      <c r="F227" s="992">
        <v>23</v>
      </c>
      <c r="G227" s="992">
        <v>23</v>
      </c>
      <c r="H227" s="1099">
        <v>23</v>
      </c>
      <c r="I227" s="1100">
        <v>20</v>
      </c>
      <c r="J227" s="1099">
        <v>18</v>
      </c>
      <c r="K227" s="992">
        <v>5</v>
      </c>
      <c r="L227" s="1132"/>
    </row>
    <row r="228" spans="1:12">
      <c r="A228" s="2150"/>
      <c r="B228" s="2153"/>
      <c r="C228" s="995" t="s">
        <v>293</v>
      </c>
      <c r="D228" s="530" t="s">
        <v>2909</v>
      </c>
      <c r="E228" s="997">
        <v>28</v>
      </c>
      <c r="F228" s="997">
        <v>20</v>
      </c>
      <c r="G228" s="997">
        <v>20</v>
      </c>
      <c r="H228" s="1039">
        <v>5</v>
      </c>
      <c r="I228" s="1040">
        <v>20</v>
      </c>
      <c r="J228" s="1039">
        <v>18</v>
      </c>
      <c r="K228" s="997">
        <v>5</v>
      </c>
    </row>
    <row r="229" spans="1:12" s="1133" customFormat="1" ht="23.25">
      <c r="A229" s="2150"/>
      <c r="B229" s="2153"/>
      <c r="C229" s="995" t="s">
        <v>294</v>
      </c>
      <c r="D229" s="530" t="s">
        <v>3473</v>
      </c>
      <c r="E229" s="997">
        <v>28</v>
      </c>
      <c r="F229" s="997">
        <v>20</v>
      </c>
      <c r="G229" s="997">
        <v>20</v>
      </c>
      <c r="H229" s="1039">
        <v>5</v>
      </c>
      <c r="I229" s="1040">
        <v>20</v>
      </c>
      <c r="J229" s="1039">
        <v>18</v>
      </c>
      <c r="K229" s="997">
        <v>5</v>
      </c>
    </row>
    <row r="230" spans="1:12">
      <c r="A230" s="2150"/>
      <c r="B230" s="2153"/>
      <c r="C230" s="995" t="s">
        <v>3523</v>
      </c>
      <c r="D230" s="1091"/>
      <c r="E230" s="1035"/>
      <c r="F230" s="1036"/>
      <c r="G230" s="1036"/>
      <c r="H230" s="1036"/>
      <c r="I230" s="1037"/>
      <c r="J230" s="1036"/>
      <c r="K230" s="1035"/>
    </row>
    <row r="231" spans="1:12">
      <c r="A231" s="2150"/>
      <c r="B231" s="2153"/>
      <c r="C231" s="995" t="s">
        <v>3524</v>
      </c>
      <c r="D231" s="530"/>
      <c r="E231" s="997"/>
      <c r="F231" s="1039"/>
      <c r="G231" s="1039"/>
      <c r="H231" s="1039"/>
      <c r="I231" s="1040"/>
      <c r="J231" s="1039"/>
      <c r="K231" s="997"/>
    </row>
    <row r="232" spans="1:12" ht="16.5" thickBot="1">
      <c r="A232" s="2151"/>
      <c r="B232" s="2154"/>
      <c r="C232" s="1001"/>
      <c r="D232" s="1096"/>
      <c r="E232" s="1170"/>
      <c r="F232" s="1078"/>
      <c r="G232" s="1004"/>
      <c r="H232" s="1078"/>
      <c r="I232" s="1041"/>
      <c r="J232" s="1004"/>
      <c r="K232" s="1004"/>
    </row>
    <row r="233" spans="1:12" s="1093" customFormat="1" ht="12.75">
      <c r="A233" s="2149" t="s">
        <v>3461</v>
      </c>
      <c r="B233" s="2152" t="s">
        <v>2956</v>
      </c>
      <c r="C233" s="1097" t="s">
        <v>309</v>
      </c>
      <c r="D233" s="1171" t="s">
        <v>3525</v>
      </c>
      <c r="E233" s="1172">
        <v>29</v>
      </c>
      <c r="F233" s="1063">
        <v>21</v>
      </c>
      <c r="G233" s="1099">
        <v>21</v>
      </c>
      <c r="H233" s="1063" t="s">
        <v>3526</v>
      </c>
      <c r="I233" s="1100" t="s">
        <v>171</v>
      </c>
      <c r="J233" s="1099">
        <v>20</v>
      </c>
      <c r="K233" s="1099">
        <v>4</v>
      </c>
    </row>
    <row r="234" spans="1:12" s="1093" customFormat="1" ht="12.75">
      <c r="A234" s="2150"/>
      <c r="B234" s="2153"/>
      <c r="C234" s="1083" t="s">
        <v>3527</v>
      </c>
      <c r="D234" s="1141"/>
      <c r="E234" s="1169"/>
      <c r="F234" s="1069"/>
      <c r="G234" s="1039"/>
      <c r="H234" s="1069"/>
      <c r="I234" s="1040"/>
      <c r="J234" s="1039"/>
      <c r="K234" s="1039"/>
    </row>
    <row r="235" spans="1:12" s="1093" customFormat="1" ht="12.75">
      <c r="A235" s="2150"/>
      <c r="B235" s="2153"/>
      <c r="C235" s="1083" t="s">
        <v>3528</v>
      </c>
      <c r="D235" s="1173"/>
      <c r="E235" s="1174"/>
      <c r="F235" s="1073"/>
      <c r="G235" s="1055"/>
      <c r="H235" s="1073"/>
      <c r="I235" s="1086"/>
      <c r="J235" s="1055"/>
      <c r="K235" s="1055"/>
    </row>
    <row r="236" spans="1:12" s="1093" customFormat="1" ht="13.5" thickBot="1">
      <c r="A236" s="2151"/>
      <c r="B236" s="2154"/>
      <c r="C236" s="1105" t="s">
        <v>2959</v>
      </c>
      <c r="D236" s="1175"/>
      <c r="E236" s="1170"/>
      <c r="F236" s="1078"/>
      <c r="G236" s="1004"/>
      <c r="H236" s="1078"/>
      <c r="I236" s="1041"/>
      <c r="J236" s="1004"/>
      <c r="K236" s="1004"/>
    </row>
    <row r="237" spans="1:12" ht="23.25">
      <c r="A237" s="2149" t="s">
        <v>3033</v>
      </c>
      <c r="B237" s="2165" t="s">
        <v>3529</v>
      </c>
      <c r="C237" s="1052" t="s">
        <v>3530</v>
      </c>
      <c r="D237" s="991" t="s">
        <v>3531</v>
      </c>
      <c r="E237" s="1176">
        <v>43</v>
      </c>
      <c r="F237" s="1176">
        <v>28</v>
      </c>
      <c r="G237" s="1176">
        <v>28</v>
      </c>
      <c r="H237" s="1177">
        <v>3</v>
      </c>
      <c r="I237" s="1176">
        <v>31</v>
      </c>
      <c r="J237" s="1176">
        <v>20</v>
      </c>
      <c r="K237" s="1176">
        <v>5</v>
      </c>
    </row>
    <row r="238" spans="1:12">
      <c r="A238" s="2150"/>
      <c r="B238" s="2166"/>
      <c r="C238" s="1178" t="s">
        <v>3532</v>
      </c>
      <c r="D238" s="996" t="s">
        <v>3533</v>
      </c>
      <c r="E238" s="1179">
        <v>40</v>
      </c>
      <c r="F238" s="1179">
        <v>28</v>
      </c>
      <c r="G238" s="1179">
        <v>28</v>
      </c>
      <c r="H238" s="1180">
        <v>7</v>
      </c>
      <c r="I238" s="1179">
        <v>31</v>
      </c>
      <c r="J238" s="1179">
        <v>20</v>
      </c>
      <c r="K238" s="1179">
        <v>5</v>
      </c>
    </row>
    <row r="239" spans="1:12">
      <c r="A239" s="2150"/>
      <c r="B239" s="2166"/>
      <c r="C239" s="1178" t="s">
        <v>3534</v>
      </c>
      <c r="D239" s="996" t="s">
        <v>3535</v>
      </c>
      <c r="E239" s="1179">
        <v>38</v>
      </c>
      <c r="F239" s="1179">
        <v>28</v>
      </c>
      <c r="G239" s="1179">
        <v>28</v>
      </c>
      <c r="H239" s="1180">
        <v>6</v>
      </c>
      <c r="I239" s="1179">
        <v>31</v>
      </c>
      <c r="J239" s="1179">
        <v>20</v>
      </c>
      <c r="K239" s="1179">
        <v>5</v>
      </c>
    </row>
    <row r="240" spans="1:12">
      <c r="A240" s="2150"/>
      <c r="B240" s="2166"/>
      <c r="C240" s="1038" t="s">
        <v>3536</v>
      </c>
      <c r="D240" s="996" t="s">
        <v>3537</v>
      </c>
      <c r="E240" s="1179">
        <v>36</v>
      </c>
      <c r="F240" s="1179">
        <v>28</v>
      </c>
      <c r="G240" s="1179">
        <v>28</v>
      </c>
      <c r="H240" s="1180">
        <v>4</v>
      </c>
      <c r="I240" s="1179">
        <v>31</v>
      </c>
      <c r="J240" s="1179">
        <v>20</v>
      </c>
      <c r="K240" s="1179">
        <v>5</v>
      </c>
    </row>
    <row r="241" spans="1:13" ht="16.5" thickBot="1">
      <c r="A241" s="2151"/>
      <c r="B241" s="2167"/>
      <c r="C241" s="1178" t="s">
        <v>3538</v>
      </c>
      <c r="D241" s="1088"/>
      <c r="E241" s="1181"/>
      <c r="F241" s="1181"/>
      <c r="G241" s="1181"/>
      <c r="H241" s="1089"/>
      <c r="I241" s="1181"/>
      <c r="J241" s="1181"/>
      <c r="K241" s="1181"/>
    </row>
    <row r="242" spans="1:13" ht="12.75" customHeight="1">
      <c r="A242" s="2149" t="s">
        <v>3033</v>
      </c>
      <c r="B242" s="2152" t="s">
        <v>2960</v>
      </c>
      <c r="C242" s="1097" t="s">
        <v>2961</v>
      </c>
      <c r="D242" s="529" t="s">
        <v>3539</v>
      </c>
      <c r="E242" s="1099">
        <v>33</v>
      </c>
      <c r="F242" s="1099">
        <v>21</v>
      </c>
      <c r="G242" s="1099">
        <v>21</v>
      </c>
      <c r="H242" s="1099">
        <v>4</v>
      </c>
      <c r="I242" s="1100" t="s">
        <v>171</v>
      </c>
      <c r="J242" s="1099">
        <v>18</v>
      </c>
      <c r="K242" s="1099" t="s">
        <v>170</v>
      </c>
      <c r="M242" s="1093"/>
    </row>
    <row r="243" spans="1:13" ht="12.75" customHeight="1">
      <c r="A243" s="2150"/>
      <c r="B243" s="2153"/>
      <c r="C243" s="1083" t="s">
        <v>3540</v>
      </c>
      <c r="D243" s="530" t="s">
        <v>3541</v>
      </c>
      <c r="E243" s="1039">
        <v>30</v>
      </c>
      <c r="F243" s="1039">
        <v>21</v>
      </c>
      <c r="G243" s="1039">
        <v>21</v>
      </c>
      <c r="H243" s="1039">
        <v>4</v>
      </c>
      <c r="I243" s="1040" t="s">
        <v>171</v>
      </c>
      <c r="J243" s="1039">
        <v>18</v>
      </c>
      <c r="K243" s="1039" t="s">
        <v>170</v>
      </c>
      <c r="M243" s="1093"/>
    </row>
    <row r="244" spans="1:13" ht="12.75" customHeight="1">
      <c r="A244" s="2150"/>
      <c r="B244" s="2153"/>
      <c r="C244" s="1112" t="s">
        <v>3542</v>
      </c>
      <c r="D244" s="1103"/>
      <c r="E244" s="1104"/>
      <c r="F244" s="1104"/>
      <c r="G244" s="1055"/>
      <c r="H244" s="1104"/>
      <c r="I244" s="1039"/>
      <c r="J244" s="1055"/>
      <c r="K244" s="1055"/>
      <c r="M244" s="1093"/>
    </row>
    <row r="245" spans="1:13" ht="13.5" customHeight="1" thickBot="1">
      <c r="A245" s="2151"/>
      <c r="B245" s="2154"/>
      <c r="C245" s="1105" t="s">
        <v>2965</v>
      </c>
      <c r="D245" s="1096"/>
      <c r="E245" s="1106"/>
      <c r="F245" s="1106"/>
      <c r="G245" s="1004"/>
      <c r="H245" s="1106"/>
      <c r="I245" s="786"/>
      <c r="J245" s="1004"/>
      <c r="K245" s="1004"/>
      <c r="M245" s="1093"/>
    </row>
    <row r="246" spans="1:13" s="1065" customFormat="1" ht="13.5" customHeight="1">
      <c r="A246" s="2149" t="s">
        <v>3033</v>
      </c>
      <c r="B246" s="2152" t="s">
        <v>2966</v>
      </c>
      <c r="C246" s="1097" t="s">
        <v>3543</v>
      </c>
      <c r="D246" s="529" t="s">
        <v>2928</v>
      </c>
      <c r="E246" s="992">
        <v>36</v>
      </c>
      <c r="F246" s="1099">
        <v>25</v>
      </c>
      <c r="G246" s="1099">
        <v>25</v>
      </c>
      <c r="H246" s="1099">
        <v>5</v>
      </c>
      <c r="I246" s="1182">
        <v>10</v>
      </c>
      <c r="J246" s="1099" t="s">
        <v>3513</v>
      </c>
      <c r="K246" s="1099">
        <v>4.5</v>
      </c>
      <c r="L246" s="1126"/>
    </row>
    <row r="247" spans="1:13" s="1065" customFormat="1" ht="12.75" customHeight="1">
      <c r="A247" s="2150"/>
      <c r="B247" s="2153"/>
      <c r="C247" s="1083" t="s">
        <v>2971</v>
      </c>
      <c r="D247" s="530" t="s">
        <v>2909</v>
      </c>
      <c r="E247" s="1039">
        <v>32</v>
      </c>
      <c r="F247" s="1039">
        <v>25</v>
      </c>
      <c r="G247" s="1039">
        <v>25</v>
      </c>
      <c r="H247" s="1039">
        <v>3</v>
      </c>
      <c r="I247" s="1147">
        <v>10</v>
      </c>
      <c r="J247" s="1039" t="s">
        <v>3513</v>
      </c>
      <c r="K247" s="1039">
        <v>4.5</v>
      </c>
      <c r="L247" s="1126"/>
    </row>
    <row r="248" spans="1:13" s="1065" customFormat="1" ht="12.75" customHeight="1">
      <c r="A248" s="2150"/>
      <c r="B248" s="2153"/>
      <c r="C248" s="1083" t="s">
        <v>2972</v>
      </c>
      <c r="D248" s="530" t="s">
        <v>3544</v>
      </c>
      <c r="E248" s="1039">
        <v>32</v>
      </c>
      <c r="F248" s="1039">
        <v>25</v>
      </c>
      <c r="G248" s="1039">
        <v>25</v>
      </c>
      <c r="H248" s="1039">
        <v>3</v>
      </c>
      <c r="I248" s="1147">
        <v>10</v>
      </c>
      <c r="J248" s="1039" t="s">
        <v>3513</v>
      </c>
      <c r="K248" s="1039">
        <v>4.5</v>
      </c>
      <c r="L248" s="1126"/>
    </row>
    <row r="249" spans="1:13" s="1065" customFormat="1" ht="12.75" customHeight="1">
      <c r="A249" s="2150"/>
      <c r="B249" s="2153"/>
      <c r="C249" s="1083" t="s">
        <v>3545</v>
      </c>
      <c r="D249" s="2159"/>
      <c r="E249" s="2146"/>
      <c r="F249" s="2146"/>
      <c r="G249" s="2146"/>
      <c r="H249" s="2146"/>
      <c r="I249" s="2155"/>
      <c r="J249" s="2146"/>
      <c r="K249" s="2146"/>
      <c r="L249" s="1126"/>
    </row>
    <row r="250" spans="1:13" s="1065" customFormat="1" ht="12.75" customHeight="1">
      <c r="A250" s="2150"/>
      <c r="B250" s="2153"/>
      <c r="C250" s="1164" t="s">
        <v>313</v>
      </c>
      <c r="D250" s="2160"/>
      <c r="E250" s="2147"/>
      <c r="F250" s="2147"/>
      <c r="G250" s="2147"/>
      <c r="H250" s="2147"/>
      <c r="I250" s="2156"/>
      <c r="J250" s="2147"/>
      <c r="K250" s="2147"/>
      <c r="L250" s="1126"/>
    </row>
    <row r="251" spans="1:13" s="1065" customFormat="1" ht="13.5" customHeight="1" thickBot="1">
      <c r="A251" s="2151"/>
      <c r="B251" s="2154"/>
      <c r="C251" s="1105"/>
      <c r="D251" s="2161"/>
      <c r="E251" s="2148"/>
      <c r="F251" s="2148"/>
      <c r="G251" s="2148"/>
      <c r="H251" s="2148"/>
      <c r="I251" s="2157"/>
      <c r="J251" s="2148"/>
      <c r="K251" s="2148"/>
      <c r="L251" s="1126"/>
    </row>
    <row r="252" spans="1:13" s="1065" customFormat="1" ht="12.75" customHeight="1">
      <c r="A252" s="2149" t="s">
        <v>3033</v>
      </c>
      <c r="B252" s="2158" t="s">
        <v>3546</v>
      </c>
      <c r="C252" s="1097" t="s">
        <v>311</v>
      </c>
      <c r="D252" s="529" t="s">
        <v>2842</v>
      </c>
      <c r="E252" s="992">
        <v>30</v>
      </c>
      <c r="F252" s="992">
        <v>25</v>
      </c>
      <c r="G252" s="992">
        <v>25</v>
      </c>
      <c r="H252" s="1099">
        <v>4</v>
      </c>
      <c r="I252" s="1100" t="s">
        <v>171</v>
      </c>
      <c r="J252" s="1099" t="s">
        <v>171</v>
      </c>
      <c r="K252" s="1099" t="s">
        <v>171</v>
      </c>
      <c r="L252" s="1126"/>
    </row>
    <row r="253" spans="1:13" s="1065" customFormat="1" ht="12.75" customHeight="1">
      <c r="A253" s="2150"/>
      <c r="B253" s="2153"/>
      <c r="C253" s="1083" t="s">
        <v>3547</v>
      </c>
      <c r="D253" s="2159"/>
      <c r="E253" s="2162"/>
      <c r="F253" s="2162"/>
      <c r="G253" s="2162"/>
      <c r="H253" s="2146"/>
      <c r="I253" s="2146"/>
      <c r="J253" s="2146"/>
      <c r="K253" s="2146"/>
      <c r="L253" s="1126"/>
    </row>
    <row r="254" spans="1:13" s="1065" customFormat="1" ht="12.75" customHeight="1">
      <c r="A254" s="2150"/>
      <c r="B254" s="2153"/>
      <c r="C254" s="1083" t="s">
        <v>3548</v>
      </c>
      <c r="D254" s="2160"/>
      <c r="E254" s="2163"/>
      <c r="F254" s="2163"/>
      <c r="G254" s="2163"/>
      <c r="H254" s="2147"/>
      <c r="I254" s="2147"/>
      <c r="J254" s="2147"/>
      <c r="K254" s="2147"/>
      <c r="L254" s="1126"/>
    </row>
    <row r="255" spans="1:13" s="1065" customFormat="1" ht="13.5" customHeight="1" thickBot="1">
      <c r="A255" s="2150"/>
      <c r="B255" s="2154"/>
      <c r="C255" s="1146" t="s">
        <v>961</v>
      </c>
      <c r="D255" s="2161"/>
      <c r="E255" s="2164"/>
      <c r="F255" s="2164"/>
      <c r="G255" s="2164"/>
      <c r="H255" s="2148"/>
      <c r="I255" s="2148"/>
      <c r="J255" s="2148"/>
      <c r="K255" s="2148"/>
      <c r="L255" s="1126"/>
    </row>
    <row r="256" spans="1:13" s="1093" customFormat="1" ht="12.75" customHeight="1">
      <c r="A256" s="2149" t="s">
        <v>3033</v>
      </c>
      <c r="B256" s="2152" t="s">
        <v>2974</v>
      </c>
      <c r="C256" s="1060" t="s">
        <v>3549</v>
      </c>
      <c r="D256" s="1061" t="s">
        <v>3550</v>
      </c>
      <c r="E256" s="1062">
        <v>30</v>
      </c>
      <c r="F256" s="1062">
        <v>24</v>
      </c>
      <c r="G256" s="1062">
        <v>30</v>
      </c>
      <c r="H256" s="1063" t="s">
        <v>171</v>
      </c>
      <c r="I256" s="1064" t="s">
        <v>171</v>
      </c>
      <c r="J256" s="1062">
        <v>18</v>
      </c>
      <c r="K256" s="1062">
        <v>4.5</v>
      </c>
      <c r="L256" s="1126"/>
    </row>
    <row r="257" spans="1:12" s="1093" customFormat="1" ht="12.75">
      <c r="A257" s="2150"/>
      <c r="B257" s="2153"/>
      <c r="C257" s="1066" t="s">
        <v>3551</v>
      </c>
      <c r="D257" s="1067" t="s">
        <v>3552</v>
      </c>
      <c r="E257" s="1068">
        <v>28</v>
      </c>
      <c r="F257" s="1068">
        <v>23</v>
      </c>
      <c r="G257" s="1068">
        <v>28</v>
      </c>
      <c r="H257" s="1069" t="s">
        <v>171</v>
      </c>
      <c r="I257" s="1070" t="s">
        <v>171</v>
      </c>
      <c r="J257" s="1068">
        <v>18</v>
      </c>
      <c r="K257" s="1068">
        <v>4.5</v>
      </c>
      <c r="L257" s="1126"/>
    </row>
    <row r="258" spans="1:12" s="1093" customFormat="1" ht="12.75">
      <c r="A258" s="2150"/>
      <c r="B258" s="2153"/>
      <c r="C258" s="1066" t="s">
        <v>3553</v>
      </c>
      <c r="D258" s="1067" t="s">
        <v>3429</v>
      </c>
      <c r="E258" s="1068">
        <v>28</v>
      </c>
      <c r="F258" s="1068">
        <v>23</v>
      </c>
      <c r="G258" s="1068">
        <v>28</v>
      </c>
      <c r="H258" s="1069" t="s">
        <v>171</v>
      </c>
      <c r="I258" s="1070" t="s">
        <v>171</v>
      </c>
      <c r="J258" s="1068">
        <v>18</v>
      </c>
      <c r="K258" s="1068">
        <v>4.5</v>
      </c>
      <c r="L258" s="1126"/>
    </row>
    <row r="259" spans="1:12" s="1093" customFormat="1" ht="13.5" thickBot="1">
      <c r="A259" s="2151"/>
      <c r="B259" s="2154"/>
      <c r="C259" s="1146" t="s">
        <v>3554</v>
      </c>
      <c r="D259" s="1183"/>
      <c r="E259" s="1119"/>
      <c r="F259" s="1119"/>
      <c r="G259" s="1119"/>
      <c r="H259" s="1120"/>
      <c r="I259" s="1121"/>
      <c r="J259" s="1119"/>
      <c r="K259" s="1119"/>
      <c r="L259" s="1126"/>
    </row>
    <row r="260" spans="1:12">
      <c r="A260" s="2144"/>
      <c r="B260" s="1184"/>
    </row>
    <row r="261" spans="1:12">
      <c r="A261" s="2144"/>
      <c r="B261" s="1184"/>
    </row>
    <row r="262" spans="1:12">
      <c r="A262" s="2144"/>
      <c r="B262" s="1184"/>
    </row>
    <row r="263" spans="1:12">
      <c r="A263" s="2144"/>
      <c r="B263" s="1184"/>
    </row>
    <row r="264" spans="1:12">
      <c r="A264" s="2144"/>
      <c r="B264" s="1184"/>
    </row>
    <row r="265" spans="1:12">
      <c r="A265" s="2144"/>
      <c r="B265" s="1184"/>
    </row>
    <row r="266" spans="1:12">
      <c r="A266" s="2144"/>
      <c r="B266" s="1184"/>
    </row>
    <row r="267" spans="1:12">
      <c r="A267" s="2144"/>
      <c r="B267" s="1184"/>
    </row>
    <row r="268" spans="1:12">
      <c r="A268" s="2144"/>
      <c r="B268" s="1184"/>
    </row>
    <row r="269" spans="1:12">
      <c r="A269" s="2144"/>
      <c r="B269" s="1184"/>
    </row>
    <row r="270" spans="1:12">
      <c r="A270" s="2144"/>
      <c r="B270" s="1184"/>
    </row>
    <row r="271" spans="1:12">
      <c r="A271" s="2144"/>
      <c r="B271" s="1184"/>
    </row>
    <row r="272" spans="1:12">
      <c r="A272" s="2144"/>
      <c r="B272" s="1184"/>
    </row>
    <row r="273" spans="1:3">
      <c r="A273" s="2144"/>
      <c r="B273" s="1184"/>
    </row>
    <row r="274" spans="1:3">
      <c r="A274" s="2144"/>
      <c r="B274" s="1184"/>
    </row>
    <row r="275" spans="1:3">
      <c r="A275" s="2144"/>
      <c r="B275" s="1184"/>
    </row>
    <row r="276" spans="1:3">
      <c r="A276" s="2144"/>
      <c r="B276" s="1184"/>
    </row>
    <row r="277" spans="1:3">
      <c r="A277" s="2144"/>
      <c r="B277" s="1184"/>
    </row>
    <row r="278" spans="1:3">
      <c r="A278" s="2144"/>
      <c r="B278" s="1184"/>
      <c r="C278" s="879"/>
    </row>
    <row r="279" spans="1:3">
      <c r="A279" s="2144"/>
      <c r="B279" s="1184"/>
      <c r="C279" s="879"/>
    </row>
    <row r="280" spans="1:3">
      <c r="A280" s="2144"/>
      <c r="B280" s="1184"/>
      <c r="C280" s="879"/>
    </row>
    <row r="281" spans="1:3">
      <c r="A281" s="2144"/>
      <c r="B281" s="1184"/>
      <c r="C281" s="879"/>
    </row>
    <row r="282" spans="1:3">
      <c r="A282" s="2144"/>
      <c r="B282" s="1184"/>
      <c r="C282" s="879"/>
    </row>
    <row r="283" spans="1:3">
      <c r="A283" s="2144"/>
      <c r="B283" s="1184"/>
      <c r="C283" s="879"/>
    </row>
    <row r="284" spans="1:3">
      <c r="A284" s="2144"/>
      <c r="B284" s="1184"/>
      <c r="C284" s="879"/>
    </row>
    <row r="285" spans="1:3">
      <c r="A285" s="2144"/>
      <c r="B285" s="1184"/>
      <c r="C285" s="879"/>
    </row>
    <row r="286" spans="1:3">
      <c r="A286" s="2144"/>
      <c r="B286" s="1184"/>
      <c r="C286" s="879"/>
    </row>
    <row r="287" spans="1:3">
      <c r="A287" s="2144"/>
      <c r="B287" s="1184"/>
      <c r="C287" s="879"/>
    </row>
    <row r="288" spans="1:3">
      <c r="A288" s="2144"/>
      <c r="B288" s="1184"/>
      <c r="C288" s="879"/>
    </row>
    <row r="289" spans="1:3">
      <c r="A289" s="2144"/>
      <c r="B289" s="1184"/>
      <c r="C289" s="879"/>
    </row>
    <row r="290" spans="1:3">
      <c r="A290" s="2144"/>
      <c r="B290" s="1184"/>
      <c r="C290" s="879"/>
    </row>
    <row r="291" spans="1:3">
      <c r="A291" s="2144"/>
      <c r="B291" s="1184"/>
      <c r="C291" s="879"/>
    </row>
    <row r="292" spans="1:3">
      <c r="A292" s="2144"/>
      <c r="B292" s="1184"/>
      <c r="C292" s="879"/>
    </row>
    <row r="293" spans="1:3">
      <c r="A293" s="2144"/>
      <c r="B293" s="1184"/>
      <c r="C293" s="879"/>
    </row>
    <row r="294" spans="1:3">
      <c r="A294" s="2144"/>
      <c r="B294" s="1184"/>
      <c r="C294" s="879"/>
    </row>
    <row r="295" spans="1:3">
      <c r="A295" s="2144"/>
      <c r="B295" s="1184"/>
      <c r="C295" s="879"/>
    </row>
    <row r="296" spans="1:3">
      <c r="A296" s="2144"/>
      <c r="B296" s="1184"/>
      <c r="C296" s="879"/>
    </row>
    <row r="297" spans="1:3">
      <c r="A297" s="2144"/>
      <c r="B297" s="1184"/>
      <c r="C297" s="879"/>
    </row>
    <row r="298" spans="1:3">
      <c r="A298" s="2144"/>
      <c r="B298" s="1184"/>
      <c r="C298" s="879"/>
    </row>
    <row r="299" spans="1:3">
      <c r="A299" s="2144"/>
      <c r="B299" s="1184"/>
      <c r="C299" s="879"/>
    </row>
    <row r="300" spans="1:3">
      <c r="A300" s="2144"/>
      <c r="B300" s="1184"/>
      <c r="C300" s="879"/>
    </row>
    <row r="301" spans="1:3">
      <c r="A301" s="2144"/>
      <c r="B301" s="1184"/>
      <c r="C301" s="879"/>
    </row>
    <row r="302" spans="1:3">
      <c r="A302" s="2144"/>
      <c r="B302" s="1184"/>
      <c r="C302" s="879"/>
    </row>
    <row r="303" spans="1:3">
      <c r="A303" s="2144"/>
      <c r="B303" s="1184"/>
      <c r="C303" s="879"/>
    </row>
    <row r="304" spans="1:3">
      <c r="A304" s="2144"/>
      <c r="B304" s="1184"/>
      <c r="C304" s="879"/>
    </row>
    <row r="305" spans="1:3">
      <c r="A305" s="2144"/>
      <c r="B305" s="1184"/>
      <c r="C305" s="879"/>
    </row>
    <row r="306" spans="1:3">
      <c r="A306" s="2144"/>
      <c r="B306" s="1184"/>
      <c r="C306" s="879"/>
    </row>
    <row r="307" spans="1:3">
      <c r="A307" s="2144"/>
      <c r="B307" s="1184"/>
      <c r="C307" s="879"/>
    </row>
    <row r="308" spans="1:3">
      <c r="A308" s="2144"/>
      <c r="B308" s="1184"/>
      <c r="C308" s="879"/>
    </row>
    <row r="309" spans="1:3">
      <c r="A309" s="2144"/>
      <c r="B309" s="1184"/>
      <c r="C309" s="879"/>
    </row>
    <row r="310" spans="1:3">
      <c r="A310" s="2144"/>
      <c r="B310" s="1184"/>
      <c r="C310" s="879"/>
    </row>
    <row r="311" spans="1:3">
      <c r="A311" s="2144"/>
      <c r="B311" s="1184"/>
      <c r="C311" s="879"/>
    </row>
    <row r="312" spans="1:3">
      <c r="A312" s="2144"/>
      <c r="B312" s="1184"/>
      <c r="C312" s="879"/>
    </row>
    <row r="313" spans="1:3">
      <c r="A313" s="2144"/>
      <c r="B313" s="1184"/>
      <c r="C313" s="879"/>
    </row>
    <row r="314" spans="1:3">
      <c r="A314" s="2144"/>
      <c r="B314" s="1184"/>
      <c r="C314" s="879"/>
    </row>
    <row r="315" spans="1:3">
      <c r="A315" s="2144"/>
      <c r="B315" s="1184"/>
      <c r="C315" s="879"/>
    </row>
    <row r="316" spans="1:3">
      <c r="A316" s="2144"/>
      <c r="B316" s="1184"/>
    </row>
    <row r="317" spans="1:3">
      <c r="A317" s="2144"/>
      <c r="B317" s="1184"/>
    </row>
    <row r="318" spans="1:3">
      <c r="A318" s="2144"/>
      <c r="B318" s="1184"/>
    </row>
    <row r="319" spans="1:3">
      <c r="A319" s="2144"/>
      <c r="B319" s="1184"/>
    </row>
    <row r="320" spans="1:3">
      <c r="A320" s="2144"/>
      <c r="B320" s="1184"/>
    </row>
    <row r="321" spans="1:2">
      <c r="A321" s="2144"/>
      <c r="B321" s="1184"/>
    </row>
    <row r="322" spans="1:2">
      <c r="A322" s="2144"/>
      <c r="B322" s="1184"/>
    </row>
    <row r="323" spans="1:2">
      <c r="A323" s="2144"/>
      <c r="B323" s="1184"/>
    </row>
    <row r="324" spans="1:2">
      <c r="A324" s="2144"/>
      <c r="B324" s="1184"/>
    </row>
    <row r="325" spans="1:2">
      <c r="A325" s="2144"/>
      <c r="B325" s="1184"/>
    </row>
    <row r="326" spans="1:2">
      <c r="A326" s="2144"/>
      <c r="B326" s="1184"/>
    </row>
    <row r="327" spans="1:2">
      <c r="A327" s="2144"/>
      <c r="B327" s="1184"/>
    </row>
    <row r="328" spans="1:2">
      <c r="A328" s="2144"/>
      <c r="B328" s="1184"/>
    </row>
    <row r="329" spans="1:2">
      <c r="A329" s="2144"/>
      <c r="B329" s="1184"/>
    </row>
    <row r="330" spans="1:2">
      <c r="A330" s="2144"/>
      <c r="B330" s="1184"/>
    </row>
    <row r="331" spans="1:2">
      <c r="A331" s="2144"/>
      <c r="B331" s="1184"/>
    </row>
    <row r="332" spans="1:2">
      <c r="A332" s="2144"/>
      <c r="B332" s="1184"/>
    </row>
    <row r="333" spans="1:2">
      <c r="A333" s="2144"/>
      <c r="B333" s="1184"/>
    </row>
    <row r="334" spans="1:2">
      <c r="A334" s="2144"/>
      <c r="B334" s="1184"/>
    </row>
    <row r="335" spans="1:2">
      <c r="A335" s="2144"/>
      <c r="B335" s="1184"/>
    </row>
    <row r="336" spans="1:2">
      <c r="A336" s="2144"/>
      <c r="B336" s="1184"/>
    </row>
    <row r="337" spans="1:2">
      <c r="A337" s="2144"/>
      <c r="B337" s="1184"/>
    </row>
    <row r="338" spans="1:2">
      <c r="A338" s="2144"/>
      <c r="B338" s="1184"/>
    </row>
    <row r="339" spans="1:2">
      <c r="A339" s="2144"/>
      <c r="B339" s="1184"/>
    </row>
    <row r="340" spans="1:2">
      <c r="A340" s="2144"/>
      <c r="B340" s="1184"/>
    </row>
    <row r="341" spans="1:2">
      <c r="A341" s="2144"/>
      <c r="B341" s="1184"/>
    </row>
    <row r="342" spans="1:2">
      <c r="A342" s="2144"/>
      <c r="B342" s="1184"/>
    </row>
    <row r="343" spans="1:2">
      <c r="A343" s="2144"/>
      <c r="B343" s="1184"/>
    </row>
    <row r="344" spans="1:2">
      <c r="A344" s="2144"/>
      <c r="B344" s="1184"/>
    </row>
    <row r="345" spans="1:2">
      <c r="A345" s="2144"/>
      <c r="B345" s="1184"/>
    </row>
    <row r="346" spans="1:2">
      <c r="A346" s="2144"/>
      <c r="B346" s="1184"/>
    </row>
    <row r="347" spans="1:2">
      <c r="A347" s="2144"/>
      <c r="B347" s="1184"/>
    </row>
    <row r="348" spans="1:2">
      <c r="A348" s="716"/>
    </row>
    <row r="349" spans="1:2">
      <c r="A349" s="594"/>
    </row>
    <row r="350" spans="1:2">
      <c r="A350" s="594"/>
    </row>
    <row r="351" spans="1:2">
      <c r="A351" s="879"/>
    </row>
    <row r="352" spans="1:2">
      <c r="A352" s="594"/>
    </row>
    <row r="353" spans="1:1">
      <c r="A353" s="594"/>
    </row>
    <row r="354" spans="1:1">
      <c r="A354" s="594"/>
    </row>
    <row r="355" spans="1:1">
      <c r="A355" s="2145"/>
    </row>
    <row r="356" spans="1:1">
      <c r="A356" s="2145"/>
    </row>
    <row r="357" spans="1:1">
      <c r="A357" s="2145"/>
    </row>
    <row r="358" spans="1:1">
      <c r="A358" s="878"/>
    </row>
    <row r="359" spans="1:1">
      <c r="A359" s="878"/>
    </row>
    <row r="360" spans="1:1">
      <c r="A360" s="878"/>
    </row>
    <row r="361" spans="1:1">
      <c r="A361" s="878"/>
    </row>
    <row r="362" spans="1:1">
      <c r="A362" s="878"/>
    </row>
    <row r="363" spans="1:1">
      <c r="A363" s="878"/>
    </row>
    <row r="364" spans="1:1">
      <c r="A364" s="878"/>
    </row>
    <row r="365" spans="1:1">
      <c r="A365" s="594"/>
    </row>
    <row r="366" spans="1:1">
      <c r="A366" s="594"/>
    </row>
    <row r="367" spans="1:1">
      <c r="A367" s="716"/>
    </row>
    <row r="368" spans="1:1">
      <c r="A368" s="594"/>
    </row>
    <row r="369" spans="1:1">
      <c r="A369" s="716"/>
    </row>
    <row r="370" spans="1:1">
      <c r="A370" s="716"/>
    </row>
    <row r="371" spans="1:1">
      <c r="A371" s="716"/>
    </row>
    <row r="372" spans="1:1">
      <c r="A372" s="716"/>
    </row>
  </sheetData>
  <mergeCells count="152">
    <mergeCell ref="J6:J7"/>
    <mergeCell ref="K6:K7"/>
    <mergeCell ref="A8:A12"/>
    <mergeCell ref="B8:B12"/>
    <mergeCell ref="A1:A7"/>
    <mergeCell ref="B1:K1"/>
    <mergeCell ref="B2:K2"/>
    <mergeCell ref="B3:B7"/>
    <mergeCell ref="C3:C7"/>
    <mergeCell ref="D3:D7"/>
    <mergeCell ref="E3:H5"/>
    <mergeCell ref="I3:K5"/>
    <mergeCell ref="E6:E7"/>
    <mergeCell ref="F6:F7"/>
    <mergeCell ref="A13:A18"/>
    <mergeCell ref="B13:B18"/>
    <mergeCell ref="A19:A23"/>
    <mergeCell ref="B19:B23"/>
    <mergeCell ref="A24:A29"/>
    <mergeCell ref="B24:B29"/>
    <mergeCell ref="G6:G7"/>
    <mergeCell ref="H6:H7"/>
    <mergeCell ref="I6:I7"/>
    <mergeCell ref="D52:D53"/>
    <mergeCell ref="A56:A59"/>
    <mergeCell ref="B56:B59"/>
    <mergeCell ref="A30:A34"/>
    <mergeCell ref="B30:B34"/>
    <mergeCell ref="A35:A39"/>
    <mergeCell ref="B35:B39"/>
    <mergeCell ref="A40:A44"/>
    <mergeCell ref="B40:B44"/>
    <mergeCell ref="A60:A64"/>
    <mergeCell ref="B60:B64"/>
    <mergeCell ref="A65:A69"/>
    <mergeCell ref="B65:B69"/>
    <mergeCell ref="A70:A73"/>
    <mergeCell ref="B70:B73"/>
    <mergeCell ref="A45:A50"/>
    <mergeCell ref="B45:B50"/>
    <mergeCell ref="A51:A55"/>
    <mergeCell ref="B51:B55"/>
    <mergeCell ref="A88:A91"/>
    <mergeCell ref="B88:B91"/>
    <mergeCell ref="A92:A95"/>
    <mergeCell ref="B92:B95"/>
    <mergeCell ref="A96:A99"/>
    <mergeCell ref="B96:B99"/>
    <mergeCell ref="A74:A78"/>
    <mergeCell ref="B74:B78"/>
    <mergeCell ref="A79:A83"/>
    <mergeCell ref="B79:B83"/>
    <mergeCell ref="A84:A87"/>
    <mergeCell ref="B84:B87"/>
    <mergeCell ref="A112:A115"/>
    <mergeCell ref="B112:B115"/>
    <mergeCell ref="A116:A119"/>
    <mergeCell ref="B116:B119"/>
    <mergeCell ref="A120:A123"/>
    <mergeCell ref="B120:B123"/>
    <mergeCell ref="A100:A103"/>
    <mergeCell ref="B100:B103"/>
    <mergeCell ref="A104:A107"/>
    <mergeCell ref="B104:B107"/>
    <mergeCell ref="A108:A111"/>
    <mergeCell ref="B108:B111"/>
    <mergeCell ref="A136:A139"/>
    <mergeCell ref="B136:B139"/>
    <mergeCell ref="A140:A143"/>
    <mergeCell ref="B140:B143"/>
    <mergeCell ref="A144:A149"/>
    <mergeCell ref="B144:B149"/>
    <mergeCell ref="A124:A127"/>
    <mergeCell ref="B124:B127"/>
    <mergeCell ref="A128:A131"/>
    <mergeCell ref="B128:B131"/>
    <mergeCell ref="A132:A135"/>
    <mergeCell ref="B132:B135"/>
    <mergeCell ref="A164:A168"/>
    <mergeCell ref="B164:B168"/>
    <mergeCell ref="A169:A172"/>
    <mergeCell ref="B169:B172"/>
    <mergeCell ref="A173:A177"/>
    <mergeCell ref="B173:B177"/>
    <mergeCell ref="A150:A155"/>
    <mergeCell ref="B150:B155"/>
    <mergeCell ref="A156:A159"/>
    <mergeCell ref="B156:B159"/>
    <mergeCell ref="A160:A163"/>
    <mergeCell ref="B160:B163"/>
    <mergeCell ref="A196:A202"/>
    <mergeCell ref="B196:B202"/>
    <mergeCell ref="A203:A207"/>
    <mergeCell ref="B203:B207"/>
    <mergeCell ref="A208:A214"/>
    <mergeCell ref="B208:B214"/>
    <mergeCell ref="A178:A183"/>
    <mergeCell ref="B178:B183"/>
    <mergeCell ref="A184:A189"/>
    <mergeCell ref="B184:B189"/>
    <mergeCell ref="A190:A195"/>
    <mergeCell ref="B190:B195"/>
    <mergeCell ref="A233:A236"/>
    <mergeCell ref="B233:B236"/>
    <mergeCell ref="A237:A241"/>
    <mergeCell ref="B237:B241"/>
    <mergeCell ref="A242:A245"/>
    <mergeCell ref="B242:B245"/>
    <mergeCell ref="A215:A220"/>
    <mergeCell ref="B215:B220"/>
    <mergeCell ref="A221:A226"/>
    <mergeCell ref="B221:B226"/>
    <mergeCell ref="A227:A232"/>
    <mergeCell ref="B227:B232"/>
    <mergeCell ref="K253:K255"/>
    <mergeCell ref="A256:A259"/>
    <mergeCell ref="B256:B259"/>
    <mergeCell ref="H249:H251"/>
    <mergeCell ref="I249:I251"/>
    <mergeCell ref="J249:J251"/>
    <mergeCell ref="K249:K251"/>
    <mergeCell ref="A252:A255"/>
    <mergeCell ref="B252:B255"/>
    <mergeCell ref="D253:D255"/>
    <mergeCell ref="E253:E255"/>
    <mergeCell ref="F253:F255"/>
    <mergeCell ref="G253:G255"/>
    <mergeCell ref="A246:A251"/>
    <mergeCell ref="B246:B251"/>
    <mergeCell ref="D249:D251"/>
    <mergeCell ref="E249:E251"/>
    <mergeCell ref="F249:F251"/>
    <mergeCell ref="G249:G251"/>
    <mergeCell ref="A260:A265"/>
    <mergeCell ref="A266:A271"/>
    <mergeCell ref="A272:A277"/>
    <mergeCell ref="A278:A283"/>
    <mergeCell ref="A284:A290"/>
    <mergeCell ref="A291:A296"/>
    <mergeCell ref="H253:H255"/>
    <mergeCell ref="I253:I255"/>
    <mergeCell ref="J253:J255"/>
    <mergeCell ref="A330:A335"/>
    <mergeCell ref="A336:A341"/>
    <mergeCell ref="A342:A347"/>
    <mergeCell ref="A355:A357"/>
    <mergeCell ref="A297:A303"/>
    <mergeCell ref="A304:A309"/>
    <mergeCell ref="A310:A315"/>
    <mergeCell ref="A316:A321"/>
    <mergeCell ref="A322:A326"/>
    <mergeCell ref="A327:A329"/>
  </mergeCells>
  <phoneticPr fontId="35" type="noConversion"/>
  <hyperlinks>
    <hyperlink ref="C181" r:id="rId1"/>
    <hyperlink ref="C172" r:id="rId2"/>
    <hyperlink ref="C135" r:id="rId3"/>
    <hyperlink ref="C139" r:id="rId4"/>
    <hyperlink ref="C143" r:id="rId5"/>
    <hyperlink ref="C250" r:id="rId6"/>
    <hyperlink ref="C59" r:id="rId7"/>
    <hyperlink ref="C187" r:id="rId8"/>
    <hyperlink ref="C127" r:id="rId9" display="mailto:nhhamburgmitte@nh-hotels.com"/>
    <hyperlink ref="C154" r:id="rId10" display="mailto:nhingolstadt@nh-hotels.com"/>
    <hyperlink ref="C212" r:id="rId11" display="nhnuernbergcity@nh-hotels.com"/>
    <hyperlink ref="C259" r:id="rId12" display="mailto:nhwiesbaden@nh-hotels.com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workbookViewId="0">
      <selection activeCell="D21" sqref="D21"/>
    </sheetView>
  </sheetViews>
  <sheetFormatPr defaultColWidth="8" defaultRowHeight="15.75"/>
  <cols>
    <col min="1" max="1" width="10" style="831" customWidth="1"/>
    <col min="2" max="2" width="26" style="698" customWidth="1"/>
    <col min="3" max="3" width="26.75" style="698" customWidth="1"/>
    <col min="4" max="4" width="56.875" style="832" customWidth="1"/>
    <col min="5" max="9" width="5.5" style="833" customWidth="1"/>
    <col min="10" max="10" width="8.125" style="834" bestFit="1" customWidth="1"/>
    <col min="11" max="11" width="8" style="698"/>
    <col min="12" max="12" width="10.125" style="698" customWidth="1"/>
    <col min="13" max="256" width="8" style="698"/>
    <col min="257" max="257" width="10" style="698" customWidth="1"/>
    <col min="258" max="258" width="26" style="698" customWidth="1"/>
    <col min="259" max="259" width="26.75" style="698" customWidth="1"/>
    <col min="260" max="260" width="56.875" style="698" customWidth="1"/>
    <col min="261" max="265" width="5.5" style="698" customWidth="1"/>
    <col min="266" max="266" width="8.125" style="698" bestFit="1" customWidth="1"/>
    <col min="267" max="267" width="8" style="698"/>
    <col min="268" max="268" width="10.125" style="698" customWidth="1"/>
    <col min="269" max="512" width="8" style="698"/>
    <col min="513" max="513" width="10" style="698" customWidth="1"/>
    <col min="514" max="514" width="26" style="698" customWidth="1"/>
    <col min="515" max="515" width="26.75" style="698" customWidth="1"/>
    <col min="516" max="516" width="56.875" style="698" customWidth="1"/>
    <col min="517" max="521" width="5.5" style="698" customWidth="1"/>
    <col min="522" max="522" width="8.125" style="698" bestFit="1" customWidth="1"/>
    <col min="523" max="523" width="8" style="698"/>
    <col min="524" max="524" width="10.125" style="698" customWidth="1"/>
    <col min="525" max="768" width="8" style="698"/>
    <col min="769" max="769" width="10" style="698" customWidth="1"/>
    <col min="770" max="770" width="26" style="698" customWidth="1"/>
    <col min="771" max="771" width="26.75" style="698" customWidth="1"/>
    <col min="772" max="772" width="56.875" style="698" customWidth="1"/>
    <col min="773" max="777" width="5.5" style="698" customWidth="1"/>
    <col min="778" max="778" width="8.125" style="698" bestFit="1" customWidth="1"/>
    <col min="779" max="779" width="8" style="698"/>
    <col min="780" max="780" width="10.125" style="698" customWidth="1"/>
    <col min="781" max="1024" width="8" style="698"/>
    <col min="1025" max="1025" width="10" style="698" customWidth="1"/>
    <col min="1026" max="1026" width="26" style="698" customWidth="1"/>
    <col min="1027" max="1027" width="26.75" style="698" customWidth="1"/>
    <col min="1028" max="1028" width="56.875" style="698" customWidth="1"/>
    <col min="1029" max="1033" width="5.5" style="698" customWidth="1"/>
    <col min="1034" max="1034" width="8.125" style="698" bestFit="1" customWidth="1"/>
    <col min="1035" max="1035" width="8" style="698"/>
    <col min="1036" max="1036" width="10.125" style="698" customWidth="1"/>
    <col min="1037" max="1280" width="8" style="698"/>
    <col min="1281" max="1281" width="10" style="698" customWidth="1"/>
    <col min="1282" max="1282" width="26" style="698" customWidth="1"/>
    <col min="1283" max="1283" width="26.75" style="698" customWidth="1"/>
    <col min="1284" max="1284" width="56.875" style="698" customWidth="1"/>
    <col min="1285" max="1289" width="5.5" style="698" customWidth="1"/>
    <col min="1290" max="1290" width="8.125" style="698" bestFit="1" customWidth="1"/>
    <col min="1291" max="1291" width="8" style="698"/>
    <col min="1292" max="1292" width="10.125" style="698" customWidth="1"/>
    <col min="1293" max="1536" width="8" style="698"/>
    <col min="1537" max="1537" width="10" style="698" customWidth="1"/>
    <col min="1538" max="1538" width="26" style="698" customWidth="1"/>
    <col min="1539" max="1539" width="26.75" style="698" customWidth="1"/>
    <col min="1540" max="1540" width="56.875" style="698" customWidth="1"/>
    <col min="1541" max="1545" width="5.5" style="698" customWidth="1"/>
    <col min="1546" max="1546" width="8.125" style="698" bestFit="1" customWidth="1"/>
    <col min="1547" max="1547" width="8" style="698"/>
    <col min="1548" max="1548" width="10.125" style="698" customWidth="1"/>
    <col min="1549" max="1792" width="8" style="698"/>
    <col min="1793" max="1793" width="10" style="698" customWidth="1"/>
    <col min="1794" max="1794" width="26" style="698" customWidth="1"/>
    <col min="1795" max="1795" width="26.75" style="698" customWidth="1"/>
    <col min="1796" max="1796" width="56.875" style="698" customWidth="1"/>
    <col min="1797" max="1801" width="5.5" style="698" customWidth="1"/>
    <col min="1802" max="1802" width="8.125" style="698" bestFit="1" customWidth="1"/>
    <col min="1803" max="1803" width="8" style="698"/>
    <col min="1804" max="1804" width="10.125" style="698" customWidth="1"/>
    <col min="1805" max="2048" width="8" style="698"/>
    <col min="2049" max="2049" width="10" style="698" customWidth="1"/>
    <col min="2050" max="2050" width="26" style="698" customWidth="1"/>
    <col min="2051" max="2051" width="26.75" style="698" customWidth="1"/>
    <col min="2052" max="2052" width="56.875" style="698" customWidth="1"/>
    <col min="2053" max="2057" width="5.5" style="698" customWidth="1"/>
    <col min="2058" max="2058" width="8.125" style="698" bestFit="1" customWidth="1"/>
    <col min="2059" max="2059" width="8" style="698"/>
    <col min="2060" max="2060" width="10.125" style="698" customWidth="1"/>
    <col min="2061" max="2304" width="8" style="698"/>
    <col min="2305" max="2305" width="10" style="698" customWidth="1"/>
    <col min="2306" max="2306" width="26" style="698" customWidth="1"/>
    <col min="2307" max="2307" width="26.75" style="698" customWidth="1"/>
    <col min="2308" max="2308" width="56.875" style="698" customWidth="1"/>
    <col min="2309" max="2313" width="5.5" style="698" customWidth="1"/>
    <col min="2314" max="2314" width="8.125" style="698" bestFit="1" customWidth="1"/>
    <col min="2315" max="2315" width="8" style="698"/>
    <col min="2316" max="2316" width="10.125" style="698" customWidth="1"/>
    <col min="2317" max="2560" width="8" style="698"/>
    <col min="2561" max="2561" width="10" style="698" customWidth="1"/>
    <col min="2562" max="2562" width="26" style="698" customWidth="1"/>
    <col min="2563" max="2563" width="26.75" style="698" customWidth="1"/>
    <col min="2564" max="2564" width="56.875" style="698" customWidth="1"/>
    <col min="2565" max="2569" width="5.5" style="698" customWidth="1"/>
    <col min="2570" max="2570" width="8.125" style="698" bestFit="1" customWidth="1"/>
    <col min="2571" max="2571" width="8" style="698"/>
    <col min="2572" max="2572" width="10.125" style="698" customWidth="1"/>
    <col min="2573" max="2816" width="8" style="698"/>
    <col min="2817" max="2817" width="10" style="698" customWidth="1"/>
    <col min="2818" max="2818" width="26" style="698" customWidth="1"/>
    <col min="2819" max="2819" width="26.75" style="698" customWidth="1"/>
    <col min="2820" max="2820" width="56.875" style="698" customWidth="1"/>
    <col min="2821" max="2825" width="5.5" style="698" customWidth="1"/>
    <col min="2826" max="2826" width="8.125" style="698" bestFit="1" customWidth="1"/>
    <col min="2827" max="2827" width="8" style="698"/>
    <col min="2828" max="2828" width="10.125" style="698" customWidth="1"/>
    <col min="2829" max="3072" width="8" style="698"/>
    <col min="3073" max="3073" width="10" style="698" customWidth="1"/>
    <col min="3074" max="3074" width="26" style="698" customWidth="1"/>
    <col min="3075" max="3075" width="26.75" style="698" customWidth="1"/>
    <col min="3076" max="3076" width="56.875" style="698" customWidth="1"/>
    <col min="3077" max="3081" width="5.5" style="698" customWidth="1"/>
    <col min="3082" max="3082" width="8.125" style="698" bestFit="1" customWidth="1"/>
    <col min="3083" max="3083" width="8" style="698"/>
    <col min="3084" max="3084" width="10.125" style="698" customWidth="1"/>
    <col min="3085" max="3328" width="8" style="698"/>
    <col min="3329" max="3329" width="10" style="698" customWidth="1"/>
    <col min="3330" max="3330" width="26" style="698" customWidth="1"/>
    <col min="3331" max="3331" width="26.75" style="698" customWidth="1"/>
    <col min="3332" max="3332" width="56.875" style="698" customWidth="1"/>
    <col min="3333" max="3337" width="5.5" style="698" customWidth="1"/>
    <col min="3338" max="3338" width="8.125" style="698" bestFit="1" customWidth="1"/>
    <col min="3339" max="3339" width="8" style="698"/>
    <col min="3340" max="3340" width="10.125" style="698" customWidth="1"/>
    <col min="3341" max="3584" width="8" style="698"/>
    <col min="3585" max="3585" width="10" style="698" customWidth="1"/>
    <col min="3586" max="3586" width="26" style="698" customWidth="1"/>
    <col min="3587" max="3587" width="26.75" style="698" customWidth="1"/>
    <col min="3588" max="3588" width="56.875" style="698" customWidth="1"/>
    <col min="3589" max="3593" width="5.5" style="698" customWidth="1"/>
    <col min="3594" max="3594" width="8.125" style="698" bestFit="1" customWidth="1"/>
    <col min="3595" max="3595" width="8" style="698"/>
    <col min="3596" max="3596" width="10.125" style="698" customWidth="1"/>
    <col min="3597" max="3840" width="8" style="698"/>
    <col min="3841" max="3841" width="10" style="698" customWidth="1"/>
    <col min="3842" max="3842" width="26" style="698" customWidth="1"/>
    <col min="3843" max="3843" width="26.75" style="698" customWidth="1"/>
    <col min="3844" max="3844" width="56.875" style="698" customWidth="1"/>
    <col min="3845" max="3849" width="5.5" style="698" customWidth="1"/>
    <col min="3850" max="3850" width="8.125" style="698" bestFit="1" customWidth="1"/>
    <col min="3851" max="3851" width="8" style="698"/>
    <col min="3852" max="3852" width="10.125" style="698" customWidth="1"/>
    <col min="3853" max="4096" width="8" style="698"/>
    <col min="4097" max="4097" width="10" style="698" customWidth="1"/>
    <col min="4098" max="4098" width="26" style="698" customWidth="1"/>
    <col min="4099" max="4099" width="26.75" style="698" customWidth="1"/>
    <col min="4100" max="4100" width="56.875" style="698" customWidth="1"/>
    <col min="4101" max="4105" width="5.5" style="698" customWidth="1"/>
    <col min="4106" max="4106" width="8.125" style="698" bestFit="1" customWidth="1"/>
    <col min="4107" max="4107" width="8" style="698"/>
    <col min="4108" max="4108" width="10.125" style="698" customWidth="1"/>
    <col min="4109" max="4352" width="8" style="698"/>
    <col min="4353" max="4353" width="10" style="698" customWidth="1"/>
    <col min="4354" max="4354" width="26" style="698" customWidth="1"/>
    <col min="4355" max="4355" width="26.75" style="698" customWidth="1"/>
    <col min="4356" max="4356" width="56.875" style="698" customWidth="1"/>
    <col min="4357" max="4361" width="5.5" style="698" customWidth="1"/>
    <col min="4362" max="4362" width="8.125" style="698" bestFit="1" customWidth="1"/>
    <col min="4363" max="4363" width="8" style="698"/>
    <col min="4364" max="4364" width="10.125" style="698" customWidth="1"/>
    <col min="4365" max="4608" width="8" style="698"/>
    <col min="4609" max="4609" width="10" style="698" customWidth="1"/>
    <col min="4610" max="4610" width="26" style="698" customWidth="1"/>
    <col min="4611" max="4611" width="26.75" style="698" customWidth="1"/>
    <col min="4612" max="4612" width="56.875" style="698" customWidth="1"/>
    <col min="4613" max="4617" width="5.5" style="698" customWidth="1"/>
    <col min="4618" max="4618" width="8.125" style="698" bestFit="1" customWidth="1"/>
    <col min="4619" max="4619" width="8" style="698"/>
    <col min="4620" max="4620" width="10.125" style="698" customWidth="1"/>
    <col min="4621" max="4864" width="8" style="698"/>
    <col min="4865" max="4865" width="10" style="698" customWidth="1"/>
    <col min="4866" max="4866" width="26" style="698" customWidth="1"/>
    <col min="4867" max="4867" width="26.75" style="698" customWidth="1"/>
    <col min="4868" max="4868" width="56.875" style="698" customWidth="1"/>
    <col min="4869" max="4873" width="5.5" style="698" customWidth="1"/>
    <col min="4874" max="4874" width="8.125" style="698" bestFit="1" customWidth="1"/>
    <col min="4875" max="4875" width="8" style="698"/>
    <col min="4876" max="4876" width="10.125" style="698" customWidth="1"/>
    <col min="4877" max="5120" width="8" style="698"/>
    <col min="5121" max="5121" width="10" style="698" customWidth="1"/>
    <col min="5122" max="5122" width="26" style="698" customWidth="1"/>
    <col min="5123" max="5123" width="26.75" style="698" customWidth="1"/>
    <col min="5124" max="5124" width="56.875" style="698" customWidth="1"/>
    <col min="5125" max="5129" width="5.5" style="698" customWidth="1"/>
    <col min="5130" max="5130" width="8.125" style="698" bestFit="1" customWidth="1"/>
    <col min="5131" max="5131" width="8" style="698"/>
    <col min="5132" max="5132" width="10.125" style="698" customWidth="1"/>
    <col min="5133" max="5376" width="8" style="698"/>
    <col min="5377" max="5377" width="10" style="698" customWidth="1"/>
    <col min="5378" max="5378" width="26" style="698" customWidth="1"/>
    <col min="5379" max="5379" width="26.75" style="698" customWidth="1"/>
    <col min="5380" max="5380" width="56.875" style="698" customWidth="1"/>
    <col min="5381" max="5385" width="5.5" style="698" customWidth="1"/>
    <col min="5386" max="5386" width="8.125" style="698" bestFit="1" customWidth="1"/>
    <col min="5387" max="5387" width="8" style="698"/>
    <col min="5388" max="5388" width="10.125" style="698" customWidth="1"/>
    <col min="5389" max="5632" width="8" style="698"/>
    <col min="5633" max="5633" width="10" style="698" customWidth="1"/>
    <col min="5634" max="5634" width="26" style="698" customWidth="1"/>
    <col min="5635" max="5635" width="26.75" style="698" customWidth="1"/>
    <col min="5636" max="5636" width="56.875" style="698" customWidth="1"/>
    <col min="5637" max="5641" width="5.5" style="698" customWidth="1"/>
    <col min="5642" max="5642" width="8.125" style="698" bestFit="1" customWidth="1"/>
    <col min="5643" max="5643" width="8" style="698"/>
    <col min="5644" max="5644" width="10.125" style="698" customWidth="1"/>
    <col min="5645" max="5888" width="8" style="698"/>
    <col min="5889" max="5889" width="10" style="698" customWidth="1"/>
    <col min="5890" max="5890" width="26" style="698" customWidth="1"/>
    <col min="5891" max="5891" width="26.75" style="698" customWidth="1"/>
    <col min="5892" max="5892" width="56.875" style="698" customWidth="1"/>
    <col min="5893" max="5897" width="5.5" style="698" customWidth="1"/>
    <col min="5898" max="5898" width="8.125" style="698" bestFit="1" customWidth="1"/>
    <col min="5899" max="5899" width="8" style="698"/>
    <col min="5900" max="5900" width="10.125" style="698" customWidth="1"/>
    <col min="5901" max="6144" width="8" style="698"/>
    <col min="6145" max="6145" width="10" style="698" customWidth="1"/>
    <col min="6146" max="6146" width="26" style="698" customWidth="1"/>
    <col min="6147" max="6147" width="26.75" style="698" customWidth="1"/>
    <col min="6148" max="6148" width="56.875" style="698" customWidth="1"/>
    <col min="6149" max="6153" width="5.5" style="698" customWidth="1"/>
    <col min="6154" max="6154" width="8.125" style="698" bestFit="1" customWidth="1"/>
    <col min="6155" max="6155" width="8" style="698"/>
    <col min="6156" max="6156" width="10.125" style="698" customWidth="1"/>
    <col min="6157" max="6400" width="8" style="698"/>
    <col min="6401" max="6401" width="10" style="698" customWidth="1"/>
    <col min="6402" max="6402" width="26" style="698" customWidth="1"/>
    <col min="6403" max="6403" width="26.75" style="698" customWidth="1"/>
    <col min="6404" max="6404" width="56.875" style="698" customWidth="1"/>
    <col min="6405" max="6409" width="5.5" style="698" customWidth="1"/>
    <col min="6410" max="6410" width="8.125" style="698" bestFit="1" customWidth="1"/>
    <col min="6411" max="6411" width="8" style="698"/>
    <col min="6412" max="6412" width="10.125" style="698" customWidth="1"/>
    <col min="6413" max="6656" width="8" style="698"/>
    <col min="6657" max="6657" width="10" style="698" customWidth="1"/>
    <col min="6658" max="6658" width="26" style="698" customWidth="1"/>
    <col min="6659" max="6659" width="26.75" style="698" customWidth="1"/>
    <col min="6660" max="6660" width="56.875" style="698" customWidth="1"/>
    <col min="6661" max="6665" width="5.5" style="698" customWidth="1"/>
    <col min="6666" max="6666" width="8.125" style="698" bestFit="1" customWidth="1"/>
    <col min="6667" max="6667" width="8" style="698"/>
    <col min="6668" max="6668" width="10.125" style="698" customWidth="1"/>
    <col min="6669" max="6912" width="8" style="698"/>
    <col min="6913" max="6913" width="10" style="698" customWidth="1"/>
    <col min="6914" max="6914" width="26" style="698" customWidth="1"/>
    <col min="6915" max="6915" width="26.75" style="698" customWidth="1"/>
    <col min="6916" max="6916" width="56.875" style="698" customWidth="1"/>
    <col min="6917" max="6921" width="5.5" style="698" customWidth="1"/>
    <col min="6922" max="6922" width="8.125" style="698" bestFit="1" customWidth="1"/>
    <col min="6923" max="6923" width="8" style="698"/>
    <col min="6924" max="6924" width="10.125" style="698" customWidth="1"/>
    <col min="6925" max="7168" width="8" style="698"/>
    <col min="7169" max="7169" width="10" style="698" customWidth="1"/>
    <col min="7170" max="7170" width="26" style="698" customWidth="1"/>
    <col min="7171" max="7171" width="26.75" style="698" customWidth="1"/>
    <col min="7172" max="7172" width="56.875" style="698" customWidth="1"/>
    <col min="7173" max="7177" width="5.5" style="698" customWidth="1"/>
    <col min="7178" max="7178" width="8.125" style="698" bestFit="1" customWidth="1"/>
    <col min="7179" max="7179" width="8" style="698"/>
    <col min="7180" max="7180" width="10.125" style="698" customWidth="1"/>
    <col min="7181" max="7424" width="8" style="698"/>
    <col min="7425" max="7425" width="10" style="698" customWidth="1"/>
    <col min="7426" max="7426" width="26" style="698" customWidth="1"/>
    <col min="7427" max="7427" width="26.75" style="698" customWidth="1"/>
    <col min="7428" max="7428" width="56.875" style="698" customWidth="1"/>
    <col min="7429" max="7433" width="5.5" style="698" customWidth="1"/>
    <col min="7434" max="7434" width="8.125" style="698" bestFit="1" customWidth="1"/>
    <col min="7435" max="7435" width="8" style="698"/>
    <col min="7436" max="7436" width="10.125" style="698" customWidth="1"/>
    <col min="7437" max="7680" width="8" style="698"/>
    <col min="7681" max="7681" width="10" style="698" customWidth="1"/>
    <col min="7682" max="7682" width="26" style="698" customWidth="1"/>
    <col min="7683" max="7683" width="26.75" style="698" customWidth="1"/>
    <col min="7684" max="7684" width="56.875" style="698" customWidth="1"/>
    <col min="7685" max="7689" width="5.5" style="698" customWidth="1"/>
    <col min="7690" max="7690" width="8.125" style="698" bestFit="1" customWidth="1"/>
    <col min="7691" max="7691" width="8" style="698"/>
    <col min="7692" max="7692" width="10.125" style="698" customWidth="1"/>
    <col min="7693" max="7936" width="8" style="698"/>
    <col min="7937" max="7937" width="10" style="698" customWidth="1"/>
    <col min="7938" max="7938" width="26" style="698" customWidth="1"/>
    <col min="7939" max="7939" width="26.75" style="698" customWidth="1"/>
    <col min="7940" max="7940" width="56.875" style="698" customWidth="1"/>
    <col min="7941" max="7945" width="5.5" style="698" customWidth="1"/>
    <col min="7946" max="7946" width="8.125" style="698" bestFit="1" customWidth="1"/>
    <col min="7947" max="7947" width="8" style="698"/>
    <col min="7948" max="7948" width="10.125" style="698" customWidth="1"/>
    <col min="7949" max="8192" width="8" style="698"/>
    <col min="8193" max="8193" width="10" style="698" customWidth="1"/>
    <col min="8194" max="8194" width="26" style="698" customWidth="1"/>
    <col min="8195" max="8195" width="26.75" style="698" customWidth="1"/>
    <col min="8196" max="8196" width="56.875" style="698" customWidth="1"/>
    <col min="8197" max="8201" width="5.5" style="698" customWidth="1"/>
    <col min="8202" max="8202" width="8.125" style="698" bestFit="1" customWidth="1"/>
    <col min="8203" max="8203" width="8" style="698"/>
    <col min="8204" max="8204" width="10.125" style="698" customWidth="1"/>
    <col min="8205" max="8448" width="8" style="698"/>
    <col min="8449" max="8449" width="10" style="698" customWidth="1"/>
    <col min="8450" max="8450" width="26" style="698" customWidth="1"/>
    <col min="8451" max="8451" width="26.75" style="698" customWidth="1"/>
    <col min="8452" max="8452" width="56.875" style="698" customWidth="1"/>
    <col min="8453" max="8457" width="5.5" style="698" customWidth="1"/>
    <col min="8458" max="8458" width="8.125" style="698" bestFit="1" customWidth="1"/>
    <col min="8459" max="8459" width="8" style="698"/>
    <col min="8460" max="8460" width="10.125" style="698" customWidth="1"/>
    <col min="8461" max="8704" width="8" style="698"/>
    <col min="8705" max="8705" width="10" style="698" customWidth="1"/>
    <col min="8706" max="8706" width="26" style="698" customWidth="1"/>
    <col min="8707" max="8707" width="26.75" style="698" customWidth="1"/>
    <col min="8708" max="8708" width="56.875" style="698" customWidth="1"/>
    <col min="8709" max="8713" width="5.5" style="698" customWidth="1"/>
    <col min="8714" max="8714" width="8.125" style="698" bestFit="1" customWidth="1"/>
    <col min="8715" max="8715" width="8" style="698"/>
    <col min="8716" max="8716" width="10.125" style="698" customWidth="1"/>
    <col min="8717" max="8960" width="8" style="698"/>
    <col min="8961" max="8961" width="10" style="698" customWidth="1"/>
    <col min="8962" max="8962" width="26" style="698" customWidth="1"/>
    <col min="8963" max="8963" width="26.75" style="698" customWidth="1"/>
    <col min="8964" max="8964" width="56.875" style="698" customWidth="1"/>
    <col min="8965" max="8969" width="5.5" style="698" customWidth="1"/>
    <col min="8970" max="8970" width="8.125" style="698" bestFit="1" customWidth="1"/>
    <col min="8971" max="8971" width="8" style="698"/>
    <col min="8972" max="8972" width="10.125" style="698" customWidth="1"/>
    <col min="8973" max="9216" width="8" style="698"/>
    <col min="9217" max="9217" width="10" style="698" customWidth="1"/>
    <col min="9218" max="9218" width="26" style="698" customWidth="1"/>
    <col min="9219" max="9219" width="26.75" style="698" customWidth="1"/>
    <col min="9220" max="9220" width="56.875" style="698" customWidth="1"/>
    <col min="9221" max="9225" width="5.5" style="698" customWidth="1"/>
    <col min="9226" max="9226" width="8.125" style="698" bestFit="1" customWidth="1"/>
    <col min="9227" max="9227" width="8" style="698"/>
    <col min="9228" max="9228" width="10.125" style="698" customWidth="1"/>
    <col min="9229" max="9472" width="8" style="698"/>
    <col min="9473" max="9473" width="10" style="698" customWidth="1"/>
    <col min="9474" max="9474" width="26" style="698" customWidth="1"/>
    <col min="9475" max="9475" width="26.75" style="698" customWidth="1"/>
    <col min="9476" max="9476" width="56.875" style="698" customWidth="1"/>
    <col min="9477" max="9481" width="5.5" style="698" customWidth="1"/>
    <col min="9482" max="9482" width="8.125" style="698" bestFit="1" customWidth="1"/>
    <col min="9483" max="9483" width="8" style="698"/>
    <col min="9484" max="9484" width="10.125" style="698" customWidth="1"/>
    <col min="9485" max="9728" width="8" style="698"/>
    <col min="9729" max="9729" width="10" style="698" customWidth="1"/>
    <col min="9730" max="9730" width="26" style="698" customWidth="1"/>
    <col min="9731" max="9731" width="26.75" style="698" customWidth="1"/>
    <col min="9732" max="9732" width="56.875" style="698" customWidth="1"/>
    <col min="9733" max="9737" width="5.5" style="698" customWidth="1"/>
    <col min="9738" max="9738" width="8.125" style="698" bestFit="1" customWidth="1"/>
    <col min="9739" max="9739" width="8" style="698"/>
    <col min="9740" max="9740" width="10.125" style="698" customWidth="1"/>
    <col min="9741" max="9984" width="8" style="698"/>
    <col min="9985" max="9985" width="10" style="698" customWidth="1"/>
    <col min="9986" max="9986" width="26" style="698" customWidth="1"/>
    <col min="9987" max="9987" width="26.75" style="698" customWidth="1"/>
    <col min="9988" max="9988" width="56.875" style="698" customWidth="1"/>
    <col min="9989" max="9993" width="5.5" style="698" customWidth="1"/>
    <col min="9994" max="9994" width="8.125" style="698" bestFit="1" customWidth="1"/>
    <col min="9995" max="9995" width="8" style="698"/>
    <col min="9996" max="9996" width="10.125" style="698" customWidth="1"/>
    <col min="9997" max="10240" width="8" style="698"/>
    <col min="10241" max="10241" width="10" style="698" customWidth="1"/>
    <col min="10242" max="10242" width="26" style="698" customWidth="1"/>
    <col min="10243" max="10243" width="26.75" style="698" customWidth="1"/>
    <col min="10244" max="10244" width="56.875" style="698" customWidth="1"/>
    <col min="10245" max="10249" width="5.5" style="698" customWidth="1"/>
    <col min="10250" max="10250" width="8.125" style="698" bestFit="1" customWidth="1"/>
    <col min="10251" max="10251" width="8" style="698"/>
    <col min="10252" max="10252" width="10.125" style="698" customWidth="1"/>
    <col min="10253" max="10496" width="8" style="698"/>
    <col min="10497" max="10497" width="10" style="698" customWidth="1"/>
    <col min="10498" max="10498" width="26" style="698" customWidth="1"/>
    <col min="10499" max="10499" width="26.75" style="698" customWidth="1"/>
    <col min="10500" max="10500" width="56.875" style="698" customWidth="1"/>
    <col min="10501" max="10505" width="5.5" style="698" customWidth="1"/>
    <col min="10506" max="10506" width="8.125" style="698" bestFit="1" customWidth="1"/>
    <col min="10507" max="10507" width="8" style="698"/>
    <col min="10508" max="10508" width="10.125" style="698" customWidth="1"/>
    <col min="10509" max="10752" width="8" style="698"/>
    <col min="10753" max="10753" width="10" style="698" customWidth="1"/>
    <col min="10754" max="10754" width="26" style="698" customWidth="1"/>
    <col min="10755" max="10755" width="26.75" style="698" customWidth="1"/>
    <col min="10756" max="10756" width="56.875" style="698" customWidth="1"/>
    <col min="10757" max="10761" width="5.5" style="698" customWidth="1"/>
    <col min="10762" max="10762" width="8.125" style="698" bestFit="1" customWidth="1"/>
    <col min="10763" max="10763" width="8" style="698"/>
    <col min="10764" max="10764" width="10.125" style="698" customWidth="1"/>
    <col min="10765" max="11008" width="8" style="698"/>
    <col min="11009" max="11009" width="10" style="698" customWidth="1"/>
    <col min="11010" max="11010" width="26" style="698" customWidth="1"/>
    <col min="11011" max="11011" width="26.75" style="698" customWidth="1"/>
    <col min="11012" max="11012" width="56.875" style="698" customWidth="1"/>
    <col min="11013" max="11017" width="5.5" style="698" customWidth="1"/>
    <col min="11018" max="11018" width="8.125" style="698" bestFit="1" customWidth="1"/>
    <col min="11019" max="11019" width="8" style="698"/>
    <col min="11020" max="11020" width="10.125" style="698" customWidth="1"/>
    <col min="11021" max="11264" width="8" style="698"/>
    <col min="11265" max="11265" width="10" style="698" customWidth="1"/>
    <col min="11266" max="11266" width="26" style="698" customWidth="1"/>
    <col min="11267" max="11267" width="26.75" style="698" customWidth="1"/>
    <col min="11268" max="11268" width="56.875" style="698" customWidth="1"/>
    <col min="11269" max="11273" width="5.5" style="698" customWidth="1"/>
    <col min="11274" max="11274" width="8.125" style="698" bestFit="1" customWidth="1"/>
    <col min="11275" max="11275" width="8" style="698"/>
    <col min="11276" max="11276" width="10.125" style="698" customWidth="1"/>
    <col min="11277" max="11520" width="8" style="698"/>
    <col min="11521" max="11521" width="10" style="698" customWidth="1"/>
    <col min="11522" max="11522" width="26" style="698" customWidth="1"/>
    <col min="11523" max="11523" width="26.75" style="698" customWidth="1"/>
    <col min="11524" max="11524" width="56.875" style="698" customWidth="1"/>
    <col min="11525" max="11529" width="5.5" style="698" customWidth="1"/>
    <col min="11530" max="11530" width="8.125" style="698" bestFit="1" customWidth="1"/>
    <col min="11531" max="11531" width="8" style="698"/>
    <col min="11532" max="11532" width="10.125" style="698" customWidth="1"/>
    <col min="11533" max="11776" width="8" style="698"/>
    <col min="11777" max="11777" width="10" style="698" customWidth="1"/>
    <col min="11778" max="11778" width="26" style="698" customWidth="1"/>
    <col min="11779" max="11779" width="26.75" style="698" customWidth="1"/>
    <col min="11780" max="11780" width="56.875" style="698" customWidth="1"/>
    <col min="11781" max="11785" width="5.5" style="698" customWidth="1"/>
    <col min="11786" max="11786" width="8.125" style="698" bestFit="1" customWidth="1"/>
    <col min="11787" max="11787" width="8" style="698"/>
    <col min="11788" max="11788" width="10.125" style="698" customWidth="1"/>
    <col min="11789" max="12032" width="8" style="698"/>
    <col min="12033" max="12033" width="10" style="698" customWidth="1"/>
    <col min="12034" max="12034" width="26" style="698" customWidth="1"/>
    <col min="12035" max="12035" width="26.75" style="698" customWidth="1"/>
    <col min="12036" max="12036" width="56.875" style="698" customWidth="1"/>
    <col min="12037" max="12041" width="5.5" style="698" customWidth="1"/>
    <col min="12042" max="12042" width="8.125" style="698" bestFit="1" customWidth="1"/>
    <col min="12043" max="12043" width="8" style="698"/>
    <col min="12044" max="12044" width="10.125" style="698" customWidth="1"/>
    <col min="12045" max="12288" width="8" style="698"/>
    <col min="12289" max="12289" width="10" style="698" customWidth="1"/>
    <col min="12290" max="12290" width="26" style="698" customWidth="1"/>
    <col min="12291" max="12291" width="26.75" style="698" customWidth="1"/>
    <col min="12292" max="12292" width="56.875" style="698" customWidth="1"/>
    <col min="12293" max="12297" width="5.5" style="698" customWidth="1"/>
    <col min="12298" max="12298" width="8.125" style="698" bestFit="1" customWidth="1"/>
    <col min="12299" max="12299" width="8" style="698"/>
    <col min="12300" max="12300" width="10.125" style="698" customWidth="1"/>
    <col min="12301" max="12544" width="8" style="698"/>
    <col min="12545" max="12545" width="10" style="698" customWidth="1"/>
    <col min="12546" max="12546" width="26" style="698" customWidth="1"/>
    <col min="12547" max="12547" width="26.75" style="698" customWidth="1"/>
    <col min="12548" max="12548" width="56.875" style="698" customWidth="1"/>
    <col min="12549" max="12553" width="5.5" style="698" customWidth="1"/>
    <col min="12554" max="12554" width="8.125" style="698" bestFit="1" customWidth="1"/>
    <col min="12555" max="12555" width="8" style="698"/>
    <col min="12556" max="12556" width="10.125" style="698" customWidth="1"/>
    <col min="12557" max="12800" width="8" style="698"/>
    <col min="12801" max="12801" width="10" style="698" customWidth="1"/>
    <col min="12802" max="12802" width="26" style="698" customWidth="1"/>
    <col min="12803" max="12803" width="26.75" style="698" customWidth="1"/>
    <col min="12804" max="12804" width="56.875" style="698" customWidth="1"/>
    <col min="12805" max="12809" width="5.5" style="698" customWidth="1"/>
    <col min="12810" max="12810" width="8.125" style="698" bestFit="1" customWidth="1"/>
    <col min="12811" max="12811" width="8" style="698"/>
    <col min="12812" max="12812" width="10.125" style="698" customWidth="1"/>
    <col min="12813" max="13056" width="8" style="698"/>
    <col min="13057" max="13057" width="10" style="698" customWidth="1"/>
    <col min="13058" max="13058" width="26" style="698" customWidth="1"/>
    <col min="13059" max="13059" width="26.75" style="698" customWidth="1"/>
    <col min="13060" max="13060" width="56.875" style="698" customWidth="1"/>
    <col min="13061" max="13065" width="5.5" style="698" customWidth="1"/>
    <col min="13066" max="13066" width="8.125" style="698" bestFit="1" customWidth="1"/>
    <col min="13067" max="13067" width="8" style="698"/>
    <col min="13068" max="13068" width="10.125" style="698" customWidth="1"/>
    <col min="13069" max="13312" width="8" style="698"/>
    <col min="13313" max="13313" width="10" style="698" customWidth="1"/>
    <col min="13314" max="13314" width="26" style="698" customWidth="1"/>
    <col min="13315" max="13315" width="26.75" style="698" customWidth="1"/>
    <col min="13316" max="13316" width="56.875" style="698" customWidth="1"/>
    <col min="13317" max="13321" width="5.5" style="698" customWidth="1"/>
    <col min="13322" max="13322" width="8.125" style="698" bestFit="1" customWidth="1"/>
    <col min="13323" max="13323" width="8" style="698"/>
    <col min="13324" max="13324" width="10.125" style="698" customWidth="1"/>
    <col min="13325" max="13568" width="8" style="698"/>
    <col min="13569" max="13569" width="10" style="698" customWidth="1"/>
    <col min="13570" max="13570" width="26" style="698" customWidth="1"/>
    <col min="13571" max="13571" width="26.75" style="698" customWidth="1"/>
    <col min="13572" max="13572" width="56.875" style="698" customWidth="1"/>
    <col min="13573" max="13577" width="5.5" style="698" customWidth="1"/>
    <col min="13578" max="13578" width="8.125" style="698" bestFit="1" customWidth="1"/>
    <col min="13579" max="13579" width="8" style="698"/>
    <col min="13580" max="13580" width="10.125" style="698" customWidth="1"/>
    <col min="13581" max="13824" width="8" style="698"/>
    <col min="13825" max="13825" width="10" style="698" customWidth="1"/>
    <col min="13826" max="13826" width="26" style="698" customWidth="1"/>
    <col min="13827" max="13827" width="26.75" style="698" customWidth="1"/>
    <col min="13828" max="13828" width="56.875" style="698" customWidth="1"/>
    <col min="13829" max="13833" width="5.5" style="698" customWidth="1"/>
    <col min="13834" max="13834" width="8.125" style="698" bestFit="1" customWidth="1"/>
    <col min="13835" max="13835" width="8" style="698"/>
    <col min="13836" max="13836" width="10.125" style="698" customWidth="1"/>
    <col min="13837" max="14080" width="8" style="698"/>
    <col min="14081" max="14081" width="10" style="698" customWidth="1"/>
    <col min="14082" max="14082" width="26" style="698" customWidth="1"/>
    <col min="14083" max="14083" width="26.75" style="698" customWidth="1"/>
    <col min="14084" max="14084" width="56.875" style="698" customWidth="1"/>
    <col min="14085" max="14089" width="5.5" style="698" customWidth="1"/>
    <col min="14090" max="14090" width="8.125" style="698" bestFit="1" customWidth="1"/>
    <col min="14091" max="14091" width="8" style="698"/>
    <col min="14092" max="14092" width="10.125" style="698" customWidth="1"/>
    <col min="14093" max="14336" width="8" style="698"/>
    <col min="14337" max="14337" width="10" style="698" customWidth="1"/>
    <col min="14338" max="14338" width="26" style="698" customWidth="1"/>
    <col min="14339" max="14339" width="26.75" style="698" customWidth="1"/>
    <col min="14340" max="14340" width="56.875" style="698" customWidth="1"/>
    <col min="14341" max="14345" width="5.5" style="698" customWidth="1"/>
    <col min="14346" max="14346" width="8.125" style="698" bestFit="1" customWidth="1"/>
    <col min="14347" max="14347" width="8" style="698"/>
    <col min="14348" max="14348" width="10.125" style="698" customWidth="1"/>
    <col min="14349" max="14592" width="8" style="698"/>
    <col min="14593" max="14593" width="10" style="698" customWidth="1"/>
    <col min="14594" max="14594" width="26" style="698" customWidth="1"/>
    <col min="14595" max="14595" width="26.75" style="698" customWidth="1"/>
    <col min="14596" max="14596" width="56.875" style="698" customWidth="1"/>
    <col min="14597" max="14601" width="5.5" style="698" customWidth="1"/>
    <col min="14602" max="14602" width="8.125" style="698" bestFit="1" customWidth="1"/>
    <col min="14603" max="14603" width="8" style="698"/>
    <col min="14604" max="14604" width="10.125" style="698" customWidth="1"/>
    <col min="14605" max="14848" width="8" style="698"/>
    <col min="14849" max="14849" width="10" style="698" customWidth="1"/>
    <col min="14850" max="14850" width="26" style="698" customWidth="1"/>
    <col min="14851" max="14851" width="26.75" style="698" customWidth="1"/>
    <col min="14852" max="14852" width="56.875" style="698" customWidth="1"/>
    <col min="14853" max="14857" width="5.5" style="698" customWidth="1"/>
    <col min="14858" max="14858" width="8.125" style="698" bestFit="1" customWidth="1"/>
    <col min="14859" max="14859" width="8" style="698"/>
    <col min="14860" max="14860" width="10.125" style="698" customWidth="1"/>
    <col min="14861" max="15104" width="8" style="698"/>
    <col min="15105" max="15105" width="10" style="698" customWidth="1"/>
    <col min="15106" max="15106" width="26" style="698" customWidth="1"/>
    <col min="15107" max="15107" width="26.75" style="698" customWidth="1"/>
    <col min="15108" max="15108" width="56.875" style="698" customWidth="1"/>
    <col min="15109" max="15113" width="5.5" style="698" customWidth="1"/>
    <col min="15114" max="15114" width="8.125" style="698" bestFit="1" customWidth="1"/>
    <col min="15115" max="15115" width="8" style="698"/>
    <col min="15116" max="15116" width="10.125" style="698" customWidth="1"/>
    <col min="15117" max="15360" width="8" style="698"/>
    <col min="15361" max="15361" width="10" style="698" customWidth="1"/>
    <col min="15362" max="15362" width="26" style="698" customWidth="1"/>
    <col min="15363" max="15363" width="26.75" style="698" customWidth="1"/>
    <col min="15364" max="15364" width="56.875" style="698" customWidth="1"/>
    <col min="15365" max="15369" width="5.5" style="698" customWidth="1"/>
    <col min="15370" max="15370" width="8.125" style="698" bestFit="1" customWidth="1"/>
    <col min="15371" max="15371" width="8" style="698"/>
    <col min="15372" max="15372" width="10.125" style="698" customWidth="1"/>
    <col min="15373" max="15616" width="8" style="698"/>
    <col min="15617" max="15617" width="10" style="698" customWidth="1"/>
    <col min="15618" max="15618" width="26" style="698" customWidth="1"/>
    <col min="15619" max="15619" width="26.75" style="698" customWidth="1"/>
    <col min="15620" max="15620" width="56.875" style="698" customWidth="1"/>
    <col min="15621" max="15625" width="5.5" style="698" customWidth="1"/>
    <col min="15626" max="15626" width="8.125" style="698" bestFit="1" customWidth="1"/>
    <col min="15627" max="15627" width="8" style="698"/>
    <col min="15628" max="15628" width="10.125" style="698" customWidth="1"/>
    <col min="15629" max="15872" width="8" style="698"/>
    <col min="15873" max="15873" width="10" style="698" customWidth="1"/>
    <col min="15874" max="15874" width="26" style="698" customWidth="1"/>
    <col min="15875" max="15875" width="26.75" style="698" customWidth="1"/>
    <col min="15876" max="15876" width="56.875" style="698" customWidth="1"/>
    <col min="15877" max="15881" width="5.5" style="698" customWidth="1"/>
    <col min="15882" max="15882" width="8.125" style="698" bestFit="1" customWidth="1"/>
    <col min="15883" max="15883" width="8" style="698"/>
    <col min="15884" max="15884" width="10.125" style="698" customWidth="1"/>
    <col min="15885" max="16128" width="8" style="698"/>
    <col min="16129" max="16129" width="10" style="698" customWidth="1"/>
    <col min="16130" max="16130" width="26" style="698" customWidth="1"/>
    <col min="16131" max="16131" width="26.75" style="698" customWidth="1"/>
    <col min="16132" max="16132" width="56.875" style="698" customWidth="1"/>
    <col min="16133" max="16137" width="5.5" style="698" customWidth="1"/>
    <col min="16138" max="16138" width="8.125" style="698" bestFit="1" customWidth="1"/>
    <col min="16139" max="16139" width="8" style="698"/>
    <col min="16140" max="16140" width="10.125" style="698" customWidth="1"/>
    <col min="16141" max="16384" width="8" style="698"/>
  </cols>
  <sheetData>
    <row r="1" spans="1:11" ht="16.5" customHeight="1">
      <c r="A1" s="2221" t="s">
        <v>2813</v>
      </c>
      <c r="B1" s="2222"/>
      <c r="C1" s="2222"/>
      <c r="D1" s="2222"/>
      <c r="E1" s="2222"/>
      <c r="F1" s="2222"/>
      <c r="G1" s="2222"/>
      <c r="H1" s="2222"/>
      <c r="I1" s="2222"/>
      <c r="J1" s="2222"/>
    </row>
    <row r="2" spans="1:11" ht="12.75" customHeight="1" thickBot="1">
      <c r="A2" s="2223" t="s">
        <v>2814</v>
      </c>
      <c r="B2" s="2224"/>
      <c r="C2" s="2224"/>
      <c r="D2" s="2224"/>
      <c r="E2" s="2224"/>
      <c r="F2" s="2224"/>
      <c r="G2" s="2224"/>
      <c r="H2" s="2224"/>
      <c r="I2" s="2224"/>
      <c r="J2" s="2224"/>
    </row>
    <row r="3" spans="1:11">
      <c r="A3" s="2225" t="s">
        <v>2815</v>
      </c>
      <c r="B3" s="2219" t="s">
        <v>193</v>
      </c>
      <c r="C3" s="2220"/>
      <c r="D3" s="729"/>
      <c r="E3" s="730"/>
      <c r="F3" s="731"/>
      <c r="G3" s="732"/>
      <c r="H3" s="2227"/>
      <c r="I3" s="2228"/>
      <c r="J3" s="2229"/>
    </row>
    <row r="4" spans="1:11">
      <c r="A4" s="2225"/>
      <c r="B4" s="2219"/>
      <c r="C4" s="2220"/>
      <c r="D4" s="733" t="s">
        <v>194</v>
      </c>
      <c r="E4" s="2230" t="s">
        <v>2816</v>
      </c>
      <c r="F4" s="2231"/>
      <c r="G4" s="2232"/>
      <c r="H4" s="2230" t="s">
        <v>172</v>
      </c>
      <c r="I4" s="2231"/>
      <c r="J4" s="2232"/>
    </row>
    <row r="5" spans="1:11" ht="12.75" customHeight="1" thickBot="1">
      <c r="A5" s="2225"/>
      <c r="B5" s="2226"/>
      <c r="C5" s="2220"/>
      <c r="D5" s="734"/>
      <c r="E5" s="735"/>
      <c r="F5" s="736"/>
      <c r="G5" s="737"/>
      <c r="H5" s="738"/>
      <c r="I5" s="739"/>
      <c r="J5" s="737"/>
    </row>
    <row r="6" spans="1:11" ht="12" customHeight="1">
      <c r="A6" s="2225"/>
      <c r="B6" s="2226"/>
      <c r="C6" s="2220"/>
      <c r="D6" s="740" t="s">
        <v>2817</v>
      </c>
      <c r="E6" s="741" t="s">
        <v>195</v>
      </c>
      <c r="F6" s="742"/>
      <c r="G6" s="742" t="s">
        <v>196</v>
      </c>
      <c r="H6" s="743" t="s">
        <v>173</v>
      </c>
      <c r="I6" s="744" t="s">
        <v>173</v>
      </c>
      <c r="J6" s="745" t="s">
        <v>174</v>
      </c>
    </row>
    <row r="7" spans="1:11" ht="12" customHeight="1">
      <c r="A7" s="746"/>
      <c r="B7" s="2219" t="s">
        <v>2818</v>
      </c>
      <c r="C7" s="2220"/>
      <c r="D7" s="729" t="s">
        <v>2819</v>
      </c>
      <c r="E7" s="741" t="s">
        <v>197</v>
      </c>
      <c r="F7" s="742" t="s">
        <v>198</v>
      </c>
      <c r="G7" s="742" t="s">
        <v>199</v>
      </c>
      <c r="H7" s="743" t="s">
        <v>175</v>
      </c>
      <c r="I7" s="744" t="s">
        <v>2820</v>
      </c>
      <c r="J7" s="742" t="s">
        <v>176</v>
      </c>
    </row>
    <row r="8" spans="1:11" ht="12" customHeight="1" thickBot="1">
      <c r="A8" s="747"/>
      <c r="B8" s="748"/>
      <c r="C8" s="748"/>
      <c r="D8" s="729" t="s">
        <v>2821</v>
      </c>
      <c r="E8" s="735" t="s">
        <v>200</v>
      </c>
      <c r="F8" s="749" t="s">
        <v>201</v>
      </c>
      <c r="G8" s="749" t="s">
        <v>198</v>
      </c>
      <c r="H8" s="743" t="s">
        <v>2822</v>
      </c>
      <c r="I8" s="750" t="s">
        <v>2822</v>
      </c>
      <c r="J8" s="749" t="s">
        <v>177</v>
      </c>
    </row>
    <row r="9" spans="1:11" s="699" customFormat="1">
      <c r="A9" s="751" t="s">
        <v>116</v>
      </c>
      <c r="B9" s="752" t="s">
        <v>65</v>
      </c>
      <c r="C9" s="753"/>
      <c r="D9" s="754" t="s">
        <v>2823</v>
      </c>
      <c r="E9" s="755">
        <v>24</v>
      </c>
      <c r="F9" s="756">
        <v>20</v>
      </c>
      <c r="G9" s="757">
        <v>24</v>
      </c>
      <c r="H9" s="755">
        <v>18</v>
      </c>
      <c r="I9" s="756">
        <v>18</v>
      </c>
      <c r="J9" s="756">
        <v>4</v>
      </c>
      <c r="K9" s="758"/>
    </row>
    <row r="10" spans="1:11" s="699" customFormat="1" ht="11.25" customHeight="1">
      <c r="A10" s="759"/>
      <c r="B10" s="760" t="s">
        <v>66</v>
      </c>
      <c r="C10" s="761" t="s">
        <v>67</v>
      </c>
      <c r="D10" s="762"/>
      <c r="E10" s="763"/>
      <c r="F10" s="764"/>
      <c r="G10" s="765"/>
      <c r="H10" s="763"/>
      <c r="I10" s="764"/>
      <c r="J10" s="764"/>
      <c r="K10" s="758"/>
    </row>
    <row r="11" spans="1:11" s="699" customFormat="1" ht="11.25" customHeight="1" thickBot="1">
      <c r="A11" s="759"/>
      <c r="B11" s="760"/>
      <c r="C11" s="761"/>
      <c r="D11" s="766"/>
      <c r="E11" s="767"/>
      <c r="F11" s="768"/>
      <c r="G11" s="767"/>
      <c r="H11" s="769"/>
      <c r="I11" s="768"/>
      <c r="J11" s="768"/>
    </row>
    <row r="12" spans="1:11" s="699" customFormat="1" ht="35.25" thickBot="1">
      <c r="A12" s="770"/>
      <c r="B12" s="771" t="s">
        <v>2824</v>
      </c>
      <c r="C12" s="772" t="s">
        <v>452</v>
      </c>
      <c r="D12" s="773" t="s">
        <v>1201</v>
      </c>
      <c r="E12" s="774">
        <v>1</v>
      </c>
      <c r="F12" s="775">
        <v>1</v>
      </c>
      <c r="G12" s="776">
        <v>1</v>
      </c>
      <c r="H12" s="774"/>
      <c r="I12" s="775"/>
      <c r="J12" s="775"/>
    </row>
    <row r="13" spans="1:11" s="699" customFormat="1">
      <c r="A13" s="777" t="s">
        <v>116</v>
      </c>
      <c r="B13" s="752" t="s">
        <v>321</v>
      </c>
      <c r="C13" s="753"/>
      <c r="D13" s="754" t="s">
        <v>2823</v>
      </c>
      <c r="E13" s="755">
        <v>25.5</v>
      </c>
      <c r="F13" s="756">
        <v>20</v>
      </c>
      <c r="G13" s="757">
        <v>25</v>
      </c>
      <c r="H13" s="755">
        <v>19</v>
      </c>
      <c r="I13" s="756">
        <v>19</v>
      </c>
      <c r="J13" s="756">
        <v>4</v>
      </c>
    </row>
    <row r="14" spans="1:11" s="699" customFormat="1" ht="13.5" customHeight="1">
      <c r="A14" s="778"/>
      <c r="B14" s="760" t="s">
        <v>453</v>
      </c>
      <c r="C14" s="761" t="s">
        <v>454</v>
      </c>
      <c r="D14" s="762"/>
      <c r="E14" s="763"/>
      <c r="F14" s="764"/>
      <c r="G14" s="765"/>
      <c r="H14" s="763"/>
      <c r="I14" s="764"/>
      <c r="J14" s="764"/>
    </row>
    <row r="15" spans="1:11" s="699" customFormat="1" ht="13.5" customHeight="1" thickBot="1">
      <c r="A15" s="778"/>
      <c r="B15" s="760"/>
      <c r="C15" s="761"/>
      <c r="D15" s="766"/>
      <c r="E15" s="767"/>
      <c r="F15" s="768"/>
      <c r="G15" s="767"/>
      <c r="H15" s="769"/>
      <c r="I15" s="768"/>
      <c r="J15" s="768"/>
    </row>
    <row r="16" spans="1:11" s="699" customFormat="1" ht="35.25" thickBot="1">
      <c r="A16" s="778"/>
      <c r="B16" s="760" t="s">
        <v>2825</v>
      </c>
      <c r="C16" s="779" t="s">
        <v>941</v>
      </c>
      <c r="D16" s="773" t="s">
        <v>1201</v>
      </c>
      <c r="E16" s="774">
        <v>1</v>
      </c>
      <c r="F16" s="775">
        <v>1</v>
      </c>
      <c r="G16" s="776">
        <v>1</v>
      </c>
      <c r="H16" s="774"/>
      <c r="I16" s="775"/>
      <c r="J16" s="775"/>
    </row>
    <row r="17" spans="1:19" s="699" customFormat="1" ht="12.75" customHeight="1">
      <c r="A17" s="751" t="s">
        <v>116</v>
      </c>
      <c r="B17" s="752" t="s">
        <v>322</v>
      </c>
      <c r="C17" s="753"/>
      <c r="D17" s="754" t="s">
        <v>2823</v>
      </c>
      <c r="E17" s="755">
        <v>25.5</v>
      </c>
      <c r="F17" s="756">
        <v>20</v>
      </c>
      <c r="G17" s="757">
        <v>5.5</v>
      </c>
      <c r="H17" s="755">
        <v>17</v>
      </c>
      <c r="I17" s="756">
        <v>17</v>
      </c>
      <c r="J17" s="756">
        <v>4</v>
      </c>
      <c r="K17" s="758"/>
    </row>
    <row r="18" spans="1:19" s="699" customFormat="1" ht="12.75" customHeight="1">
      <c r="A18" s="759"/>
      <c r="B18" s="760" t="s">
        <v>323</v>
      </c>
      <c r="C18" s="761" t="s">
        <v>324</v>
      </c>
      <c r="D18" s="762"/>
      <c r="E18" s="763"/>
      <c r="F18" s="764"/>
      <c r="G18" s="765"/>
      <c r="H18" s="763"/>
      <c r="I18" s="764"/>
      <c r="J18" s="764"/>
      <c r="K18" s="758"/>
    </row>
    <row r="19" spans="1:19" s="699" customFormat="1" ht="12.75" customHeight="1" thickBot="1">
      <c r="A19" s="759"/>
      <c r="B19" s="771" t="s">
        <v>2826</v>
      </c>
      <c r="C19" s="772" t="s">
        <v>455</v>
      </c>
      <c r="D19" s="766"/>
      <c r="E19" s="767"/>
      <c r="F19" s="768"/>
      <c r="G19" s="767"/>
      <c r="H19" s="769"/>
      <c r="I19" s="768"/>
      <c r="J19" s="768"/>
    </row>
    <row r="20" spans="1:19" s="699" customFormat="1">
      <c r="A20" s="777" t="s">
        <v>2827</v>
      </c>
      <c r="B20" s="780" t="s">
        <v>278</v>
      </c>
      <c r="C20" s="753"/>
      <c r="D20" s="466"/>
      <c r="E20" s="453"/>
      <c r="F20" s="456"/>
      <c r="G20" s="453"/>
      <c r="H20" s="455"/>
      <c r="I20" s="453"/>
      <c r="J20" s="453"/>
      <c r="K20" s="781"/>
      <c r="L20" s="781"/>
      <c r="M20" s="781"/>
      <c r="N20" s="781"/>
      <c r="O20" s="781"/>
      <c r="P20" s="781"/>
      <c r="Q20" s="781"/>
      <c r="R20" s="781"/>
    </row>
    <row r="21" spans="1:19" s="699" customFormat="1" ht="13.5" customHeight="1">
      <c r="A21" s="778"/>
      <c r="B21" s="761" t="s">
        <v>2828</v>
      </c>
      <c r="C21" s="761" t="s">
        <v>2829</v>
      </c>
      <c r="D21" s="762" t="s">
        <v>2823</v>
      </c>
      <c r="E21" s="458">
        <v>33</v>
      </c>
      <c r="F21" s="461">
        <v>21</v>
      </c>
      <c r="G21" s="458">
        <v>33</v>
      </c>
      <c r="H21" s="460">
        <v>18.5</v>
      </c>
      <c r="I21" s="458" t="s">
        <v>170</v>
      </c>
      <c r="J21" s="458">
        <v>4</v>
      </c>
      <c r="K21" s="781"/>
      <c r="L21" s="781"/>
      <c r="M21" s="781"/>
      <c r="N21" s="781"/>
      <c r="O21" s="781"/>
      <c r="P21" s="781"/>
      <c r="Q21" s="781"/>
      <c r="R21" s="781"/>
    </row>
    <row r="22" spans="1:19" s="699" customFormat="1" ht="13.5" customHeight="1" thickBot="1">
      <c r="A22" s="782"/>
      <c r="B22" s="783" t="s">
        <v>2830</v>
      </c>
      <c r="C22" s="784" t="s">
        <v>2831</v>
      </c>
      <c r="D22" s="785"/>
      <c r="E22" s="462"/>
      <c r="F22" s="786"/>
      <c r="G22" s="462"/>
      <c r="H22" s="464"/>
      <c r="I22" s="462"/>
      <c r="J22" s="462"/>
      <c r="K22" s="781"/>
      <c r="L22" s="781"/>
      <c r="M22" s="781"/>
      <c r="N22" s="781"/>
      <c r="O22" s="781"/>
      <c r="P22" s="781"/>
      <c r="Q22" s="781"/>
      <c r="R22" s="781"/>
    </row>
    <row r="23" spans="1:19" s="699" customFormat="1">
      <c r="A23" s="777" t="s">
        <v>2832</v>
      </c>
      <c r="B23" s="752" t="s">
        <v>279</v>
      </c>
      <c r="C23" s="787"/>
      <c r="D23" s="754" t="s">
        <v>2823</v>
      </c>
      <c r="E23" s="755">
        <v>25.5</v>
      </c>
      <c r="F23" s="756">
        <v>20</v>
      </c>
      <c r="G23" s="757">
        <v>25.5</v>
      </c>
      <c r="H23" s="755">
        <v>16</v>
      </c>
      <c r="I23" s="756">
        <v>16</v>
      </c>
      <c r="J23" s="756">
        <v>4</v>
      </c>
    </row>
    <row r="24" spans="1:19" s="699" customFormat="1">
      <c r="A24" s="778"/>
      <c r="B24" s="760" t="s">
        <v>2833</v>
      </c>
      <c r="C24" s="788" t="s">
        <v>2834</v>
      </c>
      <c r="D24" s="762"/>
      <c r="E24" s="763"/>
      <c r="F24" s="764"/>
      <c r="G24" s="765"/>
      <c r="H24" s="763"/>
      <c r="I24" s="764"/>
      <c r="J24" s="764"/>
    </row>
    <row r="25" spans="1:19" s="699" customFormat="1" ht="16.5" thickBot="1">
      <c r="A25" s="782"/>
      <c r="B25" s="771" t="s">
        <v>2835</v>
      </c>
      <c r="C25" s="789" t="s">
        <v>280</v>
      </c>
      <c r="D25" s="766"/>
      <c r="E25" s="767"/>
      <c r="F25" s="768"/>
      <c r="G25" s="767"/>
      <c r="H25" s="769"/>
      <c r="I25" s="768"/>
      <c r="J25" s="768"/>
    </row>
    <row r="26" spans="1:19" s="699" customFormat="1">
      <c r="A26" s="777" t="s">
        <v>2836</v>
      </c>
      <c r="B26" s="790" t="s">
        <v>281</v>
      </c>
      <c r="C26" s="791"/>
      <c r="D26" s="754" t="s">
        <v>2823</v>
      </c>
      <c r="E26" s="755">
        <v>25</v>
      </c>
      <c r="F26" s="756">
        <v>20</v>
      </c>
      <c r="G26" s="757">
        <v>25</v>
      </c>
      <c r="H26" s="755">
        <v>18</v>
      </c>
      <c r="I26" s="756">
        <v>19</v>
      </c>
      <c r="J26" s="756">
        <v>4</v>
      </c>
      <c r="L26" s="781"/>
      <c r="M26" s="781"/>
      <c r="N26" s="781"/>
      <c r="O26" s="781"/>
      <c r="P26" s="781"/>
      <c r="Q26" s="781"/>
      <c r="R26" s="781"/>
      <c r="S26" s="781"/>
    </row>
    <row r="27" spans="1:19" s="699" customFormat="1">
      <c r="A27" s="778"/>
      <c r="B27" s="760" t="s">
        <v>942</v>
      </c>
      <c r="C27" s="761" t="s">
        <v>943</v>
      </c>
      <c r="D27" s="762"/>
      <c r="E27" s="763"/>
      <c r="F27" s="764"/>
      <c r="G27" s="765"/>
      <c r="H27" s="763"/>
      <c r="I27" s="764"/>
      <c r="J27" s="764"/>
      <c r="S27" s="781"/>
    </row>
    <row r="28" spans="1:19" s="699" customFormat="1" ht="16.5" thickBot="1">
      <c r="A28" s="778"/>
      <c r="B28" s="760" t="s">
        <v>2837</v>
      </c>
      <c r="C28" s="772" t="s">
        <v>282</v>
      </c>
      <c r="D28" s="766"/>
      <c r="E28" s="767"/>
      <c r="F28" s="768"/>
      <c r="G28" s="767"/>
      <c r="H28" s="769"/>
      <c r="I28" s="768"/>
      <c r="J28" s="768"/>
      <c r="S28" s="781"/>
    </row>
    <row r="29" spans="1:19" s="781" customFormat="1">
      <c r="A29" s="777" t="s">
        <v>2838</v>
      </c>
      <c r="B29" s="752" t="s">
        <v>283</v>
      </c>
      <c r="C29" s="753"/>
      <c r="D29" s="754" t="s">
        <v>2823</v>
      </c>
      <c r="E29" s="454">
        <v>28</v>
      </c>
      <c r="F29" s="453">
        <v>21</v>
      </c>
      <c r="G29" s="456">
        <v>28</v>
      </c>
      <c r="H29" s="454">
        <v>18</v>
      </c>
      <c r="I29" s="458">
        <v>18</v>
      </c>
      <c r="J29" s="453">
        <v>4</v>
      </c>
      <c r="L29" s="699"/>
      <c r="M29" s="699"/>
      <c r="N29" s="699"/>
      <c r="O29" s="699"/>
      <c r="P29" s="699"/>
      <c r="Q29" s="699"/>
      <c r="R29" s="699"/>
    </row>
    <row r="30" spans="1:19" s="781" customFormat="1">
      <c r="A30" s="778"/>
      <c r="B30" s="760" t="s">
        <v>284</v>
      </c>
      <c r="C30" s="761" t="s">
        <v>2839</v>
      </c>
      <c r="D30" s="792"/>
      <c r="E30" s="459"/>
      <c r="F30" s="458"/>
      <c r="G30" s="461"/>
      <c r="H30" s="459"/>
      <c r="I30" s="458"/>
      <c r="J30" s="458"/>
      <c r="L30" s="699"/>
      <c r="M30" s="699"/>
      <c r="N30" s="699"/>
      <c r="O30" s="699"/>
      <c r="P30" s="699"/>
      <c r="Q30" s="699"/>
      <c r="R30" s="699"/>
      <c r="S30" s="699"/>
    </row>
    <row r="31" spans="1:19" s="781" customFormat="1" ht="16.5" thickBot="1">
      <c r="A31" s="778"/>
      <c r="B31" s="760" t="s">
        <v>2840</v>
      </c>
      <c r="C31" s="779" t="s">
        <v>2841</v>
      </c>
      <c r="D31" s="792"/>
      <c r="E31" s="459"/>
      <c r="F31" s="458"/>
      <c r="G31" s="461"/>
      <c r="H31" s="464"/>
      <c r="I31" s="462"/>
      <c r="J31" s="462"/>
      <c r="L31" s="699"/>
      <c r="M31" s="699"/>
      <c r="N31" s="699"/>
      <c r="O31" s="699"/>
      <c r="P31" s="699"/>
      <c r="Q31" s="699"/>
      <c r="R31" s="699"/>
      <c r="S31" s="699"/>
    </row>
    <row r="32" spans="1:19" s="699" customFormat="1" ht="12.75" customHeight="1">
      <c r="A32" s="777" t="s">
        <v>117</v>
      </c>
      <c r="B32" s="752" t="s">
        <v>285</v>
      </c>
      <c r="C32" s="753"/>
      <c r="D32" s="793" t="s">
        <v>2842</v>
      </c>
      <c r="E32" s="454">
        <v>27</v>
      </c>
      <c r="F32" s="453">
        <v>21</v>
      </c>
      <c r="G32" s="456">
        <v>27</v>
      </c>
      <c r="H32" s="455">
        <v>18</v>
      </c>
      <c r="I32" s="453">
        <v>22</v>
      </c>
      <c r="J32" s="453">
        <v>4</v>
      </c>
    </row>
    <row r="33" spans="1:19" s="699" customFormat="1" ht="12.75" customHeight="1">
      <c r="A33" s="778"/>
      <c r="B33" s="760" t="s">
        <v>2843</v>
      </c>
      <c r="C33" s="761" t="s">
        <v>944</v>
      </c>
      <c r="D33" s="794"/>
      <c r="E33" s="459"/>
      <c r="F33" s="458"/>
      <c r="G33" s="461"/>
      <c r="H33" s="460"/>
      <c r="I33" s="458"/>
      <c r="J33" s="458"/>
    </row>
    <row r="34" spans="1:19" s="699" customFormat="1" ht="12.75" customHeight="1" thickBot="1">
      <c r="A34" s="782"/>
      <c r="B34" s="760" t="s">
        <v>2844</v>
      </c>
      <c r="C34" s="779" t="s">
        <v>286</v>
      </c>
      <c r="D34" s="794" t="s">
        <v>2845</v>
      </c>
      <c r="E34" s="459"/>
      <c r="F34" s="458"/>
      <c r="G34" s="461"/>
      <c r="H34" s="464"/>
      <c r="I34" s="462"/>
      <c r="J34" s="462"/>
      <c r="L34" s="781"/>
      <c r="M34" s="781"/>
      <c r="N34" s="781"/>
      <c r="O34" s="781"/>
      <c r="P34" s="781"/>
      <c r="Q34" s="781"/>
      <c r="R34" s="781"/>
    </row>
    <row r="35" spans="1:19" s="699" customFormat="1" ht="12.75" customHeight="1">
      <c r="A35" s="759" t="s">
        <v>117</v>
      </c>
      <c r="B35" s="752" t="s">
        <v>287</v>
      </c>
      <c r="C35" s="787"/>
      <c r="D35" s="793" t="s">
        <v>2842</v>
      </c>
      <c r="E35" s="454">
        <v>42</v>
      </c>
      <c r="F35" s="453">
        <v>25</v>
      </c>
      <c r="G35" s="453">
        <v>42</v>
      </c>
      <c r="H35" s="455">
        <v>22</v>
      </c>
      <c r="I35" s="453" t="s">
        <v>170</v>
      </c>
      <c r="J35" s="453">
        <v>6</v>
      </c>
      <c r="L35" s="781"/>
      <c r="M35" s="781"/>
      <c r="N35" s="781"/>
      <c r="O35" s="781"/>
      <c r="P35" s="781"/>
      <c r="Q35" s="781"/>
      <c r="R35" s="781"/>
    </row>
    <row r="36" spans="1:19" s="699" customFormat="1" ht="12.75" customHeight="1">
      <c r="A36" s="759"/>
      <c r="B36" s="760" t="s">
        <v>945</v>
      </c>
      <c r="C36" s="788" t="s">
        <v>946</v>
      </c>
      <c r="D36" s="794"/>
      <c r="E36" s="459"/>
      <c r="F36" s="458"/>
      <c r="G36" s="458"/>
      <c r="H36" s="460"/>
      <c r="I36" s="458"/>
      <c r="J36" s="458"/>
      <c r="L36" s="781"/>
      <c r="M36" s="781"/>
      <c r="N36" s="781"/>
      <c r="O36" s="781"/>
      <c r="P36" s="781"/>
      <c r="Q36" s="781"/>
      <c r="R36" s="781"/>
      <c r="S36" s="781"/>
    </row>
    <row r="37" spans="1:19" s="699" customFormat="1" ht="12.75" customHeight="1" thickBot="1">
      <c r="A37" s="759"/>
      <c r="B37" s="771" t="s">
        <v>2846</v>
      </c>
      <c r="C37" s="789" t="s">
        <v>288</v>
      </c>
      <c r="D37" s="467" t="s">
        <v>2845</v>
      </c>
      <c r="E37" s="463"/>
      <c r="F37" s="462"/>
      <c r="G37" s="462"/>
      <c r="H37" s="464"/>
      <c r="I37" s="462"/>
      <c r="J37" s="462"/>
      <c r="L37" s="781"/>
      <c r="M37" s="781"/>
      <c r="N37" s="781"/>
      <c r="O37" s="781"/>
      <c r="P37" s="781"/>
      <c r="Q37" s="781"/>
      <c r="R37" s="781"/>
      <c r="S37" s="781"/>
    </row>
    <row r="38" spans="1:19" s="781" customFormat="1" ht="12.75" customHeight="1">
      <c r="A38" s="777" t="s">
        <v>2847</v>
      </c>
      <c r="B38" s="795" t="s">
        <v>289</v>
      </c>
      <c r="C38" s="761"/>
      <c r="D38" s="762" t="s">
        <v>2842</v>
      </c>
      <c r="E38" s="460">
        <v>32</v>
      </c>
      <c r="F38" s="453">
        <v>20</v>
      </c>
      <c r="G38" s="458">
        <v>32</v>
      </c>
      <c r="H38" s="455">
        <v>19</v>
      </c>
      <c r="I38" s="453">
        <v>19</v>
      </c>
      <c r="J38" s="453">
        <v>4</v>
      </c>
      <c r="K38" s="796"/>
    </row>
    <row r="39" spans="1:19" s="781" customFormat="1" ht="12.75" customHeight="1">
      <c r="A39" s="778"/>
      <c r="B39" s="761" t="s">
        <v>2848</v>
      </c>
      <c r="C39" s="761" t="s">
        <v>2849</v>
      </c>
      <c r="D39" s="792"/>
      <c r="E39" s="460"/>
      <c r="F39" s="458"/>
      <c r="G39" s="458"/>
      <c r="H39" s="460"/>
      <c r="I39" s="458"/>
      <c r="J39" s="458"/>
      <c r="K39" s="796"/>
    </row>
    <row r="40" spans="1:19" s="781" customFormat="1" ht="12.75" customHeight="1" thickBot="1">
      <c r="A40" s="778"/>
      <c r="B40" s="783" t="s">
        <v>2850</v>
      </c>
      <c r="C40" s="784" t="s">
        <v>2851</v>
      </c>
      <c r="D40" s="797"/>
      <c r="E40" s="460"/>
      <c r="F40" s="458"/>
      <c r="G40" s="458"/>
      <c r="H40" s="460"/>
      <c r="I40" s="458"/>
      <c r="J40" s="462"/>
      <c r="K40" s="796"/>
    </row>
    <row r="41" spans="1:19" s="781" customFormat="1" ht="12.75" customHeight="1">
      <c r="A41" s="777" t="s">
        <v>2847</v>
      </c>
      <c r="B41" s="780" t="s">
        <v>290</v>
      </c>
      <c r="C41" s="753"/>
      <c r="D41" s="466" t="s">
        <v>2842</v>
      </c>
      <c r="E41" s="455">
        <v>32</v>
      </c>
      <c r="F41" s="453">
        <v>20</v>
      </c>
      <c r="G41" s="453">
        <v>32</v>
      </c>
      <c r="H41" s="455">
        <v>19</v>
      </c>
      <c r="I41" s="453">
        <v>19</v>
      </c>
      <c r="J41" s="453">
        <v>4</v>
      </c>
      <c r="K41" s="796"/>
    </row>
    <row r="42" spans="1:19" s="781" customFormat="1" ht="12.75" customHeight="1">
      <c r="A42" s="778"/>
      <c r="B42" s="761" t="s">
        <v>2852</v>
      </c>
      <c r="C42" s="761" t="s">
        <v>2853</v>
      </c>
      <c r="D42" s="792"/>
      <c r="E42" s="460"/>
      <c r="F42" s="458"/>
      <c r="G42" s="458"/>
      <c r="H42" s="460"/>
      <c r="I42" s="458"/>
      <c r="J42" s="458"/>
      <c r="K42" s="796"/>
    </row>
    <row r="43" spans="1:19" s="781" customFormat="1" ht="12.75" customHeight="1" thickBot="1">
      <c r="A43" s="778"/>
      <c r="B43" s="783" t="s">
        <v>2854</v>
      </c>
      <c r="C43" s="784" t="s">
        <v>2855</v>
      </c>
      <c r="D43" s="797"/>
      <c r="E43" s="460"/>
      <c r="F43" s="458"/>
      <c r="G43" s="458"/>
      <c r="H43" s="460"/>
      <c r="I43" s="458"/>
      <c r="J43" s="462"/>
      <c r="K43" s="796"/>
      <c r="L43" s="699"/>
      <c r="M43" s="699"/>
      <c r="N43" s="699"/>
      <c r="O43" s="699"/>
      <c r="P43" s="699"/>
      <c r="Q43" s="699"/>
      <c r="R43" s="699"/>
    </row>
    <row r="44" spans="1:19" s="781" customFormat="1" ht="12.75" customHeight="1">
      <c r="A44" s="777" t="s">
        <v>2847</v>
      </c>
      <c r="B44" s="780" t="s">
        <v>291</v>
      </c>
      <c r="C44" s="753"/>
      <c r="D44" s="529" t="s">
        <v>1202</v>
      </c>
      <c r="E44" s="455">
        <v>46</v>
      </c>
      <c r="F44" s="453">
        <v>20</v>
      </c>
      <c r="G44" s="453">
        <v>44</v>
      </c>
      <c r="H44" s="455" t="s">
        <v>171</v>
      </c>
      <c r="I44" s="453" t="s">
        <v>171</v>
      </c>
      <c r="J44" s="453">
        <v>4</v>
      </c>
      <c r="K44" s="796"/>
      <c r="L44" s="699"/>
      <c r="M44" s="699"/>
      <c r="N44" s="699"/>
      <c r="O44" s="699"/>
      <c r="P44" s="699"/>
      <c r="Q44" s="699"/>
      <c r="R44" s="699"/>
    </row>
    <row r="45" spans="1:19" s="781" customFormat="1" ht="12.75" customHeight="1">
      <c r="A45" s="778"/>
      <c r="B45" s="761" t="s">
        <v>2856</v>
      </c>
      <c r="C45" s="761" t="s">
        <v>2857</v>
      </c>
      <c r="D45" s="530" t="s">
        <v>1203</v>
      </c>
      <c r="E45" s="460">
        <v>36</v>
      </c>
      <c r="F45" s="458">
        <v>20</v>
      </c>
      <c r="G45" s="461">
        <v>34</v>
      </c>
      <c r="H45" s="460" t="s">
        <v>171</v>
      </c>
      <c r="I45" s="458" t="s">
        <v>171</v>
      </c>
      <c r="J45" s="458">
        <v>4</v>
      </c>
      <c r="K45" s="796"/>
      <c r="L45" s="699"/>
      <c r="M45" s="699"/>
      <c r="N45" s="699"/>
      <c r="O45" s="699"/>
      <c r="P45" s="699"/>
      <c r="Q45" s="699"/>
      <c r="R45" s="699"/>
      <c r="S45" s="699"/>
    </row>
    <row r="46" spans="1:19" s="781" customFormat="1" ht="12.75" customHeight="1" thickBot="1">
      <c r="A46" s="778"/>
      <c r="B46" s="783" t="s">
        <v>2858</v>
      </c>
      <c r="C46" s="784" t="s">
        <v>2859</v>
      </c>
      <c r="D46" s="798" t="s">
        <v>2860</v>
      </c>
      <c r="E46" s="462">
        <v>36</v>
      </c>
      <c r="F46" s="462">
        <v>20</v>
      </c>
      <c r="G46" s="462">
        <v>34</v>
      </c>
      <c r="H46" s="462" t="s">
        <v>171</v>
      </c>
      <c r="I46" s="462" t="s">
        <v>171</v>
      </c>
      <c r="J46" s="462">
        <v>4</v>
      </c>
      <c r="K46" s="796"/>
      <c r="L46" s="699"/>
      <c r="M46" s="699"/>
      <c r="N46" s="699"/>
      <c r="O46" s="699"/>
      <c r="P46" s="699"/>
      <c r="Q46" s="699"/>
      <c r="R46" s="699"/>
      <c r="S46" s="699"/>
    </row>
    <row r="47" spans="1:19" s="699" customFormat="1" ht="12.75" customHeight="1">
      <c r="A47" s="777" t="s">
        <v>2861</v>
      </c>
      <c r="B47" s="780" t="s">
        <v>947</v>
      </c>
      <c r="C47" s="753"/>
      <c r="D47" s="792"/>
      <c r="E47" s="453"/>
      <c r="F47" s="453"/>
      <c r="G47" s="455"/>
      <c r="H47" s="453"/>
      <c r="I47" s="453"/>
      <c r="J47" s="453"/>
    </row>
    <row r="48" spans="1:19" s="699" customFormat="1" ht="12.75" customHeight="1">
      <c r="A48" s="778"/>
      <c r="B48" s="761" t="s">
        <v>2862</v>
      </c>
      <c r="C48" s="761" t="s">
        <v>2863</v>
      </c>
      <c r="D48" s="792" t="s">
        <v>2864</v>
      </c>
      <c r="E48" s="458">
        <v>33</v>
      </c>
      <c r="F48" s="458">
        <v>21</v>
      </c>
      <c r="G48" s="460">
        <v>33</v>
      </c>
      <c r="H48" s="458">
        <v>18.5</v>
      </c>
      <c r="I48" s="458" t="s">
        <v>170</v>
      </c>
      <c r="J48" s="458">
        <v>4</v>
      </c>
    </row>
    <row r="49" spans="1:18" s="699" customFormat="1" ht="12.75" customHeight="1" thickBot="1">
      <c r="A49" s="782"/>
      <c r="B49" s="761" t="s">
        <v>2865</v>
      </c>
      <c r="C49" s="779" t="s">
        <v>2866</v>
      </c>
      <c r="D49" s="467"/>
      <c r="E49" s="462"/>
      <c r="F49" s="462"/>
      <c r="G49" s="464"/>
      <c r="H49" s="462"/>
      <c r="I49" s="462"/>
      <c r="J49" s="462"/>
    </row>
    <row r="50" spans="1:18" s="699" customFormat="1" ht="12.75" customHeight="1">
      <c r="A50" s="777" t="s">
        <v>2861</v>
      </c>
      <c r="B50" s="780" t="s">
        <v>251</v>
      </c>
      <c r="C50" s="753"/>
      <c r="D50" s="792"/>
      <c r="E50" s="453"/>
      <c r="F50" s="453"/>
      <c r="G50" s="455"/>
      <c r="H50" s="453"/>
      <c r="I50" s="453"/>
      <c r="J50" s="453"/>
    </row>
    <row r="51" spans="1:18" s="699" customFormat="1" ht="12.75" customHeight="1">
      <c r="A51" s="778"/>
      <c r="B51" s="761" t="s">
        <v>2867</v>
      </c>
      <c r="C51" s="761" t="s">
        <v>2868</v>
      </c>
      <c r="D51" s="792" t="s">
        <v>2864</v>
      </c>
      <c r="E51" s="458">
        <v>33</v>
      </c>
      <c r="F51" s="458">
        <v>21</v>
      </c>
      <c r="G51" s="460">
        <v>33</v>
      </c>
      <c r="H51" s="458">
        <v>18.5</v>
      </c>
      <c r="I51" s="458" t="s">
        <v>170</v>
      </c>
      <c r="J51" s="458">
        <v>4</v>
      </c>
    </row>
    <row r="52" spans="1:18" s="699" customFormat="1" ht="12.75" customHeight="1" thickBot="1">
      <c r="A52" s="782"/>
      <c r="B52" s="761" t="s">
        <v>2869</v>
      </c>
      <c r="C52" s="779" t="s">
        <v>2870</v>
      </c>
      <c r="D52" s="467"/>
      <c r="E52" s="458"/>
      <c r="F52" s="458"/>
      <c r="G52" s="460"/>
      <c r="H52" s="458"/>
      <c r="I52" s="462"/>
      <c r="J52" s="462"/>
    </row>
    <row r="53" spans="1:18" s="699" customFormat="1" ht="12.75" customHeight="1">
      <c r="A53" s="777" t="s">
        <v>2861</v>
      </c>
      <c r="B53" s="780" t="s">
        <v>2871</v>
      </c>
      <c r="C53" s="753"/>
      <c r="D53" s="792"/>
      <c r="E53" s="453"/>
      <c r="F53" s="453"/>
      <c r="G53" s="455"/>
      <c r="H53" s="453"/>
      <c r="I53" s="453"/>
      <c r="J53" s="453"/>
    </row>
    <row r="54" spans="1:18" s="699" customFormat="1" ht="12.75" customHeight="1">
      <c r="A54" s="778"/>
      <c r="B54" s="761" t="s">
        <v>2872</v>
      </c>
      <c r="C54" s="761" t="s">
        <v>2873</v>
      </c>
      <c r="D54" s="792" t="s">
        <v>2842</v>
      </c>
      <c r="E54" s="458">
        <v>29</v>
      </c>
      <c r="F54" s="458">
        <v>21</v>
      </c>
      <c r="G54" s="460">
        <v>29</v>
      </c>
      <c r="H54" s="458">
        <v>18</v>
      </c>
      <c r="I54" s="458" t="s">
        <v>170</v>
      </c>
      <c r="J54" s="458">
        <v>4</v>
      </c>
    </row>
    <row r="55" spans="1:18" s="699" customFormat="1" ht="12.75" customHeight="1" thickBot="1">
      <c r="A55" s="782"/>
      <c r="B55" s="761" t="s">
        <v>2874</v>
      </c>
      <c r="C55" s="779" t="s">
        <v>2875</v>
      </c>
      <c r="D55" s="785"/>
      <c r="E55" s="462"/>
      <c r="F55" s="462"/>
      <c r="G55" s="464"/>
      <c r="H55" s="462"/>
      <c r="I55" s="462"/>
      <c r="J55" s="462"/>
    </row>
    <row r="56" spans="1:18" s="699" customFormat="1" ht="12.75" customHeight="1">
      <c r="A56" s="777" t="s">
        <v>2861</v>
      </c>
      <c r="B56" s="752" t="s">
        <v>948</v>
      </c>
      <c r="C56" s="753"/>
      <c r="D56" s="792"/>
      <c r="E56" s="453"/>
      <c r="F56" s="453"/>
      <c r="G56" s="460"/>
      <c r="H56" s="458"/>
      <c r="I56" s="453"/>
      <c r="J56" s="453"/>
    </row>
    <row r="57" spans="1:18" s="699" customFormat="1" ht="12.75" customHeight="1">
      <c r="A57" s="778"/>
      <c r="B57" s="760" t="s">
        <v>2876</v>
      </c>
      <c r="C57" s="761" t="s">
        <v>2877</v>
      </c>
      <c r="D57" s="792" t="s">
        <v>2842</v>
      </c>
      <c r="E57" s="458">
        <v>29</v>
      </c>
      <c r="F57" s="458">
        <v>21</v>
      </c>
      <c r="G57" s="460">
        <v>29</v>
      </c>
      <c r="H57" s="458">
        <v>18</v>
      </c>
      <c r="I57" s="458" t="s">
        <v>170</v>
      </c>
      <c r="J57" s="458">
        <v>4</v>
      </c>
    </row>
    <row r="58" spans="1:18" s="699" customFormat="1" ht="12.75" customHeight="1" thickBot="1">
      <c r="A58" s="782"/>
      <c r="B58" s="771" t="s">
        <v>2878</v>
      </c>
      <c r="C58" s="784" t="s">
        <v>2879</v>
      </c>
      <c r="D58" s="467"/>
      <c r="E58" s="458"/>
      <c r="F58" s="462"/>
      <c r="G58" s="460"/>
      <c r="H58" s="458"/>
      <c r="I58" s="462"/>
      <c r="J58" s="462"/>
    </row>
    <row r="59" spans="1:18" s="781" customFormat="1" ht="12.75" customHeight="1">
      <c r="A59" s="778" t="s">
        <v>2880</v>
      </c>
      <c r="B59" s="752" t="s">
        <v>949</v>
      </c>
      <c r="C59" s="753"/>
      <c r="D59" s="799" t="s">
        <v>2881</v>
      </c>
      <c r="E59" s="454">
        <v>57.07</v>
      </c>
      <c r="F59" s="458">
        <v>33.07</v>
      </c>
      <c r="G59" s="453">
        <v>51.07</v>
      </c>
      <c r="H59" s="455" t="s">
        <v>171</v>
      </c>
      <c r="I59" s="453" t="s">
        <v>171</v>
      </c>
      <c r="J59" s="456" t="s">
        <v>171</v>
      </c>
      <c r="K59" s="699"/>
    </row>
    <row r="60" spans="1:18" s="781" customFormat="1" ht="12.75" customHeight="1">
      <c r="A60" s="778"/>
      <c r="B60" s="760" t="s">
        <v>2882</v>
      </c>
      <c r="C60" s="761" t="s">
        <v>2883</v>
      </c>
      <c r="D60" s="800"/>
      <c r="E60" s="459"/>
      <c r="F60" s="458"/>
      <c r="G60" s="458"/>
      <c r="H60" s="460"/>
      <c r="I60" s="458"/>
      <c r="J60" s="461"/>
      <c r="K60" s="699"/>
    </row>
    <row r="61" spans="1:18" s="781" customFormat="1" ht="12.75" customHeight="1" thickBot="1">
      <c r="A61" s="778"/>
      <c r="B61" s="760" t="s">
        <v>252</v>
      </c>
      <c r="C61" s="779" t="s">
        <v>2884</v>
      </c>
      <c r="D61" s="467"/>
      <c r="E61" s="463"/>
      <c r="F61" s="462"/>
      <c r="G61" s="786"/>
      <c r="H61" s="464"/>
      <c r="I61" s="462"/>
      <c r="J61" s="786"/>
      <c r="K61" s="699"/>
      <c r="L61" s="699"/>
      <c r="M61" s="699"/>
      <c r="N61" s="699"/>
      <c r="O61" s="699"/>
      <c r="P61" s="699"/>
      <c r="Q61" s="699"/>
      <c r="R61" s="699"/>
    </row>
    <row r="62" spans="1:18" s="699" customFormat="1" ht="12.75" customHeight="1">
      <c r="A62" s="777" t="s">
        <v>2880</v>
      </c>
      <c r="B62" s="801" t="s">
        <v>2885</v>
      </c>
      <c r="C62" s="753"/>
      <c r="D62" s="799" t="s">
        <v>2881</v>
      </c>
      <c r="E62" s="459">
        <v>47.07</v>
      </c>
      <c r="F62" s="802">
        <v>28.07</v>
      </c>
      <c r="G62" s="461">
        <v>41.07</v>
      </c>
      <c r="H62" s="459" t="s">
        <v>171</v>
      </c>
      <c r="I62" s="458" t="s">
        <v>171</v>
      </c>
      <c r="J62" s="458" t="s">
        <v>171</v>
      </c>
    </row>
    <row r="63" spans="1:18" s="699" customFormat="1" ht="12.75" customHeight="1">
      <c r="A63" s="778"/>
      <c r="B63" s="760" t="s">
        <v>950</v>
      </c>
      <c r="C63" s="761" t="s">
        <v>2883</v>
      </c>
      <c r="D63" s="800"/>
      <c r="E63" s="459"/>
      <c r="F63" s="802"/>
      <c r="G63" s="461"/>
      <c r="H63" s="459"/>
      <c r="I63" s="458"/>
      <c r="J63" s="458"/>
    </row>
    <row r="64" spans="1:18" s="699" customFormat="1" ht="12.75" customHeight="1" thickBot="1">
      <c r="A64" s="778"/>
      <c r="B64" s="760" t="s">
        <v>951</v>
      </c>
      <c r="C64" s="779" t="s">
        <v>2886</v>
      </c>
      <c r="D64" s="762"/>
      <c r="E64" s="459"/>
      <c r="F64" s="458"/>
      <c r="G64" s="461"/>
      <c r="H64" s="459"/>
      <c r="I64" s="458"/>
      <c r="J64" s="458"/>
    </row>
    <row r="65" spans="1:19" s="781" customFormat="1" ht="12.75" customHeight="1">
      <c r="A65" s="777" t="s">
        <v>2880</v>
      </c>
      <c r="B65" s="752" t="s">
        <v>2887</v>
      </c>
      <c r="C65" s="753"/>
      <c r="D65" s="803" t="s">
        <v>2888</v>
      </c>
      <c r="E65" s="454">
        <v>41.07</v>
      </c>
      <c r="F65" s="804">
        <v>28.07</v>
      </c>
      <c r="G65" s="456">
        <v>37.07</v>
      </c>
      <c r="H65" s="454">
        <v>18</v>
      </c>
      <c r="I65" s="453">
        <v>18</v>
      </c>
      <c r="J65" s="453">
        <v>5</v>
      </c>
      <c r="K65" s="699"/>
      <c r="L65" s="699"/>
      <c r="M65" s="699"/>
      <c r="N65" s="699"/>
      <c r="O65" s="699"/>
      <c r="P65" s="699"/>
      <c r="Q65" s="699"/>
      <c r="R65" s="699"/>
    </row>
    <row r="66" spans="1:19" s="781" customFormat="1" ht="12.75" customHeight="1">
      <c r="A66" s="778"/>
      <c r="B66" s="760" t="s">
        <v>254</v>
      </c>
      <c r="C66" s="761" t="s">
        <v>2889</v>
      </c>
      <c r="D66" s="805" t="s">
        <v>2890</v>
      </c>
      <c r="E66" s="459">
        <v>36.54</v>
      </c>
      <c r="F66" s="802">
        <v>26.54</v>
      </c>
      <c r="G66" s="461">
        <v>34.07</v>
      </c>
      <c r="H66" s="459">
        <v>18</v>
      </c>
      <c r="I66" s="458">
        <v>18</v>
      </c>
      <c r="J66" s="458">
        <v>5</v>
      </c>
      <c r="K66" s="699"/>
      <c r="L66" s="699"/>
      <c r="M66" s="699"/>
      <c r="N66" s="699"/>
      <c r="O66" s="699"/>
      <c r="P66" s="699"/>
      <c r="Q66" s="699"/>
      <c r="R66" s="699"/>
      <c r="S66" s="699"/>
    </row>
    <row r="67" spans="1:19" s="781" customFormat="1" ht="12.75" customHeight="1" thickBot="1">
      <c r="A67" s="778"/>
      <c r="B67" s="760" t="s">
        <v>2891</v>
      </c>
      <c r="C67" s="779" t="s">
        <v>2892</v>
      </c>
      <c r="D67" s="785"/>
      <c r="E67" s="463"/>
      <c r="F67" s="462"/>
      <c r="G67" s="786"/>
      <c r="H67" s="463"/>
      <c r="I67" s="462"/>
      <c r="J67" s="462"/>
      <c r="K67" s="699"/>
      <c r="L67" s="699"/>
      <c r="M67" s="699"/>
      <c r="N67" s="699"/>
      <c r="O67" s="699"/>
      <c r="P67" s="699"/>
      <c r="Q67" s="699"/>
      <c r="R67" s="699"/>
      <c r="S67" s="699"/>
    </row>
    <row r="68" spans="1:19" s="699" customFormat="1" ht="12.75" customHeight="1">
      <c r="A68" s="777" t="s">
        <v>2880</v>
      </c>
      <c r="B68" s="752" t="s">
        <v>952</v>
      </c>
      <c r="C68" s="753"/>
      <c r="D68" s="803" t="s">
        <v>2888</v>
      </c>
      <c r="E68" s="459">
        <v>46.07</v>
      </c>
      <c r="F68" s="802">
        <v>28.07</v>
      </c>
      <c r="G68" s="461">
        <v>41.07</v>
      </c>
      <c r="H68" s="459">
        <v>18</v>
      </c>
      <c r="I68" s="458">
        <v>18</v>
      </c>
      <c r="J68" s="458">
        <v>5</v>
      </c>
    </row>
    <row r="69" spans="1:19" s="699" customFormat="1" ht="12.75" customHeight="1">
      <c r="A69" s="778"/>
      <c r="B69" s="760" t="s">
        <v>953</v>
      </c>
      <c r="C69" s="761" t="s">
        <v>2893</v>
      </c>
      <c r="D69" s="805" t="s">
        <v>2890</v>
      </c>
      <c r="E69" s="459">
        <v>42.07</v>
      </c>
      <c r="F69" s="802">
        <v>28.07</v>
      </c>
      <c r="G69" s="461">
        <v>41.07</v>
      </c>
      <c r="H69" s="459">
        <v>18</v>
      </c>
      <c r="I69" s="458">
        <v>18</v>
      </c>
      <c r="J69" s="458">
        <v>5</v>
      </c>
    </row>
    <row r="70" spans="1:19" s="699" customFormat="1" ht="12.75" customHeight="1" thickBot="1">
      <c r="A70" s="778"/>
      <c r="B70" s="760" t="s">
        <v>253</v>
      </c>
      <c r="C70" s="779" t="s">
        <v>2894</v>
      </c>
      <c r="D70" s="785"/>
      <c r="E70" s="462"/>
      <c r="F70" s="462"/>
      <c r="G70" s="786"/>
      <c r="H70" s="463"/>
      <c r="I70" s="462"/>
      <c r="J70" s="462"/>
    </row>
    <row r="71" spans="1:19" s="781" customFormat="1">
      <c r="A71" s="777" t="s">
        <v>2895</v>
      </c>
      <c r="B71" s="780" t="s">
        <v>954</v>
      </c>
      <c r="C71" s="753"/>
      <c r="D71" s="466" t="s">
        <v>2881</v>
      </c>
      <c r="E71" s="453">
        <v>23</v>
      </c>
      <c r="F71" s="453">
        <v>18</v>
      </c>
      <c r="G71" s="455">
        <v>23</v>
      </c>
      <c r="H71" s="453">
        <v>18</v>
      </c>
      <c r="I71" s="453" t="s">
        <v>170</v>
      </c>
      <c r="J71" s="453">
        <v>4</v>
      </c>
      <c r="K71" s="699"/>
      <c r="L71" s="699"/>
      <c r="M71" s="699"/>
      <c r="N71" s="699"/>
      <c r="O71" s="699"/>
      <c r="P71" s="699"/>
      <c r="Q71" s="699"/>
    </row>
    <row r="72" spans="1:19" s="781" customFormat="1">
      <c r="A72" s="778" t="s">
        <v>2896</v>
      </c>
      <c r="B72" s="761" t="s">
        <v>2897</v>
      </c>
      <c r="C72" s="761" t="s">
        <v>2898</v>
      </c>
      <c r="D72" s="792"/>
      <c r="E72" s="458"/>
      <c r="F72" s="458"/>
      <c r="G72" s="460"/>
      <c r="H72" s="458"/>
      <c r="I72" s="458"/>
      <c r="J72" s="458"/>
      <c r="K72" s="699"/>
      <c r="L72" s="699"/>
      <c r="M72" s="699"/>
      <c r="N72" s="699"/>
      <c r="O72" s="699"/>
      <c r="P72" s="699"/>
      <c r="Q72" s="699"/>
    </row>
    <row r="73" spans="1:19" s="781" customFormat="1" ht="16.5" thickBot="1">
      <c r="A73" s="782"/>
      <c r="B73" s="761" t="s">
        <v>2899</v>
      </c>
      <c r="C73" s="779" t="s">
        <v>2900</v>
      </c>
      <c r="D73" s="785"/>
      <c r="E73" s="462"/>
      <c r="F73" s="462"/>
      <c r="G73" s="464"/>
      <c r="H73" s="462"/>
      <c r="I73" s="462"/>
      <c r="J73" s="462"/>
      <c r="K73" s="699"/>
      <c r="L73" s="699"/>
      <c r="M73" s="699"/>
      <c r="N73" s="699"/>
      <c r="O73" s="699"/>
      <c r="P73" s="699"/>
      <c r="Q73" s="699"/>
    </row>
    <row r="74" spans="1:19" s="699" customFormat="1">
      <c r="A74" s="777" t="s">
        <v>2895</v>
      </c>
      <c r="B74" s="780" t="s">
        <v>255</v>
      </c>
      <c r="C74" s="753"/>
      <c r="D74" s="466" t="s">
        <v>1204</v>
      </c>
      <c r="E74" s="453">
        <v>25</v>
      </c>
      <c r="F74" s="453">
        <v>20</v>
      </c>
      <c r="G74" s="455">
        <v>25</v>
      </c>
      <c r="H74" s="453">
        <v>18</v>
      </c>
      <c r="I74" s="453">
        <v>18</v>
      </c>
      <c r="J74" s="453">
        <v>4</v>
      </c>
    </row>
    <row r="75" spans="1:19" s="699" customFormat="1" ht="11.25" customHeight="1">
      <c r="A75" s="778" t="s">
        <v>2896</v>
      </c>
      <c r="B75" s="761" t="s">
        <v>2901</v>
      </c>
      <c r="C75" s="761" t="s">
        <v>2902</v>
      </c>
      <c r="D75" s="792"/>
      <c r="E75" s="458"/>
      <c r="F75" s="458"/>
      <c r="G75" s="460"/>
      <c r="H75" s="458"/>
      <c r="I75" s="458"/>
      <c r="J75" s="458"/>
    </row>
    <row r="76" spans="1:19" s="699" customFormat="1" ht="11.25" customHeight="1" thickBot="1">
      <c r="A76" s="782"/>
      <c r="B76" s="761" t="s">
        <v>2903</v>
      </c>
      <c r="C76" s="779" t="s">
        <v>2904</v>
      </c>
      <c r="D76" s="785"/>
      <c r="E76" s="462"/>
      <c r="F76" s="462"/>
      <c r="G76" s="464"/>
      <c r="H76" s="462"/>
      <c r="I76" s="462"/>
      <c r="J76" s="462"/>
    </row>
    <row r="77" spans="1:19" s="699" customFormat="1">
      <c r="A77" s="777" t="s">
        <v>2905</v>
      </c>
      <c r="B77" s="752" t="s">
        <v>256</v>
      </c>
      <c r="C77" s="753"/>
      <c r="D77" s="806" t="s">
        <v>2906</v>
      </c>
      <c r="E77" s="453">
        <v>30</v>
      </c>
      <c r="F77" s="453">
        <v>20</v>
      </c>
      <c r="G77" s="456">
        <v>30</v>
      </c>
      <c r="H77" s="453">
        <v>18</v>
      </c>
      <c r="I77" s="453">
        <v>18</v>
      </c>
      <c r="J77" s="456">
        <v>4</v>
      </c>
    </row>
    <row r="78" spans="1:19" s="699" customFormat="1">
      <c r="A78" s="778"/>
      <c r="B78" s="760" t="s">
        <v>2907</v>
      </c>
      <c r="C78" s="761" t="s">
        <v>2908</v>
      </c>
      <c r="D78" s="794" t="s">
        <v>2909</v>
      </c>
      <c r="E78" s="458">
        <v>28</v>
      </c>
      <c r="F78" s="458">
        <v>18</v>
      </c>
      <c r="G78" s="461">
        <v>28</v>
      </c>
      <c r="H78" s="458">
        <v>18</v>
      </c>
      <c r="I78" s="458">
        <v>18</v>
      </c>
      <c r="J78" s="461">
        <v>4</v>
      </c>
    </row>
    <row r="79" spans="1:19" s="699" customFormat="1" ht="27.75" customHeight="1" thickBot="1">
      <c r="A79" s="782"/>
      <c r="B79" s="760" t="s">
        <v>2910</v>
      </c>
      <c r="C79" s="779" t="s">
        <v>257</v>
      </c>
      <c r="D79" s="807" t="s">
        <v>2911</v>
      </c>
      <c r="E79" s="458">
        <v>28</v>
      </c>
      <c r="F79" s="458">
        <v>18</v>
      </c>
      <c r="G79" s="461">
        <v>28</v>
      </c>
      <c r="H79" s="458">
        <v>18</v>
      </c>
      <c r="I79" s="458">
        <v>18</v>
      </c>
      <c r="J79" s="461">
        <v>4</v>
      </c>
    </row>
    <row r="80" spans="1:19" s="699" customFormat="1">
      <c r="A80" s="777" t="s">
        <v>2912</v>
      </c>
      <c r="B80" s="752" t="s">
        <v>258</v>
      </c>
      <c r="C80" s="753"/>
      <c r="D80" s="793" t="s">
        <v>2906</v>
      </c>
      <c r="E80" s="453">
        <v>27.5</v>
      </c>
      <c r="F80" s="453">
        <v>20.5</v>
      </c>
      <c r="G80" s="453">
        <v>27.5</v>
      </c>
      <c r="H80" s="453">
        <v>18</v>
      </c>
      <c r="I80" s="453">
        <v>18</v>
      </c>
      <c r="J80" s="453">
        <v>4</v>
      </c>
    </row>
    <row r="81" spans="1:11" s="699" customFormat="1" ht="12.75" customHeight="1">
      <c r="A81" s="778"/>
      <c r="B81" s="760" t="s">
        <v>259</v>
      </c>
      <c r="C81" s="761" t="s">
        <v>260</v>
      </c>
      <c r="D81" s="794" t="s">
        <v>2909</v>
      </c>
      <c r="E81" s="458">
        <v>25.5</v>
      </c>
      <c r="F81" s="458">
        <v>18.5</v>
      </c>
      <c r="G81" s="458">
        <v>25.5</v>
      </c>
      <c r="H81" s="458">
        <v>18</v>
      </c>
      <c r="I81" s="458">
        <v>18</v>
      </c>
      <c r="J81" s="458">
        <v>4</v>
      </c>
    </row>
    <row r="82" spans="1:11" s="699" customFormat="1" ht="24" thickBot="1">
      <c r="A82" s="782"/>
      <c r="B82" s="771" t="s">
        <v>2913</v>
      </c>
      <c r="C82" s="784" t="s">
        <v>261</v>
      </c>
      <c r="D82" s="807" t="s">
        <v>2914</v>
      </c>
      <c r="E82" s="458">
        <v>25.5</v>
      </c>
      <c r="F82" s="458">
        <v>18.5</v>
      </c>
      <c r="G82" s="461">
        <v>25.5</v>
      </c>
      <c r="H82" s="462">
        <v>18</v>
      </c>
      <c r="I82" s="462">
        <v>18</v>
      </c>
      <c r="J82" s="786">
        <v>4</v>
      </c>
    </row>
    <row r="83" spans="1:11" s="699" customFormat="1">
      <c r="A83" s="777" t="s">
        <v>2915</v>
      </c>
      <c r="B83" s="780" t="s">
        <v>262</v>
      </c>
      <c r="C83" s="753"/>
      <c r="D83" s="808" t="s">
        <v>2916</v>
      </c>
      <c r="E83" s="453">
        <v>39</v>
      </c>
      <c r="F83" s="453">
        <v>21</v>
      </c>
      <c r="G83" s="453">
        <v>39</v>
      </c>
      <c r="H83" s="460">
        <v>18</v>
      </c>
      <c r="I83" s="458">
        <v>18</v>
      </c>
      <c r="J83" s="458">
        <v>4</v>
      </c>
      <c r="K83" s="781"/>
    </row>
    <row r="84" spans="1:11" s="699" customFormat="1">
      <c r="A84" s="778"/>
      <c r="B84" s="761" t="s">
        <v>263</v>
      </c>
      <c r="C84" s="761" t="s">
        <v>2917</v>
      </c>
      <c r="D84" s="696" t="s">
        <v>2918</v>
      </c>
      <c r="E84" s="458">
        <v>33</v>
      </c>
      <c r="F84" s="458">
        <v>21</v>
      </c>
      <c r="G84" s="458">
        <v>33</v>
      </c>
      <c r="H84" s="460">
        <v>18</v>
      </c>
      <c r="I84" s="458">
        <v>18</v>
      </c>
      <c r="J84" s="458">
        <v>4</v>
      </c>
      <c r="K84" s="781"/>
    </row>
    <row r="85" spans="1:11" s="699" customFormat="1" ht="16.5" thickBot="1">
      <c r="A85" s="778"/>
      <c r="B85" s="783" t="s">
        <v>264</v>
      </c>
      <c r="C85" s="784" t="s">
        <v>2919</v>
      </c>
      <c r="D85" s="809" t="s">
        <v>2920</v>
      </c>
      <c r="E85" s="462">
        <v>33</v>
      </c>
      <c r="F85" s="462">
        <v>21</v>
      </c>
      <c r="G85" s="462">
        <v>33</v>
      </c>
      <c r="H85" s="464">
        <v>18</v>
      </c>
      <c r="I85" s="462">
        <v>18</v>
      </c>
      <c r="J85" s="462">
        <v>4</v>
      </c>
      <c r="K85" s="781"/>
    </row>
    <row r="86" spans="1:11" s="699" customFormat="1">
      <c r="A86" s="777" t="s">
        <v>2915</v>
      </c>
      <c r="B86" s="780" t="s">
        <v>265</v>
      </c>
      <c r="C86" s="753"/>
      <c r="D86" s="808" t="s">
        <v>2916</v>
      </c>
      <c r="E86" s="453">
        <v>39</v>
      </c>
      <c r="F86" s="453">
        <v>21</v>
      </c>
      <c r="G86" s="453">
        <v>39</v>
      </c>
      <c r="H86" s="460">
        <v>18</v>
      </c>
      <c r="I86" s="458">
        <v>18</v>
      </c>
      <c r="J86" s="458">
        <v>4</v>
      </c>
      <c r="K86" s="781"/>
    </row>
    <row r="87" spans="1:11" s="699" customFormat="1">
      <c r="A87" s="778"/>
      <c r="B87" s="761" t="s">
        <v>266</v>
      </c>
      <c r="C87" s="761" t="s">
        <v>2921</v>
      </c>
      <c r="D87" s="696" t="s">
        <v>2918</v>
      </c>
      <c r="E87" s="458">
        <v>33</v>
      </c>
      <c r="F87" s="458">
        <v>21</v>
      </c>
      <c r="G87" s="458">
        <v>33</v>
      </c>
      <c r="H87" s="460">
        <v>18</v>
      </c>
      <c r="I87" s="458">
        <v>18</v>
      </c>
      <c r="J87" s="458">
        <v>4</v>
      </c>
      <c r="K87" s="781"/>
    </row>
    <row r="88" spans="1:11" s="699" customFormat="1" ht="16.5" thickBot="1">
      <c r="A88" s="778"/>
      <c r="B88" s="783" t="s">
        <v>2922</v>
      </c>
      <c r="C88" s="784" t="s">
        <v>2923</v>
      </c>
      <c r="D88" s="809" t="s">
        <v>2920</v>
      </c>
      <c r="E88" s="462">
        <v>33</v>
      </c>
      <c r="F88" s="462">
        <v>21</v>
      </c>
      <c r="G88" s="462">
        <v>33</v>
      </c>
      <c r="H88" s="464">
        <v>18</v>
      </c>
      <c r="I88" s="462">
        <v>18</v>
      </c>
      <c r="J88" s="462">
        <v>4</v>
      </c>
      <c r="K88" s="781"/>
    </row>
    <row r="89" spans="1:11" s="699" customFormat="1">
      <c r="A89" s="751" t="s">
        <v>537</v>
      </c>
      <c r="B89" s="752" t="s">
        <v>267</v>
      </c>
      <c r="C89" s="753"/>
      <c r="D89" s="793" t="s">
        <v>2842</v>
      </c>
      <c r="E89" s="453">
        <v>23</v>
      </c>
      <c r="F89" s="453">
        <v>19</v>
      </c>
      <c r="G89" s="453">
        <v>23</v>
      </c>
      <c r="H89" s="455">
        <v>15</v>
      </c>
      <c r="I89" s="453">
        <v>16</v>
      </c>
      <c r="J89" s="453">
        <v>4</v>
      </c>
    </row>
    <row r="90" spans="1:11" s="699" customFormat="1">
      <c r="A90" s="759"/>
      <c r="B90" s="760" t="s">
        <v>955</v>
      </c>
      <c r="C90" s="761" t="s">
        <v>268</v>
      </c>
      <c r="D90" s="810"/>
      <c r="E90" s="458"/>
      <c r="F90" s="458"/>
      <c r="G90" s="458"/>
      <c r="H90" s="460"/>
      <c r="I90" s="458"/>
      <c r="J90" s="458"/>
    </row>
    <row r="91" spans="1:11" s="699" customFormat="1" ht="12.75" customHeight="1" thickBot="1">
      <c r="A91" s="759"/>
      <c r="B91" s="760" t="s">
        <v>2924</v>
      </c>
      <c r="C91" s="811" t="s">
        <v>956</v>
      </c>
      <c r="D91" s="467"/>
      <c r="E91" s="462"/>
      <c r="F91" s="462"/>
      <c r="G91" s="462"/>
      <c r="H91" s="464"/>
      <c r="I91" s="462"/>
      <c r="J91" s="462"/>
    </row>
    <row r="92" spans="1:11" s="699" customFormat="1">
      <c r="A92" s="777" t="s">
        <v>2925</v>
      </c>
      <c r="B92" s="752" t="s">
        <v>269</v>
      </c>
      <c r="C92" s="753"/>
      <c r="D92" s="754" t="s">
        <v>2823</v>
      </c>
      <c r="E92" s="755">
        <v>25</v>
      </c>
      <c r="F92" s="756">
        <v>20</v>
      </c>
      <c r="G92" s="757" t="s">
        <v>2926</v>
      </c>
      <c r="H92" s="755">
        <v>16</v>
      </c>
      <c r="I92" s="756">
        <v>16</v>
      </c>
      <c r="J92" s="756">
        <v>4</v>
      </c>
    </row>
    <row r="93" spans="1:11" s="699" customFormat="1">
      <c r="A93" s="778"/>
      <c r="B93" s="760" t="s">
        <v>957</v>
      </c>
      <c r="C93" s="761"/>
      <c r="D93" s="762"/>
      <c r="E93" s="763"/>
      <c r="F93" s="764"/>
      <c r="G93" s="765"/>
      <c r="H93" s="763"/>
      <c r="I93" s="764"/>
      <c r="J93" s="764"/>
    </row>
    <row r="94" spans="1:11" s="699" customFormat="1" ht="16.5" thickBot="1">
      <c r="A94" s="778"/>
      <c r="B94" s="761" t="s">
        <v>270</v>
      </c>
      <c r="C94" s="779" t="s">
        <v>958</v>
      </c>
      <c r="D94" s="766"/>
      <c r="E94" s="767"/>
      <c r="F94" s="768"/>
      <c r="G94" s="767"/>
      <c r="H94" s="769"/>
      <c r="I94" s="768"/>
      <c r="J94" s="768"/>
    </row>
    <row r="95" spans="1:11" s="699" customFormat="1">
      <c r="A95" s="777" t="s">
        <v>2927</v>
      </c>
      <c r="B95" s="752" t="s">
        <v>297</v>
      </c>
      <c r="C95" s="753"/>
      <c r="D95" s="762" t="s">
        <v>2928</v>
      </c>
      <c r="E95" s="453">
        <v>38</v>
      </c>
      <c r="F95" s="453">
        <v>21</v>
      </c>
      <c r="G95" s="453">
        <v>34</v>
      </c>
      <c r="H95" s="458">
        <v>18</v>
      </c>
      <c r="I95" s="458">
        <v>18</v>
      </c>
      <c r="J95" s="458">
        <v>5</v>
      </c>
    </row>
    <row r="96" spans="1:11" s="699" customFormat="1">
      <c r="A96" s="778"/>
      <c r="B96" s="760" t="s">
        <v>2929</v>
      </c>
      <c r="C96" s="761" t="s">
        <v>2930</v>
      </c>
      <c r="D96" s="762" t="s">
        <v>2909</v>
      </c>
      <c r="E96" s="458">
        <v>29</v>
      </c>
      <c r="F96" s="458">
        <v>21</v>
      </c>
      <c r="G96" s="458">
        <v>25</v>
      </c>
      <c r="H96" s="458">
        <v>18</v>
      </c>
      <c r="I96" s="458">
        <v>18</v>
      </c>
      <c r="J96" s="458">
        <v>5</v>
      </c>
    </row>
    <row r="97" spans="1:11" s="699" customFormat="1" ht="12.75" customHeight="1" thickBot="1">
      <c r="A97" s="778"/>
      <c r="B97" s="771" t="s">
        <v>2931</v>
      </c>
      <c r="C97" s="784" t="s">
        <v>456</v>
      </c>
      <c r="D97" s="809" t="s">
        <v>2932</v>
      </c>
      <c r="E97" s="462">
        <v>29</v>
      </c>
      <c r="F97" s="462">
        <v>21</v>
      </c>
      <c r="G97" s="462">
        <v>25</v>
      </c>
      <c r="H97" s="462">
        <v>18</v>
      </c>
      <c r="I97" s="462">
        <v>18</v>
      </c>
      <c r="J97" s="462">
        <v>5</v>
      </c>
    </row>
    <row r="98" spans="1:11" s="699" customFormat="1">
      <c r="A98" s="777" t="s">
        <v>2927</v>
      </c>
      <c r="B98" s="752" t="s">
        <v>2933</v>
      </c>
      <c r="C98" s="753"/>
      <c r="D98" s="762" t="s">
        <v>2928</v>
      </c>
      <c r="E98" s="453">
        <v>38</v>
      </c>
      <c r="F98" s="453">
        <v>21</v>
      </c>
      <c r="G98" s="453">
        <v>34</v>
      </c>
      <c r="H98" s="458">
        <v>18</v>
      </c>
      <c r="I98" s="458">
        <v>18</v>
      </c>
      <c r="J98" s="458">
        <v>5</v>
      </c>
    </row>
    <row r="99" spans="1:11" s="699" customFormat="1">
      <c r="A99" s="778"/>
      <c r="B99" s="760" t="s">
        <v>2934</v>
      </c>
      <c r="C99" s="761" t="s">
        <v>2935</v>
      </c>
      <c r="D99" s="762" t="s">
        <v>2909</v>
      </c>
      <c r="E99" s="458">
        <v>29</v>
      </c>
      <c r="F99" s="458">
        <v>21</v>
      </c>
      <c r="G99" s="458">
        <v>25</v>
      </c>
      <c r="H99" s="458">
        <v>18</v>
      </c>
      <c r="I99" s="458">
        <v>18</v>
      </c>
      <c r="J99" s="458">
        <v>5</v>
      </c>
    </row>
    <row r="100" spans="1:11" s="699" customFormat="1" ht="12.75" customHeight="1" thickBot="1">
      <c r="A100" s="778"/>
      <c r="B100" s="771" t="s">
        <v>2936</v>
      </c>
      <c r="C100" s="784" t="s">
        <v>298</v>
      </c>
      <c r="D100" s="697" t="s">
        <v>2932</v>
      </c>
      <c r="E100" s="462">
        <v>29</v>
      </c>
      <c r="F100" s="462">
        <v>21</v>
      </c>
      <c r="G100" s="462">
        <v>25</v>
      </c>
      <c r="H100" s="462">
        <v>18</v>
      </c>
      <c r="I100" s="462">
        <v>18</v>
      </c>
      <c r="J100" s="462">
        <v>5</v>
      </c>
    </row>
    <row r="101" spans="1:11" s="699" customFormat="1">
      <c r="A101" s="777" t="s">
        <v>2927</v>
      </c>
      <c r="B101" s="752" t="s">
        <v>299</v>
      </c>
      <c r="C101" s="753"/>
      <c r="D101" s="762" t="s">
        <v>2928</v>
      </c>
      <c r="E101" s="453">
        <v>35</v>
      </c>
      <c r="F101" s="453">
        <v>25</v>
      </c>
      <c r="G101" s="453">
        <v>32</v>
      </c>
      <c r="H101" s="458">
        <v>18</v>
      </c>
      <c r="I101" s="458">
        <v>18</v>
      </c>
      <c r="J101" s="458">
        <v>5</v>
      </c>
    </row>
    <row r="102" spans="1:11" s="699" customFormat="1" ht="12.75" customHeight="1">
      <c r="A102" s="778"/>
      <c r="B102" s="760" t="s">
        <v>2937</v>
      </c>
      <c r="C102" s="761" t="s">
        <v>2938</v>
      </c>
      <c r="D102" s="762" t="s">
        <v>2909</v>
      </c>
      <c r="E102" s="458">
        <v>29</v>
      </c>
      <c r="F102" s="458">
        <v>21</v>
      </c>
      <c r="G102" s="458">
        <v>22</v>
      </c>
      <c r="H102" s="458">
        <v>18</v>
      </c>
      <c r="I102" s="458">
        <v>18</v>
      </c>
      <c r="J102" s="458">
        <v>5</v>
      </c>
      <c r="K102" s="758"/>
    </row>
    <row r="103" spans="1:11" s="699" customFormat="1" ht="12.75" customHeight="1" thickBot="1">
      <c r="A103" s="778"/>
      <c r="B103" s="771" t="s">
        <v>2939</v>
      </c>
      <c r="C103" s="784" t="s">
        <v>457</v>
      </c>
      <c r="D103" s="697" t="s">
        <v>2932</v>
      </c>
      <c r="E103" s="462">
        <v>29</v>
      </c>
      <c r="F103" s="462">
        <v>21</v>
      </c>
      <c r="G103" s="462">
        <v>22</v>
      </c>
      <c r="H103" s="458">
        <v>18</v>
      </c>
      <c r="I103" s="458">
        <v>18</v>
      </c>
      <c r="J103" s="458">
        <v>5</v>
      </c>
      <c r="K103" s="758"/>
    </row>
    <row r="104" spans="1:11" s="699" customFormat="1">
      <c r="A104" s="777" t="s">
        <v>2927</v>
      </c>
      <c r="B104" s="752" t="s">
        <v>1206</v>
      </c>
      <c r="C104" s="753"/>
      <c r="D104" s="762" t="s">
        <v>2928</v>
      </c>
      <c r="E104" s="453">
        <v>37</v>
      </c>
      <c r="F104" s="453">
        <v>20</v>
      </c>
      <c r="G104" s="453">
        <v>32</v>
      </c>
      <c r="H104" s="453" t="s">
        <v>1205</v>
      </c>
      <c r="I104" s="453" t="s">
        <v>1205</v>
      </c>
      <c r="J104" s="453">
        <v>4.5</v>
      </c>
    </row>
    <row r="105" spans="1:11" s="699" customFormat="1">
      <c r="A105" s="778"/>
      <c r="B105" s="760" t="s">
        <v>2940</v>
      </c>
      <c r="C105" s="761" t="s">
        <v>2941</v>
      </c>
      <c r="D105" s="762" t="s">
        <v>2909</v>
      </c>
      <c r="E105" s="458">
        <v>32</v>
      </c>
      <c r="F105" s="458">
        <v>20</v>
      </c>
      <c r="G105" s="458">
        <v>26</v>
      </c>
      <c r="H105" s="458" t="s">
        <v>1205</v>
      </c>
      <c r="I105" s="458" t="s">
        <v>1205</v>
      </c>
      <c r="J105" s="458">
        <v>4.5</v>
      </c>
    </row>
    <row r="106" spans="1:11" s="699" customFormat="1" ht="12.75" customHeight="1" thickBot="1">
      <c r="A106" s="778"/>
      <c r="B106" s="771" t="s">
        <v>2942</v>
      </c>
      <c r="C106" s="784" t="s">
        <v>458</v>
      </c>
      <c r="D106" s="697" t="s">
        <v>2932</v>
      </c>
      <c r="E106" s="462">
        <v>32</v>
      </c>
      <c r="F106" s="462">
        <v>20</v>
      </c>
      <c r="G106" s="462">
        <v>26</v>
      </c>
      <c r="H106" s="462" t="s">
        <v>1205</v>
      </c>
      <c r="I106" s="462" t="s">
        <v>1205</v>
      </c>
      <c r="J106" s="462">
        <v>4.5</v>
      </c>
    </row>
    <row r="107" spans="1:11" s="699" customFormat="1">
      <c r="A107" s="777" t="s">
        <v>2943</v>
      </c>
      <c r="B107" s="752" t="s">
        <v>300</v>
      </c>
      <c r="C107" s="753"/>
      <c r="D107" s="754" t="s">
        <v>2823</v>
      </c>
      <c r="E107" s="755">
        <v>24</v>
      </c>
      <c r="F107" s="756">
        <v>20</v>
      </c>
      <c r="G107" s="757">
        <v>24</v>
      </c>
      <c r="H107" s="755">
        <v>17</v>
      </c>
      <c r="I107" s="756">
        <v>17</v>
      </c>
      <c r="J107" s="756">
        <v>4</v>
      </c>
    </row>
    <row r="108" spans="1:11" s="699" customFormat="1">
      <c r="A108" s="778"/>
      <c r="B108" s="760" t="s">
        <v>2944</v>
      </c>
      <c r="C108" s="761" t="s">
        <v>2945</v>
      </c>
      <c r="D108" s="762"/>
      <c r="E108" s="763"/>
      <c r="F108" s="764"/>
      <c r="G108" s="765"/>
      <c r="H108" s="763"/>
      <c r="I108" s="764"/>
      <c r="J108" s="764"/>
    </row>
    <row r="109" spans="1:11" s="699" customFormat="1" ht="16.5" thickBot="1">
      <c r="A109" s="782"/>
      <c r="B109" s="771" t="s">
        <v>2946</v>
      </c>
      <c r="C109" s="784" t="s">
        <v>959</v>
      </c>
      <c r="D109" s="766"/>
      <c r="E109" s="767"/>
      <c r="F109" s="768"/>
      <c r="G109" s="767"/>
      <c r="H109" s="769"/>
      <c r="I109" s="768"/>
      <c r="J109" s="768"/>
    </row>
    <row r="110" spans="1:11" s="699" customFormat="1">
      <c r="A110" s="777" t="s">
        <v>2947</v>
      </c>
      <c r="B110" s="752" t="s">
        <v>301</v>
      </c>
      <c r="C110" s="753"/>
      <c r="D110" s="812" t="s">
        <v>2906</v>
      </c>
      <c r="E110" s="458">
        <v>30</v>
      </c>
      <c r="F110" s="453">
        <v>20</v>
      </c>
      <c r="G110" s="453">
        <v>30</v>
      </c>
      <c r="H110" s="453">
        <v>18</v>
      </c>
      <c r="I110" s="453">
        <v>18</v>
      </c>
      <c r="J110" s="453">
        <v>4.5</v>
      </c>
    </row>
    <row r="111" spans="1:11" s="699" customFormat="1">
      <c r="A111" s="778" t="s">
        <v>2948</v>
      </c>
      <c r="B111" s="760" t="s">
        <v>302</v>
      </c>
      <c r="C111" s="761" t="s">
        <v>303</v>
      </c>
      <c r="D111" s="813" t="s">
        <v>2909</v>
      </c>
      <c r="E111" s="458">
        <v>28</v>
      </c>
      <c r="F111" s="458">
        <v>18</v>
      </c>
      <c r="G111" s="458">
        <v>28</v>
      </c>
      <c r="H111" s="458">
        <v>18</v>
      </c>
      <c r="I111" s="458">
        <v>18</v>
      </c>
      <c r="J111" s="458">
        <v>4.5</v>
      </c>
    </row>
    <row r="112" spans="1:11" s="699" customFormat="1" ht="24" thickBot="1">
      <c r="A112" s="778"/>
      <c r="B112" s="760" t="s">
        <v>2949</v>
      </c>
      <c r="C112" s="779" t="s">
        <v>304</v>
      </c>
      <c r="D112" s="807" t="s">
        <v>2914</v>
      </c>
      <c r="E112" s="458">
        <v>28</v>
      </c>
      <c r="F112" s="458">
        <v>18</v>
      </c>
      <c r="G112" s="458">
        <v>28</v>
      </c>
      <c r="H112" s="462">
        <v>18</v>
      </c>
      <c r="I112" s="462">
        <v>18</v>
      </c>
      <c r="J112" s="462">
        <v>4.5</v>
      </c>
    </row>
    <row r="113" spans="1:11" s="699" customFormat="1">
      <c r="A113" s="777" t="s">
        <v>2950</v>
      </c>
      <c r="B113" s="752" t="s">
        <v>305</v>
      </c>
      <c r="C113" s="753"/>
      <c r="D113" s="812" t="s">
        <v>2906</v>
      </c>
      <c r="E113" s="453">
        <v>32.5</v>
      </c>
      <c r="F113" s="453">
        <v>22.5</v>
      </c>
      <c r="G113" s="453">
        <v>32.5</v>
      </c>
      <c r="H113" s="453" t="s">
        <v>1259</v>
      </c>
      <c r="I113" s="453" t="s">
        <v>1259</v>
      </c>
      <c r="J113" s="453">
        <v>4.5</v>
      </c>
    </row>
    <row r="114" spans="1:11" s="699" customFormat="1" ht="12" customHeight="1">
      <c r="A114" s="778" t="s">
        <v>2948</v>
      </c>
      <c r="B114" s="760" t="s">
        <v>306</v>
      </c>
      <c r="C114" s="761" t="s">
        <v>307</v>
      </c>
      <c r="D114" s="813" t="s">
        <v>2909</v>
      </c>
      <c r="E114" s="458">
        <v>30.5</v>
      </c>
      <c r="F114" s="458">
        <v>20.5</v>
      </c>
      <c r="G114" s="458">
        <v>30.5</v>
      </c>
      <c r="H114" s="458" t="s">
        <v>1259</v>
      </c>
      <c r="I114" s="458" t="s">
        <v>1259</v>
      </c>
      <c r="J114" s="458">
        <v>4.5</v>
      </c>
    </row>
    <row r="115" spans="1:11" s="699" customFormat="1" ht="22.5" customHeight="1" thickBot="1">
      <c r="A115" s="778"/>
      <c r="B115" s="771" t="s">
        <v>2951</v>
      </c>
      <c r="C115" s="784" t="s">
        <v>308</v>
      </c>
      <c r="D115" s="807" t="s">
        <v>2914</v>
      </c>
      <c r="E115" s="462">
        <v>30.5</v>
      </c>
      <c r="F115" s="462">
        <v>20.5</v>
      </c>
      <c r="G115" s="462">
        <v>30.5</v>
      </c>
      <c r="H115" s="462" t="s">
        <v>1259</v>
      </c>
      <c r="I115" s="462" t="s">
        <v>1259</v>
      </c>
      <c r="J115" s="462">
        <v>4.5</v>
      </c>
    </row>
    <row r="116" spans="1:11" s="699" customFormat="1" ht="12.75" customHeight="1">
      <c r="A116" s="777" t="s">
        <v>2950</v>
      </c>
      <c r="B116" s="752" t="s">
        <v>292</v>
      </c>
      <c r="C116" s="753"/>
      <c r="D116" s="812" t="s">
        <v>2906</v>
      </c>
      <c r="E116" s="453">
        <v>32.5</v>
      </c>
      <c r="F116" s="453">
        <v>22.5</v>
      </c>
      <c r="G116" s="453">
        <v>32.5</v>
      </c>
      <c r="H116" s="453">
        <v>18</v>
      </c>
      <c r="I116" s="453">
        <v>18</v>
      </c>
      <c r="J116" s="453">
        <v>4.5</v>
      </c>
    </row>
    <row r="117" spans="1:11" s="699" customFormat="1" ht="12.75" customHeight="1">
      <c r="A117" s="778" t="s">
        <v>2952</v>
      </c>
      <c r="B117" s="760" t="s">
        <v>293</v>
      </c>
      <c r="C117" s="761" t="s">
        <v>294</v>
      </c>
      <c r="D117" s="813" t="s">
        <v>2909</v>
      </c>
      <c r="E117" s="458">
        <v>30.5</v>
      </c>
      <c r="F117" s="458">
        <v>20.5</v>
      </c>
      <c r="G117" s="458">
        <v>30.5</v>
      </c>
      <c r="H117" s="458">
        <v>18</v>
      </c>
      <c r="I117" s="458">
        <v>18</v>
      </c>
      <c r="J117" s="458">
        <v>4.5</v>
      </c>
    </row>
    <row r="118" spans="1:11" s="699" customFormat="1" ht="24.75" customHeight="1" thickBot="1">
      <c r="A118" s="782"/>
      <c r="B118" s="771" t="s">
        <v>2953</v>
      </c>
      <c r="C118" s="784" t="s">
        <v>2954</v>
      </c>
      <c r="D118" s="807" t="s">
        <v>2955</v>
      </c>
      <c r="E118" s="462">
        <v>30.5</v>
      </c>
      <c r="F118" s="462">
        <v>20.5</v>
      </c>
      <c r="G118" s="462">
        <v>30.5</v>
      </c>
      <c r="H118" s="462">
        <v>18</v>
      </c>
      <c r="I118" s="462">
        <v>18</v>
      </c>
      <c r="J118" s="462">
        <v>4.5</v>
      </c>
    </row>
    <row r="119" spans="1:11" s="699" customFormat="1">
      <c r="A119" s="777" t="s">
        <v>2956</v>
      </c>
      <c r="B119" s="780" t="s">
        <v>309</v>
      </c>
      <c r="C119" s="753"/>
      <c r="D119" s="754" t="s">
        <v>2823</v>
      </c>
      <c r="E119" s="814">
        <v>26</v>
      </c>
      <c r="F119" s="815">
        <v>21</v>
      </c>
      <c r="G119" s="815">
        <v>26</v>
      </c>
      <c r="H119" s="816">
        <v>18</v>
      </c>
      <c r="I119" s="815">
        <v>18</v>
      </c>
      <c r="J119" s="815">
        <v>4</v>
      </c>
      <c r="K119" s="796"/>
    </row>
    <row r="120" spans="1:11" s="699" customFormat="1">
      <c r="A120" s="778"/>
      <c r="B120" s="761" t="s">
        <v>310</v>
      </c>
      <c r="C120" s="761" t="s">
        <v>2957</v>
      </c>
      <c r="D120" s="812"/>
      <c r="E120" s="817"/>
      <c r="F120" s="818"/>
      <c r="G120" s="818"/>
      <c r="H120" s="819"/>
      <c r="I120" s="818"/>
      <c r="J120" s="818"/>
      <c r="K120" s="796"/>
    </row>
    <row r="121" spans="1:11" s="699" customFormat="1" ht="12.75" customHeight="1" thickBot="1">
      <c r="A121" s="778"/>
      <c r="B121" s="783" t="s">
        <v>2958</v>
      </c>
      <c r="C121" s="784" t="s">
        <v>2959</v>
      </c>
      <c r="D121" s="820"/>
      <c r="E121" s="821"/>
      <c r="F121" s="822"/>
      <c r="G121" s="822"/>
      <c r="H121" s="823"/>
      <c r="I121" s="822"/>
      <c r="J121" s="822"/>
      <c r="K121" s="796"/>
    </row>
    <row r="122" spans="1:11" s="699" customFormat="1" ht="16.5" thickBot="1">
      <c r="A122" s="777" t="s">
        <v>2960</v>
      </c>
      <c r="B122" s="752" t="s">
        <v>2961</v>
      </c>
      <c r="C122" s="753"/>
      <c r="D122" s="824" t="s">
        <v>2890</v>
      </c>
      <c r="E122" s="818">
        <v>25</v>
      </c>
      <c r="F122" s="818">
        <v>19</v>
      </c>
      <c r="G122" s="818">
        <v>24</v>
      </c>
      <c r="H122" s="819">
        <v>16</v>
      </c>
      <c r="I122" s="818">
        <v>16</v>
      </c>
      <c r="J122" s="818" t="s">
        <v>2926</v>
      </c>
    </row>
    <row r="123" spans="1:11" s="699" customFormat="1">
      <c r="A123" s="778"/>
      <c r="B123" s="760" t="s">
        <v>960</v>
      </c>
      <c r="C123" s="761" t="s">
        <v>2962</v>
      </c>
      <c r="D123" s="825" t="s">
        <v>2963</v>
      </c>
      <c r="E123" s="815">
        <v>28</v>
      </c>
      <c r="F123" s="815">
        <v>21</v>
      </c>
      <c r="G123" s="815">
        <v>27</v>
      </c>
      <c r="H123" s="816">
        <v>16</v>
      </c>
      <c r="I123" s="815">
        <v>16</v>
      </c>
      <c r="J123" s="815" t="s">
        <v>2926</v>
      </c>
    </row>
    <row r="124" spans="1:11" s="699" customFormat="1" ht="16.5" thickBot="1">
      <c r="A124" s="778"/>
      <c r="B124" s="760" t="s">
        <v>2964</v>
      </c>
      <c r="C124" s="779" t="s">
        <v>2965</v>
      </c>
      <c r="D124" s="826"/>
      <c r="E124" s="818"/>
      <c r="F124" s="818"/>
      <c r="G124" s="818"/>
      <c r="H124" s="819"/>
      <c r="I124" s="818"/>
      <c r="J124" s="818"/>
    </row>
    <row r="125" spans="1:11" s="781" customFormat="1" ht="12.75">
      <c r="A125" s="777" t="s">
        <v>2966</v>
      </c>
      <c r="B125" s="752" t="s">
        <v>311</v>
      </c>
      <c r="C125" s="753"/>
      <c r="D125" s="812" t="s">
        <v>1204</v>
      </c>
      <c r="E125" s="453">
        <v>25.5</v>
      </c>
      <c r="F125" s="456">
        <v>18.5</v>
      </c>
      <c r="G125" s="453">
        <v>25.5</v>
      </c>
      <c r="H125" s="453" t="s">
        <v>577</v>
      </c>
      <c r="I125" s="453" t="s">
        <v>577</v>
      </c>
      <c r="J125" s="453" t="s">
        <v>577</v>
      </c>
    </row>
    <row r="126" spans="1:11" s="781" customFormat="1" ht="12.75">
      <c r="A126" s="778" t="s">
        <v>2967</v>
      </c>
      <c r="B126" s="760" t="s">
        <v>2968</v>
      </c>
      <c r="C126" s="761" t="s">
        <v>2969</v>
      </c>
      <c r="D126" s="762"/>
      <c r="E126" s="458"/>
      <c r="F126" s="458"/>
      <c r="G126" s="458"/>
      <c r="H126" s="458"/>
      <c r="I126" s="458"/>
      <c r="J126" s="458"/>
    </row>
    <row r="127" spans="1:11" s="781" customFormat="1" ht="12.75" customHeight="1" thickBot="1">
      <c r="A127" s="827"/>
      <c r="B127" s="760" t="s">
        <v>2970</v>
      </c>
      <c r="C127" s="779" t="s">
        <v>961</v>
      </c>
      <c r="D127" s="828"/>
      <c r="E127" s="462"/>
      <c r="F127" s="462"/>
      <c r="G127" s="462"/>
      <c r="H127" s="462"/>
      <c r="I127" s="462"/>
      <c r="J127" s="462"/>
    </row>
    <row r="128" spans="1:11" s="699" customFormat="1">
      <c r="A128" s="777" t="s">
        <v>2966</v>
      </c>
      <c r="B128" s="752" t="s">
        <v>312</v>
      </c>
      <c r="C128" s="753"/>
      <c r="D128" s="812" t="s">
        <v>1204</v>
      </c>
      <c r="E128" s="461">
        <v>28</v>
      </c>
      <c r="F128" s="461">
        <v>18</v>
      </c>
      <c r="G128" s="453">
        <v>28</v>
      </c>
      <c r="H128" s="453">
        <v>17</v>
      </c>
      <c r="I128" s="453">
        <v>17</v>
      </c>
      <c r="J128" s="453">
        <v>4.5</v>
      </c>
    </row>
    <row r="129" spans="1:17" s="699" customFormat="1">
      <c r="A129" s="778"/>
      <c r="B129" s="760" t="s">
        <v>2971</v>
      </c>
      <c r="C129" s="761" t="s">
        <v>2972</v>
      </c>
      <c r="D129" s="829"/>
      <c r="E129" s="461"/>
      <c r="F129" s="461"/>
      <c r="G129" s="458"/>
      <c r="H129" s="458"/>
      <c r="I129" s="458"/>
      <c r="J129" s="458"/>
    </row>
    <row r="130" spans="1:17" s="699" customFormat="1" ht="16.5" thickBot="1">
      <c r="A130" s="782"/>
      <c r="B130" s="771" t="s">
        <v>2973</v>
      </c>
      <c r="C130" s="784" t="s">
        <v>313</v>
      </c>
      <c r="D130" s="828"/>
      <c r="E130" s="461"/>
      <c r="F130" s="461"/>
      <c r="G130" s="462"/>
      <c r="H130" s="462"/>
      <c r="I130" s="462"/>
      <c r="J130" s="462"/>
    </row>
    <row r="131" spans="1:17" s="699" customFormat="1" ht="13.5" customHeight="1">
      <c r="A131" s="777" t="s">
        <v>2974</v>
      </c>
      <c r="B131" s="752" t="s">
        <v>962</v>
      </c>
      <c r="C131" s="787"/>
      <c r="D131" s="830"/>
      <c r="E131" s="453"/>
      <c r="F131" s="456"/>
      <c r="G131" s="455"/>
      <c r="H131" s="453"/>
      <c r="I131" s="453"/>
      <c r="J131" s="453"/>
      <c r="K131" s="781"/>
      <c r="L131" s="781"/>
      <c r="M131" s="781"/>
      <c r="N131" s="781"/>
      <c r="O131" s="781"/>
      <c r="P131" s="781"/>
      <c r="Q131" s="781"/>
    </row>
    <row r="132" spans="1:17" s="699" customFormat="1" ht="12.75" customHeight="1">
      <c r="A132" s="778"/>
      <c r="B132" s="760" t="s">
        <v>2975</v>
      </c>
      <c r="C132" s="788" t="s">
        <v>2976</v>
      </c>
      <c r="D132" s="830" t="s">
        <v>2842</v>
      </c>
      <c r="E132" s="458">
        <v>33</v>
      </c>
      <c r="F132" s="461">
        <v>23</v>
      </c>
      <c r="G132" s="460" t="s">
        <v>171</v>
      </c>
      <c r="H132" s="458">
        <v>18</v>
      </c>
      <c r="I132" s="458" t="s">
        <v>170</v>
      </c>
      <c r="J132" s="458">
        <v>4</v>
      </c>
      <c r="K132" s="781"/>
      <c r="L132" s="781"/>
      <c r="M132" s="781"/>
      <c r="N132" s="781"/>
      <c r="O132" s="781"/>
      <c r="P132" s="781"/>
      <c r="Q132" s="781"/>
    </row>
    <row r="133" spans="1:17" s="699" customFormat="1" ht="12.75" customHeight="1" thickBot="1">
      <c r="A133" s="782"/>
      <c r="B133" s="771" t="s">
        <v>2977</v>
      </c>
      <c r="C133" s="789" t="s">
        <v>2978</v>
      </c>
      <c r="D133" s="465"/>
      <c r="E133" s="462"/>
      <c r="F133" s="786"/>
      <c r="G133" s="464"/>
      <c r="H133" s="462"/>
      <c r="I133" s="786"/>
      <c r="J133" s="462"/>
      <c r="K133" s="781"/>
      <c r="L133" s="781"/>
      <c r="M133" s="781"/>
      <c r="N133" s="781"/>
      <c r="O133" s="781"/>
      <c r="P133" s="781"/>
      <c r="Q133" s="781"/>
    </row>
  </sheetData>
  <mergeCells count="8">
    <mergeCell ref="B7:C7"/>
    <mergeCell ref="A1:J1"/>
    <mergeCell ref="A2:J2"/>
    <mergeCell ref="A3:A6"/>
    <mergeCell ref="B3:C6"/>
    <mergeCell ref="H3:J3"/>
    <mergeCell ref="E4:G4"/>
    <mergeCell ref="H4:J4"/>
  </mergeCells>
  <phoneticPr fontId="23" type="noConversion"/>
  <hyperlinks>
    <hyperlink ref="C16" r:id="rId1"/>
    <hyperlink ref="C12" r:id="rId2"/>
    <hyperlink ref="C19" r:id="rId3"/>
    <hyperlink ref="C112" r:id="rId4"/>
    <hyperlink ref="C118" r:id="rId5"/>
    <hyperlink ref="C91" r:id="rId6"/>
    <hyperlink ref="C130" r:id="rId7"/>
    <hyperlink ref="C79" r:id="rId8"/>
    <hyperlink ref="C97" r:id="rId9"/>
    <hyperlink ref="C103" r:id="rId10"/>
    <hyperlink ref="C106" r:id="rId11"/>
    <hyperlink ref="C100" r:id="rId12"/>
    <hyperlink ref="C115" r:id="rId13"/>
    <hyperlink ref="C94" r:id="rId14"/>
    <hyperlink ref="C34" r:id="rId15"/>
    <hyperlink ref="C28" r:id="rId16"/>
    <hyperlink ref="C22" r:id="rId17"/>
    <hyperlink ref="C133" r:id="rId18"/>
    <hyperlink ref="C76" r:id="rId19"/>
    <hyperlink ref="C73" r:id="rId20"/>
    <hyperlink ref="C58" r:id="rId21"/>
    <hyperlink ref="C55" r:id="rId22"/>
    <hyperlink ref="C52" r:id="rId23"/>
    <hyperlink ref="C49" r:id="rId24"/>
    <hyperlink ref="C121" r:id="rId25"/>
    <hyperlink ref="C85" r:id="rId26"/>
    <hyperlink ref="C88" r:id="rId27"/>
    <hyperlink ref="C43" r:id="rId28"/>
    <hyperlink ref="C46" r:id="rId29"/>
    <hyperlink ref="C40" r:id="rId30"/>
    <hyperlink ref="C31" r:id="rId31"/>
    <hyperlink ref="C70" r:id="rId32"/>
    <hyperlink ref="C37" r:id="rId33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"/>
  <sheetViews>
    <sheetView workbookViewId="0">
      <selection activeCell="N22" sqref="N22"/>
    </sheetView>
  </sheetViews>
  <sheetFormatPr defaultColWidth="17" defaultRowHeight="15.75"/>
  <cols>
    <col min="1" max="1" width="30.125" style="566" customWidth="1"/>
    <col min="2" max="2" width="14.25" style="566" customWidth="1"/>
    <col min="3" max="3" width="7.25" style="567" customWidth="1"/>
    <col min="4" max="4" width="7.625" style="566" customWidth="1"/>
    <col min="5" max="5" width="17" style="566"/>
    <col min="6" max="6" width="39.5" style="528" customWidth="1"/>
    <col min="7" max="7" width="14" style="537" customWidth="1"/>
    <col min="8" max="8" width="10.625" style="537" customWidth="1"/>
    <col min="9" max="9" width="10" style="537" customWidth="1"/>
    <col min="10" max="10" width="6.625" style="571" customWidth="1"/>
    <col min="11" max="11" width="9.75" style="537" customWidth="1"/>
    <col min="12" max="12" width="10.25" style="528" customWidth="1"/>
    <col min="13" max="16384" width="17" style="528"/>
  </cols>
  <sheetData>
    <row r="1" spans="1:12" s="556" customFormat="1">
      <c r="A1" s="550" t="s">
        <v>444</v>
      </c>
      <c r="B1" s="550" t="s">
        <v>490</v>
      </c>
      <c r="C1" s="551" t="s">
        <v>1352</v>
      </c>
      <c r="D1" s="552" t="s">
        <v>1353</v>
      </c>
      <c r="E1" s="552" t="s">
        <v>1354</v>
      </c>
      <c r="F1" s="553" t="s">
        <v>1355</v>
      </c>
      <c r="G1" s="554" t="s">
        <v>1356</v>
      </c>
      <c r="H1" s="554" t="s">
        <v>1357</v>
      </c>
      <c r="I1" s="554" t="s">
        <v>1358</v>
      </c>
      <c r="J1" s="555" t="s">
        <v>232</v>
      </c>
      <c r="K1" s="554" t="s">
        <v>1359</v>
      </c>
      <c r="L1" s="553" t="s">
        <v>1360</v>
      </c>
    </row>
    <row r="2" spans="1:12" s="535" customFormat="1" ht="63">
      <c r="A2" s="557" t="s">
        <v>1361</v>
      </c>
      <c r="B2" s="557" t="s">
        <v>543</v>
      </c>
      <c r="C2" s="558">
        <v>83435</v>
      </c>
      <c r="D2" s="559" t="s">
        <v>1362</v>
      </c>
      <c r="E2" s="560" t="s">
        <v>1363</v>
      </c>
      <c r="F2" s="561" t="s">
        <v>1364</v>
      </c>
      <c r="G2" s="536">
        <v>37.5</v>
      </c>
      <c r="H2" s="536">
        <v>52.5</v>
      </c>
      <c r="I2" s="536">
        <v>37.5</v>
      </c>
      <c r="J2" s="562">
        <v>3</v>
      </c>
      <c r="K2" s="536">
        <v>3.2</v>
      </c>
      <c r="L2" s="535" t="s">
        <v>445</v>
      </c>
    </row>
    <row r="3" spans="1:12" s="535" customFormat="1" ht="63">
      <c r="A3" s="557" t="s">
        <v>1361</v>
      </c>
      <c r="B3" s="557" t="s">
        <v>543</v>
      </c>
      <c r="C3" s="558">
        <v>83435</v>
      </c>
      <c r="D3" s="559" t="s">
        <v>1362</v>
      </c>
      <c r="E3" s="560" t="s">
        <v>1363</v>
      </c>
      <c r="F3" s="563" t="s">
        <v>1365</v>
      </c>
      <c r="G3" s="536">
        <v>47.5</v>
      </c>
      <c r="H3" s="536">
        <v>65</v>
      </c>
      <c r="I3" s="536">
        <v>47.5</v>
      </c>
      <c r="J3" s="562">
        <v>3</v>
      </c>
      <c r="K3" s="536">
        <v>3.2</v>
      </c>
      <c r="L3" s="535" t="s">
        <v>445</v>
      </c>
    </row>
    <row r="4" spans="1:12" s="535" customFormat="1" ht="39">
      <c r="A4" s="557" t="s">
        <v>1366</v>
      </c>
      <c r="B4" s="557" t="s">
        <v>543</v>
      </c>
      <c r="C4" s="558" t="s">
        <v>1367</v>
      </c>
      <c r="D4" s="559" t="s">
        <v>1368</v>
      </c>
      <c r="E4" s="560" t="s">
        <v>1369</v>
      </c>
      <c r="F4" s="563" t="s">
        <v>1370</v>
      </c>
      <c r="G4" s="536">
        <v>37</v>
      </c>
      <c r="H4" s="536">
        <v>65</v>
      </c>
      <c r="I4" s="536">
        <v>0</v>
      </c>
      <c r="J4" s="562">
        <v>3.5</v>
      </c>
      <c r="K4" s="536">
        <v>3.2</v>
      </c>
      <c r="L4" s="535" t="s">
        <v>445</v>
      </c>
    </row>
    <row r="5" spans="1:12" s="535" customFormat="1" ht="39">
      <c r="A5" s="557" t="s">
        <v>1366</v>
      </c>
      <c r="B5" s="557" t="s">
        <v>543</v>
      </c>
      <c r="C5" s="558" t="s">
        <v>1367</v>
      </c>
      <c r="D5" s="559" t="s">
        <v>1368</v>
      </c>
      <c r="E5" s="560" t="s">
        <v>1369</v>
      </c>
      <c r="F5" s="563" t="s">
        <v>1371</v>
      </c>
      <c r="G5" s="536">
        <v>42.5</v>
      </c>
      <c r="H5" s="536">
        <v>70</v>
      </c>
      <c r="I5" s="536">
        <v>0</v>
      </c>
      <c r="J5" s="562">
        <v>3.5</v>
      </c>
      <c r="K5" s="536">
        <v>3.2</v>
      </c>
      <c r="L5" s="535" t="s">
        <v>445</v>
      </c>
    </row>
    <row r="6" spans="1:12" s="535" customFormat="1" ht="39">
      <c r="A6" s="557" t="s">
        <v>1366</v>
      </c>
      <c r="B6" s="557" t="s">
        <v>543</v>
      </c>
      <c r="C6" s="558" t="s">
        <v>1367</v>
      </c>
      <c r="D6" s="559" t="s">
        <v>1368</v>
      </c>
      <c r="E6" s="560" t="s">
        <v>1369</v>
      </c>
      <c r="F6" s="563" t="s">
        <v>1372</v>
      </c>
      <c r="G6" s="536">
        <v>40.5</v>
      </c>
      <c r="H6" s="536">
        <v>68</v>
      </c>
      <c r="I6" s="536">
        <v>0</v>
      </c>
      <c r="J6" s="562">
        <v>3.5</v>
      </c>
      <c r="K6" s="536">
        <v>3.2</v>
      </c>
      <c r="L6" s="535" t="s">
        <v>445</v>
      </c>
    </row>
    <row r="7" spans="1:12" s="535" customFormat="1" ht="31.5">
      <c r="A7" s="557" t="s">
        <v>1373</v>
      </c>
      <c r="B7" s="557" t="s">
        <v>1374</v>
      </c>
      <c r="C7" s="558" t="s">
        <v>1375</v>
      </c>
      <c r="D7" s="559" t="s">
        <v>1376</v>
      </c>
      <c r="E7" s="560" t="s">
        <v>1377</v>
      </c>
      <c r="F7" s="563" t="s">
        <v>1378</v>
      </c>
      <c r="G7" s="536">
        <v>61</v>
      </c>
      <c r="H7" s="536">
        <v>89</v>
      </c>
      <c r="I7" s="536">
        <v>54</v>
      </c>
      <c r="J7" s="562"/>
      <c r="K7" s="536">
        <v>3.5</v>
      </c>
      <c r="L7" s="535" t="s">
        <v>445</v>
      </c>
    </row>
    <row r="8" spans="1:12" s="535" customFormat="1" ht="31.5">
      <c r="A8" s="557" t="s">
        <v>1373</v>
      </c>
      <c r="B8" s="557" t="s">
        <v>1374</v>
      </c>
      <c r="C8" s="558" t="s">
        <v>1375</v>
      </c>
      <c r="D8" s="559" t="s">
        <v>1376</v>
      </c>
      <c r="E8" s="560" t="s">
        <v>1377</v>
      </c>
      <c r="F8" s="563" t="s">
        <v>1379</v>
      </c>
      <c r="G8" s="536">
        <v>66</v>
      </c>
      <c r="H8" s="536">
        <v>93</v>
      </c>
      <c r="I8" s="536">
        <v>57</v>
      </c>
      <c r="J8" s="562"/>
      <c r="K8" s="536">
        <v>3.5</v>
      </c>
      <c r="L8" s="535" t="s">
        <v>445</v>
      </c>
    </row>
    <row r="9" spans="1:12" s="535" customFormat="1" ht="31.5">
      <c r="A9" s="557" t="s">
        <v>1373</v>
      </c>
      <c r="B9" s="557" t="s">
        <v>1374</v>
      </c>
      <c r="C9" s="558" t="s">
        <v>1375</v>
      </c>
      <c r="D9" s="559" t="s">
        <v>1376</v>
      </c>
      <c r="E9" s="560" t="s">
        <v>1377</v>
      </c>
      <c r="F9" s="563" t="s">
        <v>1380</v>
      </c>
      <c r="G9" s="536">
        <v>76</v>
      </c>
      <c r="H9" s="536">
        <v>105</v>
      </c>
      <c r="I9" s="536">
        <v>64</v>
      </c>
      <c r="J9" s="562"/>
      <c r="K9" s="536">
        <v>3.5</v>
      </c>
      <c r="L9" s="535" t="s">
        <v>445</v>
      </c>
    </row>
    <row r="10" spans="1:12" s="535" customFormat="1">
      <c r="A10" s="557" t="s">
        <v>1381</v>
      </c>
      <c r="B10" s="557" t="s">
        <v>1374</v>
      </c>
      <c r="C10" s="558">
        <v>76530</v>
      </c>
      <c r="D10" s="557" t="s">
        <v>1382</v>
      </c>
      <c r="E10" s="564" t="s">
        <v>1383</v>
      </c>
      <c r="F10" s="535" t="s">
        <v>1384</v>
      </c>
      <c r="G10" s="536">
        <v>50</v>
      </c>
      <c r="H10" s="536">
        <v>87</v>
      </c>
      <c r="I10" s="536">
        <v>43</v>
      </c>
      <c r="J10" s="562"/>
      <c r="K10" s="536">
        <v>3.5</v>
      </c>
      <c r="L10" s="535" t="s">
        <v>446</v>
      </c>
    </row>
    <row r="11" spans="1:12" s="535" customFormat="1">
      <c r="A11" s="557" t="s">
        <v>1381</v>
      </c>
      <c r="B11" s="557" t="s">
        <v>1374</v>
      </c>
      <c r="C11" s="558">
        <v>76530</v>
      </c>
      <c r="D11" s="557" t="s">
        <v>1382</v>
      </c>
      <c r="E11" s="564" t="s">
        <v>1383</v>
      </c>
      <c r="F11" s="563" t="s">
        <v>1385</v>
      </c>
      <c r="G11" s="536">
        <v>54</v>
      </c>
      <c r="H11" s="536">
        <v>90</v>
      </c>
      <c r="I11" s="536">
        <v>46</v>
      </c>
      <c r="J11" s="562"/>
      <c r="K11" s="536">
        <v>3.5</v>
      </c>
      <c r="L11" s="535" t="s">
        <v>446</v>
      </c>
    </row>
    <row r="12" spans="1:12" s="535" customFormat="1" ht="47.25">
      <c r="A12" s="557" t="s">
        <v>55</v>
      </c>
      <c r="B12" s="557" t="s">
        <v>1374</v>
      </c>
      <c r="C12" s="558">
        <v>76560</v>
      </c>
      <c r="D12" s="559" t="s">
        <v>1386</v>
      </c>
      <c r="E12" s="560" t="s">
        <v>1387</v>
      </c>
      <c r="F12" s="563" t="s">
        <v>1388</v>
      </c>
      <c r="G12" s="536">
        <v>50</v>
      </c>
      <c r="H12" s="536">
        <v>75</v>
      </c>
      <c r="I12" s="536">
        <v>50</v>
      </c>
      <c r="J12" s="562">
        <v>3.5</v>
      </c>
      <c r="K12" s="536">
        <v>3.5</v>
      </c>
      <c r="L12" s="535" t="s">
        <v>445</v>
      </c>
    </row>
    <row r="13" spans="1:12" s="535" customFormat="1" ht="47.25">
      <c r="A13" s="557" t="s">
        <v>55</v>
      </c>
      <c r="B13" s="557" t="s">
        <v>1374</v>
      </c>
      <c r="C13" s="558">
        <v>76560</v>
      </c>
      <c r="D13" s="559" t="s">
        <v>1386</v>
      </c>
      <c r="E13" s="560" t="s">
        <v>1387</v>
      </c>
      <c r="F13" s="563" t="s">
        <v>1389</v>
      </c>
      <c r="G13" s="536">
        <v>60</v>
      </c>
      <c r="H13" s="536">
        <v>85</v>
      </c>
      <c r="I13" s="536">
        <v>76</v>
      </c>
      <c r="J13" s="562">
        <v>3.5</v>
      </c>
      <c r="K13" s="536">
        <v>3.5</v>
      </c>
      <c r="L13" s="535" t="s">
        <v>445</v>
      </c>
    </row>
    <row r="14" spans="1:12" s="535" customFormat="1" ht="47.25">
      <c r="A14" s="557" t="s">
        <v>55</v>
      </c>
      <c r="B14" s="557" t="s">
        <v>1374</v>
      </c>
      <c r="C14" s="558">
        <v>76560</v>
      </c>
      <c r="D14" s="559" t="s">
        <v>1386</v>
      </c>
      <c r="E14" s="560" t="s">
        <v>1387</v>
      </c>
      <c r="F14" s="563" t="s">
        <v>1390</v>
      </c>
      <c r="G14" s="536">
        <v>82.5</v>
      </c>
      <c r="H14" s="536">
        <v>107</v>
      </c>
      <c r="I14" s="536">
        <v>82.5</v>
      </c>
      <c r="J14" s="562">
        <v>3.5</v>
      </c>
      <c r="K14" s="536">
        <v>3.5</v>
      </c>
      <c r="L14" s="565" t="s">
        <v>445</v>
      </c>
    </row>
    <row r="15" spans="1:12" s="535" customFormat="1" ht="64.5">
      <c r="A15" s="557" t="s">
        <v>1391</v>
      </c>
      <c r="B15" s="557" t="s">
        <v>1374</v>
      </c>
      <c r="C15" s="558">
        <v>76530</v>
      </c>
      <c r="D15" s="559" t="s">
        <v>1392</v>
      </c>
      <c r="E15" s="560" t="s">
        <v>1393</v>
      </c>
      <c r="F15" s="561" t="s">
        <v>1394</v>
      </c>
      <c r="G15" s="536">
        <v>45</v>
      </c>
      <c r="H15" s="536">
        <v>79</v>
      </c>
      <c r="I15" s="536">
        <v>0</v>
      </c>
      <c r="J15" s="562">
        <v>5</v>
      </c>
      <c r="K15" s="536">
        <v>3.5</v>
      </c>
      <c r="L15" s="535" t="s">
        <v>445</v>
      </c>
    </row>
    <row r="16" spans="1:12" s="535" customFormat="1" ht="64.5">
      <c r="A16" s="557" t="s">
        <v>1391</v>
      </c>
      <c r="B16" s="557" t="s">
        <v>1374</v>
      </c>
      <c r="C16" s="558">
        <v>76530</v>
      </c>
      <c r="D16" s="559" t="s">
        <v>1392</v>
      </c>
      <c r="E16" s="560" t="s">
        <v>1393</v>
      </c>
      <c r="F16" s="561" t="s">
        <v>1395</v>
      </c>
      <c r="G16" s="536">
        <v>55</v>
      </c>
      <c r="H16" s="536">
        <v>89</v>
      </c>
      <c r="I16" s="536">
        <v>0</v>
      </c>
      <c r="J16" s="562">
        <v>5</v>
      </c>
      <c r="K16" s="536">
        <v>3.5</v>
      </c>
      <c r="L16" s="535" t="s">
        <v>445</v>
      </c>
    </row>
    <row r="17" spans="1:12" s="535" customFormat="1" ht="64.5">
      <c r="A17" s="557" t="s">
        <v>1391</v>
      </c>
      <c r="B17" s="557" t="s">
        <v>1374</v>
      </c>
      <c r="C17" s="558">
        <v>76530</v>
      </c>
      <c r="D17" s="559" t="s">
        <v>1392</v>
      </c>
      <c r="E17" s="560" t="s">
        <v>1393</v>
      </c>
      <c r="F17" s="561" t="s">
        <v>1396</v>
      </c>
      <c r="G17" s="536">
        <v>62.5</v>
      </c>
      <c r="H17" s="536">
        <v>102</v>
      </c>
      <c r="I17" s="536">
        <v>0</v>
      </c>
      <c r="J17" s="562">
        <v>5</v>
      </c>
      <c r="K17" s="536">
        <v>3.5</v>
      </c>
      <c r="L17" s="565" t="s">
        <v>445</v>
      </c>
    </row>
    <row r="18" spans="1:12" s="535" customFormat="1" ht="64.5">
      <c r="A18" s="557" t="s">
        <v>1397</v>
      </c>
      <c r="B18" s="557" t="s">
        <v>1374</v>
      </c>
      <c r="C18" s="558" t="s">
        <v>1375</v>
      </c>
      <c r="D18" s="559" t="s">
        <v>1398</v>
      </c>
      <c r="E18" s="560" t="s">
        <v>1399</v>
      </c>
      <c r="F18" s="561" t="s">
        <v>1400</v>
      </c>
      <c r="G18" s="536">
        <v>36</v>
      </c>
      <c r="H18" s="536">
        <v>65</v>
      </c>
      <c r="I18" s="536">
        <v>32</v>
      </c>
      <c r="J18" s="562">
        <v>4</v>
      </c>
      <c r="K18" s="536">
        <v>3.5</v>
      </c>
      <c r="L18" s="535" t="s">
        <v>451</v>
      </c>
    </row>
    <row r="19" spans="1:12" s="535" customFormat="1" ht="64.5">
      <c r="A19" s="557" t="s">
        <v>1397</v>
      </c>
      <c r="B19" s="557" t="s">
        <v>1374</v>
      </c>
      <c r="C19" s="558" t="s">
        <v>1375</v>
      </c>
      <c r="D19" s="559" t="s">
        <v>1398</v>
      </c>
      <c r="E19" s="560" t="s">
        <v>1399</v>
      </c>
      <c r="F19" s="561" t="s">
        <v>1401</v>
      </c>
      <c r="G19" s="536">
        <v>41.5</v>
      </c>
      <c r="H19" s="536">
        <v>76</v>
      </c>
      <c r="I19" s="536">
        <v>36</v>
      </c>
      <c r="J19" s="562">
        <v>4</v>
      </c>
      <c r="K19" s="536">
        <v>3.5</v>
      </c>
      <c r="L19" s="535" t="s">
        <v>451</v>
      </c>
    </row>
    <row r="20" spans="1:12" s="535" customFormat="1" ht="64.5">
      <c r="A20" s="557" t="s">
        <v>1397</v>
      </c>
      <c r="B20" s="557" t="s">
        <v>1374</v>
      </c>
      <c r="C20" s="558" t="s">
        <v>1375</v>
      </c>
      <c r="D20" s="559" t="s">
        <v>1398</v>
      </c>
      <c r="E20" s="560" t="s">
        <v>1399</v>
      </c>
      <c r="F20" s="561" t="s">
        <v>1402</v>
      </c>
      <c r="G20" s="536">
        <v>44</v>
      </c>
      <c r="H20" s="536">
        <v>81.5</v>
      </c>
      <c r="I20" s="536">
        <v>38</v>
      </c>
      <c r="J20" s="562">
        <v>4</v>
      </c>
      <c r="K20" s="536">
        <v>3.5</v>
      </c>
      <c r="L20" s="535" t="s">
        <v>451</v>
      </c>
    </row>
    <row r="21" spans="1:12" s="535" customFormat="1" ht="64.5">
      <c r="A21" s="557" t="s">
        <v>1397</v>
      </c>
      <c r="B21" s="557" t="s">
        <v>1374</v>
      </c>
      <c r="C21" s="558" t="s">
        <v>1375</v>
      </c>
      <c r="D21" s="559" t="s">
        <v>1398</v>
      </c>
      <c r="E21" s="560" t="s">
        <v>1399</v>
      </c>
      <c r="F21" s="561" t="s">
        <v>1403</v>
      </c>
      <c r="G21" s="536">
        <v>46</v>
      </c>
      <c r="H21" s="536">
        <v>86</v>
      </c>
      <c r="I21" s="536">
        <v>39</v>
      </c>
      <c r="J21" s="562">
        <v>4</v>
      </c>
      <c r="K21" s="536">
        <v>3.5</v>
      </c>
      <c r="L21" s="535" t="s">
        <v>451</v>
      </c>
    </row>
    <row r="22" spans="1:12" s="535" customFormat="1" ht="47.25">
      <c r="A22" s="557" t="s">
        <v>1404</v>
      </c>
      <c r="B22" s="557" t="s">
        <v>122</v>
      </c>
      <c r="C22" s="558" t="s">
        <v>1405</v>
      </c>
      <c r="D22" s="559" t="s">
        <v>1406</v>
      </c>
      <c r="E22" s="560" t="s">
        <v>1407</v>
      </c>
      <c r="F22" s="561" t="s">
        <v>1408</v>
      </c>
      <c r="G22" s="536">
        <v>38.5</v>
      </c>
      <c r="H22" s="536">
        <v>66</v>
      </c>
      <c r="I22" s="536">
        <v>0</v>
      </c>
      <c r="J22" s="562">
        <v>5</v>
      </c>
      <c r="K22" s="536" t="s">
        <v>487</v>
      </c>
      <c r="L22" s="535" t="s">
        <v>445</v>
      </c>
    </row>
    <row r="23" spans="1:12" s="535" customFormat="1" ht="47.25">
      <c r="A23" s="557" t="s">
        <v>1404</v>
      </c>
      <c r="B23" s="557" t="s">
        <v>122</v>
      </c>
      <c r="C23" s="558" t="s">
        <v>1405</v>
      </c>
      <c r="D23" s="559" t="s">
        <v>1406</v>
      </c>
      <c r="E23" s="560" t="s">
        <v>1407</v>
      </c>
      <c r="F23" s="561" t="s">
        <v>1409</v>
      </c>
      <c r="G23" s="536">
        <v>44</v>
      </c>
      <c r="H23" s="536">
        <v>77</v>
      </c>
      <c r="I23" s="536">
        <v>0</v>
      </c>
      <c r="J23" s="562">
        <v>5</v>
      </c>
      <c r="K23" s="536" t="s">
        <v>487</v>
      </c>
      <c r="L23" s="535" t="s">
        <v>445</v>
      </c>
    </row>
    <row r="24" spans="1:12" s="535" customFormat="1" ht="47.25">
      <c r="A24" s="557" t="s">
        <v>1410</v>
      </c>
      <c r="B24" s="557" t="s">
        <v>122</v>
      </c>
      <c r="C24" s="558" t="s">
        <v>1411</v>
      </c>
      <c r="D24" s="559" t="s">
        <v>1412</v>
      </c>
      <c r="E24" s="560" t="s">
        <v>1413</v>
      </c>
      <c r="F24" s="561" t="s">
        <v>1414</v>
      </c>
      <c r="G24" s="536">
        <v>56.5</v>
      </c>
      <c r="H24" s="536">
        <v>101</v>
      </c>
      <c r="I24" s="536" t="s">
        <v>1259</v>
      </c>
      <c r="J24" s="562">
        <v>5</v>
      </c>
      <c r="K24" s="536" t="s">
        <v>487</v>
      </c>
      <c r="L24" s="535" t="s">
        <v>446</v>
      </c>
    </row>
    <row r="25" spans="1:12" s="535" customFormat="1" ht="47.25">
      <c r="A25" s="557" t="s">
        <v>1410</v>
      </c>
      <c r="B25" s="557" t="s">
        <v>122</v>
      </c>
      <c r="C25" s="558" t="s">
        <v>1411</v>
      </c>
      <c r="D25" s="559" t="s">
        <v>1412</v>
      </c>
      <c r="E25" s="560" t="s">
        <v>1413</v>
      </c>
      <c r="F25" s="561" t="s">
        <v>1415</v>
      </c>
      <c r="G25" s="536">
        <v>63.5</v>
      </c>
      <c r="H25" s="536">
        <v>112</v>
      </c>
      <c r="I25" s="536" t="s">
        <v>1259</v>
      </c>
      <c r="J25" s="562">
        <v>5</v>
      </c>
      <c r="K25" s="536" t="s">
        <v>487</v>
      </c>
      <c r="L25" s="535" t="s">
        <v>446</v>
      </c>
    </row>
    <row r="26" spans="1:12" s="535" customFormat="1" ht="12.75" customHeight="1">
      <c r="A26" s="557" t="s">
        <v>1410</v>
      </c>
      <c r="B26" s="557" t="s">
        <v>122</v>
      </c>
      <c r="C26" s="558" t="s">
        <v>1411</v>
      </c>
      <c r="D26" s="559" t="s">
        <v>1412</v>
      </c>
      <c r="E26" s="560" t="s">
        <v>1413</v>
      </c>
      <c r="F26" s="561" t="s">
        <v>1416</v>
      </c>
      <c r="G26" s="536">
        <v>69.5</v>
      </c>
      <c r="H26" s="536">
        <v>125</v>
      </c>
      <c r="I26" s="536" t="s">
        <v>1259</v>
      </c>
      <c r="J26" s="562">
        <v>5</v>
      </c>
      <c r="K26" s="536" t="s">
        <v>487</v>
      </c>
      <c r="L26" s="535" t="s">
        <v>446</v>
      </c>
    </row>
    <row r="27" spans="1:12" s="535" customFormat="1" ht="47.25">
      <c r="A27" s="557" t="s">
        <v>1410</v>
      </c>
      <c r="B27" s="557" t="s">
        <v>122</v>
      </c>
      <c r="C27" s="558" t="s">
        <v>1411</v>
      </c>
      <c r="D27" s="559" t="s">
        <v>1412</v>
      </c>
      <c r="E27" s="560" t="s">
        <v>1413</v>
      </c>
      <c r="F27" s="561" t="s">
        <v>1417</v>
      </c>
      <c r="G27" s="536">
        <v>69</v>
      </c>
      <c r="H27" s="536">
        <v>126</v>
      </c>
      <c r="I27" s="536">
        <v>71</v>
      </c>
      <c r="J27" s="562">
        <v>5</v>
      </c>
      <c r="K27" s="536" t="s">
        <v>487</v>
      </c>
      <c r="L27" s="535" t="s">
        <v>446</v>
      </c>
    </row>
    <row r="28" spans="1:12" s="535" customFormat="1" ht="47.25">
      <c r="A28" s="557" t="s">
        <v>1410</v>
      </c>
      <c r="B28" s="557" t="s">
        <v>122</v>
      </c>
      <c r="C28" s="558" t="s">
        <v>1411</v>
      </c>
      <c r="D28" s="559" t="s">
        <v>1412</v>
      </c>
      <c r="E28" s="560" t="s">
        <v>1413</v>
      </c>
      <c r="F28" s="561" t="s">
        <v>1418</v>
      </c>
      <c r="G28" s="536">
        <v>76</v>
      </c>
      <c r="H28" s="536">
        <v>137</v>
      </c>
      <c r="I28" s="536">
        <v>75</v>
      </c>
      <c r="J28" s="562">
        <v>5</v>
      </c>
      <c r="K28" s="536" t="s">
        <v>487</v>
      </c>
      <c r="L28" s="535" t="s">
        <v>446</v>
      </c>
    </row>
    <row r="29" spans="1:12" s="535" customFormat="1" ht="12.75" customHeight="1">
      <c r="A29" s="557" t="s">
        <v>1410</v>
      </c>
      <c r="B29" s="557" t="s">
        <v>122</v>
      </c>
      <c r="C29" s="558" t="s">
        <v>1411</v>
      </c>
      <c r="D29" s="559" t="s">
        <v>1412</v>
      </c>
      <c r="E29" s="560" t="s">
        <v>1413</v>
      </c>
      <c r="F29" s="561" t="s">
        <v>1419</v>
      </c>
      <c r="G29" s="536">
        <v>82</v>
      </c>
      <c r="H29" s="536">
        <v>150</v>
      </c>
      <c r="I29" s="536">
        <v>79</v>
      </c>
      <c r="J29" s="562">
        <v>5</v>
      </c>
      <c r="K29" s="536" t="s">
        <v>487</v>
      </c>
      <c r="L29" s="535" t="s">
        <v>446</v>
      </c>
    </row>
    <row r="30" spans="1:12" s="535" customFormat="1" ht="51.75">
      <c r="A30" s="557" t="s">
        <v>1420</v>
      </c>
      <c r="B30" s="557" t="s">
        <v>122</v>
      </c>
      <c r="C30" s="558" t="s">
        <v>1421</v>
      </c>
      <c r="D30" s="559" t="s">
        <v>1422</v>
      </c>
      <c r="E30" s="560" t="s">
        <v>1423</v>
      </c>
      <c r="F30" s="561" t="s">
        <v>1424</v>
      </c>
      <c r="G30" s="536">
        <v>65.5</v>
      </c>
      <c r="H30" s="536">
        <v>109</v>
      </c>
      <c r="I30" s="536">
        <v>65.5</v>
      </c>
      <c r="J30" s="562">
        <v>6.5</v>
      </c>
      <c r="K30" s="536" t="s">
        <v>487</v>
      </c>
      <c r="L30" s="535" t="s">
        <v>446</v>
      </c>
    </row>
    <row r="31" spans="1:12" s="535" customFormat="1" ht="51.75">
      <c r="A31" s="557" t="s">
        <v>1420</v>
      </c>
      <c r="B31" s="557" t="s">
        <v>122</v>
      </c>
      <c r="C31" s="558" t="s">
        <v>1421</v>
      </c>
      <c r="D31" s="559" t="s">
        <v>1422</v>
      </c>
      <c r="E31" s="560" t="s">
        <v>1423</v>
      </c>
      <c r="F31" s="561" t="s">
        <v>1425</v>
      </c>
      <c r="G31" s="536">
        <v>72.5</v>
      </c>
      <c r="H31" s="536">
        <v>128</v>
      </c>
      <c r="I31" s="536">
        <v>72.5</v>
      </c>
      <c r="J31" s="562">
        <v>6.5</v>
      </c>
      <c r="K31" s="536" t="s">
        <v>487</v>
      </c>
      <c r="L31" s="535" t="s">
        <v>446</v>
      </c>
    </row>
    <row r="32" spans="1:12" s="535" customFormat="1" ht="51.75">
      <c r="A32" s="557" t="s">
        <v>1420</v>
      </c>
      <c r="B32" s="557" t="s">
        <v>122</v>
      </c>
      <c r="C32" s="558" t="s">
        <v>1421</v>
      </c>
      <c r="D32" s="559" t="s">
        <v>1422</v>
      </c>
      <c r="E32" s="560" t="s">
        <v>1423</v>
      </c>
      <c r="F32" s="561" t="s">
        <v>1426</v>
      </c>
      <c r="G32" s="536">
        <v>78</v>
      </c>
      <c r="H32" s="536">
        <v>140</v>
      </c>
      <c r="I32" s="536">
        <v>75</v>
      </c>
      <c r="J32" s="562">
        <v>6.5</v>
      </c>
      <c r="K32" s="536" t="s">
        <v>487</v>
      </c>
      <c r="L32" s="535" t="s">
        <v>446</v>
      </c>
    </row>
    <row r="33" spans="1:12" s="535" customFormat="1" ht="51.75">
      <c r="A33" s="557" t="s">
        <v>1420</v>
      </c>
      <c r="B33" s="557" t="s">
        <v>122</v>
      </c>
      <c r="C33" s="558" t="s">
        <v>1421</v>
      </c>
      <c r="D33" s="559" t="s">
        <v>1422</v>
      </c>
      <c r="E33" s="560" t="s">
        <v>1423</v>
      </c>
      <c r="F33" s="561" t="s">
        <v>1427</v>
      </c>
      <c r="G33" s="536">
        <v>86.5</v>
      </c>
      <c r="H33" s="536">
        <v>156</v>
      </c>
      <c r="I33" s="536">
        <v>82.5</v>
      </c>
      <c r="J33" s="562">
        <v>6.5</v>
      </c>
      <c r="K33" s="536" t="s">
        <v>487</v>
      </c>
      <c r="L33" s="535" t="s">
        <v>446</v>
      </c>
    </row>
    <row r="34" spans="1:12" s="535" customFormat="1" ht="51.75">
      <c r="A34" s="557" t="s">
        <v>1420</v>
      </c>
      <c r="B34" s="557" t="s">
        <v>122</v>
      </c>
      <c r="C34" s="558" t="s">
        <v>1421</v>
      </c>
      <c r="D34" s="559" t="s">
        <v>1422</v>
      </c>
      <c r="E34" s="560" t="s">
        <v>1423</v>
      </c>
      <c r="F34" s="561" t="s">
        <v>1428</v>
      </c>
      <c r="G34" s="536">
        <v>96</v>
      </c>
      <c r="H34" s="536">
        <v>175</v>
      </c>
      <c r="I34" s="536">
        <v>89</v>
      </c>
      <c r="J34" s="562">
        <v>6.5</v>
      </c>
      <c r="K34" s="536" t="s">
        <v>487</v>
      </c>
      <c r="L34" s="535" t="s">
        <v>446</v>
      </c>
    </row>
    <row r="35" spans="1:12" ht="47.25">
      <c r="A35" s="566" t="s">
        <v>1429</v>
      </c>
      <c r="B35" s="566" t="s">
        <v>122</v>
      </c>
      <c r="C35" s="567" t="s">
        <v>1430</v>
      </c>
      <c r="D35" s="568" t="s">
        <v>1431</v>
      </c>
      <c r="E35" s="569" t="s">
        <v>1432</v>
      </c>
      <c r="F35" s="570" t="s">
        <v>1433</v>
      </c>
      <c r="G35" s="537" t="s">
        <v>1434</v>
      </c>
      <c r="H35" s="537" t="s">
        <v>1434</v>
      </c>
      <c r="I35" s="537" t="s">
        <v>1434</v>
      </c>
    </row>
    <row r="36" spans="1:12" ht="47.25">
      <c r="A36" s="566" t="s">
        <v>1429</v>
      </c>
      <c r="B36" s="566" t="s">
        <v>122</v>
      </c>
      <c r="C36" s="567" t="s">
        <v>1430</v>
      </c>
      <c r="D36" s="568" t="s">
        <v>1431</v>
      </c>
      <c r="E36" s="569" t="s">
        <v>1432</v>
      </c>
      <c r="F36" s="570" t="s">
        <v>1435</v>
      </c>
      <c r="G36" s="537" t="s">
        <v>1434</v>
      </c>
      <c r="H36" s="537" t="s">
        <v>1434</v>
      </c>
      <c r="I36" s="537" t="s">
        <v>1434</v>
      </c>
    </row>
    <row r="37" spans="1:12" ht="63">
      <c r="A37" s="566" t="s">
        <v>1436</v>
      </c>
      <c r="B37" s="566" t="s">
        <v>122</v>
      </c>
      <c r="C37" s="567" t="s">
        <v>1421</v>
      </c>
      <c r="D37" s="568" t="s">
        <v>1437</v>
      </c>
      <c r="E37" s="569" t="s">
        <v>1438</v>
      </c>
      <c r="F37" s="570" t="s">
        <v>1433</v>
      </c>
      <c r="G37" s="537" t="s">
        <v>1434</v>
      </c>
      <c r="H37" s="537" t="s">
        <v>1434</v>
      </c>
      <c r="I37" s="537" t="s">
        <v>1434</v>
      </c>
      <c r="L37" s="528" t="s">
        <v>445</v>
      </c>
    </row>
    <row r="38" spans="1:12" ht="63">
      <c r="A38" s="566" t="s">
        <v>1436</v>
      </c>
      <c r="B38" s="566" t="s">
        <v>122</v>
      </c>
      <c r="C38" s="567" t="s">
        <v>1421</v>
      </c>
      <c r="D38" s="568" t="s">
        <v>1437</v>
      </c>
      <c r="E38" s="569" t="s">
        <v>1438</v>
      </c>
      <c r="F38" s="570" t="s">
        <v>1435</v>
      </c>
      <c r="G38" s="537" t="s">
        <v>1434</v>
      </c>
      <c r="H38" s="537" t="s">
        <v>1434</v>
      </c>
      <c r="I38" s="537" t="s">
        <v>1434</v>
      </c>
      <c r="L38" s="528" t="s">
        <v>445</v>
      </c>
    </row>
    <row r="39" spans="1:12" s="535" customFormat="1" ht="39">
      <c r="A39" s="572" t="s">
        <v>1439</v>
      </c>
      <c r="B39" s="557" t="s">
        <v>122</v>
      </c>
      <c r="C39" s="558">
        <v>13055</v>
      </c>
      <c r="D39" s="573" t="s">
        <v>1440</v>
      </c>
      <c r="E39" s="560" t="s">
        <v>1441</v>
      </c>
      <c r="F39" s="563" t="s">
        <v>1442</v>
      </c>
      <c r="G39" s="536">
        <v>31.5</v>
      </c>
      <c r="H39" s="536">
        <v>53.5</v>
      </c>
      <c r="I39" s="536">
        <v>0</v>
      </c>
      <c r="J39" s="562">
        <v>4</v>
      </c>
      <c r="K39" s="574" t="s">
        <v>487</v>
      </c>
      <c r="L39" s="535" t="s">
        <v>445</v>
      </c>
    </row>
    <row r="40" spans="1:12" s="535" customFormat="1" ht="39">
      <c r="A40" s="572" t="s">
        <v>1439</v>
      </c>
      <c r="B40" s="557" t="s">
        <v>122</v>
      </c>
      <c r="C40" s="558">
        <v>13055</v>
      </c>
      <c r="D40" s="573" t="s">
        <v>1440</v>
      </c>
      <c r="E40" s="560" t="s">
        <v>1441</v>
      </c>
      <c r="F40" s="563" t="s">
        <v>1443</v>
      </c>
      <c r="G40" s="536">
        <v>34</v>
      </c>
      <c r="H40" s="536">
        <v>56</v>
      </c>
      <c r="I40" s="536">
        <v>0</v>
      </c>
      <c r="J40" s="562">
        <v>4</v>
      </c>
      <c r="K40" s="574" t="s">
        <v>487</v>
      </c>
      <c r="L40" s="535" t="s">
        <v>445</v>
      </c>
    </row>
    <row r="41" spans="1:12" s="535" customFormat="1" ht="39">
      <c r="A41" s="572" t="s">
        <v>1439</v>
      </c>
      <c r="B41" s="557" t="s">
        <v>122</v>
      </c>
      <c r="C41" s="558">
        <v>13055</v>
      </c>
      <c r="D41" s="573" t="s">
        <v>1440</v>
      </c>
      <c r="E41" s="560" t="s">
        <v>1441</v>
      </c>
      <c r="F41" s="565" t="s">
        <v>1444</v>
      </c>
      <c r="G41" s="536">
        <v>32.5</v>
      </c>
      <c r="H41" s="536">
        <v>54.5</v>
      </c>
      <c r="I41" s="536">
        <v>0</v>
      </c>
      <c r="J41" s="562">
        <v>4</v>
      </c>
      <c r="K41" s="574" t="s">
        <v>487</v>
      </c>
      <c r="L41" s="565" t="s">
        <v>445</v>
      </c>
    </row>
    <row r="42" spans="1:12" s="535" customFormat="1" ht="39">
      <c r="A42" s="572" t="s">
        <v>1439</v>
      </c>
      <c r="B42" s="557" t="s">
        <v>122</v>
      </c>
      <c r="C42" s="558">
        <v>13055</v>
      </c>
      <c r="D42" s="573" t="s">
        <v>1445</v>
      </c>
      <c r="E42" s="560" t="s">
        <v>1441</v>
      </c>
      <c r="F42" s="565" t="s">
        <v>1446</v>
      </c>
      <c r="G42" s="536">
        <v>36</v>
      </c>
      <c r="H42" s="536">
        <v>58</v>
      </c>
      <c r="I42" s="536">
        <v>0</v>
      </c>
      <c r="J42" s="562">
        <v>4</v>
      </c>
      <c r="K42" s="574" t="s">
        <v>487</v>
      </c>
      <c r="L42" s="565" t="s">
        <v>445</v>
      </c>
    </row>
    <row r="43" spans="1:12" s="535" customFormat="1" ht="39">
      <c r="A43" s="572" t="s">
        <v>1439</v>
      </c>
      <c r="B43" s="557" t="s">
        <v>122</v>
      </c>
      <c r="C43" s="558">
        <v>13055</v>
      </c>
      <c r="D43" s="573" t="s">
        <v>1440</v>
      </c>
      <c r="E43" s="560" t="s">
        <v>1441</v>
      </c>
      <c r="F43" s="565" t="s">
        <v>1447</v>
      </c>
      <c r="G43" s="536">
        <v>35</v>
      </c>
      <c r="H43" s="536">
        <v>62.5</v>
      </c>
      <c r="I43" s="536">
        <v>0</v>
      </c>
      <c r="J43" s="562">
        <v>4</v>
      </c>
      <c r="K43" s="574" t="s">
        <v>487</v>
      </c>
      <c r="L43" s="535" t="s">
        <v>445</v>
      </c>
    </row>
    <row r="44" spans="1:12" s="535" customFormat="1" ht="39">
      <c r="A44" s="572" t="s">
        <v>1439</v>
      </c>
      <c r="B44" s="557" t="s">
        <v>122</v>
      </c>
      <c r="C44" s="558">
        <v>13055</v>
      </c>
      <c r="D44" s="573" t="s">
        <v>1440</v>
      </c>
      <c r="E44" s="560" t="s">
        <v>1441</v>
      </c>
      <c r="F44" s="565" t="s">
        <v>1448</v>
      </c>
      <c r="G44" s="536">
        <v>41.5</v>
      </c>
      <c r="H44" s="536">
        <v>69</v>
      </c>
      <c r="I44" s="536">
        <v>0</v>
      </c>
      <c r="J44" s="562">
        <v>4</v>
      </c>
      <c r="K44" s="574" t="s">
        <v>487</v>
      </c>
      <c r="L44" s="535" t="s">
        <v>445</v>
      </c>
    </row>
    <row r="45" spans="1:12" s="535" customFormat="1" ht="39">
      <c r="A45" s="572" t="s">
        <v>1449</v>
      </c>
      <c r="B45" s="557" t="s">
        <v>122</v>
      </c>
      <c r="C45" s="558">
        <v>13055</v>
      </c>
      <c r="D45" s="573" t="s">
        <v>1440</v>
      </c>
      <c r="E45" s="560" t="s">
        <v>1450</v>
      </c>
      <c r="F45" s="565" t="s">
        <v>1442</v>
      </c>
      <c r="G45" s="536">
        <v>29.5</v>
      </c>
      <c r="H45" s="536">
        <v>51.5</v>
      </c>
      <c r="I45" s="536">
        <v>0</v>
      </c>
      <c r="J45" s="562">
        <v>4</v>
      </c>
      <c r="K45" s="574" t="s">
        <v>487</v>
      </c>
      <c r="L45" s="535" t="s">
        <v>445</v>
      </c>
    </row>
    <row r="46" spans="1:12" s="535" customFormat="1" ht="39">
      <c r="A46" s="572" t="s">
        <v>1449</v>
      </c>
      <c r="B46" s="557" t="s">
        <v>122</v>
      </c>
      <c r="C46" s="558">
        <v>13055</v>
      </c>
      <c r="D46" s="573" t="s">
        <v>1440</v>
      </c>
      <c r="E46" s="560" t="s">
        <v>1450</v>
      </c>
      <c r="F46" s="565" t="s">
        <v>1443</v>
      </c>
      <c r="G46" s="536">
        <v>32.5</v>
      </c>
      <c r="H46" s="536">
        <v>54.5</v>
      </c>
      <c r="I46" s="536">
        <v>0</v>
      </c>
      <c r="J46" s="562">
        <v>4</v>
      </c>
      <c r="K46" s="574" t="s">
        <v>487</v>
      </c>
      <c r="L46" s="535" t="s">
        <v>445</v>
      </c>
    </row>
    <row r="47" spans="1:12" s="535" customFormat="1" ht="39">
      <c r="A47" s="572" t="s">
        <v>1449</v>
      </c>
      <c r="B47" s="557" t="s">
        <v>122</v>
      </c>
      <c r="C47" s="558">
        <v>13055</v>
      </c>
      <c r="D47" s="573" t="s">
        <v>1440</v>
      </c>
      <c r="E47" s="560" t="s">
        <v>1450</v>
      </c>
      <c r="F47" s="565" t="s">
        <v>1444</v>
      </c>
      <c r="G47" s="536">
        <v>30.5</v>
      </c>
      <c r="H47" s="536">
        <v>52.5</v>
      </c>
      <c r="I47" s="536">
        <v>0</v>
      </c>
      <c r="J47" s="562">
        <v>4</v>
      </c>
      <c r="K47" s="574" t="s">
        <v>487</v>
      </c>
      <c r="L47" s="535" t="s">
        <v>445</v>
      </c>
    </row>
    <row r="48" spans="1:12" s="535" customFormat="1" ht="39">
      <c r="A48" s="572" t="s">
        <v>1449</v>
      </c>
      <c r="B48" s="557" t="s">
        <v>122</v>
      </c>
      <c r="C48" s="558">
        <v>13055</v>
      </c>
      <c r="D48" s="573" t="s">
        <v>1440</v>
      </c>
      <c r="E48" s="560" t="s">
        <v>1450</v>
      </c>
      <c r="F48" s="565" t="s">
        <v>1446</v>
      </c>
      <c r="G48" s="536">
        <v>34.5</v>
      </c>
      <c r="H48" s="536">
        <v>57</v>
      </c>
      <c r="I48" s="536">
        <v>0</v>
      </c>
      <c r="J48" s="562">
        <v>4</v>
      </c>
      <c r="K48" s="574" t="s">
        <v>487</v>
      </c>
      <c r="L48" s="535" t="s">
        <v>445</v>
      </c>
    </row>
    <row r="49" spans="1:12" s="535" customFormat="1" ht="39">
      <c r="A49" s="572" t="s">
        <v>1449</v>
      </c>
      <c r="B49" s="557" t="s">
        <v>122</v>
      </c>
      <c r="C49" s="558">
        <v>13055</v>
      </c>
      <c r="D49" s="573" t="s">
        <v>1440</v>
      </c>
      <c r="E49" s="560" t="s">
        <v>1450</v>
      </c>
      <c r="F49" s="565" t="s">
        <v>1447</v>
      </c>
      <c r="G49" s="536">
        <v>34</v>
      </c>
      <c r="H49" s="536">
        <v>61</v>
      </c>
      <c r="I49" s="536">
        <v>0</v>
      </c>
      <c r="J49" s="562">
        <v>4</v>
      </c>
      <c r="K49" s="574" t="s">
        <v>487</v>
      </c>
      <c r="L49" s="535" t="s">
        <v>445</v>
      </c>
    </row>
    <row r="50" spans="1:12" s="535" customFormat="1" ht="39">
      <c r="A50" s="572" t="s">
        <v>1449</v>
      </c>
      <c r="B50" s="557" t="s">
        <v>122</v>
      </c>
      <c r="C50" s="558">
        <v>13055</v>
      </c>
      <c r="D50" s="573" t="s">
        <v>1440</v>
      </c>
      <c r="E50" s="560" t="s">
        <v>1450</v>
      </c>
      <c r="F50" s="565" t="s">
        <v>1448</v>
      </c>
      <c r="G50" s="536">
        <v>40.5</v>
      </c>
      <c r="H50" s="536">
        <v>68</v>
      </c>
      <c r="I50" s="536">
        <v>0</v>
      </c>
      <c r="J50" s="562">
        <v>4</v>
      </c>
      <c r="K50" s="574" t="s">
        <v>487</v>
      </c>
      <c r="L50" s="535" t="s">
        <v>445</v>
      </c>
    </row>
    <row r="51" spans="1:12" s="535" customFormat="1" ht="26.25">
      <c r="A51" s="572" t="s">
        <v>1451</v>
      </c>
      <c r="B51" s="557" t="s">
        <v>122</v>
      </c>
      <c r="C51" s="558">
        <v>13630</v>
      </c>
      <c r="D51" s="573" t="s">
        <v>1452</v>
      </c>
      <c r="E51" s="560" t="s">
        <v>1453</v>
      </c>
      <c r="F51" s="565" t="s">
        <v>1454</v>
      </c>
      <c r="G51" s="536">
        <v>32</v>
      </c>
      <c r="H51" s="536">
        <v>56</v>
      </c>
      <c r="I51" s="536">
        <v>30.5</v>
      </c>
      <c r="J51" s="562">
        <v>3.5</v>
      </c>
      <c r="K51" s="574" t="s">
        <v>487</v>
      </c>
      <c r="L51" s="565" t="s">
        <v>445</v>
      </c>
    </row>
    <row r="52" spans="1:12" s="535" customFormat="1" ht="26.25">
      <c r="A52" s="572" t="s">
        <v>1451</v>
      </c>
      <c r="B52" s="557" t="s">
        <v>122</v>
      </c>
      <c r="C52" s="558">
        <v>13630</v>
      </c>
      <c r="D52" s="573" t="s">
        <v>1455</v>
      </c>
      <c r="E52" s="560" t="s">
        <v>1453</v>
      </c>
      <c r="F52" s="565" t="s">
        <v>1456</v>
      </c>
      <c r="G52" s="536">
        <v>34</v>
      </c>
      <c r="H52" s="536">
        <v>63</v>
      </c>
      <c r="I52" s="536">
        <v>32</v>
      </c>
      <c r="J52" s="562">
        <v>3.5</v>
      </c>
      <c r="K52" s="574" t="s">
        <v>487</v>
      </c>
      <c r="L52" s="565" t="s">
        <v>445</v>
      </c>
    </row>
    <row r="53" spans="1:12" s="535" customFormat="1" ht="26.25">
      <c r="A53" s="572" t="s">
        <v>1451</v>
      </c>
      <c r="B53" s="557" t="s">
        <v>122</v>
      </c>
      <c r="C53" s="558">
        <v>13630</v>
      </c>
      <c r="D53" s="573" t="s">
        <v>1457</v>
      </c>
      <c r="E53" s="560" t="s">
        <v>1453</v>
      </c>
      <c r="F53" s="565" t="s">
        <v>1458</v>
      </c>
      <c r="G53" s="536">
        <v>40</v>
      </c>
      <c r="H53" s="536">
        <v>69</v>
      </c>
      <c r="I53" s="536">
        <v>36</v>
      </c>
      <c r="J53" s="562">
        <v>3.5</v>
      </c>
      <c r="K53" s="574" t="s">
        <v>487</v>
      </c>
      <c r="L53" s="565" t="s">
        <v>445</v>
      </c>
    </row>
    <row r="54" spans="1:12" s="535" customFormat="1">
      <c r="A54" s="557" t="s">
        <v>1459</v>
      </c>
      <c r="B54" s="557" t="s">
        <v>1460</v>
      </c>
      <c r="C54" s="558" t="s">
        <v>1461</v>
      </c>
      <c r="D54" s="557" t="s">
        <v>1462</v>
      </c>
      <c r="E54" s="557" t="s">
        <v>1463</v>
      </c>
      <c r="F54" s="535" t="s">
        <v>1464</v>
      </c>
      <c r="G54" s="536">
        <v>25</v>
      </c>
      <c r="H54" s="536">
        <v>47</v>
      </c>
      <c r="I54" s="536">
        <v>25</v>
      </c>
      <c r="J54" s="562">
        <v>5</v>
      </c>
      <c r="K54" s="536"/>
      <c r="L54" s="535" t="s">
        <v>445</v>
      </c>
    </row>
    <row r="55" spans="1:12" s="535" customFormat="1">
      <c r="A55" s="557" t="s">
        <v>1459</v>
      </c>
      <c r="B55" s="557" t="s">
        <v>1460</v>
      </c>
      <c r="C55" s="558" t="s">
        <v>1461</v>
      </c>
      <c r="D55" s="557" t="s">
        <v>1462</v>
      </c>
      <c r="E55" s="557" t="s">
        <v>1463</v>
      </c>
      <c r="F55" s="535" t="s">
        <v>1465</v>
      </c>
      <c r="G55" s="536">
        <v>27</v>
      </c>
      <c r="H55" s="536">
        <v>49</v>
      </c>
      <c r="I55" s="536">
        <v>27</v>
      </c>
      <c r="J55" s="562">
        <v>5</v>
      </c>
      <c r="K55" s="536"/>
      <c r="L55" s="535" t="s">
        <v>445</v>
      </c>
    </row>
    <row r="56" spans="1:12" s="535" customFormat="1">
      <c r="A56" s="557" t="s">
        <v>1459</v>
      </c>
      <c r="B56" s="557" t="s">
        <v>1460</v>
      </c>
      <c r="C56" s="558" t="s">
        <v>1461</v>
      </c>
      <c r="D56" s="557" t="s">
        <v>1462</v>
      </c>
      <c r="E56" s="557" t="s">
        <v>1463</v>
      </c>
      <c r="F56" s="535" t="s">
        <v>1466</v>
      </c>
      <c r="G56" s="536">
        <v>29</v>
      </c>
      <c r="H56" s="536">
        <v>51</v>
      </c>
      <c r="I56" s="536">
        <v>29</v>
      </c>
      <c r="J56" s="562">
        <v>5</v>
      </c>
      <c r="K56" s="536"/>
      <c r="L56" s="535" t="s">
        <v>445</v>
      </c>
    </row>
    <row r="57" spans="1:12" s="535" customFormat="1">
      <c r="A57" s="557" t="s">
        <v>1459</v>
      </c>
      <c r="B57" s="557" t="s">
        <v>1460</v>
      </c>
      <c r="C57" s="558" t="s">
        <v>1461</v>
      </c>
      <c r="D57" s="557" t="s">
        <v>1462</v>
      </c>
      <c r="E57" s="557" t="s">
        <v>1463</v>
      </c>
      <c r="F57" s="535" t="s">
        <v>1467</v>
      </c>
      <c r="G57" s="536">
        <v>29</v>
      </c>
      <c r="H57" s="536">
        <v>51</v>
      </c>
      <c r="I57" s="536">
        <v>29</v>
      </c>
      <c r="J57" s="562">
        <v>5</v>
      </c>
      <c r="K57" s="536"/>
      <c r="L57" s="535" t="s">
        <v>445</v>
      </c>
    </row>
    <row r="58" spans="1:12" s="535" customFormat="1">
      <c r="A58" s="557" t="s">
        <v>1459</v>
      </c>
      <c r="B58" s="557" t="s">
        <v>1460</v>
      </c>
      <c r="C58" s="558" t="s">
        <v>1461</v>
      </c>
      <c r="D58" s="557" t="s">
        <v>1462</v>
      </c>
      <c r="E58" s="557" t="s">
        <v>1463</v>
      </c>
      <c r="F58" s="535" t="s">
        <v>1468</v>
      </c>
      <c r="G58" s="536">
        <v>31</v>
      </c>
      <c r="H58" s="536">
        <v>53</v>
      </c>
      <c r="I58" s="536">
        <v>30</v>
      </c>
      <c r="J58" s="562">
        <v>5</v>
      </c>
      <c r="K58" s="536"/>
      <c r="L58" s="535" t="s">
        <v>445</v>
      </c>
    </row>
    <row r="59" spans="1:12" s="535" customFormat="1">
      <c r="A59" s="557" t="s">
        <v>1469</v>
      </c>
      <c r="B59" s="557" t="s">
        <v>122</v>
      </c>
      <c r="C59" s="558" t="s">
        <v>1470</v>
      </c>
      <c r="D59" s="557" t="s">
        <v>1471</v>
      </c>
      <c r="E59" s="557" t="s">
        <v>1472</v>
      </c>
      <c r="F59" s="535" t="s">
        <v>1473</v>
      </c>
      <c r="G59" s="536">
        <v>57.5</v>
      </c>
      <c r="H59" s="536">
        <v>102</v>
      </c>
      <c r="I59" s="536">
        <v>50</v>
      </c>
      <c r="J59" s="562"/>
      <c r="K59" s="536"/>
      <c r="L59" s="535" t="s">
        <v>446</v>
      </c>
    </row>
    <row r="60" spans="1:12" s="535" customFormat="1">
      <c r="A60" s="557" t="s">
        <v>1469</v>
      </c>
      <c r="B60" s="557" t="s">
        <v>122</v>
      </c>
      <c r="C60" s="558" t="s">
        <v>1470</v>
      </c>
      <c r="D60" s="557" t="s">
        <v>1471</v>
      </c>
      <c r="E60" s="557" t="s">
        <v>1472</v>
      </c>
      <c r="F60" s="535" t="s">
        <v>1474</v>
      </c>
      <c r="G60" s="536">
        <v>69.5</v>
      </c>
      <c r="H60" s="536">
        <v>125</v>
      </c>
      <c r="I60" s="536">
        <v>58</v>
      </c>
      <c r="J60" s="562"/>
      <c r="K60" s="536"/>
      <c r="L60" s="535" t="s">
        <v>446</v>
      </c>
    </row>
    <row r="61" spans="1:12" s="535" customFormat="1">
      <c r="A61" s="557" t="s">
        <v>1475</v>
      </c>
      <c r="B61" s="557" t="s">
        <v>122</v>
      </c>
      <c r="C61" s="558" t="s">
        <v>1476</v>
      </c>
      <c r="D61" s="557" t="s">
        <v>1477</v>
      </c>
      <c r="E61" s="557" t="s">
        <v>1478</v>
      </c>
      <c r="F61" s="535" t="s">
        <v>1479</v>
      </c>
      <c r="G61" s="536">
        <v>53</v>
      </c>
      <c r="H61" s="536">
        <v>97</v>
      </c>
      <c r="I61" s="536">
        <v>48.5</v>
      </c>
      <c r="J61" s="562"/>
      <c r="K61" s="536" t="s">
        <v>487</v>
      </c>
      <c r="L61" s="535" t="s">
        <v>445</v>
      </c>
    </row>
    <row r="62" spans="1:12" s="535" customFormat="1">
      <c r="A62" s="557" t="s">
        <v>1475</v>
      </c>
      <c r="B62" s="557" t="s">
        <v>122</v>
      </c>
      <c r="C62" s="558" t="s">
        <v>1476</v>
      </c>
      <c r="D62" s="557" t="s">
        <v>1477</v>
      </c>
      <c r="E62" s="557" t="s">
        <v>1478</v>
      </c>
      <c r="F62" s="535" t="s">
        <v>1480</v>
      </c>
      <c r="G62" s="536">
        <v>59</v>
      </c>
      <c r="H62" s="536">
        <v>103</v>
      </c>
      <c r="I62" s="536">
        <v>52.5</v>
      </c>
      <c r="J62" s="562"/>
      <c r="K62" s="536" t="s">
        <v>487</v>
      </c>
      <c r="L62" s="535" t="s">
        <v>445</v>
      </c>
    </row>
    <row r="63" spans="1:12" s="535" customFormat="1">
      <c r="A63" s="557" t="s">
        <v>1475</v>
      </c>
      <c r="B63" s="557" t="s">
        <v>122</v>
      </c>
      <c r="C63" s="558" t="s">
        <v>1476</v>
      </c>
      <c r="D63" s="557" t="s">
        <v>1477</v>
      </c>
      <c r="E63" s="557" t="s">
        <v>1478</v>
      </c>
      <c r="F63" s="535" t="s">
        <v>1481</v>
      </c>
      <c r="G63" s="536">
        <v>66.5</v>
      </c>
      <c r="H63" s="536">
        <v>122</v>
      </c>
      <c r="I63" s="536">
        <v>57.5</v>
      </c>
      <c r="J63" s="562"/>
      <c r="K63" s="536" t="s">
        <v>487</v>
      </c>
      <c r="L63" s="535" t="s">
        <v>445</v>
      </c>
    </row>
    <row r="64" spans="1:12" s="535" customFormat="1">
      <c r="A64" s="557" t="s">
        <v>1475</v>
      </c>
      <c r="B64" s="557" t="s">
        <v>122</v>
      </c>
      <c r="C64" s="558" t="s">
        <v>1476</v>
      </c>
      <c r="D64" s="557" t="s">
        <v>1477</v>
      </c>
      <c r="E64" s="557" t="s">
        <v>1478</v>
      </c>
      <c r="F64" s="535" t="s">
        <v>1482</v>
      </c>
      <c r="G64" s="536">
        <v>68.5</v>
      </c>
      <c r="H64" s="536">
        <v>126</v>
      </c>
      <c r="I64" s="536">
        <v>58</v>
      </c>
      <c r="J64" s="562"/>
      <c r="K64" s="536" t="s">
        <v>487</v>
      </c>
      <c r="L64" s="535" t="s">
        <v>445</v>
      </c>
    </row>
    <row r="65" spans="1:12" s="535" customFormat="1">
      <c r="A65" s="557" t="s">
        <v>1483</v>
      </c>
      <c r="B65" s="557" t="s">
        <v>122</v>
      </c>
      <c r="C65" s="558" t="s">
        <v>1476</v>
      </c>
      <c r="D65" s="557" t="s">
        <v>1484</v>
      </c>
      <c r="E65" s="557" t="s">
        <v>1485</v>
      </c>
      <c r="F65" s="535" t="s">
        <v>1486</v>
      </c>
      <c r="G65" s="536">
        <v>39.5</v>
      </c>
      <c r="H65" s="536">
        <v>69.5</v>
      </c>
      <c r="I65" s="536">
        <v>37</v>
      </c>
      <c r="J65" s="562"/>
      <c r="K65" s="536" t="s">
        <v>487</v>
      </c>
      <c r="L65" s="535" t="s">
        <v>445</v>
      </c>
    </row>
    <row r="66" spans="1:12" s="535" customFormat="1">
      <c r="A66" s="557" t="s">
        <v>1483</v>
      </c>
      <c r="B66" s="557" t="s">
        <v>122</v>
      </c>
      <c r="C66" s="558" t="s">
        <v>1476</v>
      </c>
      <c r="D66" s="557" t="s">
        <v>1484</v>
      </c>
      <c r="E66" s="557" t="s">
        <v>1485</v>
      </c>
      <c r="F66" s="535" t="s">
        <v>1487</v>
      </c>
      <c r="G66" s="536">
        <v>36.5</v>
      </c>
      <c r="H66" s="536">
        <v>63.5</v>
      </c>
      <c r="I66" s="536">
        <v>33.5</v>
      </c>
      <c r="J66" s="562"/>
      <c r="K66" s="536" t="s">
        <v>487</v>
      </c>
      <c r="L66" s="535" t="s">
        <v>445</v>
      </c>
    </row>
    <row r="67" spans="1:12" s="535" customFormat="1">
      <c r="A67" s="557" t="s">
        <v>1483</v>
      </c>
      <c r="B67" s="557" t="s">
        <v>122</v>
      </c>
      <c r="C67" s="558" t="s">
        <v>1476</v>
      </c>
      <c r="D67" s="557" t="s">
        <v>1484</v>
      </c>
      <c r="E67" s="557" t="s">
        <v>1485</v>
      </c>
      <c r="F67" s="535" t="s">
        <v>1488</v>
      </c>
      <c r="G67" s="536">
        <v>40.5</v>
      </c>
      <c r="H67" s="536">
        <v>69.5</v>
      </c>
      <c r="I67" s="536">
        <v>36.5</v>
      </c>
      <c r="J67" s="562"/>
      <c r="K67" s="536" t="s">
        <v>487</v>
      </c>
      <c r="L67" s="535" t="s">
        <v>445</v>
      </c>
    </row>
    <row r="68" spans="1:12" s="535" customFormat="1">
      <c r="A68" s="557" t="s">
        <v>1483</v>
      </c>
      <c r="B68" s="557" t="s">
        <v>122</v>
      </c>
      <c r="C68" s="558" t="s">
        <v>1476</v>
      </c>
      <c r="D68" s="557" t="s">
        <v>1484</v>
      </c>
      <c r="E68" s="557" t="s">
        <v>1485</v>
      </c>
      <c r="F68" s="535" t="s">
        <v>1481</v>
      </c>
      <c r="G68" s="536">
        <v>45.5</v>
      </c>
      <c r="H68" s="536">
        <v>81.5</v>
      </c>
      <c r="I68" s="536">
        <v>39.5</v>
      </c>
      <c r="J68" s="562"/>
      <c r="K68" s="536" t="s">
        <v>487</v>
      </c>
      <c r="L68" s="535" t="s">
        <v>445</v>
      </c>
    </row>
    <row r="69" spans="1:12" s="535" customFormat="1">
      <c r="A69" s="557" t="s">
        <v>1483</v>
      </c>
      <c r="B69" s="557" t="s">
        <v>122</v>
      </c>
      <c r="C69" s="558" t="s">
        <v>1476</v>
      </c>
      <c r="D69" s="557" t="s">
        <v>1484</v>
      </c>
      <c r="E69" s="557" t="s">
        <v>1485</v>
      </c>
      <c r="F69" s="535" t="s">
        <v>1482</v>
      </c>
      <c r="G69" s="536">
        <v>47.5</v>
      </c>
      <c r="H69" s="536">
        <v>77</v>
      </c>
      <c r="I69" s="536">
        <v>41</v>
      </c>
      <c r="J69" s="562"/>
      <c r="K69" s="536" t="s">
        <v>487</v>
      </c>
      <c r="L69" s="535" t="s">
        <v>445</v>
      </c>
    </row>
    <row r="70" spans="1:12" s="535" customFormat="1">
      <c r="A70" s="572" t="s">
        <v>1489</v>
      </c>
      <c r="B70" s="557" t="s">
        <v>122</v>
      </c>
      <c r="C70" s="558" t="s">
        <v>1490</v>
      </c>
      <c r="D70" s="557" t="s">
        <v>1491</v>
      </c>
      <c r="E70" s="557" t="s">
        <v>1492</v>
      </c>
      <c r="F70" s="565" t="s">
        <v>1493</v>
      </c>
      <c r="G70" s="536">
        <v>28.5</v>
      </c>
      <c r="H70" s="536">
        <v>46</v>
      </c>
      <c r="I70" s="536">
        <v>0</v>
      </c>
      <c r="J70" s="562">
        <v>4</v>
      </c>
      <c r="K70" s="574" t="s">
        <v>487</v>
      </c>
      <c r="L70" s="535" t="s">
        <v>445</v>
      </c>
    </row>
    <row r="71" spans="1:12" s="535" customFormat="1">
      <c r="A71" s="572" t="s">
        <v>1489</v>
      </c>
      <c r="B71" s="557" t="s">
        <v>122</v>
      </c>
      <c r="C71" s="558" t="s">
        <v>1490</v>
      </c>
      <c r="D71" s="557" t="s">
        <v>1491</v>
      </c>
      <c r="E71" s="557" t="s">
        <v>1492</v>
      </c>
      <c r="F71" s="565" t="s">
        <v>1494</v>
      </c>
      <c r="G71" s="536">
        <v>31.5</v>
      </c>
      <c r="H71" s="536">
        <v>49</v>
      </c>
      <c r="I71" s="536">
        <v>0</v>
      </c>
      <c r="J71" s="562">
        <v>4</v>
      </c>
      <c r="K71" s="574" t="s">
        <v>487</v>
      </c>
      <c r="L71" s="535" t="s">
        <v>445</v>
      </c>
    </row>
    <row r="72" spans="1:12" s="535" customFormat="1">
      <c r="A72" s="572" t="s">
        <v>1489</v>
      </c>
      <c r="B72" s="557" t="s">
        <v>122</v>
      </c>
      <c r="C72" s="558" t="s">
        <v>1490</v>
      </c>
      <c r="D72" s="557" t="s">
        <v>1491</v>
      </c>
      <c r="E72" s="557" t="s">
        <v>1492</v>
      </c>
      <c r="F72" s="565" t="s">
        <v>1495</v>
      </c>
      <c r="G72" s="536">
        <v>40</v>
      </c>
      <c r="H72" s="536">
        <v>59</v>
      </c>
      <c r="I72" s="536">
        <v>0</v>
      </c>
      <c r="J72" s="562">
        <v>4</v>
      </c>
      <c r="K72" s="574" t="s">
        <v>487</v>
      </c>
      <c r="L72" s="535" t="s">
        <v>445</v>
      </c>
    </row>
    <row r="73" spans="1:12" s="535" customFormat="1">
      <c r="A73" s="557" t="s">
        <v>1496</v>
      </c>
      <c r="B73" s="557" t="s">
        <v>122</v>
      </c>
      <c r="C73" s="558" t="s">
        <v>1411</v>
      </c>
      <c r="D73" s="557" t="s">
        <v>1497</v>
      </c>
      <c r="E73" s="557" t="s">
        <v>1498</v>
      </c>
      <c r="F73" s="535" t="s">
        <v>1499</v>
      </c>
      <c r="G73" s="536">
        <v>32.5</v>
      </c>
      <c r="H73" s="536">
        <v>59</v>
      </c>
      <c r="I73" s="536">
        <v>32</v>
      </c>
      <c r="J73" s="562">
        <v>3.5</v>
      </c>
      <c r="K73" s="536" t="s">
        <v>487</v>
      </c>
      <c r="L73" s="535" t="s">
        <v>445</v>
      </c>
    </row>
    <row r="74" spans="1:12" s="535" customFormat="1">
      <c r="A74" s="557" t="s">
        <v>1496</v>
      </c>
      <c r="B74" s="557" t="s">
        <v>122</v>
      </c>
      <c r="C74" s="558" t="s">
        <v>1411</v>
      </c>
      <c r="D74" s="557" t="s">
        <v>1497</v>
      </c>
      <c r="E74" s="557" t="s">
        <v>1498</v>
      </c>
      <c r="F74" s="535" t="s">
        <v>1500</v>
      </c>
      <c r="G74" s="536">
        <v>34.5</v>
      </c>
      <c r="H74" s="536">
        <v>62</v>
      </c>
      <c r="I74" s="536">
        <v>33</v>
      </c>
      <c r="J74" s="562">
        <v>3.5</v>
      </c>
      <c r="K74" s="536" t="s">
        <v>487</v>
      </c>
      <c r="L74" s="535" t="s">
        <v>445</v>
      </c>
    </row>
    <row r="75" spans="1:12" s="535" customFormat="1">
      <c r="A75" s="557" t="s">
        <v>1496</v>
      </c>
      <c r="B75" s="557" t="s">
        <v>122</v>
      </c>
      <c r="C75" s="558" t="s">
        <v>1411</v>
      </c>
      <c r="D75" s="557" t="s">
        <v>1497</v>
      </c>
      <c r="E75" s="557" t="s">
        <v>1498</v>
      </c>
      <c r="F75" s="535" t="s">
        <v>1501</v>
      </c>
      <c r="G75" s="536">
        <v>34.5</v>
      </c>
      <c r="H75" s="536">
        <v>62</v>
      </c>
      <c r="I75" s="536">
        <v>33</v>
      </c>
      <c r="J75" s="562">
        <v>3.5</v>
      </c>
      <c r="K75" s="536" t="s">
        <v>487</v>
      </c>
      <c r="L75" s="535" t="s">
        <v>445</v>
      </c>
    </row>
    <row r="76" spans="1:12" s="535" customFormat="1">
      <c r="A76" s="557" t="s">
        <v>1496</v>
      </c>
      <c r="B76" s="557" t="s">
        <v>122</v>
      </c>
      <c r="C76" s="558" t="s">
        <v>1411</v>
      </c>
      <c r="D76" s="557" t="s">
        <v>1497</v>
      </c>
      <c r="E76" s="557" t="s">
        <v>1498</v>
      </c>
      <c r="F76" s="535" t="s">
        <v>1502</v>
      </c>
      <c r="G76" s="536">
        <v>38</v>
      </c>
      <c r="H76" s="536">
        <v>69</v>
      </c>
      <c r="I76" s="536">
        <v>36</v>
      </c>
      <c r="J76" s="562">
        <v>3.5</v>
      </c>
      <c r="K76" s="536" t="s">
        <v>487</v>
      </c>
      <c r="L76" s="535" t="s">
        <v>445</v>
      </c>
    </row>
    <row r="77" spans="1:12" s="535" customFormat="1">
      <c r="A77" s="557" t="s">
        <v>1496</v>
      </c>
      <c r="B77" s="557" t="s">
        <v>122</v>
      </c>
      <c r="C77" s="558" t="s">
        <v>1411</v>
      </c>
      <c r="D77" s="557" t="s">
        <v>1497</v>
      </c>
      <c r="E77" s="557" t="s">
        <v>1498</v>
      </c>
      <c r="F77" s="535" t="s">
        <v>1503</v>
      </c>
      <c r="G77" s="536">
        <v>38</v>
      </c>
      <c r="H77" s="536">
        <v>69</v>
      </c>
      <c r="I77" s="536">
        <v>36</v>
      </c>
      <c r="J77" s="562">
        <v>3.5</v>
      </c>
      <c r="K77" s="536" t="s">
        <v>487</v>
      </c>
      <c r="L77" s="535" t="s">
        <v>445</v>
      </c>
    </row>
    <row r="78" spans="1:12" s="535" customFormat="1">
      <c r="A78" s="557" t="s">
        <v>1496</v>
      </c>
      <c r="B78" s="557" t="s">
        <v>122</v>
      </c>
      <c r="C78" s="558" t="s">
        <v>1411</v>
      </c>
      <c r="D78" s="557" t="s">
        <v>1497</v>
      </c>
      <c r="E78" s="557" t="s">
        <v>1498</v>
      </c>
      <c r="F78" s="535" t="s">
        <v>1504</v>
      </c>
      <c r="G78" s="536">
        <v>43.5</v>
      </c>
      <c r="H78" s="536">
        <v>77</v>
      </c>
      <c r="I78" s="536">
        <v>39.5</v>
      </c>
      <c r="J78" s="562">
        <v>3.5</v>
      </c>
      <c r="K78" s="536" t="s">
        <v>487</v>
      </c>
      <c r="L78" s="535" t="s">
        <v>445</v>
      </c>
    </row>
    <row r="79" spans="1:12" s="535" customFormat="1">
      <c r="A79" s="557" t="s">
        <v>1505</v>
      </c>
      <c r="B79" s="557" t="s">
        <v>122</v>
      </c>
      <c r="C79" s="558" t="s">
        <v>1506</v>
      </c>
      <c r="D79" s="557" t="s">
        <v>1507</v>
      </c>
      <c r="E79" s="557" t="s">
        <v>1508</v>
      </c>
      <c r="F79" s="535" t="s">
        <v>1509</v>
      </c>
      <c r="G79" s="536">
        <v>34.5</v>
      </c>
      <c r="H79" s="536">
        <v>54</v>
      </c>
      <c r="I79" s="536">
        <v>0</v>
      </c>
      <c r="J79" s="562">
        <v>4</v>
      </c>
      <c r="K79" s="536" t="s">
        <v>487</v>
      </c>
      <c r="L79" s="535" t="s">
        <v>445</v>
      </c>
    </row>
    <row r="80" spans="1:12" s="535" customFormat="1">
      <c r="A80" s="557" t="s">
        <v>1505</v>
      </c>
      <c r="B80" s="557" t="s">
        <v>122</v>
      </c>
      <c r="C80" s="558" t="s">
        <v>1506</v>
      </c>
      <c r="D80" s="557" t="s">
        <v>1507</v>
      </c>
      <c r="E80" s="557" t="s">
        <v>1508</v>
      </c>
      <c r="F80" s="535" t="s">
        <v>1510</v>
      </c>
      <c r="G80" s="536">
        <v>37</v>
      </c>
      <c r="H80" s="536">
        <v>57</v>
      </c>
      <c r="I80" s="536">
        <v>0</v>
      </c>
      <c r="J80" s="562">
        <v>4</v>
      </c>
      <c r="K80" s="536" t="s">
        <v>487</v>
      </c>
      <c r="L80" s="535" t="s">
        <v>445</v>
      </c>
    </row>
    <row r="81" spans="1:12" s="535" customFormat="1">
      <c r="A81" s="557" t="s">
        <v>1505</v>
      </c>
      <c r="B81" s="557" t="s">
        <v>122</v>
      </c>
      <c r="C81" s="558" t="s">
        <v>1506</v>
      </c>
      <c r="D81" s="557" t="s">
        <v>1507</v>
      </c>
      <c r="E81" s="557" t="s">
        <v>1508</v>
      </c>
      <c r="F81" s="535" t="s">
        <v>1511</v>
      </c>
      <c r="G81" s="536">
        <v>43</v>
      </c>
      <c r="H81" s="536">
        <v>63</v>
      </c>
      <c r="I81" s="536">
        <v>0</v>
      </c>
      <c r="J81" s="562">
        <v>4</v>
      </c>
      <c r="K81" s="536" t="s">
        <v>487</v>
      </c>
      <c r="L81" s="535" t="s">
        <v>445</v>
      </c>
    </row>
    <row r="82" spans="1:12" s="535" customFormat="1">
      <c r="A82" s="557" t="s">
        <v>1512</v>
      </c>
      <c r="B82" s="557" t="s">
        <v>122</v>
      </c>
      <c r="C82" s="558" t="s">
        <v>1513</v>
      </c>
      <c r="D82" s="557" t="s">
        <v>1514</v>
      </c>
      <c r="E82" s="564" t="s">
        <v>1515</v>
      </c>
      <c r="F82" s="535" t="s">
        <v>1442</v>
      </c>
      <c r="G82" s="536">
        <v>26</v>
      </c>
      <c r="H82" s="536">
        <v>48</v>
      </c>
      <c r="I82" s="536">
        <v>0</v>
      </c>
      <c r="J82" s="562">
        <v>4</v>
      </c>
      <c r="K82" s="536" t="s">
        <v>487</v>
      </c>
      <c r="L82" s="535" t="s">
        <v>451</v>
      </c>
    </row>
    <row r="83" spans="1:12" s="535" customFormat="1">
      <c r="A83" s="557" t="s">
        <v>1512</v>
      </c>
      <c r="B83" s="557" t="s">
        <v>122</v>
      </c>
      <c r="C83" s="558" t="s">
        <v>1513</v>
      </c>
      <c r="D83" s="557" t="s">
        <v>1514</v>
      </c>
      <c r="E83" s="564" t="s">
        <v>1515</v>
      </c>
      <c r="F83" s="535" t="s">
        <v>1443</v>
      </c>
      <c r="G83" s="536">
        <v>30.5</v>
      </c>
      <c r="H83" s="536">
        <v>52.5</v>
      </c>
      <c r="I83" s="536">
        <v>0</v>
      </c>
      <c r="J83" s="562">
        <v>4</v>
      </c>
      <c r="K83" s="536" t="s">
        <v>487</v>
      </c>
      <c r="L83" s="535" t="s">
        <v>451</v>
      </c>
    </row>
    <row r="84" spans="1:12" s="535" customFormat="1">
      <c r="A84" s="557" t="s">
        <v>1512</v>
      </c>
      <c r="B84" s="557" t="s">
        <v>122</v>
      </c>
      <c r="C84" s="558" t="s">
        <v>1513</v>
      </c>
      <c r="D84" s="557" t="s">
        <v>1514</v>
      </c>
      <c r="E84" s="564" t="s">
        <v>1515</v>
      </c>
      <c r="F84" s="535" t="s">
        <v>1516</v>
      </c>
      <c r="G84" s="536">
        <v>28</v>
      </c>
      <c r="H84" s="536">
        <v>50</v>
      </c>
      <c r="I84" s="536">
        <v>0</v>
      </c>
      <c r="J84" s="562">
        <v>4</v>
      </c>
      <c r="K84" s="536" t="s">
        <v>487</v>
      </c>
      <c r="L84" s="535" t="s">
        <v>451</v>
      </c>
    </row>
    <row r="85" spans="1:12" s="535" customFormat="1">
      <c r="A85" s="557" t="s">
        <v>1512</v>
      </c>
      <c r="B85" s="557" t="s">
        <v>122</v>
      </c>
      <c r="C85" s="558" t="s">
        <v>1513</v>
      </c>
      <c r="D85" s="557" t="s">
        <v>1514</v>
      </c>
      <c r="E85" s="564" t="s">
        <v>1515</v>
      </c>
      <c r="F85" s="535" t="s">
        <v>1517</v>
      </c>
      <c r="G85" s="536">
        <v>31.5</v>
      </c>
      <c r="H85" s="536">
        <v>53.5</v>
      </c>
      <c r="I85" s="536">
        <v>0</v>
      </c>
      <c r="J85" s="562">
        <v>4</v>
      </c>
      <c r="K85" s="536" t="s">
        <v>487</v>
      </c>
      <c r="L85" s="535" t="s">
        <v>451</v>
      </c>
    </row>
    <row r="86" spans="1:12" s="535" customFormat="1">
      <c r="A86" s="557" t="s">
        <v>1512</v>
      </c>
      <c r="B86" s="557" t="s">
        <v>122</v>
      </c>
      <c r="C86" s="558" t="s">
        <v>1513</v>
      </c>
      <c r="D86" s="557" t="s">
        <v>1514</v>
      </c>
      <c r="E86" s="564" t="s">
        <v>1515</v>
      </c>
      <c r="F86" s="535" t="s">
        <v>1518</v>
      </c>
      <c r="G86" s="536">
        <v>30.5</v>
      </c>
      <c r="H86" s="536">
        <v>52.5</v>
      </c>
      <c r="I86" s="536">
        <v>0</v>
      </c>
      <c r="J86" s="562">
        <v>4</v>
      </c>
      <c r="K86" s="536" t="s">
        <v>487</v>
      </c>
      <c r="L86" s="535" t="s">
        <v>451</v>
      </c>
    </row>
    <row r="87" spans="1:12" s="535" customFormat="1">
      <c r="A87" s="557" t="s">
        <v>1512</v>
      </c>
      <c r="B87" s="557" t="s">
        <v>122</v>
      </c>
      <c r="C87" s="558" t="s">
        <v>1513</v>
      </c>
      <c r="D87" s="557" t="s">
        <v>1514</v>
      </c>
      <c r="E87" s="564" t="s">
        <v>1515</v>
      </c>
      <c r="F87" s="535" t="s">
        <v>1448</v>
      </c>
      <c r="G87" s="536">
        <v>37</v>
      </c>
      <c r="H87" s="536">
        <v>59</v>
      </c>
      <c r="I87" s="536">
        <v>0</v>
      </c>
      <c r="J87" s="562">
        <v>4</v>
      </c>
      <c r="K87" s="536" t="s">
        <v>487</v>
      </c>
      <c r="L87" s="535" t="s">
        <v>451</v>
      </c>
    </row>
    <row r="88" spans="1:12" s="535" customFormat="1" ht="64.5">
      <c r="A88" s="575" t="s">
        <v>1519</v>
      </c>
      <c r="B88" s="557" t="s">
        <v>122</v>
      </c>
      <c r="C88" s="558" t="s">
        <v>1421</v>
      </c>
      <c r="D88" s="559" t="s">
        <v>1520</v>
      </c>
      <c r="E88" s="560" t="s">
        <v>1521</v>
      </c>
      <c r="F88" s="561" t="s">
        <v>1522</v>
      </c>
      <c r="G88" s="536">
        <v>40.5</v>
      </c>
      <c r="H88" s="536">
        <v>76</v>
      </c>
      <c r="I88" s="536">
        <v>0</v>
      </c>
      <c r="J88" s="562">
        <v>5</v>
      </c>
      <c r="K88" s="536" t="s">
        <v>487</v>
      </c>
      <c r="L88" s="534" t="s">
        <v>445</v>
      </c>
    </row>
    <row r="89" spans="1:12" s="535" customFormat="1" ht="64.5">
      <c r="A89" s="575" t="s">
        <v>1519</v>
      </c>
      <c r="B89" s="557" t="s">
        <v>122</v>
      </c>
      <c r="C89" s="558" t="s">
        <v>1421</v>
      </c>
      <c r="D89" s="559" t="s">
        <v>1520</v>
      </c>
      <c r="E89" s="560" t="s">
        <v>1521</v>
      </c>
      <c r="F89" s="561" t="s">
        <v>1523</v>
      </c>
      <c r="G89" s="536">
        <v>42.5</v>
      </c>
      <c r="H89" s="536">
        <v>80.5</v>
      </c>
      <c r="I89" s="536">
        <v>0</v>
      </c>
      <c r="J89" s="562">
        <v>5</v>
      </c>
      <c r="K89" s="536" t="s">
        <v>487</v>
      </c>
      <c r="L89" s="534" t="s">
        <v>445</v>
      </c>
    </row>
    <row r="90" spans="1:12" s="535" customFormat="1" ht="64.5">
      <c r="A90" s="575" t="s">
        <v>1519</v>
      </c>
      <c r="B90" s="557" t="s">
        <v>122</v>
      </c>
      <c r="C90" s="558" t="s">
        <v>1421</v>
      </c>
      <c r="D90" s="559" t="s">
        <v>1520</v>
      </c>
      <c r="E90" s="560" t="s">
        <v>1521</v>
      </c>
      <c r="F90" s="561" t="s">
        <v>1524</v>
      </c>
      <c r="G90" s="536">
        <v>46</v>
      </c>
      <c r="H90" s="536">
        <v>84</v>
      </c>
      <c r="I90" s="536">
        <v>0</v>
      </c>
      <c r="J90" s="562">
        <v>5</v>
      </c>
      <c r="K90" s="536" t="s">
        <v>487</v>
      </c>
      <c r="L90" s="534" t="s">
        <v>445</v>
      </c>
    </row>
    <row r="91" spans="1:12" s="535" customFormat="1" ht="64.5">
      <c r="A91" s="575" t="s">
        <v>1519</v>
      </c>
      <c r="B91" s="557" t="s">
        <v>122</v>
      </c>
      <c r="C91" s="558" t="s">
        <v>1421</v>
      </c>
      <c r="D91" s="559" t="s">
        <v>1520</v>
      </c>
      <c r="E91" s="560" t="s">
        <v>1521</v>
      </c>
      <c r="F91" s="561" t="s">
        <v>1525</v>
      </c>
      <c r="G91" s="536">
        <v>55</v>
      </c>
      <c r="H91" s="536">
        <v>97.5</v>
      </c>
      <c r="I91" s="536">
        <v>0</v>
      </c>
      <c r="J91" s="562">
        <v>5</v>
      </c>
      <c r="K91" s="536" t="s">
        <v>487</v>
      </c>
      <c r="L91" s="534" t="s">
        <v>445</v>
      </c>
    </row>
    <row r="92" spans="1:12" s="535" customFormat="1" ht="64.5">
      <c r="A92" s="575" t="s">
        <v>1519</v>
      </c>
      <c r="B92" s="557" t="s">
        <v>122</v>
      </c>
      <c r="C92" s="558" t="s">
        <v>1421</v>
      </c>
      <c r="D92" s="559" t="s">
        <v>1520</v>
      </c>
      <c r="E92" s="560" t="s">
        <v>1521</v>
      </c>
      <c r="F92" s="561" t="s">
        <v>1526</v>
      </c>
      <c r="G92" s="536">
        <v>58.5</v>
      </c>
      <c r="H92" s="536">
        <v>101</v>
      </c>
      <c r="I92" s="536">
        <v>0</v>
      </c>
      <c r="J92" s="562">
        <v>5</v>
      </c>
      <c r="K92" s="536" t="s">
        <v>487</v>
      </c>
      <c r="L92" s="534" t="s">
        <v>445</v>
      </c>
    </row>
    <row r="93" spans="1:12" s="535" customFormat="1" ht="64.5">
      <c r="A93" s="575" t="s">
        <v>1527</v>
      </c>
      <c r="B93" s="557" t="s">
        <v>122</v>
      </c>
      <c r="C93" s="558" t="s">
        <v>1528</v>
      </c>
      <c r="D93" s="559" t="s">
        <v>1529</v>
      </c>
      <c r="E93" s="560" t="s">
        <v>1530</v>
      </c>
      <c r="F93" s="561" t="s">
        <v>1522</v>
      </c>
      <c r="G93" s="536">
        <v>35</v>
      </c>
      <c r="H93" s="536">
        <v>64</v>
      </c>
      <c r="I93" s="536" t="s">
        <v>1259</v>
      </c>
      <c r="J93" s="562">
        <v>4</v>
      </c>
      <c r="K93" s="536" t="s">
        <v>487</v>
      </c>
      <c r="L93" s="534" t="s">
        <v>451</v>
      </c>
    </row>
    <row r="94" spans="1:12" s="535" customFormat="1" ht="64.5">
      <c r="A94" s="575" t="s">
        <v>1527</v>
      </c>
      <c r="B94" s="557" t="s">
        <v>122</v>
      </c>
      <c r="C94" s="558" t="s">
        <v>1528</v>
      </c>
      <c r="D94" s="559" t="s">
        <v>1529</v>
      </c>
      <c r="E94" s="560" t="s">
        <v>1530</v>
      </c>
      <c r="F94" s="561" t="s">
        <v>1531</v>
      </c>
      <c r="G94" s="536">
        <v>44</v>
      </c>
      <c r="H94" s="536">
        <v>73</v>
      </c>
      <c r="I94" s="536" t="s">
        <v>1259</v>
      </c>
      <c r="J94" s="562">
        <v>4</v>
      </c>
      <c r="K94" s="536" t="s">
        <v>487</v>
      </c>
      <c r="L94" s="534" t="s">
        <v>451</v>
      </c>
    </row>
    <row r="95" spans="1:12" s="535" customFormat="1" ht="64.5">
      <c r="A95" s="575" t="s">
        <v>1527</v>
      </c>
      <c r="B95" s="557" t="s">
        <v>122</v>
      </c>
      <c r="C95" s="558" t="s">
        <v>1528</v>
      </c>
      <c r="D95" s="559" t="s">
        <v>1529</v>
      </c>
      <c r="E95" s="560" t="s">
        <v>1530</v>
      </c>
      <c r="F95" s="561" t="s">
        <v>1525</v>
      </c>
      <c r="G95" s="536">
        <v>45</v>
      </c>
      <c r="H95" s="536">
        <v>75</v>
      </c>
      <c r="I95" s="536" t="s">
        <v>1259</v>
      </c>
      <c r="J95" s="562">
        <v>4</v>
      </c>
      <c r="K95" s="536" t="s">
        <v>487</v>
      </c>
      <c r="L95" s="534" t="s">
        <v>451</v>
      </c>
    </row>
    <row r="96" spans="1:12" s="535" customFormat="1" ht="64.5">
      <c r="A96" s="575" t="s">
        <v>1527</v>
      </c>
      <c r="B96" s="557" t="s">
        <v>122</v>
      </c>
      <c r="C96" s="558" t="s">
        <v>1528</v>
      </c>
      <c r="D96" s="559" t="s">
        <v>1529</v>
      </c>
      <c r="E96" s="560" t="s">
        <v>1530</v>
      </c>
      <c r="F96" s="561" t="s">
        <v>1526</v>
      </c>
      <c r="G96" s="536">
        <v>49.5</v>
      </c>
      <c r="H96" s="536">
        <v>79.5</v>
      </c>
      <c r="I96" s="536" t="s">
        <v>1259</v>
      </c>
      <c r="J96" s="562">
        <v>4</v>
      </c>
      <c r="K96" s="536" t="s">
        <v>487</v>
      </c>
      <c r="L96" s="534" t="s">
        <v>451</v>
      </c>
    </row>
    <row r="97" spans="1:12" s="535" customFormat="1" ht="64.5">
      <c r="A97" s="557" t="s">
        <v>1532</v>
      </c>
      <c r="B97" s="557" t="s">
        <v>122</v>
      </c>
      <c r="C97" s="558" t="s">
        <v>1533</v>
      </c>
      <c r="D97" s="559" t="s">
        <v>1534</v>
      </c>
      <c r="E97" s="560" t="s">
        <v>1535</v>
      </c>
      <c r="F97" s="561" t="s">
        <v>1522</v>
      </c>
      <c r="G97" s="536">
        <v>35</v>
      </c>
      <c r="H97" s="536">
        <v>64</v>
      </c>
      <c r="I97" s="536">
        <v>0</v>
      </c>
      <c r="J97" s="562">
        <v>5</v>
      </c>
      <c r="K97" s="536" t="s">
        <v>487</v>
      </c>
      <c r="L97" s="534" t="s">
        <v>445</v>
      </c>
    </row>
    <row r="98" spans="1:12" s="535" customFormat="1" ht="64.5">
      <c r="A98" s="557" t="s">
        <v>1532</v>
      </c>
      <c r="B98" s="557" t="s">
        <v>122</v>
      </c>
      <c r="C98" s="558" t="s">
        <v>1533</v>
      </c>
      <c r="D98" s="559" t="s">
        <v>1534</v>
      </c>
      <c r="E98" s="560" t="s">
        <v>1535</v>
      </c>
      <c r="F98" s="561" t="s">
        <v>1536</v>
      </c>
      <c r="G98" s="536">
        <v>37</v>
      </c>
      <c r="H98" s="536">
        <v>68.5</v>
      </c>
      <c r="I98" s="536">
        <v>0</v>
      </c>
      <c r="J98" s="562">
        <v>5</v>
      </c>
      <c r="K98" s="536" t="s">
        <v>487</v>
      </c>
      <c r="L98" s="534" t="s">
        <v>445</v>
      </c>
    </row>
    <row r="99" spans="1:12" s="535" customFormat="1" ht="64.5">
      <c r="A99" s="557" t="s">
        <v>1532</v>
      </c>
      <c r="B99" s="557" t="s">
        <v>122</v>
      </c>
      <c r="C99" s="558" t="s">
        <v>1533</v>
      </c>
      <c r="D99" s="559" t="s">
        <v>1534</v>
      </c>
      <c r="E99" s="560" t="s">
        <v>1535</v>
      </c>
      <c r="F99" s="561" t="s">
        <v>1524</v>
      </c>
      <c r="G99" s="536">
        <v>40</v>
      </c>
      <c r="H99" s="536">
        <v>71.5</v>
      </c>
      <c r="I99" s="536">
        <v>0</v>
      </c>
      <c r="J99" s="562">
        <v>5</v>
      </c>
      <c r="K99" s="536" t="s">
        <v>487</v>
      </c>
      <c r="L99" s="534" t="s">
        <v>445</v>
      </c>
    </row>
    <row r="100" spans="1:12" s="535" customFormat="1" ht="64.5">
      <c r="A100" s="557" t="s">
        <v>1532</v>
      </c>
      <c r="B100" s="557" t="s">
        <v>122</v>
      </c>
      <c r="C100" s="558" t="s">
        <v>1533</v>
      </c>
      <c r="D100" s="559" t="s">
        <v>1534</v>
      </c>
      <c r="E100" s="560" t="s">
        <v>1535</v>
      </c>
      <c r="F100" s="561" t="s">
        <v>1525</v>
      </c>
      <c r="G100" s="536">
        <v>49.5</v>
      </c>
      <c r="H100" s="536">
        <v>82</v>
      </c>
      <c r="I100" s="536">
        <v>0</v>
      </c>
      <c r="J100" s="562">
        <v>5</v>
      </c>
      <c r="K100" s="536" t="s">
        <v>487</v>
      </c>
      <c r="L100" s="534" t="s">
        <v>445</v>
      </c>
    </row>
    <row r="101" spans="1:12" s="535" customFormat="1" ht="64.5">
      <c r="A101" s="557" t="s">
        <v>1532</v>
      </c>
      <c r="B101" s="557" t="s">
        <v>122</v>
      </c>
      <c r="C101" s="558" t="s">
        <v>1533</v>
      </c>
      <c r="D101" s="559" t="s">
        <v>1534</v>
      </c>
      <c r="E101" s="560" t="s">
        <v>1535</v>
      </c>
      <c r="F101" s="561" t="s">
        <v>1526</v>
      </c>
      <c r="G101" s="536">
        <v>51.5</v>
      </c>
      <c r="H101" s="536">
        <v>84</v>
      </c>
      <c r="I101" s="536">
        <v>0</v>
      </c>
      <c r="J101" s="562">
        <v>5</v>
      </c>
      <c r="K101" s="536" t="s">
        <v>487</v>
      </c>
      <c r="L101" s="534" t="s">
        <v>445</v>
      </c>
    </row>
    <row r="102" spans="1:12" s="535" customFormat="1" ht="64.5">
      <c r="A102" s="557" t="s">
        <v>1537</v>
      </c>
      <c r="B102" s="557" t="s">
        <v>122</v>
      </c>
      <c r="C102" s="558" t="s">
        <v>1470</v>
      </c>
      <c r="D102" s="557" t="s">
        <v>1538</v>
      </c>
      <c r="E102" s="560" t="s">
        <v>1539</v>
      </c>
      <c r="F102" s="561" t="s">
        <v>1540</v>
      </c>
      <c r="G102" s="536">
        <v>60</v>
      </c>
      <c r="H102" s="536">
        <v>109</v>
      </c>
      <c r="I102" s="536">
        <v>0</v>
      </c>
      <c r="J102" s="562"/>
      <c r="K102" s="536" t="s">
        <v>487</v>
      </c>
      <c r="L102" s="534" t="s">
        <v>446</v>
      </c>
    </row>
    <row r="103" spans="1:12" s="535" customFormat="1" ht="64.5">
      <c r="A103" s="557" t="s">
        <v>1537</v>
      </c>
      <c r="B103" s="557" t="s">
        <v>122</v>
      </c>
      <c r="C103" s="558" t="s">
        <v>1470</v>
      </c>
      <c r="D103" s="557" t="s">
        <v>1538</v>
      </c>
      <c r="E103" s="560" t="s">
        <v>1539</v>
      </c>
      <c r="F103" s="561" t="s">
        <v>1541</v>
      </c>
      <c r="G103" s="536">
        <v>69</v>
      </c>
      <c r="H103" s="536">
        <v>127</v>
      </c>
      <c r="I103" s="536">
        <v>0</v>
      </c>
      <c r="J103" s="562"/>
      <c r="K103" s="536" t="s">
        <v>487</v>
      </c>
      <c r="L103" s="534" t="s">
        <v>446</v>
      </c>
    </row>
    <row r="104" spans="1:12" s="535" customFormat="1" ht="39">
      <c r="A104" s="557" t="s">
        <v>1542</v>
      </c>
      <c r="B104" s="557" t="s">
        <v>122</v>
      </c>
      <c r="C104" s="558" t="s">
        <v>1543</v>
      </c>
      <c r="D104" s="557" t="s">
        <v>1544</v>
      </c>
      <c r="E104" s="560" t="s">
        <v>1545</v>
      </c>
      <c r="F104" s="561" t="s">
        <v>1546</v>
      </c>
      <c r="G104" s="536">
        <v>35.5</v>
      </c>
      <c r="H104" s="536">
        <v>59</v>
      </c>
      <c r="I104" s="536">
        <v>33.5</v>
      </c>
      <c r="J104" s="562">
        <v>4</v>
      </c>
      <c r="K104" s="536" t="s">
        <v>487</v>
      </c>
      <c r="L104" s="534" t="s">
        <v>445</v>
      </c>
    </row>
    <row r="105" spans="1:12" s="535" customFormat="1" ht="39">
      <c r="A105" s="557" t="s">
        <v>1547</v>
      </c>
      <c r="B105" s="557" t="s">
        <v>122</v>
      </c>
      <c r="C105" s="558" t="s">
        <v>1411</v>
      </c>
      <c r="D105" s="557" t="s">
        <v>1548</v>
      </c>
      <c r="E105" s="560" t="s">
        <v>1549</v>
      </c>
      <c r="F105" s="561" t="s">
        <v>1546</v>
      </c>
      <c r="G105" s="536">
        <v>33</v>
      </c>
      <c r="H105" s="536">
        <v>56.5</v>
      </c>
      <c r="I105" s="536">
        <v>31</v>
      </c>
      <c r="J105" s="562">
        <v>4</v>
      </c>
      <c r="K105" s="536" t="s">
        <v>487</v>
      </c>
      <c r="L105" s="534" t="s">
        <v>451</v>
      </c>
    </row>
    <row r="106" spans="1:12" s="535" customFormat="1" ht="39">
      <c r="A106" s="557" t="s">
        <v>1550</v>
      </c>
      <c r="B106" s="557" t="s">
        <v>122</v>
      </c>
      <c r="C106" s="558" t="s">
        <v>1543</v>
      </c>
      <c r="D106" s="557" t="s">
        <v>1551</v>
      </c>
      <c r="E106" s="560" t="s">
        <v>1552</v>
      </c>
      <c r="F106" s="561" t="s">
        <v>1546</v>
      </c>
      <c r="G106" s="536">
        <v>37.5</v>
      </c>
      <c r="H106" s="536">
        <v>61</v>
      </c>
      <c r="I106" s="536">
        <v>36</v>
      </c>
      <c r="J106" s="562">
        <v>4</v>
      </c>
      <c r="K106" s="536" t="s">
        <v>487</v>
      </c>
      <c r="L106" s="534" t="s">
        <v>445</v>
      </c>
    </row>
    <row r="107" spans="1:12" s="535" customFormat="1" ht="39">
      <c r="A107" s="557" t="s">
        <v>1553</v>
      </c>
      <c r="B107" s="557" t="s">
        <v>122</v>
      </c>
      <c r="C107" s="558" t="s">
        <v>1543</v>
      </c>
      <c r="D107" s="557" t="s">
        <v>1554</v>
      </c>
      <c r="E107" s="560" t="s">
        <v>1555</v>
      </c>
      <c r="F107" s="561" t="s">
        <v>1556</v>
      </c>
      <c r="G107" s="536">
        <v>41</v>
      </c>
      <c r="H107" s="536">
        <v>65</v>
      </c>
      <c r="I107" s="536">
        <v>39</v>
      </c>
      <c r="J107" s="562">
        <v>4</v>
      </c>
      <c r="K107" s="536" t="s">
        <v>487</v>
      </c>
      <c r="L107" s="534" t="s">
        <v>445</v>
      </c>
    </row>
    <row r="108" spans="1:12" s="535" customFormat="1" ht="39">
      <c r="A108" s="557" t="s">
        <v>1553</v>
      </c>
      <c r="B108" s="557" t="s">
        <v>122</v>
      </c>
      <c r="C108" s="558" t="s">
        <v>1543</v>
      </c>
      <c r="D108" s="557" t="s">
        <v>1554</v>
      </c>
      <c r="E108" s="560" t="s">
        <v>1555</v>
      </c>
      <c r="F108" s="561" t="s">
        <v>1557</v>
      </c>
      <c r="G108" s="536">
        <v>39</v>
      </c>
      <c r="H108" s="536">
        <v>62.5</v>
      </c>
      <c r="I108" s="536">
        <v>37</v>
      </c>
      <c r="J108" s="562">
        <v>4</v>
      </c>
      <c r="K108" s="536" t="s">
        <v>487</v>
      </c>
      <c r="L108" s="534" t="s">
        <v>445</v>
      </c>
    </row>
    <row r="109" spans="1:12" s="535" customFormat="1" ht="39">
      <c r="A109" s="557" t="s">
        <v>1558</v>
      </c>
      <c r="B109" s="557" t="s">
        <v>122</v>
      </c>
      <c r="C109" s="558" t="s">
        <v>1559</v>
      </c>
      <c r="D109" s="557" t="s">
        <v>1560</v>
      </c>
      <c r="E109" s="560" t="s">
        <v>1561</v>
      </c>
      <c r="F109" s="561" t="s">
        <v>1556</v>
      </c>
      <c r="G109" s="536">
        <v>29.5</v>
      </c>
      <c r="H109" s="536">
        <v>53</v>
      </c>
      <c r="I109" s="536">
        <v>29.5</v>
      </c>
      <c r="J109" s="562">
        <v>4</v>
      </c>
      <c r="K109" s="536" t="s">
        <v>487</v>
      </c>
      <c r="L109" s="534" t="s">
        <v>445</v>
      </c>
    </row>
    <row r="110" spans="1:12" s="535" customFormat="1" ht="39">
      <c r="A110" s="557" t="s">
        <v>1558</v>
      </c>
      <c r="B110" s="557" t="s">
        <v>122</v>
      </c>
      <c r="C110" s="558" t="s">
        <v>1559</v>
      </c>
      <c r="D110" s="557" t="s">
        <v>1560</v>
      </c>
      <c r="E110" s="560" t="s">
        <v>1561</v>
      </c>
      <c r="F110" s="561" t="s">
        <v>1557</v>
      </c>
      <c r="G110" s="536">
        <v>34</v>
      </c>
      <c r="H110" s="536">
        <v>58</v>
      </c>
      <c r="I110" s="536">
        <v>32.5</v>
      </c>
      <c r="J110" s="562">
        <v>4</v>
      </c>
      <c r="K110" s="536" t="s">
        <v>487</v>
      </c>
      <c r="L110" s="534" t="s">
        <v>445</v>
      </c>
    </row>
    <row r="111" spans="1:12" s="535" customFormat="1">
      <c r="A111" s="557" t="s">
        <v>1562</v>
      </c>
      <c r="B111" s="557" t="s">
        <v>1563</v>
      </c>
      <c r="C111" s="558" t="s">
        <v>1564</v>
      </c>
      <c r="D111" s="557" t="s">
        <v>1565</v>
      </c>
      <c r="E111" s="564" t="s">
        <v>1566</v>
      </c>
      <c r="F111" s="561" t="s">
        <v>1567</v>
      </c>
      <c r="G111" s="536">
        <v>25</v>
      </c>
      <c r="H111" s="536">
        <v>45</v>
      </c>
      <c r="I111" s="536">
        <v>25</v>
      </c>
      <c r="J111" s="562" t="s">
        <v>940</v>
      </c>
      <c r="K111" s="536"/>
      <c r="L111" s="534" t="s">
        <v>445</v>
      </c>
    </row>
    <row r="112" spans="1:12" s="535" customFormat="1">
      <c r="A112" s="557" t="s">
        <v>1568</v>
      </c>
      <c r="B112" s="557" t="s">
        <v>1258</v>
      </c>
      <c r="C112" s="558" t="s">
        <v>1569</v>
      </c>
      <c r="D112" s="557" t="s">
        <v>122</v>
      </c>
      <c r="E112" s="564" t="s">
        <v>1570</v>
      </c>
      <c r="F112" s="561" t="s">
        <v>1571</v>
      </c>
      <c r="G112" s="536">
        <v>29.5</v>
      </c>
      <c r="H112" s="536">
        <v>50</v>
      </c>
      <c r="I112" s="536">
        <v>29</v>
      </c>
      <c r="J112" s="562" t="s">
        <v>940</v>
      </c>
      <c r="K112" s="536" t="s">
        <v>487</v>
      </c>
      <c r="L112" s="535" t="s">
        <v>445</v>
      </c>
    </row>
    <row r="113" spans="1:12" s="535" customFormat="1">
      <c r="A113" s="557" t="s">
        <v>1568</v>
      </c>
      <c r="B113" s="557" t="s">
        <v>1258</v>
      </c>
      <c r="C113" s="558" t="s">
        <v>1569</v>
      </c>
      <c r="D113" s="557" t="s">
        <v>122</v>
      </c>
      <c r="E113" s="564" t="s">
        <v>1570</v>
      </c>
      <c r="F113" s="561" t="s">
        <v>1572</v>
      </c>
      <c r="G113" s="536">
        <v>27.5</v>
      </c>
      <c r="H113" s="536">
        <v>49</v>
      </c>
      <c r="I113" s="536">
        <v>27.5</v>
      </c>
      <c r="J113" s="562" t="s">
        <v>940</v>
      </c>
      <c r="K113" s="536" t="s">
        <v>487</v>
      </c>
      <c r="L113" s="535" t="s">
        <v>445</v>
      </c>
    </row>
    <row r="114" spans="1:12" s="535" customFormat="1">
      <c r="A114" s="557" t="s">
        <v>1573</v>
      </c>
      <c r="B114" s="557" t="s">
        <v>1574</v>
      </c>
      <c r="C114" s="558" t="s">
        <v>1575</v>
      </c>
      <c r="D114" s="557" t="s">
        <v>1576</v>
      </c>
      <c r="E114" s="564" t="s">
        <v>1577</v>
      </c>
      <c r="F114" s="561" t="s">
        <v>1578</v>
      </c>
      <c r="G114" s="536">
        <v>25</v>
      </c>
      <c r="H114" s="536">
        <v>47</v>
      </c>
      <c r="I114" s="536">
        <v>22</v>
      </c>
      <c r="J114" s="562" t="s">
        <v>1259</v>
      </c>
      <c r="K114" s="536"/>
      <c r="L114" s="535" t="s">
        <v>451</v>
      </c>
    </row>
    <row r="115" spans="1:12" s="535" customFormat="1">
      <c r="A115" s="557" t="s">
        <v>1573</v>
      </c>
      <c r="B115" s="557" t="s">
        <v>1574</v>
      </c>
      <c r="C115" s="558" t="s">
        <v>1575</v>
      </c>
      <c r="D115" s="557" t="s">
        <v>1576</v>
      </c>
      <c r="E115" s="564" t="s">
        <v>1577</v>
      </c>
      <c r="F115" s="561" t="s">
        <v>1579</v>
      </c>
      <c r="G115" s="536">
        <v>27</v>
      </c>
      <c r="H115" s="536">
        <v>49</v>
      </c>
      <c r="I115" s="536">
        <v>23.5</v>
      </c>
      <c r="J115" s="562" t="s">
        <v>1259</v>
      </c>
      <c r="K115" s="536"/>
      <c r="L115" s="535" t="s">
        <v>451</v>
      </c>
    </row>
    <row r="116" spans="1:12" s="535" customFormat="1">
      <c r="A116" s="557" t="s">
        <v>1573</v>
      </c>
      <c r="B116" s="557" t="s">
        <v>1574</v>
      </c>
      <c r="C116" s="558" t="s">
        <v>1575</v>
      </c>
      <c r="D116" s="557" t="s">
        <v>1576</v>
      </c>
      <c r="E116" s="564" t="s">
        <v>1577</v>
      </c>
      <c r="F116" s="561" t="s">
        <v>1580</v>
      </c>
      <c r="G116" s="536">
        <v>29</v>
      </c>
      <c r="H116" s="536">
        <v>51</v>
      </c>
      <c r="I116" s="536">
        <v>25</v>
      </c>
      <c r="J116" s="562" t="s">
        <v>1259</v>
      </c>
      <c r="K116" s="536"/>
      <c r="L116" s="535" t="s">
        <v>451</v>
      </c>
    </row>
    <row r="117" spans="1:12" ht="64.5">
      <c r="A117" s="576" t="s">
        <v>1581</v>
      </c>
      <c r="B117" s="566" t="s">
        <v>1299</v>
      </c>
      <c r="C117" s="567" t="s">
        <v>1582</v>
      </c>
      <c r="D117" s="568" t="s">
        <v>1583</v>
      </c>
      <c r="E117" s="569" t="s">
        <v>1584</v>
      </c>
      <c r="F117" s="570"/>
      <c r="G117" s="537" t="s">
        <v>1434</v>
      </c>
      <c r="H117" s="537" t="s">
        <v>1434</v>
      </c>
      <c r="I117" s="537" t="s">
        <v>1434</v>
      </c>
      <c r="L117" s="577" t="s">
        <v>445</v>
      </c>
    </row>
    <row r="118" spans="1:12" ht="64.5">
      <c r="A118" s="576" t="s">
        <v>1581</v>
      </c>
      <c r="B118" s="566" t="s">
        <v>1299</v>
      </c>
      <c r="C118" s="567" t="s">
        <v>1582</v>
      </c>
      <c r="D118" s="568" t="s">
        <v>1583</v>
      </c>
      <c r="E118" s="569" t="s">
        <v>1584</v>
      </c>
      <c r="F118" s="570"/>
      <c r="G118" s="537" t="s">
        <v>1434</v>
      </c>
      <c r="H118" s="537" t="s">
        <v>1434</v>
      </c>
      <c r="I118" s="537" t="s">
        <v>1434</v>
      </c>
      <c r="L118" s="577" t="s">
        <v>445</v>
      </c>
    </row>
    <row r="119" spans="1:12" ht="64.5">
      <c r="A119" s="576" t="s">
        <v>1581</v>
      </c>
      <c r="B119" s="566" t="s">
        <v>1299</v>
      </c>
      <c r="C119" s="567" t="s">
        <v>1582</v>
      </c>
      <c r="D119" s="568" t="s">
        <v>1583</v>
      </c>
      <c r="E119" s="569" t="s">
        <v>1584</v>
      </c>
      <c r="F119" s="570"/>
      <c r="G119" s="537" t="s">
        <v>1434</v>
      </c>
      <c r="H119" s="537" t="s">
        <v>1434</v>
      </c>
      <c r="I119" s="537" t="s">
        <v>1434</v>
      </c>
      <c r="L119" s="577" t="s">
        <v>445</v>
      </c>
    </row>
    <row r="120" spans="1:12" ht="64.5">
      <c r="A120" s="576" t="s">
        <v>1581</v>
      </c>
      <c r="B120" s="566" t="s">
        <v>1299</v>
      </c>
      <c r="C120" s="567" t="s">
        <v>1582</v>
      </c>
      <c r="D120" s="568" t="s">
        <v>1583</v>
      </c>
      <c r="E120" s="569" t="s">
        <v>1584</v>
      </c>
      <c r="F120" s="570"/>
      <c r="G120" s="537" t="s">
        <v>1434</v>
      </c>
      <c r="H120" s="537" t="s">
        <v>1434</v>
      </c>
      <c r="I120" s="537" t="s">
        <v>1434</v>
      </c>
      <c r="L120" s="577" t="s">
        <v>445</v>
      </c>
    </row>
    <row r="121" spans="1:12" s="535" customFormat="1" ht="63">
      <c r="A121" s="575" t="s">
        <v>1585</v>
      </c>
      <c r="B121" s="557" t="s">
        <v>1299</v>
      </c>
      <c r="C121" s="558" t="s">
        <v>1586</v>
      </c>
      <c r="D121" s="559" t="s">
        <v>1587</v>
      </c>
      <c r="E121" s="560" t="s">
        <v>1588</v>
      </c>
      <c r="F121" s="561" t="s">
        <v>1589</v>
      </c>
      <c r="G121" s="536">
        <v>42</v>
      </c>
      <c r="H121" s="536">
        <v>73</v>
      </c>
      <c r="I121" s="536" t="s">
        <v>1259</v>
      </c>
      <c r="J121" s="562"/>
      <c r="K121" s="536">
        <v>3.21</v>
      </c>
      <c r="L121" s="534" t="s">
        <v>445</v>
      </c>
    </row>
    <row r="122" spans="1:12" s="535" customFormat="1" ht="63">
      <c r="A122" s="575" t="s">
        <v>1585</v>
      </c>
      <c r="B122" s="557" t="s">
        <v>1299</v>
      </c>
      <c r="C122" s="558" t="s">
        <v>1586</v>
      </c>
      <c r="D122" s="559" t="s">
        <v>1587</v>
      </c>
      <c r="E122" s="560" t="s">
        <v>1588</v>
      </c>
      <c r="F122" s="561" t="s">
        <v>1590</v>
      </c>
      <c r="G122" s="536">
        <v>37</v>
      </c>
      <c r="H122" s="536">
        <v>61</v>
      </c>
      <c r="I122" s="536" t="s">
        <v>1259</v>
      </c>
      <c r="J122" s="562"/>
      <c r="K122" s="536">
        <v>3.21</v>
      </c>
      <c r="L122" s="534" t="s">
        <v>445</v>
      </c>
    </row>
    <row r="123" spans="1:12" s="535" customFormat="1" ht="63">
      <c r="A123" s="575" t="s">
        <v>1585</v>
      </c>
      <c r="B123" s="557" t="s">
        <v>1299</v>
      </c>
      <c r="C123" s="558" t="s">
        <v>1586</v>
      </c>
      <c r="D123" s="559" t="s">
        <v>1587</v>
      </c>
      <c r="E123" s="560" t="s">
        <v>1588</v>
      </c>
      <c r="F123" s="561" t="s">
        <v>1591</v>
      </c>
      <c r="G123" s="536">
        <v>42</v>
      </c>
      <c r="H123" s="536">
        <v>73</v>
      </c>
      <c r="I123" s="536" t="s">
        <v>1259</v>
      </c>
      <c r="J123" s="562"/>
      <c r="K123" s="536">
        <v>3.21</v>
      </c>
      <c r="L123" s="534" t="s">
        <v>445</v>
      </c>
    </row>
    <row r="124" spans="1:12" s="535" customFormat="1" ht="63">
      <c r="A124" s="575" t="s">
        <v>1585</v>
      </c>
      <c r="B124" s="557" t="s">
        <v>1299</v>
      </c>
      <c r="C124" s="558" t="s">
        <v>1586</v>
      </c>
      <c r="D124" s="559" t="s">
        <v>1587</v>
      </c>
      <c r="E124" s="560" t="s">
        <v>1588</v>
      </c>
      <c r="F124" s="561" t="s">
        <v>1592</v>
      </c>
      <c r="G124" s="536">
        <v>45</v>
      </c>
      <c r="H124" s="536">
        <v>78</v>
      </c>
      <c r="I124" s="536" t="s">
        <v>1259</v>
      </c>
      <c r="J124" s="562"/>
      <c r="K124" s="536">
        <v>3.21</v>
      </c>
      <c r="L124" s="534" t="s">
        <v>445</v>
      </c>
    </row>
    <row r="125" spans="1:12" s="535" customFormat="1" ht="63">
      <c r="A125" s="575" t="s">
        <v>1585</v>
      </c>
      <c r="B125" s="557" t="s">
        <v>1299</v>
      </c>
      <c r="C125" s="558" t="s">
        <v>1586</v>
      </c>
      <c r="D125" s="559" t="s">
        <v>1587</v>
      </c>
      <c r="E125" s="560" t="s">
        <v>1588</v>
      </c>
      <c r="F125" s="561" t="s">
        <v>1593</v>
      </c>
      <c r="G125" s="536">
        <v>45</v>
      </c>
      <c r="H125" s="536">
        <v>78</v>
      </c>
      <c r="I125" s="536" t="s">
        <v>1259</v>
      </c>
      <c r="J125" s="562"/>
      <c r="K125" s="536">
        <v>3.21</v>
      </c>
      <c r="L125" s="534" t="s">
        <v>445</v>
      </c>
    </row>
    <row r="126" spans="1:12" s="535" customFormat="1" ht="63">
      <c r="A126" s="575" t="s">
        <v>1585</v>
      </c>
      <c r="B126" s="557" t="s">
        <v>1299</v>
      </c>
      <c r="C126" s="558" t="s">
        <v>1586</v>
      </c>
      <c r="D126" s="559" t="s">
        <v>1587</v>
      </c>
      <c r="E126" s="560" t="s">
        <v>1588</v>
      </c>
      <c r="F126" s="561" t="s">
        <v>1594</v>
      </c>
      <c r="G126" s="536">
        <v>50</v>
      </c>
      <c r="H126" s="536">
        <v>88</v>
      </c>
      <c r="I126" s="536" t="s">
        <v>1259</v>
      </c>
      <c r="J126" s="562"/>
      <c r="K126" s="536">
        <v>3.21</v>
      </c>
      <c r="L126" s="534" t="s">
        <v>445</v>
      </c>
    </row>
    <row r="127" spans="1:12" s="535" customFormat="1" ht="63">
      <c r="A127" s="575" t="s">
        <v>1585</v>
      </c>
      <c r="B127" s="557" t="s">
        <v>1299</v>
      </c>
      <c r="C127" s="558" t="s">
        <v>1586</v>
      </c>
      <c r="D127" s="559" t="s">
        <v>1587</v>
      </c>
      <c r="E127" s="560" t="s">
        <v>1588</v>
      </c>
      <c r="F127" s="561" t="s">
        <v>1595</v>
      </c>
      <c r="G127" s="536">
        <v>53</v>
      </c>
      <c r="H127" s="536">
        <v>94</v>
      </c>
      <c r="I127" s="536" t="s">
        <v>1259</v>
      </c>
      <c r="J127" s="562"/>
      <c r="K127" s="536">
        <v>3.21</v>
      </c>
      <c r="L127" s="534" t="s">
        <v>445</v>
      </c>
    </row>
    <row r="128" spans="1:12" s="535" customFormat="1" ht="63">
      <c r="A128" s="575" t="s">
        <v>1585</v>
      </c>
      <c r="B128" s="557" t="s">
        <v>1299</v>
      </c>
      <c r="C128" s="558" t="s">
        <v>1586</v>
      </c>
      <c r="D128" s="559" t="s">
        <v>1587</v>
      </c>
      <c r="E128" s="560" t="s">
        <v>1588</v>
      </c>
      <c r="F128" s="561" t="s">
        <v>1596</v>
      </c>
      <c r="G128" s="536">
        <v>56</v>
      </c>
      <c r="H128" s="536">
        <v>98</v>
      </c>
      <c r="I128" s="536" t="s">
        <v>1259</v>
      </c>
      <c r="J128" s="562"/>
      <c r="K128" s="536">
        <v>3.21</v>
      </c>
      <c r="L128" s="534" t="s">
        <v>445</v>
      </c>
    </row>
    <row r="129" spans="1:12" ht="51.75">
      <c r="A129" s="576" t="s">
        <v>1597</v>
      </c>
      <c r="B129" s="566" t="s">
        <v>1299</v>
      </c>
      <c r="C129" s="567" t="s">
        <v>1598</v>
      </c>
      <c r="D129" s="568" t="s">
        <v>1599</v>
      </c>
      <c r="E129" s="569" t="s">
        <v>1600</v>
      </c>
      <c r="F129" s="570" t="s">
        <v>1601</v>
      </c>
      <c r="G129" s="537" t="s">
        <v>1434</v>
      </c>
      <c r="H129" s="537" t="s">
        <v>1434</v>
      </c>
      <c r="I129" s="537" t="s">
        <v>1434</v>
      </c>
    </row>
    <row r="130" spans="1:12" ht="51.75">
      <c r="A130" s="576" t="s">
        <v>1597</v>
      </c>
      <c r="B130" s="566" t="s">
        <v>1299</v>
      </c>
      <c r="C130" s="567" t="s">
        <v>1598</v>
      </c>
      <c r="D130" s="568" t="s">
        <v>1599</v>
      </c>
      <c r="E130" s="569" t="s">
        <v>1600</v>
      </c>
      <c r="F130" s="570" t="s">
        <v>1602</v>
      </c>
      <c r="G130" s="537" t="s">
        <v>1434</v>
      </c>
      <c r="H130" s="537" t="s">
        <v>1434</v>
      </c>
      <c r="I130" s="537" t="s">
        <v>1434</v>
      </c>
    </row>
    <row r="131" spans="1:12" ht="51.75">
      <c r="A131" s="576" t="s">
        <v>1597</v>
      </c>
      <c r="B131" s="566" t="s">
        <v>1299</v>
      </c>
      <c r="C131" s="567" t="s">
        <v>1598</v>
      </c>
      <c r="D131" s="568" t="s">
        <v>1599</v>
      </c>
      <c r="E131" s="569" t="s">
        <v>1600</v>
      </c>
      <c r="F131" s="570" t="s">
        <v>1603</v>
      </c>
      <c r="G131" s="537" t="s">
        <v>1434</v>
      </c>
      <c r="H131" s="537" t="s">
        <v>1434</v>
      </c>
      <c r="I131" s="537" t="s">
        <v>1434</v>
      </c>
    </row>
    <row r="132" spans="1:12" s="535" customFormat="1" ht="31.5">
      <c r="A132" s="575" t="s">
        <v>1604</v>
      </c>
      <c r="B132" s="557" t="s">
        <v>1299</v>
      </c>
      <c r="C132" s="558" t="s">
        <v>1598</v>
      </c>
      <c r="D132" s="559" t="s">
        <v>1605</v>
      </c>
      <c r="E132" s="560" t="s">
        <v>1606</v>
      </c>
      <c r="F132" s="561" t="s">
        <v>1607</v>
      </c>
      <c r="G132" s="536">
        <v>53.5</v>
      </c>
      <c r="H132" s="536">
        <v>87.5</v>
      </c>
      <c r="I132" s="536">
        <v>0</v>
      </c>
      <c r="J132" s="562"/>
      <c r="K132" s="536" t="s">
        <v>487</v>
      </c>
      <c r="L132" s="535" t="s">
        <v>446</v>
      </c>
    </row>
    <row r="133" spans="1:12" s="535" customFormat="1" ht="31.5">
      <c r="A133" s="575" t="s">
        <v>1604</v>
      </c>
      <c r="B133" s="557" t="s">
        <v>1299</v>
      </c>
      <c r="C133" s="558" t="s">
        <v>1598</v>
      </c>
      <c r="D133" s="559" t="s">
        <v>1605</v>
      </c>
      <c r="E133" s="560" t="s">
        <v>1606</v>
      </c>
      <c r="F133" s="561" t="s">
        <v>1608</v>
      </c>
      <c r="G133" s="536">
        <v>59.5</v>
      </c>
      <c r="H133" s="536">
        <v>98.5</v>
      </c>
      <c r="I133" s="536">
        <v>0</v>
      </c>
      <c r="J133" s="562"/>
      <c r="K133" s="536" t="s">
        <v>487</v>
      </c>
      <c r="L133" s="535" t="s">
        <v>446</v>
      </c>
    </row>
    <row r="134" spans="1:12" s="535" customFormat="1" ht="31.5">
      <c r="A134" s="575" t="s">
        <v>1604</v>
      </c>
      <c r="B134" s="557" t="s">
        <v>1299</v>
      </c>
      <c r="C134" s="558" t="s">
        <v>1598</v>
      </c>
      <c r="D134" s="559" t="s">
        <v>1605</v>
      </c>
      <c r="E134" s="560" t="s">
        <v>1606</v>
      </c>
      <c r="F134" s="561" t="s">
        <v>1609</v>
      </c>
      <c r="G134" s="536">
        <v>70.5</v>
      </c>
      <c r="H134" s="536">
        <v>109.5</v>
      </c>
      <c r="I134" s="536">
        <v>0</v>
      </c>
      <c r="J134" s="562"/>
      <c r="K134" s="536" t="s">
        <v>487</v>
      </c>
      <c r="L134" s="535" t="s">
        <v>446</v>
      </c>
    </row>
    <row r="135" spans="1:12" s="535" customFormat="1">
      <c r="A135" s="557" t="s">
        <v>1610</v>
      </c>
      <c r="B135" s="557" t="s">
        <v>443</v>
      </c>
      <c r="C135" s="558" t="s">
        <v>1611</v>
      </c>
      <c r="D135" s="557" t="s">
        <v>1612</v>
      </c>
      <c r="E135" s="564" t="s">
        <v>1613</v>
      </c>
      <c r="F135" s="535" t="s">
        <v>1614</v>
      </c>
      <c r="G135" s="536">
        <v>27.5</v>
      </c>
      <c r="H135" s="536">
        <v>48.5</v>
      </c>
      <c r="I135" s="536">
        <v>0</v>
      </c>
      <c r="J135" s="562">
        <v>3</v>
      </c>
      <c r="K135" s="536"/>
      <c r="L135" s="535" t="s">
        <v>445</v>
      </c>
    </row>
    <row r="136" spans="1:12" s="535" customFormat="1">
      <c r="A136" s="557" t="s">
        <v>1610</v>
      </c>
      <c r="B136" s="557" t="s">
        <v>443</v>
      </c>
      <c r="C136" s="558" t="s">
        <v>1611</v>
      </c>
      <c r="D136" s="557" t="s">
        <v>1612</v>
      </c>
      <c r="E136" s="564" t="s">
        <v>1613</v>
      </c>
      <c r="F136" s="535" t="s">
        <v>1615</v>
      </c>
      <c r="G136" s="536">
        <v>32</v>
      </c>
      <c r="H136" s="536">
        <v>53</v>
      </c>
      <c r="I136" s="536">
        <v>0</v>
      </c>
      <c r="J136" s="562">
        <v>3</v>
      </c>
      <c r="K136" s="536"/>
      <c r="L136" s="535" t="s">
        <v>445</v>
      </c>
    </row>
    <row r="137" spans="1:12" s="535" customFormat="1">
      <c r="A137" s="557" t="s">
        <v>1610</v>
      </c>
      <c r="B137" s="557" t="s">
        <v>443</v>
      </c>
      <c r="C137" s="558" t="s">
        <v>1611</v>
      </c>
      <c r="D137" s="557" t="s">
        <v>1612</v>
      </c>
      <c r="E137" s="564" t="s">
        <v>1613</v>
      </c>
      <c r="F137" s="535" t="s">
        <v>1616</v>
      </c>
      <c r="G137" s="536">
        <v>37</v>
      </c>
      <c r="H137" s="536">
        <v>57.5</v>
      </c>
      <c r="I137" s="536">
        <v>0</v>
      </c>
      <c r="J137" s="562">
        <v>3</v>
      </c>
      <c r="K137" s="536"/>
      <c r="L137" s="535" t="s">
        <v>445</v>
      </c>
    </row>
    <row r="138" spans="1:12" s="535" customFormat="1">
      <c r="A138" s="557" t="s">
        <v>1617</v>
      </c>
      <c r="B138" s="557" t="s">
        <v>443</v>
      </c>
      <c r="C138" s="558" t="s">
        <v>1618</v>
      </c>
      <c r="D138" s="557" t="s">
        <v>1619</v>
      </c>
      <c r="E138" s="557" t="s">
        <v>1620</v>
      </c>
      <c r="F138" s="535" t="s">
        <v>1621</v>
      </c>
      <c r="G138" s="536">
        <v>36</v>
      </c>
      <c r="H138" s="536">
        <v>58</v>
      </c>
      <c r="I138" s="536">
        <v>36</v>
      </c>
      <c r="J138" s="562">
        <v>5</v>
      </c>
      <c r="K138" s="536"/>
      <c r="L138" s="535" t="s">
        <v>445</v>
      </c>
    </row>
    <row r="139" spans="1:12" s="535" customFormat="1">
      <c r="A139" s="557" t="s">
        <v>1617</v>
      </c>
      <c r="B139" s="557" t="s">
        <v>443</v>
      </c>
      <c r="C139" s="558" t="s">
        <v>1618</v>
      </c>
      <c r="D139" s="557" t="s">
        <v>1619</v>
      </c>
      <c r="E139" s="557" t="s">
        <v>1620</v>
      </c>
      <c r="F139" s="535" t="s">
        <v>1622</v>
      </c>
      <c r="G139" s="536">
        <v>57.5</v>
      </c>
      <c r="H139" s="536">
        <v>110</v>
      </c>
      <c r="I139" s="536">
        <v>57.5</v>
      </c>
      <c r="J139" s="562">
        <v>5</v>
      </c>
      <c r="K139" s="536"/>
      <c r="L139" s="535" t="s">
        <v>445</v>
      </c>
    </row>
    <row r="140" spans="1:12">
      <c r="A140" s="566" t="s">
        <v>1623</v>
      </c>
      <c r="B140" s="566" t="s">
        <v>443</v>
      </c>
      <c r="C140" s="567" t="s">
        <v>1624</v>
      </c>
      <c r="D140" s="566" t="s">
        <v>1625</v>
      </c>
      <c r="E140" s="578" t="s">
        <v>1626</v>
      </c>
      <c r="G140" s="537" t="s">
        <v>1434</v>
      </c>
      <c r="H140" s="537" t="s">
        <v>1434</v>
      </c>
      <c r="I140" s="537" t="s">
        <v>1434</v>
      </c>
      <c r="L140" s="528" t="s">
        <v>445</v>
      </c>
    </row>
    <row r="141" spans="1:12">
      <c r="A141" s="566" t="s">
        <v>1623</v>
      </c>
      <c r="B141" s="566" t="s">
        <v>443</v>
      </c>
      <c r="C141" s="567" t="s">
        <v>1624</v>
      </c>
      <c r="D141" s="566" t="s">
        <v>1625</v>
      </c>
      <c r="E141" s="578" t="s">
        <v>1626</v>
      </c>
      <c r="G141" s="537" t="s">
        <v>1434</v>
      </c>
      <c r="H141" s="537" t="s">
        <v>1434</v>
      </c>
      <c r="I141" s="537" t="s">
        <v>1434</v>
      </c>
      <c r="L141" s="528" t="s">
        <v>445</v>
      </c>
    </row>
    <row r="142" spans="1:12">
      <c r="A142" s="566" t="s">
        <v>1623</v>
      </c>
      <c r="B142" s="566" t="s">
        <v>443</v>
      </c>
      <c r="C142" s="567" t="s">
        <v>1624</v>
      </c>
      <c r="D142" s="566" t="s">
        <v>1625</v>
      </c>
      <c r="E142" s="578" t="s">
        <v>1626</v>
      </c>
      <c r="G142" s="537" t="s">
        <v>1434</v>
      </c>
      <c r="H142" s="537" t="s">
        <v>1434</v>
      </c>
      <c r="I142" s="537" t="s">
        <v>1434</v>
      </c>
      <c r="L142" s="528" t="s">
        <v>445</v>
      </c>
    </row>
    <row r="143" spans="1:12" s="535" customFormat="1">
      <c r="A143" s="557" t="s">
        <v>1627</v>
      </c>
      <c r="B143" s="557" t="s">
        <v>443</v>
      </c>
      <c r="C143" s="558" t="s">
        <v>1618</v>
      </c>
      <c r="D143" s="557" t="s">
        <v>1628</v>
      </c>
      <c r="E143" s="564" t="s">
        <v>1629</v>
      </c>
      <c r="F143" s="535" t="s">
        <v>1556</v>
      </c>
      <c r="G143" s="536">
        <v>32</v>
      </c>
      <c r="H143" s="536">
        <v>54</v>
      </c>
      <c r="I143" s="536">
        <v>30.5</v>
      </c>
      <c r="J143" s="562">
        <v>4</v>
      </c>
      <c r="K143" s="536"/>
      <c r="L143" s="535" t="s">
        <v>445</v>
      </c>
    </row>
    <row r="144" spans="1:12" s="535" customFormat="1">
      <c r="A144" s="557" t="s">
        <v>1627</v>
      </c>
      <c r="B144" s="557" t="s">
        <v>443</v>
      </c>
      <c r="C144" s="558" t="s">
        <v>1618</v>
      </c>
      <c r="D144" s="557" t="s">
        <v>1628</v>
      </c>
      <c r="E144" s="564" t="s">
        <v>1629</v>
      </c>
      <c r="F144" s="535" t="s">
        <v>1630</v>
      </c>
      <c r="G144" s="536">
        <v>28</v>
      </c>
      <c r="H144" s="536">
        <v>51</v>
      </c>
      <c r="I144" s="536">
        <v>28</v>
      </c>
      <c r="J144" s="562">
        <v>4</v>
      </c>
      <c r="K144" s="536"/>
      <c r="L144" s="535" t="s">
        <v>445</v>
      </c>
    </row>
    <row r="145" spans="1:12" s="535" customFormat="1">
      <c r="A145" s="557" t="s">
        <v>1631</v>
      </c>
      <c r="B145" s="557" t="s">
        <v>443</v>
      </c>
      <c r="C145" s="558" t="s">
        <v>1632</v>
      </c>
      <c r="D145" s="557" t="s">
        <v>1633</v>
      </c>
      <c r="E145" s="564" t="s">
        <v>1634</v>
      </c>
      <c r="F145" s="535" t="s">
        <v>1635</v>
      </c>
      <c r="G145" s="536">
        <v>37.5</v>
      </c>
      <c r="H145" s="536">
        <v>62.5</v>
      </c>
      <c r="I145" s="536">
        <v>0</v>
      </c>
      <c r="J145" s="562"/>
      <c r="K145" s="536"/>
      <c r="L145" s="535" t="s">
        <v>451</v>
      </c>
    </row>
    <row r="146" spans="1:12" s="535" customFormat="1">
      <c r="A146" s="557" t="s">
        <v>1631</v>
      </c>
      <c r="B146" s="557" t="s">
        <v>443</v>
      </c>
      <c r="C146" s="558" t="s">
        <v>1632</v>
      </c>
      <c r="D146" s="557" t="s">
        <v>1633</v>
      </c>
      <c r="E146" s="564" t="s">
        <v>1634</v>
      </c>
      <c r="F146" s="535" t="s">
        <v>1636</v>
      </c>
      <c r="G146" s="536">
        <v>44.5</v>
      </c>
      <c r="H146" s="536">
        <v>74</v>
      </c>
      <c r="I146" s="536">
        <v>0</v>
      </c>
      <c r="J146" s="562"/>
      <c r="K146" s="536"/>
      <c r="L146" s="535" t="s">
        <v>451</v>
      </c>
    </row>
    <row r="147" spans="1:12" s="535" customFormat="1">
      <c r="A147" s="557" t="s">
        <v>1631</v>
      </c>
      <c r="B147" s="557" t="s">
        <v>443</v>
      </c>
      <c r="C147" s="558" t="s">
        <v>1632</v>
      </c>
      <c r="D147" s="557" t="s">
        <v>1633</v>
      </c>
      <c r="E147" s="564" t="s">
        <v>1634</v>
      </c>
      <c r="F147" s="561" t="s">
        <v>1637</v>
      </c>
      <c r="G147" s="536">
        <v>50.5</v>
      </c>
      <c r="H147" s="536">
        <v>83.5</v>
      </c>
      <c r="I147" s="536">
        <v>0</v>
      </c>
      <c r="J147" s="562"/>
      <c r="K147" s="536"/>
      <c r="L147" s="534" t="s">
        <v>445</v>
      </c>
    </row>
    <row r="148" spans="1:12" s="535" customFormat="1">
      <c r="A148" s="557" t="s">
        <v>1631</v>
      </c>
      <c r="B148" s="557" t="s">
        <v>443</v>
      </c>
      <c r="C148" s="558" t="s">
        <v>1632</v>
      </c>
      <c r="D148" s="557" t="s">
        <v>1633</v>
      </c>
      <c r="E148" s="564" t="s">
        <v>1634</v>
      </c>
      <c r="F148" s="561" t="s">
        <v>1638</v>
      </c>
      <c r="G148" s="536">
        <v>54</v>
      </c>
      <c r="H148" s="536">
        <v>87.5</v>
      </c>
      <c r="I148" s="536">
        <v>0</v>
      </c>
      <c r="J148" s="562"/>
      <c r="K148" s="536"/>
      <c r="L148" s="534" t="s">
        <v>445</v>
      </c>
    </row>
    <row r="149" spans="1:12" s="535" customFormat="1">
      <c r="A149" s="557" t="s">
        <v>1631</v>
      </c>
      <c r="B149" s="557" t="s">
        <v>443</v>
      </c>
      <c r="C149" s="558" t="s">
        <v>1632</v>
      </c>
      <c r="D149" s="557" t="s">
        <v>1633</v>
      </c>
      <c r="E149" s="564" t="s">
        <v>1634</v>
      </c>
      <c r="F149" s="561" t="s">
        <v>1639</v>
      </c>
      <c r="G149" s="536">
        <v>51</v>
      </c>
      <c r="H149" s="536">
        <v>84</v>
      </c>
      <c r="I149" s="536">
        <v>0</v>
      </c>
      <c r="J149" s="562"/>
      <c r="K149" s="536"/>
      <c r="L149" s="534" t="s">
        <v>445</v>
      </c>
    </row>
    <row r="150" spans="1:12" s="535" customFormat="1">
      <c r="A150" s="557" t="s">
        <v>1631</v>
      </c>
      <c r="B150" s="557" t="s">
        <v>443</v>
      </c>
      <c r="C150" s="558" t="s">
        <v>1632</v>
      </c>
      <c r="D150" s="557" t="s">
        <v>1633</v>
      </c>
      <c r="E150" s="564" t="s">
        <v>1634</v>
      </c>
      <c r="F150" s="561" t="s">
        <v>1640</v>
      </c>
      <c r="G150" s="536">
        <v>56.5</v>
      </c>
      <c r="H150" s="536">
        <v>93.5</v>
      </c>
      <c r="I150" s="536">
        <v>0</v>
      </c>
      <c r="J150" s="562"/>
      <c r="K150" s="536"/>
      <c r="L150" s="534" t="s">
        <v>445</v>
      </c>
    </row>
    <row r="151" spans="1:12" s="535" customFormat="1" ht="31.5">
      <c r="A151" s="557" t="s">
        <v>1631</v>
      </c>
      <c r="B151" s="557" t="s">
        <v>443</v>
      </c>
      <c r="C151" s="558" t="s">
        <v>1632</v>
      </c>
      <c r="D151" s="557" t="s">
        <v>1633</v>
      </c>
      <c r="E151" s="564" t="s">
        <v>1634</v>
      </c>
      <c r="F151" s="561" t="s">
        <v>1641</v>
      </c>
      <c r="G151" s="536">
        <v>56.5</v>
      </c>
      <c r="H151" s="536">
        <v>93.5</v>
      </c>
      <c r="I151" s="536">
        <v>0</v>
      </c>
      <c r="J151" s="562"/>
      <c r="K151" s="536"/>
      <c r="L151" s="534" t="s">
        <v>445</v>
      </c>
    </row>
    <row r="152" spans="1:12" s="535" customFormat="1">
      <c r="A152" s="557" t="s">
        <v>1642</v>
      </c>
      <c r="B152" s="557" t="s">
        <v>443</v>
      </c>
      <c r="C152" s="558" t="s">
        <v>1643</v>
      </c>
      <c r="D152" s="557" t="s">
        <v>1644</v>
      </c>
      <c r="E152" s="564" t="s">
        <v>1645</v>
      </c>
      <c r="F152" s="561" t="s">
        <v>1646</v>
      </c>
      <c r="G152" s="536">
        <v>39.5</v>
      </c>
      <c r="H152" s="536">
        <v>60</v>
      </c>
      <c r="I152" s="536">
        <v>0</v>
      </c>
      <c r="J152" s="562">
        <v>5</v>
      </c>
      <c r="K152" s="536"/>
      <c r="L152" s="534" t="s">
        <v>445</v>
      </c>
    </row>
    <row r="153" spans="1:12" s="535" customFormat="1">
      <c r="A153" s="557" t="s">
        <v>1642</v>
      </c>
      <c r="B153" s="557" t="s">
        <v>443</v>
      </c>
      <c r="C153" s="558" t="s">
        <v>1643</v>
      </c>
      <c r="D153" s="557" t="s">
        <v>1644</v>
      </c>
      <c r="E153" s="564" t="s">
        <v>1645</v>
      </c>
      <c r="F153" s="561" t="s">
        <v>1647</v>
      </c>
      <c r="G153" s="536">
        <v>49.5</v>
      </c>
      <c r="H153" s="536">
        <v>82</v>
      </c>
      <c r="I153" s="536">
        <v>0</v>
      </c>
      <c r="J153" s="562">
        <v>5</v>
      </c>
      <c r="K153" s="536"/>
      <c r="L153" s="534" t="s">
        <v>445</v>
      </c>
    </row>
    <row r="154" spans="1:12" s="535" customFormat="1" ht="31.5">
      <c r="A154" s="557" t="s">
        <v>1642</v>
      </c>
      <c r="B154" s="557" t="s">
        <v>443</v>
      </c>
      <c r="C154" s="558" t="s">
        <v>1643</v>
      </c>
      <c r="D154" s="557" t="s">
        <v>1644</v>
      </c>
      <c r="E154" s="564" t="s">
        <v>1645</v>
      </c>
      <c r="F154" s="561" t="s">
        <v>1648</v>
      </c>
      <c r="G154" s="536">
        <v>51.5</v>
      </c>
      <c r="H154" s="536">
        <v>84</v>
      </c>
      <c r="I154" s="536">
        <v>0</v>
      </c>
      <c r="J154" s="562">
        <v>5</v>
      </c>
      <c r="K154" s="536"/>
      <c r="L154" s="534" t="s">
        <v>445</v>
      </c>
    </row>
    <row r="155" spans="1:12" s="535" customFormat="1" ht="31.5">
      <c r="A155" s="557" t="s">
        <v>1642</v>
      </c>
      <c r="B155" s="557" t="s">
        <v>443</v>
      </c>
      <c r="C155" s="558" t="s">
        <v>1643</v>
      </c>
      <c r="D155" s="557" t="s">
        <v>1644</v>
      </c>
      <c r="E155" s="564" t="s">
        <v>1645</v>
      </c>
      <c r="F155" s="561" t="s">
        <v>1649</v>
      </c>
      <c r="G155" s="536">
        <v>67.5</v>
      </c>
      <c r="H155" s="536">
        <v>99</v>
      </c>
      <c r="I155" s="536">
        <v>0</v>
      </c>
      <c r="J155" s="562">
        <v>5</v>
      </c>
      <c r="K155" s="536"/>
      <c r="L155" s="534" t="s">
        <v>445</v>
      </c>
    </row>
    <row r="156" spans="1:12" s="535" customFormat="1">
      <c r="A156" s="557" t="s">
        <v>1642</v>
      </c>
      <c r="B156" s="557" t="s">
        <v>443</v>
      </c>
      <c r="C156" s="558" t="s">
        <v>1643</v>
      </c>
      <c r="D156" s="557" t="s">
        <v>1644</v>
      </c>
      <c r="E156" s="564" t="s">
        <v>1645</v>
      </c>
      <c r="F156" s="561" t="s">
        <v>1650</v>
      </c>
      <c r="G156" s="536">
        <v>42.5</v>
      </c>
      <c r="H156" s="536">
        <v>75</v>
      </c>
      <c r="I156" s="536">
        <v>0</v>
      </c>
      <c r="J156" s="562">
        <v>5</v>
      </c>
      <c r="K156" s="536"/>
      <c r="L156" s="534" t="s">
        <v>445</v>
      </c>
    </row>
    <row r="157" spans="1:12" s="535" customFormat="1" ht="31.5">
      <c r="A157" s="557" t="s">
        <v>1651</v>
      </c>
      <c r="B157" s="557" t="s">
        <v>443</v>
      </c>
      <c r="C157" s="558" t="s">
        <v>1618</v>
      </c>
      <c r="D157" s="557" t="s">
        <v>1652</v>
      </c>
      <c r="E157" s="564" t="s">
        <v>1653</v>
      </c>
      <c r="F157" s="561" t="s">
        <v>1654</v>
      </c>
      <c r="G157" s="536">
        <v>64</v>
      </c>
      <c r="H157" s="536">
        <v>109</v>
      </c>
      <c r="I157" s="536">
        <v>54</v>
      </c>
      <c r="J157" s="562">
        <v>4</v>
      </c>
      <c r="K157" s="536"/>
      <c r="L157" s="534" t="s">
        <v>445</v>
      </c>
    </row>
    <row r="158" spans="1:12" s="535" customFormat="1" ht="31.5">
      <c r="A158" s="557" t="s">
        <v>1651</v>
      </c>
      <c r="B158" s="557" t="s">
        <v>443</v>
      </c>
      <c r="C158" s="558" t="s">
        <v>1618</v>
      </c>
      <c r="D158" s="557" t="s">
        <v>1652</v>
      </c>
      <c r="E158" s="564" t="s">
        <v>1653</v>
      </c>
      <c r="F158" s="561" t="s">
        <v>1655</v>
      </c>
      <c r="G158" s="536">
        <v>52.5</v>
      </c>
      <c r="H158" s="536">
        <v>97.5</v>
      </c>
      <c r="I158" s="536">
        <v>46.5</v>
      </c>
      <c r="J158" s="562">
        <v>4</v>
      </c>
      <c r="K158" s="536"/>
      <c r="L158" s="534" t="s">
        <v>445</v>
      </c>
    </row>
    <row r="159" spans="1:12" s="535" customFormat="1">
      <c r="A159" s="557" t="s">
        <v>1651</v>
      </c>
      <c r="B159" s="557" t="s">
        <v>443</v>
      </c>
      <c r="C159" s="558" t="s">
        <v>1618</v>
      </c>
      <c r="D159" s="557" t="s">
        <v>1652</v>
      </c>
      <c r="E159" s="564" t="s">
        <v>1653</v>
      </c>
      <c r="F159" s="561" t="s">
        <v>1656</v>
      </c>
      <c r="G159" s="536">
        <v>82.5</v>
      </c>
      <c r="H159" s="536">
        <v>128</v>
      </c>
      <c r="I159" s="536">
        <v>66.5</v>
      </c>
      <c r="J159" s="562">
        <v>4</v>
      </c>
      <c r="K159" s="536"/>
      <c r="L159" s="534" t="s">
        <v>445</v>
      </c>
    </row>
    <row r="160" spans="1:12" s="535" customFormat="1">
      <c r="A160" s="557" t="s">
        <v>1651</v>
      </c>
      <c r="B160" s="557" t="s">
        <v>443</v>
      </c>
      <c r="C160" s="558" t="s">
        <v>1618</v>
      </c>
      <c r="D160" s="557" t="s">
        <v>1652</v>
      </c>
      <c r="E160" s="564" t="s">
        <v>1653</v>
      </c>
      <c r="F160" s="561" t="s">
        <v>1657</v>
      </c>
      <c r="G160" s="536">
        <v>64</v>
      </c>
      <c r="H160" s="536">
        <v>109</v>
      </c>
      <c r="I160" s="536">
        <v>54</v>
      </c>
      <c r="J160" s="562">
        <v>4</v>
      </c>
      <c r="K160" s="536"/>
      <c r="L160" s="534" t="s">
        <v>445</v>
      </c>
    </row>
    <row r="161" spans="1:12" s="535" customFormat="1">
      <c r="A161" s="557" t="s">
        <v>1651</v>
      </c>
      <c r="B161" s="557" t="s">
        <v>443</v>
      </c>
      <c r="C161" s="558" t="s">
        <v>1618</v>
      </c>
      <c r="D161" s="557" t="s">
        <v>1652</v>
      </c>
      <c r="E161" s="564" t="s">
        <v>1653</v>
      </c>
      <c r="F161" s="561" t="s">
        <v>1658</v>
      </c>
      <c r="G161" s="536">
        <v>94</v>
      </c>
      <c r="H161" s="536">
        <v>139</v>
      </c>
      <c r="I161" s="536">
        <v>74</v>
      </c>
      <c r="J161" s="562">
        <v>4</v>
      </c>
      <c r="K161" s="536"/>
      <c r="L161" s="534" t="s">
        <v>445</v>
      </c>
    </row>
    <row r="162" spans="1:12" s="535" customFormat="1">
      <c r="A162" s="557" t="s">
        <v>1651</v>
      </c>
      <c r="B162" s="557" t="s">
        <v>443</v>
      </c>
      <c r="C162" s="558" t="s">
        <v>1618</v>
      </c>
      <c r="D162" s="557" t="s">
        <v>1652</v>
      </c>
      <c r="E162" s="564" t="s">
        <v>1653</v>
      </c>
      <c r="F162" s="561" t="s">
        <v>1659</v>
      </c>
      <c r="G162" s="536">
        <v>75</v>
      </c>
      <c r="H162" s="536">
        <v>120</v>
      </c>
      <c r="I162" s="536">
        <v>61.5</v>
      </c>
      <c r="J162" s="562">
        <v>4</v>
      </c>
      <c r="K162" s="536"/>
      <c r="L162" s="534" t="s">
        <v>445</v>
      </c>
    </row>
    <row r="163" spans="1:12" s="535" customFormat="1" ht="31.5">
      <c r="A163" s="557" t="s">
        <v>1660</v>
      </c>
      <c r="B163" s="557" t="s">
        <v>443</v>
      </c>
      <c r="C163" s="558" t="s">
        <v>1618</v>
      </c>
      <c r="D163" s="557" t="s">
        <v>1661</v>
      </c>
      <c r="E163" s="564" t="s">
        <v>1662</v>
      </c>
      <c r="F163" s="561" t="s">
        <v>1663</v>
      </c>
      <c r="G163" s="536">
        <v>54.5</v>
      </c>
      <c r="H163" s="536">
        <v>91.5</v>
      </c>
      <c r="I163" s="536">
        <v>0</v>
      </c>
      <c r="J163" s="562"/>
      <c r="K163" s="536"/>
      <c r="L163" s="534" t="s">
        <v>446</v>
      </c>
    </row>
    <row r="164" spans="1:12" s="535" customFormat="1" ht="31.5">
      <c r="A164" s="557" t="s">
        <v>1660</v>
      </c>
      <c r="B164" s="557" t="s">
        <v>443</v>
      </c>
      <c r="C164" s="558" t="s">
        <v>1618</v>
      </c>
      <c r="D164" s="557" t="s">
        <v>1661</v>
      </c>
      <c r="E164" s="564" t="s">
        <v>1662</v>
      </c>
      <c r="F164" s="561" t="s">
        <v>1664</v>
      </c>
      <c r="G164" s="536">
        <v>57.5</v>
      </c>
      <c r="H164" s="536">
        <v>93.5</v>
      </c>
      <c r="I164" s="536">
        <v>0</v>
      </c>
      <c r="J164" s="562"/>
      <c r="K164" s="536"/>
      <c r="L164" s="534" t="s">
        <v>446</v>
      </c>
    </row>
    <row r="165" spans="1:12" s="535" customFormat="1" ht="31.5">
      <c r="A165" s="557" t="s">
        <v>1660</v>
      </c>
      <c r="B165" s="557" t="s">
        <v>443</v>
      </c>
      <c r="C165" s="558" t="s">
        <v>1618</v>
      </c>
      <c r="D165" s="557" t="s">
        <v>1661</v>
      </c>
      <c r="E165" s="564" t="s">
        <v>1662</v>
      </c>
      <c r="F165" s="561" t="s">
        <v>1665</v>
      </c>
      <c r="G165" s="536">
        <v>66</v>
      </c>
      <c r="H165" s="536">
        <v>104.5</v>
      </c>
      <c r="I165" s="536">
        <v>0</v>
      </c>
      <c r="J165" s="562"/>
      <c r="K165" s="536"/>
      <c r="L165" s="534" t="s">
        <v>446</v>
      </c>
    </row>
    <row r="166" spans="1:12" s="535" customFormat="1">
      <c r="A166" s="557" t="s">
        <v>1660</v>
      </c>
      <c r="B166" s="557" t="s">
        <v>443</v>
      </c>
      <c r="C166" s="558" t="s">
        <v>1618</v>
      </c>
      <c r="D166" s="557" t="s">
        <v>1661</v>
      </c>
      <c r="E166" s="564" t="s">
        <v>1662</v>
      </c>
      <c r="F166" s="561" t="s">
        <v>1666</v>
      </c>
      <c r="G166" s="536">
        <v>69.5</v>
      </c>
      <c r="H166" s="536">
        <v>121</v>
      </c>
      <c r="I166" s="536">
        <v>0</v>
      </c>
      <c r="J166" s="562"/>
      <c r="K166" s="536"/>
      <c r="L166" s="534" t="s">
        <v>446</v>
      </c>
    </row>
    <row r="167" spans="1:12" s="535" customFormat="1">
      <c r="A167" s="557" t="s">
        <v>1660</v>
      </c>
      <c r="B167" s="557" t="s">
        <v>443</v>
      </c>
      <c r="C167" s="558" t="s">
        <v>1618</v>
      </c>
      <c r="D167" s="557" t="s">
        <v>1661</v>
      </c>
      <c r="E167" s="564" t="s">
        <v>1662</v>
      </c>
      <c r="F167" s="561" t="s">
        <v>1667</v>
      </c>
      <c r="G167" s="536">
        <v>82.5</v>
      </c>
      <c r="H167" s="536">
        <v>154</v>
      </c>
      <c r="I167" s="536">
        <v>0</v>
      </c>
      <c r="J167" s="562"/>
      <c r="K167" s="536"/>
      <c r="L167" s="534" t="s">
        <v>446</v>
      </c>
    </row>
    <row r="168" spans="1:12" s="535" customFormat="1">
      <c r="A168" s="557" t="s">
        <v>1660</v>
      </c>
      <c r="B168" s="557" t="s">
        <v>443</v>
      </c>
      <c r="C168" s="558" t="s">
        <v>1618</v>
      </c>
      <c r="D168" s="557" t="s">
        <v>1661</v>
      </c>
      <c r="E168" s="564" t="s">
        <v>1662</v>
      </c>
      <c r="F168" s="561" t="s">
        <v>1668</v>
      </c>
      <c r="G168" s="536" t="s">
        <v>940</v>
      </c>
      <c r="H168" s="536" t="s">
        <v>940</v>
      </c>
      <c r="I168" s="536" t="s">
        <v>940</v>
      </c>
      <c r="J168" s="562"/>
      <c r="K168" s="536"/>
      <c r="L168" s="534" t="s">
        <v>446</v>
      </c>
    </row>
    <row r="169" spans="1:12" s="535" customFormat="1" ht="31.5">
      <c r="A169" s="557" t="s">
        <v>1669</v>
      </c>
      <c r="B169" s="557" t="s">
        <v>443</v>
      </c>
      <c r="C169" s="558" t="s">
        <v>1618</v>
      </c>
      <c r="D169" s="557" t="s">
        <v>1670</v>
      </c>
      <c r="E169" s="564" t="s">
        <v>1671</v>
      </c>
      <c r="F169" s="561" t="s">
        <v>1672</v>
      </c>
      <c r="G169" s="536">
        <v>54</v>
      </c>
      <c r="H169" s="536">
        <v>94</v>
      </c>
      <c r="I169" s="536">
        <v>47.5</v>
      </c>
      <c r="J169" s="562"/>
      <c r="K169" s="536"/>
      <c r="L169" s="535" t="s">
        <v>445</v>
      </c>
    </row>
    <row r="170" spans="1:12" s="535" customFormat="1">
      <c r="A170" s="557" t="s">
        <v>1669</v>
      </c>
      <c r="B170" s="557" t="s">
        <v>443</v>
      </c>
      <c r="C170" s="558" t="s">
        <v>1618</v>
      </c>
      <c r="D170" s="557" t="s">
        <v>1670</v>
      </c>
      <c r="E170" s="564" t="s">
        <v>1671</v>
      </c>
      <c r="F170" s="561" t="s">
        <v>1673</v>
      </c>
      <c r="G170" s="536">
        <v>57</v>
      </c>
      <c r="H170" s="536">
        <v>101</v>
      </c>
      <c r="I170" s="536">
        <v>49.5</v>
      </c>
      <c r="J170" s="562"/>
      <c r="K170" s="536"/>
      <c r="L170" s="535" t="s">
        <v>445</v>
      </c>
    </row>
    <row r="171" spans="1:12" s="535" customFormat="1" ht="31.5">
      <c r="A171" s="557" t="s">
        <v>1669</v>
      </c>
      <c r="B171" s="557" t="s">
        <v>443</v>
      </c>
      <c r="C171" s="558" t="s">
        <v>1618</v>
      </c>
      <c r="D171" s="557" t="s">
        <v>1670</v>
      </c>
      <c r="E171" s="564" t="s">
        <v>1671</v>
      </c>
      <c r="F171" s="561" t="s">
        <v>1674</v>
      </c>
      <c r="G171" s="536">
        <v>57</v>
      </c>
      <c r="H171" s="536">
        <v>101</v>
      </c>
      <c r="I171" s="536">
        <v>49.5</v>
      </c>
      <c r="J171" s="562"/>
      <c r="K171" s="536"/>
      <c r="L171" s="535" t="s">
        <v>445</v>
      </c>
    </row>
    <row r="172" spans="1:12" s="535" customFormat="1">
      <c r="A172" s="557" t="s">
        <v>1669</v>
      </c>
      <c r="B172" s="557" t="s">
        <v>443</v>
      </c>
      <c r="C172" s="558" t="s">
        <v>1618</v>
      </c>
      <c r="D172" s="557" t="s">
        <v>1670</v>
      </c>
      <c r="E172" s="564" t="s">
        <v>1671</v>
      </c>
      <c r="F172" s="561" t="s">
        <v>1486</v>
      </c>
      <c r="G172" s="536">
        <v>58</v>
      </c>
      <c r="H172" s="536">
        <v>104</v>
      </c>
      <c r="I172" s="536">
        <v>50</v>
      </c>
      <c r="J172" s="562"/>
      <c r="K172" s="536"/>
      <c r="L172" s="535" t="s">
        <v>445</v>
      </c>
    </row>
    <row r="173" spans="1:12" s="535" customFormat="1">
      <c r="A173" s="557" t="s">
        <v>1669</v>
      </c>
      <c r="B173" s="557" t="s">
        <v>443</v>
      </c>
      <c r="C173" s="558" t="s">
        <v>1618</v>
      </c>
      <c r="D173" s="557" t="s">
        <v>1670</v>
      </c>
      <c r="E173" s="564" t="s">
        <v>1671</v>
      </c>
      <c r="F173" s="561" t="s">
        <v>1675</v>
      </c>
      <c r="G173" s="536">
        <v>64</v>
      </c>
      <c r="H173" s="536">
        <v>114</v>
      </c>
      <c r="I173" s="536">
        <v>54</v>
      </c>
      <c r="J173" s="562"/>
      <c r="K173" s="536"/>
      <c r="L173" s="535" t="s">
        <v>445</v>
      </c>
    </row>
    <row r="174" spans="1:12" s="535" customFormat="1">
      <c r="A174" s="557" t="s">
        <v>1669</v>
      </c>
      <c r="B174" s="557" t="s">
        <v>443</v>
      </c>
      <c r="C174" s="558" t="s">
        <v>1618</v>
      </c>
      <c r="D174" s="557" t="s">
        <v>1670</v>
      </c>
      <c r="E174" s="564" t="s">
        <v>1671</v>
      </c>
      <c r="F174" s="561" t="s">
        <v>1676</v>
      </c>
      <c r="G174" s="536">
        <v>64</v>
      </c>
      <c r="H174" s="536">
        <v>114</v>
      </c>
      <c r="I174" s="536">
        <v>54</v>
      </c>
      <c r="J174" s="562"/>
      <c r="K174" s="536"/>
      <c r="L174" s="535" t="s">
        <v>445</v>
      </c>
    </row>
    <row r="175" spans="1:12" s="535" customFormat="1">
      <c r="A175" s="557" t="s">
        <v>1669</v>
      </c>
      <c r="B175" s="557" t="s">
        <v>443</v>
      </c>
      <c r="C175" s="558" t="s">
        <v>1618</v>
      </c>
      <c r="D175" s="557" t="s">
        <v>1670</v>
      </c>
      <c r="E175" s="564" t="s">
        <v>1671</v>
      </c>
      <c r="F175" s="561" t="s">
        <v>1677</v>
      </c>
      <c r="G175" s="536">
        <v>68</v>
      </c>
      <c r="H175" s="536">
        <v>121</v>
      </c>
      <c r="I175" s="536">
        <v>57</v>
      </c>
      <c r="J175" s="562"/>
      <c r="K175" s="536"/>
      <c r="L175" s="535" t="s">
        <v>445</v>
      </c>
    </row>
    <row r="176" spans="1:12" s="535" customFormat="1">
      <c r="A176" s="557" t="s">
        <v>1669</v>
      </c>
      <c r="B176" s="557" t="s">
        <v>443</v>
      </c>
      <c r="C176" s="558" t="s">
        <v>1618</v>
      </c>
      <c r="D176" s="557" t="s">
        <v>1670</v>
      </c>
      <c r="E176" s="564" t="s">
        <v>1671</v>
      </c>
      <c r="F176" s="561" t="s">
        <v>1678</v>
      </c>
      <c r="G176" s="536">
        <v>71</v>
      </c>
      <c r="H176" s="536">
        <v>128</v>
      </c>
      <c r="I176" s="536">
        <v>59</v>
      </c>
      <c r="J176" s="562"/>
      <c r="K176" s="536"/>
      <c r="L176" s="535" t="s">
        <v>445</v>
      </c>
    </row>
    <row r="177" spans="1:12" s="535" customFormat="1">
      <c r="A177" s="557" t="s">
        <v>1669</v>
      </c>
      <c r="B177" s="557" t="s">
        <v>443</v>
      </c>
      <c r="C177" s="558" t="s">
        <v>1618</v>
      </c>
      <c r="D177" s="557" t="s">
        <v>1670</v>
      </c>
      <c r="E177" s="564" t="s">
        <v>1671</v>
      </c>
      <c r="F177" s="561" t="s">
        <v>1679</v>
      </c>
      <c r="G177" s="536">
        <v>81</v>
      </c>
      <c r="H177" s="536">
        <v>148</v>
      </c>
      <c r="I177" s="536">
        <v>65.5</v>
      </c>
      <c r="J177" s="562"/>
      <c r="K177" s="536"/>
      <c r="L177" s="535" t="s">
        <v>445</v>
      </c>
    </row>
    <row r="178" spans="1:12" s="535" customFormat="1" ht="51.75">
      <c r="A178" s="557" t="s">
        <v>1680</v>
      </c>
      <c r="B178" s="557" t="s">
        <v>1681</v>
      </c>
      <c r="C178" s="558" t="s">
        <v>1682</v>
      </c>
      <c r="D178" s="559" t="s">
        <v>1683</v>
      </c>
      <c r="E178" s="560" t="s">
        <v>1684</v>
      </c>
      <c r="F178" s="561" t="s">
        <v>1685</v>
      </c>
      <c r="G178" s="536">
        <v>18</v>
      </c>
      <c r="H178" s="536">
        <v>34</v>
      </c>
      <c r="I178" s="536">
        <v>0</v>
      </c>
      <c r="J178" s="562">
        <v>4</v>
      </c>
      <c r="K178" s="536"/>
      <c r="L178" s="534" t="s">
        <v>451</v>
      </c>
    </row>
    <row r="179" spans="1:12" s="535" customFormat="1" ht="51.75">
      <c r="A179" s="557" t="s">
        <v>1680</v>
      </c>
      <c r="B179" s="557" t="s">
        <v>1681</v>
      </c>
      <c r="C179" s="558" t="s">
        <v>1682</v>
      </c>
      <c r="D179" s="559" t="s">
        <v>1683</v>
      </c>
      <c r="E179" s="560" t="s">
        <v>1684</v>
      </c>
      <c r="F179" s="561" t="s">
        <v>1686</v>
      </c>
      <c r="G179" s="536">
        <v>21.5</v>
      </c>
      <c r="H179" s="536">
        <v>42.5</v>
      </c>
      <c r="I179" s="536">
        <v>0</v>
      </c>
      <c r="J179" s="562">
        <v>4</v>
      </c>
      <c r="K179" s="536"/>
      <c r="L179" s="534" t="s">
        <v>451</v>
      </c>
    </row>
    <row r="180" spans="1:12" s="535" customFormat="1" ht="51.75">
      <c r="A180" s="557" t="s">
        <v>1680</v>
      </c>
      <c r="B180" s="557" t="s">
        <v>1681</v>
      </c>
      <c r="C180" s="558" t="s">
        <v>1682</v>
      </c>
      <c r="D180" s="559" t="s">
        <v>1683</v>
      </c>
      <c r="E180" s="560" t="s">
        <v>1684</v>
      </c>
      <c r="F180" s="561" t="s">
        <v>1687</v>
      </c>
      <c r="G180" s="536">
        <v>21.5</v>
      </c>
      <c r="H180" s="536">
        <v>42.5</v>
      </c>
      <c r="I180" s="536">
        <v>0</v>
      </c>
      <c r="J180" s="562">
        <v>4</v>
      </c>
      <c r="K180" s="536"/>
      <c r="L180" s="534" t="s">
        <v>451</v>
      </c>
    </row>
    <row r="181" spans="1:12" s="535" customFormat="1" ht="51.75">
      <c r="A181" s="557" t="s">
        <v>1680</v>
      </c>
      <c r="B181" s="557" t="s">
        <v>1681</v>
      </c>
      <c r="C181" s="558" t="s">
        <v>1682</v>
      </c>
      <c r="D181" s="559" t="s">
        <v>1683</v>
      </c>
      <c r="E181" s="560" t="s">
        <v>1684</v>
      </c>
      <c r="F181" s="561" t="s">
        <v>1688</v>
      </c>
      <c r="G181" s="536">
        <v>29.5</v>
      </c>
      <c r="H181" s="536">
        <v>50.5</v>
      </c>
      <c r="I181" s="536">
        <v>0</v>
      </c>
      <c r="J181" s="562">
        <v>4</v>
      </c>
      <c r="K181" s="536"/>
      <c r="L181" s="534" t="s">
        <v>451</v>
      </c>
    </row>
    <row r="182" spans="1:12" s="535" customFormat="1">
      <c r="A182" s="557" t="s">
        <v>1689</v>
      </c>
      <c r="B182" s="557" t="s">
        <v>1690</v>
      </c>
      <c r="C182" s="558" t="s">
        <v>1691</v>
      </c>
      <c r="D182" s="557" t="s">
        <v>1692</v>
      </c>
      <c r="E182" s="564" t="s">
        <v>1693</v>
      </c>
      <c r="F182" s="535" t="s">
        <v>1694</v>
      </c>
      <c r="G182" s="536">
        <v>33</v>
      </c>
      <c r="H182" s="536">
        <v>54</v>
      </c>
      <c r="I182" s="536">
        <v>0</v>
      </c>
      <c r="J182" s="562">
        <v>3</v>
      </c>
      <c r="K182" s="536"/>
      <c r="L182" s="535" t="s">
        <v>445</v>
      </c>
    </row>
    <row r="183" spans="1:12" s="535" customFormat="1">
      <c r="A183" s="557" t="s">
        <v>1689</v>
      </c>
      <c r="B183" s="557" t="s">
        <v>1690</v>
      </c>
      <c r="C183" s="558" t="s">
        <v>1691</v>
      </c>
      <c r="D183" s="557" t="s">
        <v>1692</v>
      </c>
      <c r="E183" s="564" t="s">
        <v>1693</v>
      </c>
      <c r="F183" s="535" t="s">
        <v>1695</v>
      </c>
      <c r="G183" s="536">
        <v>40</v>
      </c>
      <c r="H183" s="536">
        <v>61</v>
      </c>
      <c r="I183" s="536">
        <v>0</v>
      </c>
      <c r="J183" s="562">
        <v>3</v>
      </c>
      <c r="K183" s="536"/>
      <c r="L183" s="535" t="s">
        <v>445</v>
      </c>
    </row>
    <row r="184" spans="1:12" s="535" customFormat="1">
      <c r="A184" s="557" t="s">
        <v>1689</v>
      </c>
      <c r="B184" s="557" t="s">
        <v>1690</v>
      </c>
      <c r="C184" s="558" t="s">
        <v>1691</v>
      </c>
      <c r="D184" s="557" t="s">
        <v>1692</v>
      </c>
      <c r="E184" s="564" t="s">
        <v>1693</v>
      </c>
      <c r="F184" s="535" t="s">
        <v>1616</v>
      </c>
      <c r="G184" s="536">
        <v>49</v>
      </c>
      <c r="H184" s="536">
        <v>70</v>
      </c>
      <c r="I184" s="536">
        <v>0</v>
      </c>
      <c r="J184" s="562">
        <v>3</v>
      </c>
      <c r="K184" s="536"/>
      <c r="L184" s="535" t="s">
        <v>445</v>
      </c>
    </row>
    <row r="185" spans="1:12" s="535" customFormat="1">
      <c r="A185" s="557" t="s">
        <v>1696</v>
      </c>
      <c r="B185" s="557" t="s">
        <v>1690</v>
      </c>
      <c r="C185" s="558" t="s">
        <v>1691</v>
      </c>
      <c r="D185" s="557" t="s">
        <v>1692</v>
      </c>
      <c r="E185" s="564" t="s">
        <v>1697</v>
      </c>
      <c r="F185" s="535" t="s">
        <v>1694</v>
      </c>
      <c r="G185" s="536">
        <v>27.5</v>
      </c>
      <c r="H185" s="536">
        <v>48.5</v>
      </c>
      <c r="I185" s="536">
        <v>0</v>
      </c>
      <c r="J185" s="562">
        <v>3</v>
      </c>
      <c r="K185" s="536"/>
      <c r="L185" s="535" t="s">
        <v>445</v>
      </c>
    </row>
    <row r="186" spans="1:12" s="535" customFormat="1">
      <c r="A186" s="557" t="s">
        <v>1696</v>
      </c>
      <c r="B186" s="557" t="s">
        <v>1690</v>
      </c>
      <c r="C186" s="558" t="s">
        <v>1691</v>
      </c>
      <c r="D186" s="557" t="s">
        <v>1692</v>
      </c>
      <c r="E186" s="564" t="s">
        <v>1697</v>
      </c>
      <c r="F186" s="535" t="s">
        <v>1695</v>
      </c>
      <c r="G186" s="536">
        <v>34.5</v>
      </c>
      <c r="H186" s="536">
        <v>55</v>
      </c>
      <c r="I186" s="536">
        <v>0</v>
      </c>
      <c r="J186" s="562">
        <v>3</v>
      </c>
      <c r="K186" s="536"/>
      <c r="L186" s="535" t="s">
        <v>445</v>
      </c>
    </row>
    <row r="187" spans="1:12" s="535" customFormat="1">
      <c r="A187" s="557" t="s">
        <v>1696</v>
      </c>
      <c r="B187" s="557" t="s">
        <v>1690</v>
      </c>
      <c r="C187" s="558" t="s">
        <v>1691</v>
      </c>
      <c r="D187" s="557" t="s">
        <v>1692</v>
      </c>
      <c r="E187" s="564" t="s">
        <v>1697</v>
      </c>
      <c r="F187" s="535" t="s">
        <v>1616</v>
      </c>
      <c r="G187" s="536">
        <v>43</v>
      </c>
      <c r="H187" s="536">
        <v>64</v>
      </c>
      <c r="I187" s="536">
        <v>0</v>
      </c>
      <c r="J187" s="562">
        <v>3</v>
      </c>
      <c r="K187" s="536"/>
      <c r="L187" s="535" t="s">
        <v>445</v>
      </c>
    </row>
    <row r="188" spans="1:12" s="535" customFormat="1">
      <c r="A188" s="557" t="s">
        <v>1698</v>
      </c>
      <c r="B188" s="557" t="s">
        <v>1699</v>
      </c>
      <c r="C188" s="558" t="s">
        <v>1700</v>
      </c>
      <c r="D188" s="557" t="s">
        <v>1701</v>
      </c>
      <c r="E188" s="557" t="s">
        <v>1702</v>
      </c>
      <c r="F188" s="535" t="s">
        <v>1703</v>
      </c>
      <c r="G188" s="536">
        <v>25.5</v>
      </c>
      <c r="H188" s="536">
        <v>42</v>
      </c>
      <c r="I188" s="536">
        <v>0</v>
      </c>
      <c r="J188" s="562"/>
      <c r="K188" s="536"/>
      <c r="L188" s="535" t="s">
        <v>445</v>
      </c>
    </row>
    <row r="189" spans="1:12" s="535" customFormat="1">
      <c r="A189" s="557" t="s">
        <v>1704</v>
      </c>
      <c r="B189" s="557" t="s">
        <v>1705</v>
      </c>
      <c r="C189" s="558" t="s">
        <v>1706</v>
      </c>
      <c r="D189" s="557" t="s">
        <v>1707</v>
      </c>
      <c r="E189" s="557" t="s">
        <v>1708</v>
      </c>
      <c r="F189" s="535" t="s">
        <v>1709</v>
      </c>
      <c r="G189" s="536">
        <v>49.5</v>
      </c>
      <c r="H189" s="536">
        <v>85</v>
      </c>
      <c r="I189" s="536">
        <v>49.5</v>
      </c>
      <c r="J189" s="562">
        <v>6</v>
      </c>
      <c r="K189" s="536"/>
      <c r="L189" s="535" t="s">
        <v>446</v>
      </c>
    </row>
    <row r="190" spans="1:12" s="535" customFormat="1">
      <c r="A190" s="557" t="s">
        <v>1704</v>
      </c>
      <c r="B190" s="557" t="s">
        <v>1705</v>
      </c>
      <c r="C190" s="558" t="s">
        <v>1706</v>
      </c>
      <c r="D190" s="557" t="s">
        <v>1707</v>
      </c>
      <c r="E190" s="557" t="s">
        <v>1708</v>
      </c>
      <c r="F190" s="535" t="s">
        <v>1710</v>
      </c>
      <c r="G190" s="536">
        <v>91.5</v>
      </c>
      <c r="H190" s="536">
        <v>169</v>
      </c>
      <c r="I190" s="536">
        <v>78</v>
      </c>
      <c r="J190" s="562">
        <v>6</v>
      </c>
      <c r="K190" s="536"/>
      <c r="L190" s="535" t="s">
        <v>446</v>
      </c>
    </row>
    <row r="191" spans="1:12" s="535" customFormat="1">
      <c r="A191" s="557" t="s">
        <v>1711</v>
      </c>
      <c r="B191" s="557" t="s">
        <v>1705</v>
      </c>
      <c r="C191" s="558" t="s">
        <v>1712</v>
      </c>
      <c r="D191" s="557" t="s">
        <v>1713</v>
      </c>
      <c r="E191" s="557" t="s">
        <v>1714</v>
      </c>
      <c r="F191" s="535" t="s">
        <v>1710</v>
      </c>
      <c r="G191" s="536">
        <v>47</v>
      </c>
      <c r="H191" s="536">
        <v>69</v>
      </c>
      <c r="I191" s="536" t="s">
        <v>1259</v>
      </c>
      <c r="J191" s="562">
        <v>4</v>
      </c>
      <c r="K191" s="536"/>
      <c r="L191" s="535" t="s">
        <v>446</v>
      </c>
    </row>
    <row r="192" spans="1:12" s="535" customFormat="1">
      <c r="A192" s="557" t="s">
        <v>1711</v>
      </c>
      <c r="B192" s="557" t="s">
        <v>1705</v>
      </c>
      <c r="C192" s="558" t="s">
        <v>1712</v>
      </c>
      <c r="D192" s="557" t="s">
        <v>1713</v>
      </c>
      <c r="E192" s="557" t="s">
        <v>1714</v>
      </c>
      <c r="F192" s="535" t="s">
        <v>1715</v>
      </c>
      <c r="G192" s="536">
        <v>47</v>
      </c>
      <c r="H192" s="536">
        <v>69</v>
      </c>
      <c r="I192" s="536" t="s">
        <v>1259</v>
      </c>
      <c r="J192" s="562">
        <v>4</v>
      </c>
      <c r="K192" s="536"/>
      <c r="L192" s="535" t="s">
        <v>446</v>
      </c>
    </row>
    <row r="193" spans="1:12" s="535" customFormat="1">
      <c r="A193" s="557" t="s">
        <v>1711</v>
      </c>
      <c r="B193" s="557" t="s">
        <v>1705</v>
      </c>
      <c r="C193" s="558" t="s">
        <v>1712</v>
      </c>
      <c r="D193" s="557" t="s">
        <v>1713</v>
      </c>
      <c r="E193" s="557" t="s">
        <v>1714</v>
      </c>
      <c r="F193" s="535" t="s">
        <v>1716</v>
      </c>
      <c r="G193" s="536">
        <v>79</v>
      </c>
      <c r="H193" s="536">
        <v>132</v>
      </c>
      <c r="I193" s="536" t="s">
        <v>1259</v>
      </c>
      <c r="J193" s="562">
        <v>4</v>
      </c>
      <c r="K193" s="536"/>
      <c r="L193" s="535" t="s">
        <v>446</v>
      </c>
    </row>
    <row r="194" spans="1:12" s="535" customFormat="1">
      <c r="A194" s="557" t="s">
        <v>1717</v>
      </c>
      <c r="B194" s="557" t="s">
        <v>1705</v>
      </c>
      <c r="C194" s="558" t="s">
        <v>1712</v>
      </c>
      <c r="D194" s="557" t="s">
        <v>1718</v>
      </c>
      <c r="E194" s="557" t="s">
        <v>1719</v>
      </c>
      <c r="F194" s="535" t="s">
        <v>1720</v>
      </c>
      <c r="G194" s="536">
        <v>38.5</v>
      </c>
      <c r="H194" s="536">
        <v>68.5</v>
      </c>
      <c r="I194" s="536">
        <v>0</v>
      </c>
      <c r="J194" s="562">
        <v>5</v>
      </c>
      <c r="K194" s="536"/>
      <c r="L194" s="535" t="s">
        <v>445</v>
      </c>
    </row>
    <row r="195" spans="1:12" s="535" customFormat="1">
      <c r="A195" s="557" t="s">
        <v>1717</v>
      </c>
      <c r="B195" s="557" t="s">
        <v>1705</v>
      </c>
      <c r="C195" s="558" t="s">
        <v>1712</v>
      </c>
      <c r="D195" s="557" t="s">
        <v>1718</v>
      </c>
      <c r="E195" s="557" t="s">
        <v>1719</v>
      </c>
      <c r="F195" s="535" t="s">
        <v>1721</v>
      </c>
      <c r="G195" s="536">
        <v>35.5</v>
      </c>
      <c r="H195" s="536">
        <v>61</v>
      </c>
      <c r="I195" s="536">
        <v>0</v>
      </c>
      <c r="J195" s="562">
        <v>5</v>
      </c>
      <c r="K195" s="536"/>
      <c r="L195" s="535" t="s">
        <v>445</v>
      </c>
    </row>
    <row r="196" spans="1:12" s="535" customFormat="1">
      <c r="A196" s="557" t="s">
        <v>1717</v>
      </c>
      <c r="B196" s="557" t="s">
        <v>1705</v>
      </c>
      <c r="C196" s="558" t="s">
        <v>1712</v>
      </c>
      <c r="D196" s="557" t="s">
        <v>1718</v>
      </c>
      <c r="E196" s="557" t="s">
        <v>1719</v>
      </c>
      <c r="F196" s="535" t="s">
        <v>1722</v>
      </c>
      <c r="G196" s="536">
        <v>60</v>
      </c>
      <c r="H196" s="536">
        <v>92</v>
      </c>
      <c r="I196" s="536">
        <v>0</v>
      </c>
      <c r="J196" s="562">
        <v>5</v>
      </c>
      <c r="K196" s="536"/>
      <c r="L196" s="535" t="s">
        <v>445</v>
      </c>
    </row>
    <row r="197" spans="1:12" s="535" customFormat="1">
      <c r="A197" s="557" t="s">
        <v>1717</v>
      </c>
      <c r="B197" s="557" t="s">
        <v>1705</v>
      </c>
      <c r="C197" s="558" t="s">
        <v>1712</v>
      </c>
      <c r="D197" s="557" t="s">
        <v>1718</v>
      </c>
      <c r="E197" s="557" t="s">
        <v>1719</v>
      </c>
      <c r="F197" s="535" t="s">
        <v>1723</v>
      </c>
      <c r="G197" s="536">
        <v>37</v>
      </c>
      <c r="H197" s="536">
        <v>62.5</v>
      </c>
      <c r="I197" s="536">
        <v>0</v>
      </c>
      <c r="J197" s="562">
        <v>5</v>
      </c>
      <c r="K197" s="536"/>
      <c r="L197" s="535" t="s">
        <v>445</v>
      </c>
    </row>
    <row r="198" spans="1:12" s="535" customFormat="1">
      <c r="A198" s="557" t="s">
        <v>1717</v>
      </c>
      <c r="B198" s="557" t="s">
        <v>1705</v>
      </c>
      <c r="C198" s="558" t="s">
        <v>1712</v>
      </c>
      <c r="D198" s="557" t="s">
        <v>1718</v>
      </c>
      <c r="E198" s="557" t="s">
        <v>1719</v>
      </c>
      <c r="F198" s="535" t="s">
        <v>1724</v>
      </c>
      <c r="G198" s="536">
        <v>62</v>
      </c>
      <c r="H198" s="536">
        <v>96</v>
      </c>
      <c r="I198" s="536">
        <v>0</v>
      </c>
      <c r="J198" s="562">
        <v>5</v>
      </c>
      <c r="K198" s="536"/>
      <c r="L198" s="535" t="s">
        <v>445</v>
      </c>
    </row>
    <row r="199" spans="1:12" s="535" customFormat="1">
      <c r="A199" s="557" t="s">
        <v>1717</v>
      </c>
      <c r="B199" s="557" t="s">
        <v>1705</v>
      </c>
      <c r="C199" s="558" t="s">
        <v>1712</v>
      </c>
      <c r="D199" s="557" t="s">
        <v>1718</v>
      </c>
      <c r="E199" s="557" t="s">
        <v>1719</v>
      </c>
      <c r="F199" s="535" t="s">
        <v>1725</v>
      </c>
      <c r="G199" s="536">
        <v>38.5</v>
      </c>
      <c r="H199" s="536">
        <v>66</v>
      </c>
      <c r="I199" s="536">
        <v>0</v>
      </c>
      <c r="J199" s="562">
        <v>5</v>
      </c>
      <c r="K199" s="536"/>
      <c r="L199" s="535" t="s">
        <v>445</v>
      </c>
    </row>
    <row r="200" spans="1:12" s="535" customFormat="1">
      <c r="A200" s="557" t="s">
        <v>1726</v>
      </c>
      <c r="B200" s="557" t="s">
        <v>1705</v>
      </c>
      <c r="C200" s="558" t="s">
        <v>1727</v>
      </c>
      <c r="D200" s="557" t="s">
        <v>1728</v>
      </c>
      <c r="E200" s="557" t="s">
        <v>1729</v>
      </c>
      <c r="F200" s="535" t="s">
        <v>1720</v>
      </c>
      <c r="G200" s="536">
        <v>27</v>
      </c>
      <c r="H200" s="536">
        <v>43.5</v>
      </c>
      <c r="I200" s="536">
        <v>0</v>
      </c>
      <c r="J200" s="562">
        <v>5</v>
      </c>
      <c r="K200" s="536"/>
      <c r="L200" s="535" t="s">
        <v>445</v>
      </c>
    </row>
    <row r="201" spans="1:12" s="535" customFormat="1">
      <c r="A201" s="557" t="s">
        <v>1726</v>
      </c>
      <c r="B201" s="557" t="s">
        <v>1705</v>
      </c>
      <c r="C201" s="558" t="s">
        <v>1727</v>
      </c>
      <c r="D201" s="557" t="s">
        <v>1730</v>
      </c>
      <c r="E201" s="557" t="s">
        <v>1729</v>
      </c>
      <c r="F201" s="535" t="s">
        <v>1721</v>
      </c>
      <c r="G201" s="536">
        <v>26.5</v>
      </c>
      <c r="H201" s="536">
        <v>43</v>
      </c>
      <c r="I201" s="536">
        <v>0</v>
      </c>
      <c r="J201" s="562">
        <v>5</v>
      </c>
      <c r="K201" s="536"/>
      <c r="L201" s="535" t="s">
        <v>445</v>
      </c>
    </row>
    <row r="202" spans="1:12" s="535" customFormat="1">
      <c r="A202" s="557" t="s">
        <v>1726</v>
      </c>
      <c r="B202" s="557" t="s">
        <v>1705</v>
      </c>
      <c r="C202" s="558" t="s">
        <v>1727</v>
      </c>
      <c r="D202" s="557" t="s">
        <v>1731</v>
      </c>
      <c r="E202" s="557" t="s">
        <v>1729</v>
      </c>
      <c r="F202" s="535" t="s">
        <v>1722</v>
      </c>
      <c r="G202" s="536">
        <v>30</v>
      </c>
      <c r="H202" s="536">
        <v>47</v>
      </c>
      <c r="I202" s="536">
        <v>0</v>
      </c>
      <c r="J202" s="562">
        <v>5</v>
      </c>
      <c r="K202" s="536"/>
      <c r="L202" s="535" t="s">
        <v>445</v>
      </c>
    </row>
    <row r="203" spans="1:12" s="535" customFormat="1">
      <c r="A203" s="557" t="s">
        <v>1726</v>
      </c>
      <c r="B203" s="557" t="s">
        <v>1705</v>
      </c>
      <c r="C203" s="558" t="s">
        <v>1727</v>
      </c>
      <c r="D203" s="557" t="s">
        <v>1732</v>
      </c>
      <c r="E203" s="557" t="s">
        <v>1729</v>
      </c>
      <c r="F203" s="535" t="s">
        <v>1723</v>
      </c>
      <c r="G203" s="536">
        <v>27</v>
      </c>
      <c r="H203" s="536">
        <v>43.5</v>
      </c>
      <c r="I203" s="536">
        <v>0</v>
      </c>
      <c r="J203" s="562">
        <v>5</v>
      </c>
      <c r="K203" s="536"/>
      <c r="L203" s="535" t="s">
        <v>445</v>
      </c>
    </row>
    <row r="204" spans="1:12" s="535" customFormat="1">
      <c r="A204" s="557" t="s">
        <v>1726</v>
      </c>
      <c r="B204" s="557" t="s">
        <v>1705</v>
      </c>
      <c r="C204" s="558" t="s">
        <v>1727</v>
      </c>
      <c r="D204" s="557" t="s">
        <v>1733</v>
      </c>
      <c r="E204" s="557" t="s">
        <v>1729</v>
      </c>
      <c r="F204" s="535" t="s">
        <v>1724</v>
      </c>
      <c r="G204" s="536">
        <v>30.5</v>
      </c>
      <c r="H204" s="536">
        <v>47.5</v>
      </c>
      <c r="I204" s="536">
        <v>0</v>
      </c>
      <c r="J204" s="562">
        <v>5</v>
      </c>
      <c r="K204" s="536"/>
      <c r="L204" s="535" t="s">
        <v>445</v>
      </c>
    </row>
    <row r="205" spans="1:12" s="535" customFormat="1">
      <c r="A205" s="557" t="s">
        <v>1726</v>
      </c>
      <c r="B205" s="557" t="s">
        <v>1705</v>
      </c>
      <c r="C205" s="558" t="s">
        <v>1727</v>
      </c>
      <c r="D205" s="557" t="s">
        <v>1734</v>
      </c>
      <c r="E205" s="557" t="s">
        <v>1729</v>
      </c>
      <c r="F205" s="535" t="s">
        <v>1725</v>
      </c>
      <c r="G205" s="536">
        <v>27.5</v>
      </c>
      <c r="H205" s="536">
        <v>44.5</v>
      </c>
      <c r="I205" s="536">
        <v>0</v>
      </c>
      <c r="J205" s="562">
        <v>5</v>
      </c>
      <c r="K205" s="536"/>
      <c r="L205" s="535" t="s">
        <v>445</v>
      </c>
    </row>
    <row r="206" spans="1:12" s="535" customFormat="1">
      <c r="A206" s="557" t="s">
        <v>1735</v>
      </c>
      <c r="B206" s="557" t="s">
        <v>1705</v>
      </c>
      <c r="C206" s="558" t="s">
        <v>1712</v>
      </c>
      <c r="D206" s="557" t="s">
        <v>1736</v>
      </c>
      <c r="E206" s="557" t="s">
        <v>1737</v>
      </c>
      <c r="F206" s="535" t="s">
        <v>1738</v>
      </c>
      <c r="G206" s="536" t="s">
        <v>940</v>
      </c>
      <c r="H206" s="536" t="s">
        <v>940</v>
      </c>
      <c r="I206" s="536" t="s">
        <v>940</v>
      </c>
      <c r="J206" s="562"/>
      <c r="K206" s="536"/>
      <c r="L206" s="535" t="s">
        <v>446</v>
      </c>
    </row>
    <row r="207" spans="1:12" s="535" customFormat="1">
      <c r="A207" s="557" t="s">
        <v>1739</v>
      </c>
      <c r="B207" s="557" t="s">
        <v>1705</v>
      </c>
      <c r="C207" s="558" t="s">
        <v>1740</v>
      </c>
      <c r="D207" s="557" t="s">
        <v>1741</v>
      </c>
      <c r="E207" s="557" t="s">
        <v>1742</v>
      </c>
      <c r="F207" s="535" t="s">
        <v>1743</v>
      </c>
      <c r="G207" s="536" t="s">
        <v>940</v>
      </c>
      <c r="H207" s="536" t="s">
        <v>940</v>
      </c>
      <c r="I207" s="536" t="s">
        <v>940</v>
      </c>
      <c r="J207" s="562"/>
      <c r="K207" s="536"/>
      <c r="L207" s="535" t="s">
        <v>446</v>
      </c>
    </row>
    <row r="208" spans="1:12">
      <c r="A208" s="566" t="s">
        <v>1744</v>
      </c>
      <c r="B208" s="566" t="s">
        <v>1705</v>
      </c>
      <c r="C208" s="567" t="s">
        <v>1745</v>
      </c>
      <c r="D208" s="566" t="s">
        <v>1746</v>
      </c>
      <c r="E208" s="566" t="s">
        <v>1747</v>
      </c>
      <c r="G208" s="537" t="s">
        <v>1434</v>
      </c>
      <c r="H208" s="537" t="s">
        <v>1434</v>
      </c>
      <c r="I208" s="537" t="s">
        <v>1434</v>
      </c>
      <c r="L208" s="528" t="s">
        <v>445</v>
      </c>
    </row>
    <row r="209" spans="1:12">
      <c r="A209" s="566" t="s">
        <v>1748</v>
      </c>
      <c r="B209" s="566" t="s">
        <v>1705</v>
      </c>
      <c r="C209" s="567" t="s">
        <v>1745</v>
      </c>
      <c r="D209" s="566" t="s">
        <v>1749</v>
      </c>
      <c r="E209" s="566" t="s">
        <v>1750</v>
      </c>
      <c r="G209" s="537" t="s">
        <v>1434</v>
      </c>
      <c r="H209" s="537" t="s">
        <v>1434</v>
      </c>
      <c r="I209" s="537" t="s">
        <v>1434</v>
      </c>
      <c r="L209" s="528" t="s">
        <v>445</v>
      </c>
    </row>
    <row r="210" spans="1:12" s="535" customFormat="1">
      <c r="A210" s="557" t="s">
        <v>1751</v>
      </c>
      <c r="B210" s="557" t="s">
        <v>1705</v>
      </c>
      <c r="C210" s="558" t="s">
        <v>1752</v>
      </c>
      <c r="D210" s="557" t="s">
        <v>1753</v>
      </c>
      <c r="E210" s="557" t="s">
        <v>1754</v>
      </c>
      <c r="F210" s="535" t="s">
        <v>1755</v>
      </c>
      <c r="G210" s="536">
        <v>27.5</v>
      </c>
      <c r="H210" s="536">
        <v>47</v>
      </c>
      <c r="I210" s="536">
        <v>0</v>
      </c>
      <c r="J210" s="562">
        <v>5</v>
      </c>
      <c r="K210" s="536"/>
      <c r="L210" s="535" t="s">
        <v>445</v>
      </c>
    </row>
    <row r="211" spans="1:12" s="535" customFormat="1" ht="64.5">
      <c r="A211" s="557" t="s">
        <v>1756</v>
      </c>
      <c r="B211" s="557" t="s">
        <v>1757</v>
      </c>
      <c r="C211" s="558" t="s">
        <v>1758</v>
      </c>
      <c r="D211" s="559" t="s">
        <v>1759</v>
      </c>
      <c r="E211" s="560" t="s">
        <v>1760</v>
      </c>
      <c r="F211" s="561" t="s">
        <v>1761</v>
      </c>
      <c r="G211" s="536">
        <v>46</v>
      </c>
      <c r="H211" s="536">
        <v>76</v>
      </c>
      <c r="I211" s="536">
        <v>35</v>
      </c>
      <c r="J211" s="562"/>
      <c r="K211" s="536">
        <v>2</v>
      </c>
      <c r="L211" s="535" t="s">
        <v>445</v>
      </c>
    </row>
    <row r="212" spans="1:12" s="535" customFormat="1" ht="64.5">
      <c r="A212" s="557" t="s">
        <v>1756</v>
      </c>
      <c r="B212" s="557" t="s">
        <v>1757</v>
      </c>
      <c r="C212" s="558" t="s">
        <v>1758</v>
      </c>
      <c r="D212" s="559" t="s">
        <v>1759</v>
      </c>
      <c r="E212" s="560" t="s">
        <v>1760</v>
      </c>
      <c r="F212" s="561" t="s">
        <v>1762</v>
      </c>
      <c r="G212" s="536">
        <v>58.5</v>
      </c>
      <c r="H212" s="536">
        <v>101</v>
      </c>
      <c r="I212" s="536">
        <v>46.5</v>
      </c>
      <c r="J212" s="562"/>
      <c r="K212" s="536">
        <v>2</v>
      </c>
      <c r="L212" s="535" t="s">
        <v>445</v>
      </c>
    </row>
    <row r="213" spans="1:12" s="535" customFormat="1" ht="64.5">
      <c r="A213" s="557" t="s">
        <v>1756</v>
      </c>
      <c r="B213" s="557" t="s">
        <v>1757</v>
      </c>
      <c r="C213" s="558" t="s">
        <v>1758</v>
      </c>
      <c r="D213" s="559" t="s">
        <v>1759</v>
      </c>
      <c r="E213" s="560" t="s">
        <v>1760</v>
      </c>
      <c r="F213" s="561" t="s">
        <v>1763</v>
      </c>
      <c r="G213" s="536">
        <v>82.5</v>
      </c>
      <c r="H213" s="536">
        <v>125</v>
      </c>
      <c r="I213" s="536">
        <v>71</v>
      </c>
      <c r="J213" s="562"/>
      <c r="K213" s="536">
        <v>2</v>
      </c>
      <c r="L213" s="535" t="s">
        <v>445</v>
      </c>
    </row>
    <row r="214" spans="1:12" s="535" customFormat="1" ht="64.5">
      <c r="A214" s="557" t="s">
        <v>1756</v>
      </c>
      <c r="B214" s="557" t="s">
        <v>1757</v>
      </c>
      <c r="C214" s="558" t="s">
        <v>1758</v>
      </c>
      <c r="D214" s="559" t="s">
        <v>1759</v>
      </c>
      <c r="E214" s="560" t="s">
        <v>1760</v>
      </c>
      <c r="F214" s="561" t="s">
        <v>1764</v>
      </c>
      <c r="G214" s="536">
        <v>36</v>
      </c>
      <c r="H214" s="536">
        <v>63</v>
      </c>
      <c r="I214" s="536">
        <v>29</v>
      </c>
      <c r="J214" s="562"/>
      <c r="K214" s="536">
        <v>2</v>
      </c>
      <c r="L214" s="535" t="s">
        <v>445</v>
      </c>
    </row>
    <row r="215" spans="1:12" s="535" customFormat="1" ht="63">
      <c r="A215" s="557" t="s">
        <v>1765</v>
      </c>
      <c r="B215" s="557" t="s">
        <v>1766</v>
      </c>
      <c r="C215" s="558" t="s">
        <v>1767</v>
      </c>
      <c r="D215" s="559" t="s">
        <v>1768</v>
      </c>
      <c r="E215" s="560" t="s">
        <v>1769</v>
      </c>
      <c r="F215" s="561" t="s">
        <v>1770</v>
      </c>
      <c r="G215" s="536">
        <v>26</v>
      </c>
      <c r="H215" s="536">
        <v>37.5</v>
      </c>
      <c r="I215" s="536">
        <v>0</v>
      </c>
      <c r="J215" s="562" t="s">
        <v>1259</v>
      </c>
      <c r="K215" s="536"/>
      <c r="L215" s="535" t="s">
        <v>445</v>
      </c>
    </row>
    <row r="216" spans="1:12" s="535" customFormat="1" ht="63">
      <c r="A216" s="557" t="s">
        <v>1765</v>
      </c>
      <c r="B216" s="557" t="s">
        <v>1766</v>
      </c>
      <c r="C216" s="558" t="s">
        <v>1767</v>
      </c>
      <c r="D216" s="559" t="s">
        <v>1768</v>
      </c>
      <c r="E216" s="560" t="s">
        <v>1769</v>
      </c>
      <c r="F216" s="561" t="s">
        <v>1771</v>
      </c>
      <c r="G216" s="536">
        <v>28</v>
      </c>
      <c r="H216" s="536">
        <v>38.5</v>
      </c>
      <c r="I216" s="536">
        <v>0</v>
      </c>
      <c r="J216" s="562" t="s">
        <v>1259</v>
      </c>
      <c r="K216" s="536"/>
      <c r="L216" s="535" t="s">
        <v>445</v>
      </c>
    </row>
    <row r="217" spans="1:12" s="535" customFormat="1" ht="63">
      <c r="A217" s="557" t="s">
        <v>1765</v>
      </c>
      <c r="B217" s="557" t="s">
        <v>1766</v>
      </c>
      <c r="C217" s="558" t="s">
        <v>1767</v>
      </c>
      <c r="D217" s="559" t="s">
        <v>1768</v>
      </c>
      <c r="E217" s="560" t="s">
        <v>1769</v>
      </c>
      <c r="F217" s="561" t="s">
        <v>1772</v>
      </c>
      <c r="G217" s="536">
        <v>44</v>
      </c>
      <c r="H217" s="536">
        <v>72</v>
      </c>
      <c r="I217" s="536">
        <v>0</v>
      </c>
      <c r="J217" s="562" t="s">
        <v>1259</v>
      </c>
      <c r="K217" s="536"/>
      <c r="L217" s="535" t="s">
        <v>445</v>
      </c>
    </row>
    <row r="218" spans="1:12">
      <c r="A218" s="566" t="s">
        <v>1773</v>
      </c>
      <c r="B218" s="566" t="s">
        <v>121</v>
      </c>
      <c r="C218" s="567" t="s">
        <v>1774</v>
      </c>
      <c r="D218" s="566" t="s">
        <v>1775</v>
      </c>
      <c r="E218" s="566" t="s">
        <v>1776</v>
      </c>
      <c r="G218" s="537" t="s">
        <v>1434</v>
      </c>
      <c r="H218" s="537" t="s">
        <v>1434</v>
      </c>
      <c r="I218" s="537" t="s">
        <v>1434</v>
      </c>
      <c r="L218" s="528" t="s">
        <v>445</v>
      </c>
    </row>
    <row r="219" spans="1:12">
      <c r="A219" s="566" t="s">
        <v>1773</v>
      </c>
      <c r="B219" s="566" t="s">
        <v>121</v>
      </c>
      <c r="C219" s="567" t="s">
        <v>1774</v>
      </c>
      <c r="D219" s="566" t="s">
        <v>1775</v>
      </c>
      <c r="E219" s="566" t="s">
        <v>1776</v>
      </c>
      <c r="G219" s="537" t="s">
        <v>1434</v>
      </c>
      <c r="H219" s="537" t="s">
        <v>1434</v>
      </c>
      <c r="I219" s="537" t="s">
        <v>1434</v>
      </c>
      <c r="L219" s="528" t="s">
        <v>445</v>
      </c>
    </row>
    <row r="220" spans="1:12">
      <c r="A220" s="566" t="s">
        <v>1777</v>
      </c>
      <c r="B220" s="566" t="s">
        <v>121</v>
      </c>
      <c r="C220" s="567" t="s">
        <v>1778</v>
      </c>
      <c r="D220" s="566" t="s">
        <v>1779</v>
      </c>
      <c r="E220" s="566" t="s">
        <v>1780</v>
      </c>
      <c r="G220" s="537" t="s">
        <v>1434</v>
      </c>
      <c r="H220" s="537" t="s">
        <v>1434</v>
      </c>
      <c r="I220" s="537" t="s">
        <v>1434</v>
      </c>
      <c r="L220" s="528" t="s">
        <v>445</v>
      </c>
    </row>
    <row r="221" spans="1:12">
      <c r="A221" s="566" t="s">
        <v>1777</v>
      </c>
      <c r="B221" s="566" t="s">
        <v>121</v>
      </c>
      <c r="C221" s="567" t="s">
        <v>1778</v>
      </c>
      <c r="D221" s="566" t="s">
        <v>1779</v>
      </c>
      <c r="E221" s="566" t="s">
        <v>1780</v>
      </c>
      <c r="G221" s="537" t="s">
        <v>1434</v>
      </c>
      <c r="H221" s="537" t="s">
        <v>1434</v>
      </c>
      <c r="I221" s="537" t="s">
        <v>1434</v>
      </c>
      <c r="L221" s="528" t="s">
        <v>445</v>
      </c>
    </row>
    <row r="222" spans="1:12" s="535" customFormat="1">
      <c r="A222" s="557" t="s">
        <v>1781</v>
      </c>
      <c r="B222" s="557" t="s">
        <v>121</v>
      </c>
      <c r="C222" s="558" t="s">
        <v>1782</v>
      </c>
      <c r="D222" s="557" t="s">
        <v>1783</v>
      </c>
      <c r="E222" s="557" t="s">
        <v>1784</v>
      </c>
      <c r="F222" s="535" t="s">
        <v>1785</v>
      </c>
      <c r="G222" s="536">
        <v>46.5</v>
      </c>
      <c r="H222" s="536">
        <v>72</v>
      </c>
      <c r="I222" s="536">
        <v>46.5</v>
      </c>
      <c r="J222" s="562"/>
      <c r="K222" s="536" t="s">
        <v>487</v>
      </c>
      <c r="L222" s="535" t="s">
        <v>445</v>
      </c>
    </row>
    <row r="223" spans="1:12" s="535" customFormat="1">
      <c r="A223" s="557" t="s">
        <v>1781</v>
      </c>
      <c r="B223" s="557" t="s">
        <v>121</v>
      </c>
      <c r="C223" s="558" t="s">
        <v>1782</v>
      </c>
      <c r="D223" s="557" t="s">
        <v>1783</v>
      </c>
      <c r="E223" s="557" t="s">
        <v>1784</v>
      </c>
      <c r="F223" s="535" t="s">
        <v>1786</v>
      </c>
      <c r="G223" s="536">
        <v>46.5</v>
      </c>
      <c r="H223" s="536">
        <v>72</v>
      </c>
      <c r="I223" s="536">
        <v>46.5</v>
      </c>
      <c r="J223" s="562"/>
      <c r="K223" s="536" t="s">
        <v>487</v>
      </c>
      <c r="L223" s="535" t="s">
        <v>445</v>
      </c>
    </row>
    <row r="224" spans="1:12" s="535" customFormat="1">
      <c r="A224" s="557" t="s">
        <v>1781</v>
      </c>
      <c r="B224" s="557" t="s">
        <v>121</v>
      </c>
      <c r="C224" s="558" t="s">
        <v>1782</v>
      </c>
      <c r="D224" s="557" t="s">
        <v>1783</v>
      </c>
      <c r="E224" s="557" t="s">
        <v>1784</v>
      </c>
      <c r="F224" s="535" t="s">
        <v>1787</v>
      </c>
      <c r="G224" s="536">
        <v>62</v>
      </c>
      <c r="H224" s="536">
        <v>86</v>
      </c>
      <c r="I224" s="536">
        <v>57</v>
      </c>
      <c r="J224" s="562"/>
      <c r="K224" s="536" t="s">
        <v>487</v>
      </c>
      <c r="L224" s="535" t="s">
        <v>445</v>
      </c>
    </row>
    <row r="225" spans="1:12">
      <c r="A225" s="566" t="s">
        <v>1788</v>
      </c>
      <c r="B225" s="566" t="s">
        <v>121</v>
      </c>
      <c r="C225" s="567" t="s">
        <v>1789</v>
      </c>
      <c r="D225" s="566" t="s">
        <v>1790</v>
      </c>
      <c r="E225" s="566" t="s">
        <v>1791</v>
      </c>
      <c r="F225" s="528" t="s">
        <v>1792</v>
      </c>
      <c r="G225" s="537" t="s">
        <v>1434</v>
      </c>
      <c r="H225" s="537" t="s">
        <v>1434</v>
      </c>
      <c r="I225" s="537" t="s">
        <v>1434</v>
      </c>
    </row>
    <row r="226" spans="1:12">
      <c r="A226" s="566" t="s">
        <v>1793</v>
      </c>
      <c r="B226" s="566" t="s">
        <v>121</v>
      </c>
      <c r="C226" s="567" t="s">
        <v>1789</v>
      </c>
      <c r="D226" s="566" t="s">
        <v>1794</v>
      </c>
      <c r="E226" s="566" t="s">
        <v>1795</v>
      </c>
      <c r="F226" s="528" t="s">
        <v>1792</v>
      </c>
      <c r="G226" s="537" t="s">
        <v>1434</v>
      </c>
      <c r="H226" s="537" t="s">
        <v>1434</v>
      </c>
      <c r="I226" s="537" t="s">
        <v>1434</v>
      </c>
    </row>
    <row r="227" spans="1:12" s="535" customFormat="1">
      <c r="A227" s="557" t="s">
        <v>1796</v>
      </c>
      <c r="B227" s="557" t="s">
        <v>121</v>
      </c>
      <c r="C227" s="558" t="s">
        <v>1797</v>
      </c>
      <c r="D227" s="557" t="s">
        <v>1798</v>
      </c>
      <c r="E227" s="564" t="s">
        <v>1799</v>
      </c>
      <c r="F227" s="535" t="s">
        <v>1800</v>
      </c>
      <c r="G227" s="536">
        <v>34</v>
      </c>
      <c r="H227" s="536">
        <v>56</v>
      </c>
      <c r="I227" s="536">
        <v>0</v>
      </c>
      <c r="J227" s="562">
        <v>5</v>
      </c>
      <c r="K227" s="536"/>
      <c r="L227" s="535" t="s">
        <v>445</v>
      </c>
    </row>
    <row r="228" spans="1:12" s="535" customFormat="1">
      <c r="A228" s="557" t="s">
        <v>1796</v>
      </c>
      <c r="B228" s="557" t="s">
        <v>121</v>
      </c>
      <c r="C228" s="558" t="s">
        <v>1797</v>
      </c>
      <c r="D228" s="557" t="s">
        <v>1798</v>
      </c>
      <c r="E228" s="564" t="s">
        <v>1799</v>
      </c>
      <c r="F228" s="535" t="s">
        <v>1801</v>
      </c>
      <c r="G228" s="536">
        <v>38</v>
      </c>
      <c r="H228" s="536">
        <v>61</v>
      </c>
      <c r="I228" s="536">
        <v>0</v>
      </c>
      <c r="J228" s="562">
        <v>5</v>
      </c>
      <c r="K228" s="536"/>
      <c r="L228" s="535" t="s">
        <v>445</v>
      </c>
    </row>
    <row r="229" spans="1:12" s="535" customFormat="1">
      <c r="A229" s="557" t="s">
        <v>1796</v>
      </c>
      <c r="B229" s="557" t="s">
        <v>121</v>
      </c>
      <c r="C229" s="558" t="s">
        <v>1797</v>
      </c>
      <c r="D229" s="557" t="s">
        <v>1798</v>
      </c>
      <c r="E229" s="564" t="s">
        <v>1799</v>
      </c>
      <c r="F229" s="535" t="s">
        <v>1802</v>
      </c>
      <c r="G229" s="536">
        <v>45</v>
      </c>
      <c r="H229" s="536">
        <v>67.5</v>
      </c>
      <c r="I229" s="536">
        <v>0</v>
      </c>
      <c r="J229" s="562">
        <v>5</v>
      </c>
      <c r="K229" s="536"/>
      <c r="L229" s="535" t="s">
        <v>445</v>
      </c>
    </row>
    <row r="230" spans="1:12" s="535" customFormat="1" ht="47.25">
      <c r="A230" s="575" t="s">
        <v>1803</v>
      </c>
      <c r="B230" s="557" t="s">
        <v>121</v>
      </c>
      <c r="C230" s="558" t="s">
        <v>1804</v>
      </c>
      <c r="D230" s="559" t="s">
        <v>1805</v>
      </c>
      <c r="E230" s="560" t="s">
        <v>1806</v>
      </c>
      <c r="F230" s="561" t="s">
        <v>1807</v>
      </c>
      <c r="G230" s="536">
        <v>39</v>
      </c>
      <c r="H230" s="536">
        <v>68</v>
      </c>
      <c r="I230" s="536">
        <v>36</v>
      </c>
      <c r="J230" s="562" t="s">
        <v>1259</v>
      </c>
      <c r="K230" s="536" t="s">
        <v>487</v>
      </c>
      <c r="L230" s="534" t="s">
        <v>451</v>
      </c>
    </row>
    <row r="231" spans="1:12" s="535" customFormat="1" ht="47.25">
      <c r="A231" s="575" t="s">
        <v>1803</v>
      </c>
      <c r="B231" s="557" t="s">
        <v>121</v>
      </c>
      <c r="C231" s="558" t="s">
        <v>1804</v>
      </c>
      <c r="D231" s="559" t="s">
        <v>1805</v>
      </c>
      <c r="E231" s="560" t="s">
        <v>1806</v>
      </c>
      <c r="F231" s="561" t="s">
        <v>1808</v>
      </c>
      <c r="G231" s="536">
        <v>43</v>
      </c>
      <c r="H231" s="536">
        <v>72</v>
      </c>
      <c r="I231" s="536">
        <v>38</v>
      </c>
      <c r="J231" s="562" t="s">
        <v>1259</v>
      </c>
      <c r="K231" s="536" t="s">
        <v>487</v>
      </c>
      <c r="L231" s="534" t="s">
        <v>451</v>
      </c>
    </row>
    <row r="232" spans="1:12" s="535" customFormat="1" ht="47.25">
      <c r="A232" s="575" t="s">
        <v>1809</v>
      </c>
      <c r="B232" s="557" t="s">
        <v>121</v>
      </c>
      <c r="C232" s="558" t="s">
        <v>1810</v>
      </c>
      <c r="D232" s="559" t="s">
        <v>1811</v>
      </c>
      <c r="E232" s="560" t="s">
        <v>1812</v>
      </c>
      <c r="F232" s="561" t="s">
        <v>1813</v>
      </c>
      <c r="G232" s="536">
        <v>42</v>
      </c>
      <c r="H232" s="536">
        <v>64</v>
      </c>
      <c r="I232" s="536" t="s">
        <v>1259</v>
      </c>
      <c r="J232" s="562">
        <v>6</v>
      </c>
      <c r="K232" s="536" t="s">
        <v>487</v>
      </c>
      <c r="L232" s="534" t="s">
        <v>451</v>
      </c>
    </row>
    <row r="233" spans="1:12" s="535" customFormat="1" ht="47.25">
      <c r="A233" s="575" t="s">
        <v>1809</v>
      </c>
      <c r="B233" s="557" t="s">
        <v>121</v>
      </c>
      <c r="C233" s="558" t="s">
        <v>1810</v>
      </c>
      <c r="D233" s="559" t="s">
        <v>1811</v>
      </c>
      <c r="E233" s="560" t="s">
        <v>1812</v>
      </c>
      <c r="F233" s="561" t="s">
        <v>1814</v>
      </c>
      <c r="G233" s="536">
        <v>44</v>
      </c>
      <c r="H233" s="536">
        <v>66</v>
      </c>
      <c r="I233" s="536" t="s">
        <v>1259</v>
      </c>
      <c r="J233" s="562">
        <v>6</v>
      </c>
      <c r="K233" s="536" t="s">
        <v>487</v>
      </c>
      <c r="L233" s="534" t="s">
        <v>451</v>
      </c>
    </row>
    <row r="234" spans="1:12" s="535" customFormat="1" ht="47.25">
      <c r="A234" s="575" t="s">
        <v>1809</v>
      </c>
      <c r="B234" s="557" t="s">
        <v>121</v>
      </c>
      <c r="C234" s="558" t="s">
        <v>1810</v>
      </c>
      <c r="D234" s="559" t="s">
        <v>1811</v>
      </c>
      <c r="E234" s="560" t="s">
        <v>1812</v>
      </c>
      <c r="F234" s="561" t="s">
        <v>1815</v>
      </c>
      <c r="G234" s="536">
        <v>47.5</v>
      </c>
      <c r="H234" s="536">
        <v>72</v>
      </c>
      <c r="I234" s="536" t="s">
        <v>1259</v>
      </c>
      <c r="J234" s="562">
        <v>6</v>
      </c>
      <c r="K234" s="536" t="s">
        <v>487</v>
      </c>
      <c r="L234" s="534" t="s">
        <v>451</v>
      </c>
    </row>
    <row r="235" spans="1:12" s="535" customFormat="1" ht="47.25">
      <c r="A235" s="575" t="s">
        <v>1809</v>
      </c>
      <c r="B235" s="557" t="s">
        <v>121</v>
      </c>
      <c r="C235" s="558" t="s">
        <v>1810</v>
      </c>
      <c r="D235" s="559" t="s">
        <v>1811</v>
      </c>
      <c r="E235" s="560" t="s">
        <v>1812</v>
      </c>
      <c r="F235" s="561" t="s">
        <v>1816</v>
      </c>
      <c r="G235" s="536">
        <v>50</v>
      </c>
      <c r="H235" s="536">
        <v>74</v>
      </c>
      <c r="I235" s="536" t="s">
        <v>1259</v>
      </c>
      <c r="J235" s="562">
        <v>6</v>
      </c>
      <c r="K235" s="536" t="s">
        <v>487</v>
      </c>
      <c r="L235" s="534" t="s">
        <v>451</v>
      </c>
    </row>
    <row r="236" spans="1:12" s="535" customFormat="1" ht="47.25">
      <c r="A236" s="575" t="s">
        <v>1809</v>
      </c>
      <c r="B236" s="557" t="s">
        <v>121</v>
      </c>
      <c r="C236" s="558" t="s">
        <v>1810</v>
      </c>
      <c r="D236" s="559" t="s">
        <v>1811</v>
      </c>
      <c r="E236" s="560" t="s">
        <v>1812</v>
      </c>
      <c r="F236" s="561" t="s">
        <v>1817</v>
      </c>
      <c r="G236" s="536">
        <v>51</v>
      </c>
      <c r="H236" s="536">
        <v>76</v>
      </c>
      <c r="I236" s="536" t="s">
        <v>1259</v>
      </c>
      <c r="J236" s="562">
        <v>6</v>
      </c>
      <c r="K236" s="536" t="s">
        <v>487</v>
      </c>
      <c r="L236" s="534" t="s">
        <v>451</v>
      </c>
    </row>
    <row r="237" spans="1:12" s="535" customFormat="1" ht="47.25">
      <c r="A237" s="575" t="s">
        <v>1809</v>
      </c>
      <c r="B237" s="557" t="s">
        <v>121</v>
      </c>
      <c r="C237" s="558" t="s">
        <v>1810</v>
      </c>
      <c r="D237" s="559" t="s">
        <v>1811</v>
      </c>
      <c r="E237" s="560" t="s">
        <v>1812</v>
      </c>
      <c r="F237" s="561" t="s">
        <v>1818</v>
      </c>
      <c r="G237" s="536">
        <v>53</v>
      </c>
      <c r="H237" s="536">
        <v>79</v>
      </c>
      <c r="I237" s="536" t="s">
        <v>1259</v>
      </c>
      <c r="J237" s="562">
        <v>6</v>
      </c>
      <c r="K237" s="536" t="s">
        <v>487</v>
      </c>
      <c r="L237" s="534" t="s">
        <v>451</v>
      </c>
    </row>
    <row r="238" spans="1:12" s="535" customFormat="1" ht="63">
      <c r="A238" s="575" t="s">
        <v>1819</v>
      </c>
      <c r="B238" s="557" t="s">
        <v>121</v>
      </c>
      <c r="C238" s="558" t="s">
        <v>1820</v>
      </c>
      <c r="D238" s="559" t="s">
        <v>1821</v>
      </c>
      <c r="E238" s="560" t="s">
        <v>1822</v>
      </c>
      <c r="F238" s="561" t="s">
        <v>1823</v>
      </c>
      <c r="G238" s="536">
        <v>50</v>
      </c>
      <c r="H238" s="536">
        <v>75</v>
      </c>
      <c r="I238" s="536" t="s">
        <v>1259</v>
      </c>
      <c r="J238" s="562">
        <v>6</v>
      </c>
      <c r="K238" s="536" t="s">
        <v>487</v>
      </c>
      <c r="L238" s="534" t="s">
        <v>445</v>
      </c>
    </row>
    <row r="239" spans="1:12" s="535" customFormat="1" ht="63">
      <c r="A239" s="575" t="s">
        <v>1819</v>
      </c>
      <c r="B239" s="557" t="s">
        <v>121</v>
      </c>
      <c r="C239" s="558" t="s">
        <v>1820</v>
      </c>
      <c r="D239" s="559" t="s">
        <v>1821</v>
      </c>
      <c r="E239" s="560" t="s">
        <v>1822</v>
      </c>
      <c r="F239" s="561" t="s">
        <v>1824</v>
      </c>
      <c r="G239" s="536">
        <v>51</v>
      </c>
      <c r="H239" s="536">
        <v>78</v>
      </c>
      <c r="I239" s="536" t="s">
        <v>1259</v>
      </c>
      <c r="J239" s="562">
        <v>6</v>
      </c>
      <c r="K239" s="536" t="s">
        <v>487</v>
      </c>
      <c r="L239" s="534" t="s">
        <v>445</v>
      </c>
    </row>
    <row r="240" spans="1:12" s="535" customFormat="1" ht="63">
      <c r="A240" s="575" t="s">
        <v>1819</v>
      </c>
      <c r="B240" s="557" t="s">
        <v>121</v>
      </c>
      <c r="C240" s="558" t="s">
        <v>1820</v>
      </c>
      <c r="D240" s="559" t="s">
        <v>1821</v>
      </c>
      <c r="E240" s="560" t="s">
        <v>1822</v>
      </c>
      <c r="F240" s="561" t="s">
        <v>1825</v>
      </c>
      <c r="G240" s="536">
        <v>52</v>
      </c>
      <c r="H240" s="536">
        <v>79</v>
      </c>
      <c r="I240" s="536" t="s">
        <v>1259</v>
      </c>
      <c r="J240" s="562">
        <v>6</v>
      </c>
      <c r="K240" s="536" t="s">
        <v>487</v>
      </c>
      <c r="L240" s="534" t="s">
        <v>445</v>
      </c>
    </row>
    <row r="241" spans="1:12" s="535" customFormat="1" ht="63">
      <c r="A241" s="575" t="s">
        <v>1819</v>
      </c>
      <c r="B241" s="557" t="s">
        <v>121</v>
      </c>
      <c r="C241" s="558" t="s">
        <v>1820</v>
      </c>
      <c r="D241" s="559" t="s">
        <v>1821</v>
      </c>
      <c r="E241" s="560" t="s">
        <v>1822</v>
      </c>
      <c r="F241" s="561" t="s">
        <v>1826</v>
      </c>
      <c r="G241" s="536">
        <v>53.5</v>
      </c>
      <c r="H241" s="536">
        <v>82</v>
      </c>
      <c r="I241" s="536" t="s">
        <v>1259</v>
      </c>
      <c r="J241" s="562">
        <v>6</v>
      </c>
      <c r="K241" s="536" t="s">
        <v>487</v>
      </c>
      <c r="L241" s="534" t="s">
        <v>445</v>
      </c>
    </row>
    <row r="242" spans="1:12" s="535" customFormat="1" ht="64.5">
      <c r="A242" s="557" t="s">
        <v>1827</v>
      </c>
      <c r="B242" s="557" t="s">
        <v>121</v>
      </c>
      <c r="C242" s="558" t="s">
        <v>1828</v>
      </c>
      <c r="D242" s="559" t="s">
        <v>1829</v>
      </c>
      <c r="E242" s="560" t="s">
        <v>1830</v>
      </c>
      <c r="F242" s="561" t="s">
        <v>1800</v>
      </c>
      <c r="G242" s="536">
        <v>35</v>
      </c>
      <c r="H242" s="536">
        <v>57</v>
      </c>
      <c r="I242" s="536">
        <v>0</v>
      </c>
      <c r="J242" s="562">
        <v>6</v>
      </c>
      <c r="K242" s="536" t="s">
        <v>487</v>
      </c>
      <c r="L242" s="534" t="s">
        <v>445</v>
      </c>
    </row>
    <row r="243" spans="1:12" s="535" customFormat="1" ht="64.5">
      <c r="A243" s="557" t="s">
        <v>1827</v>
      </c>
      <c r="B243" s="557" t="s">
        <v>121</v>
      </c>
      <c r="C243" s="558" t="s">
        <v>1828</v>
      </c>
      <c r="D243" s="559" t="s">
        <v>1829</v>
      </c>
      <c r="E243" s="560" t="s">
        <v>1830</v>
      </c>
      <c r="F243" s="561" t="s">
        <v>1831</v>
      </c>
      <c r="G243" s="536">
        <v>39.5</v>
      </c>
      <c r="H243" s="536">
        <v>62</v>
      </c>
      <c r="I243" s="536">
        <v>0</v>
      </c>
      <c r="J243" s="562">
        <v>6</v>
      </c>
      <c r="K243" s="536" t="s">
        <v>487</v>
      </c>
      <c r="L243" s="534" t="s">
        <v>445</v>
      </c>
    </row>
    <row r="244" spans="1:12" s="535" customFormat="1" ht="64.5">
      <c r="A244" s="557" t="s">
        <v>1827</v>
      </c>
      <c r="B244" s="557" t="s">
        <v>121</v>
      </c>
      <c r="C244" s="558" t="s">
        <v>1828</v>
      </c>
      <c r="D244" s="559" t="s">
        <v>1829</v>
      </c>
      <c r="E244" s="560" t="s">
        <v>1830</v>
      </c>
      <c r="F244" s="561" t="s">
        <v>1832</v>
      </c>
      <c r="G244" s="536">
        <v>40.5</v>
      </c>
      <c r="H244" s="536">
        <v>63</v>
      </c>
      <c r="I244" s="536">
        <v>0</v>
      </c>
      <c r="J244" s="562">
        <v>6</v>
      </c>
      <c r="K244" s="536" t="s">
        <v>487</v>
      </c>
      <c r="L244" s="534" t="s">
        <v>445</v>
      </c>
    </row>
    <row r="245" spans="1:12" s="535" customFormat="1" ht="64.5">
      <c r="A245" s="557" t="s">
        <v>1827</v>
      </c>
      <c r="B245" s="557" t="s">
        <v>121</v>
      </c>
      <c r="C245" s="558" t="s">
        <v>1828</v>
      </c>
      <c r="D245" s="559" t="s">
        <v>1829</v>
      </c>
      <c r="E245" s="560" t="s">
        <v>1830</v>
      </c>
      <c r="F245" s="561" t="s">
        <v>1833</v>
      </c>
      <c r="G245" s="536">
        <v>45</v>
      </c>
      <c r="H245" s="536">
        <v>67.5</v>
      </c>
      <c r="I245" s="536">
        <v>0</v>
      </c>
      <c r="J245" s="562">
        <v>6</v>
      </c>
      <c r="K245" s="536" t="s">
        <v>487</v>
      </c>
      <c r="L245" s="534" t="s">
        <v>445</v>
      </c>
    </row>
    <row r="246" spans="1:12" s="535" customFormat="1" ht="64.5">
      <c r="A246" s="557" t="s">
        <v>1827</v>
      </c>
      <c r="B246" s="557" t="s">
        <v>121</v>
      </c>
      <c r="C246" s="558" t="s">
        <v>1828</v>
      </c>
      <c r="D246" s="559" t="s">
        <v>1829</v>
      </c>
      <c r="E246" s="560" t="s">
        <v>1830</v>
      </c>
      <c r="F246" s="561" t="s">
        <v>1834</v>
      </c>
      <c r="G246" s="536">
        <v>47</v>
      </c>
      <c r="H246" s="536">
        <v>69.5</v>
      </c>
      <c r="I246" s="536">
        <v>0</v>
      </c>
      <c r="J246" s="562">
        <v>6</v>
      </c>
      <c r="K246" s="536" t="s">
        <v>487</v>
      </c>
      <c r="L246" s="534" t="s">
        <v>445</v>
      </c>
    </row>
    <row r="247" spans="1:12" s="535" customFormat="1" ht="64.5">
      <c r="A247" s="557" t="s">
        <v>1835</v>
      </c>
      <c r="B247" s="557" t="s">
        <v>121</v>
      </c>
      <c r="C247" s="558" t="s">
        <v>1836</v>
      </c>
      <c r="D247" s="559" t="s">
        <v>1837</v>
      </c>
      <c r="E247" s="560" t="s">
        <v>1838</v>
      </c>
      <c r="F247" s="561" t="s">
        <v>1839</v>
      </c>
      <c r="G247" s="536">
        <v>36</v>
      </c>
      <c r="H247" s="536">
        <v>68.5</v>
      </c>
      <c r="I247" s="536">
        <v>0</v>
      </c>
      <c r="J247" s="562">
        <v>5</v>
      </c>
      <c r="K247" s="536" t="s">
        <v>487</v>
      </c>
      <c r="L247" s="534" t="s">
        <v>451</v>
      </c>
    </row>
    <row r="248" spans="1:12" s="535" customFormat="1" ht="64.5">
      <c r="A248" s="557" t="s">
        <v>1835</v>
      </c>
      <c r="B248" s="557" t="s">
        <v>121</v>
      </c>
      <c r="C248" s="558" t="s">
        <v>1836</v>
      </c>
      <c r="D248" s="559" t="s">
        <v>1837</v>
      </c>
      <c r="E248" s="560" t="s">
        <v>1838</v>
      </c>
      <c r="F248" s="561" t="s">
        <v>1840</v>
      </c>
      <c r="G248" s="536">
        <v>34</v>
      </c>
      <c r="H248" s="536">
        <v>62</v>
      </c>
      <c r="I248" s="536">
        <v>0</v>
      </c>
      <c r="J248" s="562">
        <v>5</v>
      </c>
      <c r="K248" s="536" t="s">
        <v>487</v>
      </c>
      <c r="L248" s="534" t="s">
        <v>451</v>
      </c>
    </row>
    <row r="249" spans="1:12" s="535" customFormat="1" ht="64.5">
      <c r="A249" s="557" t="s">
        <v>1835</v>
      </c>
      <c r="B249" s="557" t="s">
        <v>121</v>
      </c>
      <c r="C249" s="558" t="s">
        <v>1836</v>
      </c>
      <c r="D249" s="559" t="s">
        <v>1837</v>
      </c>
      <c r="E249" s="560" t="s">
        <v>1838</v>
      </c>
      <c r="F249" s="561" t="s">
        <v>1841</v>
      </c>
      <c r="G249" s="536">
        <v>39.5</v>
      </c>
      <c r="H249" s="536">
        <v>67.5</v>
      </c>
      <c r="I249" s="536">
        <v>0</v>
      </c>
      <c r="J249" s="562">
        <v>5</v>
      </c>
      <c r="K249" s="536" t="s">
        <v>487</v>
      </c>
      <c r="L249" s="534" t="s">
        <v>451</v>
      </c>
    </row>
    <row r="250" spans="1:12" s="535" customFormat="1" ht="64.5">
      <c r="A250" s="557" t="s">
        <v>1835</v>
      </c>
      <c r="B250" s="557" t="s">
        <v>121</v>
      </c>
      <c r="C250" s="558" t="s">
        <v>1836</v>
      </c>
      <c r="D250" s="559" t="s">
        <v>1837</v>
      </c>
      <c r="E250" s="560" t="s">
        <v>1838</v>
      </c>
      <c r="F250" s="561" t="s">
        <v>1842</v>
      </c>
      <c r="G250" s="536">
        <v>37</v>
      </c>
      <c r="H250" s="536">
        <v>65</v>
      </c>
      <c r="I250" s="536">
        <v>0</v>
      </c>
      <c r="J250" s="562">
        <v>5</v>
      </c>
      <c r="K250" s="536" t="s">
        <v>487</v>
      </c>
      <c r="L250" s="534" t="s">
        <v>451</v>
      </c>
    </row>
    <row r="251" spans="1:12" s="535" customFormat="1" ht="64.5">
      <c r="A251" s="557" t="s">
        <v>1835</v>
      </c>
      <c r="B251" s="557" t="s">
        <v>121</v>
      </c>
      <c r="C251" s="558" t="s">
        <v>1836</v>
      </c>
      <c r="D251" s="559" t="s">
        <v>1837</v>
      </c>
      <c r="E251" s="560" t="s">
        <v>1838</v>
      </c>
      <c r="F251" s="561" t="s">
        <v>1843</v>
      </c>
      <c r="G251" s="536">
        <v>49</v>
      </c>
      <c r="H251" s="536">
        <v>77</v>
      </c>
      <c r="I251" s="536">
        <v>0</v>
      </c>
      <c r="J251" s="562">
        <v>5</v>
      </c>
      <c r="K251" s="536" t="s">
        <v>487</v>
      </c>
      <c r="L251" s="534" t="s">
        <v>451</v>
      </c>
    </row>
    <row r="252" spans="1:12" s="535" customFormat="1" ht="64.5">
      <c r="A252" s="557" t="s">
        <v>1835</v>
      </c>
      <c r="B252" s="557" t="s">
        <v>121</v>
      </c>
      <c r="C252" s="558" t="s">
        <v>1836</v>
      </c>
      <c r="D252" s="559" t="s">
        <v>1837</v>
      </c>
      <c r="E252" s="560" t="s">
        <v>1838</v>
      </c>
      <c r="F252" s="561" t="s">
        <v>1844</v>
      </c>
      <c r="G252" s="536">
        <v>46</v>
      </c>
      <c r="H252" s="536">
        <v>74</v>
      </c>
      <c r="I252" s="536">
        <v>0</v>
      </c>
      <c r="J252" s="562">
        <v>5</v>
      </c>
      <c r="K252" s="536" t="s">
        <v>487</v>
      </c>
      <c r="L252" s="534" t="s">
        <v>451</v>
      </c>
    </row>
    <row r="253" spans="1:12" s="535" customFormat="1" ht="64.5">
      <c r="A253" s="557" t="s">
        <v>1845</v>
      </c>
      <c r="B253" s="557" t="s">
        <v>121</v>
      </c>
      <c r="C253" s="558" t="s">
        <v>1778</v>
      </c>
      <c r="D253" s="559" t="s">
        <v>1846</v>
      </c>
      <c r="E253" s="560" t="s">
        <v>1838</v>
      </c>
      <c r="F253" s="561" t="s">
        <v>1839</v>
      </c>
      <c r="G253" s="536">
        <v>31.5</v>
      </c>
      <c r="H253" s="536">
        <v>54</v>
      </c>
      <c r="I253" s="536">
        <v>0</v>
      </c>
      <c r="J253" s="562">
        <v>5</v>
      </c>
      <c r="K253" s="536" t="s">
        <v>487</v>
      </c>
      <c r="L253" s="534" t="s">
        <v>451</v>
      </c>
    </row>
    <row r="254" spans="1:12" s="535" customFormat="1" ht="64.5">
      <c r="A254" s="557" t="s">
        <v>1845</v>
      </c>
      <c r="B254" s="557" t="s">
        <v>121</v>
      </c>
      <c r="C254" s="558" t="s">
        <v>1778</v>
      </c>
      <c r="D254" s="559" t="s">
        <v>1846</v>
      </c>
      <c r="E254" s="560" t="s">
        <v>1838</v>
      </c>
      <c r="F254" s="561" t="s">
        <v>1840</v>
      </c>
      <c r="G254" s="536">
        <v>30.5</v>
      </c>
      <c r="H254" s="536">
        <v>53</v>
      </c>
      <c r="I254" s="536">
        <v>0</v>
      </c>
      <c r="J254" s="562">
        <v>5</v>
      </c>
      <c r="K254" s="536" t="s">
        <v>487</v>
      </c>
      <c r="L254" s="534" t="s">
        <v>451</v>
      </c>
    </row>
    <row r="255" spans="1:12" s="535" customFormat="1" ht="64.5">
      <c r="A255" s="557" t="s">
        <v>1845</v>
      </c>
      <c r="B255" s="557" t="s">
        <v>121</v>
      </c>
      <c r="C255" s="558" t="s">
        <v>1778</v>
      </c>
      <c r="D255" s="559" t="s">
        <v>1846</v>
      </c>
      <c r="E255" s="560" t="s">
        <v>1838</v>
      </c>
      <c r="F255" s="561" t="s">
        <v>1841</v>
      </c>
      <c r="G255" s="536">
        <v>35</v>
      </c>
      <c r="H255" s="536">
        <v>57</v>
      </c>
      <c r="I255" s="536">
        <v>0</v>
      </c>
      <c r="J255" s="562">
        <v>5</v>
      </c>
      <c r="K255" s="536" t="s">
        <v>487</v>
      </c>
      <c r="L255" s="534" t="s">
        <v>451</v>
      </c>
    </row>
    <row r="256" spans="1:12" s="535" customFormat="1" ht="64.5">
      <c r="A256" s="557" t="s">
        <v>1845</v>
      </c>
      <c r="B256" s="557" t="s">
        <v>121</v>
      </c>
      <c r="C256" s="558" t="s">
        <v>1778</v>
      </c>
      <c r="D256" s="559" t="s">
        <v>1846</v>
      </c>
      <c r="E256" s="560" t="s">
        <v>1838</v>
      </c>
      <c r="F256" s="561" t="s">
        <v>1842</v>
      </c>
      <c r="G256" s="536">
        <v>34</v>
      </c>
      <c r="H256" s="536">
        <v>56</v>
      </c>
      <c r="I256" s="536">
        <v>0</v>
      </c>
      <c r="J256" s="562">
        <v>5</v>
      </c>
      <c r="K256" s="536" t="s">
        <v>487</v>
      </c>
      <c r="L256" s="534" t="s">
        <v>451</v>
      </c>
    </row>
    <row r="257" spans="1:12" s="535" customFormat="1" ht="64.5">
      <c r="A257" s="557" t="s">
        <v>1845</v>
      </c>
      <c r="B257" s="557" t="s">
        <v>121</v>
      </c>
      <c r="C257" s="558" t="s">
        <v>1778</v>
      </c>
      <c r="D257" s="559" t="s">
        <v>1846</v>
      </c>
      <c r="E257" s="560" t="s">
        <v>1838</v>
      </c>
      <c r="F257" s="561" t="s">
        <v>1843</v>
      </c>
      <c r="G257" s="536">
        <v>38</v>
      </c>
      <c r="H257" s="536">
        <v>61</v>
      </c>
      <c r="I257" s="536">
        <v>0</v>
      </c>
      <c r="J257" s="562">
        <v>5</v>
      </c>
      <c r="K257" s="536" t="s">
        <v>487</v>
      </c>
      <c r="L257" s="534" t="s">
        <v>451</v>
      </c>
    </row>
    <row r="258" spans="1:12" s="535" customFormat="1" ht="64.5">
      <c r="A258" s="557" t="s">
        <v>1845</v>
      </c>
      <c r="B258" s="557" t="s">
        <v>121</v>
      </c>
      <c r="C258" s="558" t="s">
        <v>1778</v>
      </c>
      <c r="D258" s="559" t="s">
        <v>1846</v>
      </c>
      <c r="E258" s="560" t="s">
        <v>1838</v>
      </c>
      <c r="F258" s="561" t="s">
        <v>1844</v>
      </c>
      <c r="G258" s="536">
        <v>37</v>
      </c>
      <c r="H258" s="536">
        <v>60</v>
      </c>
      <c r="I258" s="536">
        <v>0</v>
      </c>
      <c r="J258" s="562">
        <v>5</v>
      </c>
      <c r="K258" s="536" t="s">
        <v>487</v>
      </c>
      <c r="L258" s="534" t="s">
        <v>451</v>
      </c>
    </row>
    <row r="259" spans="1:12">
      <c r="A259" s="566" t="s">
        <v>1847</v>
      </c>
      <c r="B259" s="566" t="s">
        <v>536</v>
      </c>
      <c r="C259" s="567" t="s">
        <v>1848</v>
      </c>
      <c r="D259" s="566" t="s">
        <v>1849</v>
      </c>
      <c r="E259" s="566" t="s">
        <v>1850</v>
      </c>
      <c r="F259" s="528" t="s">
        <v>1851</v>
      </c>
      <c r="G259" s="537" t="s">
        <v>1434</v>
      </c>
      <c r="H259" s="537" t="s">
        <v>1434</v>
      </c>
      <c r="I259" s="537" t="s">
        <v>1434</v>
      </c>
    </row>
    <row r="260" spans="1:12">
      <c r="A260" s="566" t="s">
        <v>1847</v>
      </c>
      <c r="B260" s="566" t="s">
        <v>536</v>
      </c>
      <c r="C260" s="567" t="s">
        <v>1848</v>
      </c>
      <c r="D260" s="566" t="s">
        <v>1849</v>
      </c>
      <c r="E260" s="566" t="s">
        <v>1850</v>
      </c>
      <c r="F260" s="528" t="s">
        <v>1852</v>
      </c>
      <c r="G260" s="537" t="s">
        <v>1434</v>
      </c>
      <c r="H260" s="537" t="s">
        <v>1434</v>
      </c>
      <c r="I260" s="537" t="s">
        <v>1434</v>
      </c>
    </row>
    <row r="261" spans="1:12" s="535" customFormat="1">
      <c r="A261" s="557" t="s">
        <v>1853</v>
      </c>
      <c r="B261" s="557" t="s">
        <v>536</v>
      </c>
      <c r="C261" s="558" t="s">
        <v>1854</v>
      </c>
      <c r="D261" s="557" t="s">
        <v>1855</v>
      </c>
      <c r="E261" s="557" t="s">
        <v>1856</v>
      </c>
      <c r="F261" s="535" t="s">
        <v>1857</v>
      </c>
      <c r="G261" s="536">
        <v>31.5</v>
      </c>
      <c r="H261" s="536">
        <v>62</v>
      </c>
      <c r="I261" s="536">
        <v>0</v>
      </c>
      <c r="J261" s="562">
        <v>5</v>
      </c>
      <c r="K261" s="536"/>
      <c r="L261" s="535" t="s">
        <v>445</v>
      </c>
    </row>
    <row r="262" spans="1:12" s="535" customFormat="1">
      <c r="A262" s="557" t="s">
        <v>1853</v>
      </c>
      <c r="B262" s="557" t="s">
        <v>536</v>
      </c>
      <c r="C262" s="558" t="s">
        <v>1854</v>
      </c>
      <c r="D262" s="557" t="s">
        <v>1855</v>
      </c>
      <c r="E262" s="557" t="s">
        <v>1856</v>
      </c>
      <c r="F262" s="535" t="s">
        <v>1858</v>
      </c>
      <c r="G262" s="536">
        <v>35</v>
      </c>
      <c r="H262" s="536">
        <v>66</v>
      </c>
      <c r="I262" s="536">
        <v>0</v>
      </c>
      <c r="J262" s="562">
        <v>5</v>
      </c>
      <c r="K262" s="536"/>
      <c r="L262" s="535" t="s">
        <v>445</v>
      </c>
    </row>
    <row r="263" spans="1:12" s="535" customFormat="1">
      <c r="A263" s="557" t="s">
        <v>1853</v>
      </c>
      <c r="B263" s="557" t="s">
        <v>536</v>
      </c>
      <c r="C263" s="558" t="s">
        <v>1854</v>
      </c>
      <c r="D263" s="557" t="s">
        <v>1855</v>
      </c>
      <c r="E263" s="557" t="s">
        <v>1856</v>
      </c>
      <c r="F263" s="535" t="s">
        <v>1859</v>
      </c>
      <c r="G263" s="536">
        <v>31.5</v>
      </c>
      <c r="H263" s="536">
        <v>62</v>
      </c>
      <c r="I263" s="536">
        <v>0</v>
      </c>
      <c r="J263" s="562">
        <v>5</v>
      </c>
      <c r="K263" s="536"/>
      <c r="L263" s="535" t="s">
        <v>445</v>
      </c>
    </row>
    <row r="264" spans="1:12" s="535" customFormat="1">
      <c r="A264" s="557" t="s">
        <v>1853</v>
      </c>
      <c r="B264" s="557" t="s">
        <v>536</v>
      </c>
      <c r="C264" s="558" t="s">
        <v>1854</v>
      </c>
      <c r="D264" s="557" t="s">
        <v>1855</v>
      </c>
      <c r="E264" s="557" t="s">
        <v>1856</v>
      </c>
      <c r="F264" s="535" t="s">
        <v>1860</v>
      </c>
      <c r="G264" s="536">
        <v>44</v>
      </c>
      <c r="H264" s="536">
        <v>82</v>
      </c>
      <c r="I264" s="536">
        <v>0</v>
      </c>
      <c r="J264" s="562">
        <v>5</v>
      </c>
      <c r="K264" s="536"/>
      <c r="L264" s="535" t="s">
        <v>445</v>
      </c>
    </row>
    <row r="265" spans="1:12" s="535" customFormat="1">
      <c r="A265" s="557" t="s">
        <v>1853</v>
      </c>
      <c r="B265" s="557" t="s">
        <v>536</v>
      </c>
      <c r="C265" s="558" t="s">
        <v>1854</v>
      </c>
      <c r="D265" s="557" t="s">
        <v>1855</v>
      </c>
      <c r="E265" s="557" t="s">
        <v>1856</v>
      </c>
      <c r="F265" s="535" t="s">
        <v>1861</v>
      </c>
      <c r="G265" s="536">
        <v>38.5</v>
      </c>
      <c r="H265" s="536">
        <v>76</v>
      </c>
      <c r="I265" s="536">
        <v>0</v>
      </c>
      <c r="J265" s="562">
        <v>5</v>
      </c>
      <c r="K265" s="536"/>
      <c r="L265" s="535" t="s">
        <v>445</v>
      </c>
    </row>
    <row r="266" spans="1:12" s="535" customFormat="1" ht="64.5">
      <c r="A266" s="557" t="s">
        <v>1862</v>
      </c>
      <c r="B266" s="557" t="s">
        <v>536</v>
      </c>
      <c r="C266" s="558" t="s">
        <v>1848</v>
      </c>
      <c r="D266" s="559" t="s">
        <v>1863</v>
      </c>
      <c r="E266" s="560" t="s">
        <v>1864</v>
      </c>
      <c r="F266" s="561" t="s">
        <v>1865</v>
      </c>
      <c r="G266" s="536">
        <v>45</v>
      </c>
      <c r="H266" s="536">
        <v>78.5</v>
      </c>
      <c r="I266" s="536">
        <v>0</v>
      </c>
      <c r="J266" s="562">
        <v>5</v>
      </c>
      <c r="K266" s="536"/>
      <c r="L266" s="534" t="s">
        <v>445</v>
      </c>
    </row>
    <row r="267" spans="1:12" s="535" customFormat="1" ht="64.5">
      <c r="A267" s="557" t="s">
        <v>1862</v>
      </c>
      <c r="B267" s="557" t="s">
        <v>536</v>
      </c>
      <c r="C267" s="558" t="s">
        <v>1848</v>
      </c>
      <c r="D267" s="559" t="s">
        <v>1863</v>
      </c>
      <c r="E267" s="560" t="s">
        <v>1864</v>
      </c>
      <c r="F267" s="561" t="s">
        <v>1866</v>
      </c>
      <c r="G267" s="536">
        <v>40.5</v>
      </c>
      <c r="H267" s="536">
        <v>74</v>
      </c>
      <c r="I267" s="536">
        <v>0</v>
      </c>
      <c r="J267" s="562">
        <v>5</v>
      </c>
      <c r="K267" s="536"/>
      <c r="L267" s="534" t="s">
        <v>445</v>
      </c>
    </row>
    <row r="268" spans="1:12" s="535" customFormat="1" ht="64.5">
      <c r="A268" s="557" t="s">
        <v>1862</v>
      </c>
      <c r="B268" s="557" t="s">
        <v>536</v>
      </c>
      <c r="C268" s="558" t="s">
        <v>1848</v>
      </c>
      <c r="D268" s="559" t="s">
        <v>1863</v>
      </c>
      <c r="E268" s="560" t="s">
        <v>1864</v>
      </c>
      <c r="F268" s="561" t="s">
        <v>1867</v>
      </c>
      <c r="G268" s="536">
        <v>49.5</v>
      </c>
      <c r="H268" s="536">
        <v>94</v>
      </c>
      <c r="I268" s="536">
        <v>0</v>
      </c>
      <c r="J268" s="562">
        <v>5</v>
      </c>
      <c r="K268" s="536"/>
      <c r="L268" s="534" t="s">
        <v>445</v>
      </c>
    </row>
    <row r="269" spans="1:12" s="535" customFormat="1" ht="64.5">
      <c r="A269" s="557" t="s">
        <v>1862</v>
      </c>
      <c r="B269" s="557" t="s">
        <v>536</v>
      </c>
      <c r="C269" s="558" t="s">
        <v>1848</v>
      </c>
      <c r="D269" s="559" t="s">
        <v>1863</v>
      </c>
      <c r="E269" s="560" t="s">
        <v>1864</v>
      </c>
      <c r="F269" s="561" t="s">
        <v>1868</v>
      </c>
      <c r="G269" s="536">
        <v>48.5</v>
      </c>
      <c r="H269" s="536">
        <v>93</v>
      </c>
      <c r="I269" s="536">
        <v>0</v>
      </c>
      <c r="J269" s="562">
        <v>5</v>
      </c>
      <c r="K269" s="536"/>
      <c r="L269" s="534" t="s">
        <v>445</v>
      </c>
    </row>
    <row r="270" spans="1:12" s="535" customFormat="1" ht="64.5">
      <c r="A270" s="557" t="s">
        <v>1862</v>
      </c>
      <c r="B270" s="557" t="s">
        <v>536</v>
      </c>
      <c r="C270" s="558" t="s">
        <v>1848</v>
      </c>
      <c r="D270" s="559" t="s">
        <v>1863</v>
      </c>
      <c r="E270" s="560" t="s">
        <v>1864</v>
      </c>
      <c r="F270" s="561" t="s">
        <v>1869</v>
      </c>
      <c r="G270" s="536">
        <v>56</v>
      </c>
      <c r="H270" s="536">
        <v>101</v>
      </c>
      <c r="I270" s="536">
        <v>0</v>
      </c>
      <c r="J270" s="562">
        <v>5</v>
      </c>
      <c r="K270" s="536"/>
      <c r="L270" s="534" t="s">
        <v>445</v>
      </c>
    </row>
    <row r="271" spans="1:12" s="535" customFormat="1" ht="64.5">
      <c r="A271" s="557" t="s">
        <v>1862</v>
      </c>
      <c r="B271" s="557" t="s">
        <v>536</v>
      </c>
      <c r="C271" s="558" t="s">
        <v>1848</v>
      </c>
      <c r="D271" s="559" t="s">
        <v>1863</v>
      </c>
      <c r="E271" s="560" t="s">
        <v>1864</v>
      </c>
      <c r="F271" s="561" t="s">
        <v>1870</v>
      </c>
      <c r="G271" s="536">
        <v>54</v>
      </c>
      <c r="H271" s="536">
        <v>99</v>
      </c>
      <c r="I271" s="536">
        <v>0</v>
      </c>
      <c r="J271" s="562">
        <v>5</v>
      </c>
      <c r="K271" s="536"/>
      <c r="L271" s="534" t="s">
        <v>445</v>
      </c>
    </row>
    <row r="272" spans="1:12" s="535" customFormat="1" ht="64.5">
      <c r="A272" s="557" t="s">
        <v>1871</v>
      </c>
      <c r="B272" s="557" t="s">
        <v>1872</v>
      </c>
      <c r="C272" s="558" t="s">
        <v>1873</v>
      </c>
      <c r="D272" s="557" t="s">
        <v>1874</v>
      </c>
      <c r="E272" s="560" t="s">
        <v>1875</v>
      </c>
      <c r="F272" s="561" t="s">
        <v>1876</v>
      </c>
      <c r="G272" s="536">
        <v>34</v>
      </c>
      <c r="H272" s="536">
        <v>62</v>
      </c>
      <c r="I272" s="536">
        <v>0</v>
      </c>
      <c r="J272" s="562">
        <v>5</v>
      </c>
      <c r="K272" s="536"/>
      <c r="L272" s="534" t="s">
        <v>445</v>
      </c>
    </row>
    <row r="273" spans="1:12" s="535" customFormat="1" ht="64.5">
      <c r="A273" s="557" t="s">
        <v>1871</v>
      </c>
      <c r="B273" s="557" t="s">
        <v>1872</v>
      </c>
      <c r="C273" s="558" t="s">
        <v>1873</v>
      </c>
      <c r="D273" s="557" t="s">
        <v>1874</v>
      </c>
      <c r="E273" s="560" t="s">
        <v>1875</v>
      </c>
      <c r="F273" s="561" t="s">
        <v>1877</v>
      </c>
      <c r="G273" s="536">
        <v>42.5</v>
      </c>
      <c r="H273" s="536">
        <v>76</v>
      </c>
      <c r="I273" s="536">
        <v>0</v>
      </c>
      <c r="J273" s="562">
        <v>5</v>
      </c>
      <c r="K273" s="536"/>
      <c r="L273" s="534" t="s">
        <v>445</v>
      </c>
    </row>
    <row r="274" spans="1:12" s="535" customFormat="1" ht="64.5">
      <c r="A274" s="557" t="s">
        <v>1871</v>
      </c>
      <c r="B274" s="557" t="s">
        <v>1872</v>
      </c>
      <c r="C274" s="558" t="s">
        <v>1873</v>
      </c>
      <c r="D274" s="557" t="s">
        <v>1874</v>
      </c>
      <c r="E274" s="560" t="s">
        <v>1875</v>
      </c>
      <c r="F274" s="561" t="s">
        <v>1878</v>
      </c>
      <c r="G274" s="536">
        <v>39.5</v>
      </c>
      <c r="H274" s="536">
        <v>73</v>
      </c>
      <c r="I274" s="536">
        <v>0</v>
      </c>
      <c r="J274" s="562">
        <v>5</v>
      </c>
      <c r="K274" s="536"/>
      <c r="L274" s="535" t="s">
        <v>445</v>
      </c>
    </row>
    <row r="275" spans="1:12" s="535" customFormat="1" ht="64.5">
      <c r="A275" s="557" t="s">
        <v>1871</v>
      </c>
      <c r="B275" s="557" t="s">
        <v>1872</v>
      </c>
      <c r="C275" s="558" t="s">
        <v>1873</v>
      </c>
      <c r="D275" s="557" t="s">
        <v>1874</v>
      </c>
      <c r="E275" s="560" t="s">
        <v>1875</v>
      </c>
      <c r="F275" s="535" t="s">
        <v>1879</v>
      </c>
      <c r="G275" s="536">
        <v>46</v>
      </c>
      <c r="H275" s="536">
        <v>85</v>
      </c>
      <c r="I275" s="536">
        <v>0</v>
      </c>
      <c r="J275" s="562">
        <v>5</v>
      </c>
      <c r="K275" s="536"/>
      <c r="L275" s="535" t="s">
        <v>445</v>
      </c>
    </row>
    <row r="276" spans="1:12" s="535" customFormat="1" ht="64.5">
      <c r="A276" s="557" t="s">
        <v>1871</v>
      </c>
      <c r="B276" s="557" t="s">
        <v>1872</v>
      </c>
      <c r="C276" s="558" t="s">
        <v>1873</v>
      </c>
      <c r="D276" s="557" t="s">
        <v>1874</v>
      </c>
      <c r="E276" s="560" t="s">
        <v>1875</v>
      </c>
      <c r="F276" s="535" t="s">
        <v>1880</v>
      </c>
      <c r="G276" s="536">
        <v>41.5</v>
      </c>
      <c r="H276" s="536">
        <v>81</v>
      </c>
      <c r="I276" s="536">
        <v>0</v>
      </c>
      <c r="J276" s="562">
        <v>5</v>
      </c>
      <c r="K276" s="536"/>
      <c r="L276" s="535" t="s">
        <v>445</v>
      </c>
    </row>
    <row r="277" spans="1:12" s="535" customFormat="1">
      <c r="A277" s="557" t="s">
        <v>1881</v>
      </c>
      <c r="B277" s="557" t="s">
        <v>1317</v>
      </c>
      <c r="C277" s="558" t="s">
        <v>1882</v>
      </c>
      <c r="D277" s="557" t="s">
        <v>1883</v>
      </c>
      <c r="E277" s="564" t="s">
        <v>1884</v>
      </c>
      <c r="F277" s="535" t="s">
        <v>1384</v>
      </c>
      <c r="G277" s="536">
        <v>32</v>
      </c>
      <c r="H277" s="536">
        <v>51</v>
      </c>
      <c r="I277" s="536">
        <v>32</v>
      </c>
      <c r="J277" s="562"/>
      <c r="K277" s="536"/>
      <c r="L277" s="535" t="s">
        <v>445</v>
      </c>
    </row>
    <row r="278" spans="1:12" s="535" customFormat="1">
      <c r="A278" s="557" t="s">
        <v>1881</v>
      </c>
      <c r="B278" s="557" t="s">
        <v>1317</v>
      </c>
      <c r="C278" s="558" t="s">
        <v>1882</v>
      </c>
      <c r="D278" s="557" t="s">
        <v>1883</v>
      </c>
      <c r="E278" s="564" t="s">
        <v>1884</v>
      </c>
      <c r="F278" s="535" t="s">
        <v>1385</v>
      </c>
      <c r="G278" s="536">
        <v>29</v>
      </c>
      <c r="H278" s="536">
        <v>48</v>
      </c>
      <c r="I278" s="536">
        <v>29</v>
      </c>
      <c r="J278" s="562"/>
      <c r="K278" s="536"/>
      <c r="L278" s="535" t="s">
        <v>445</v>
      </c>
    </row>
    <row r="279" spans="1:12" s="535" customFormat="1">
      <c r="A279" s="557" t="s">
        <v>1885</v>
      </c>
      <c r="B279" s="557" t="s">
        <v>1319</v>
      </c>
      <c r="C279" s="558" t="s">
        <v>1886</v>
      </c>
      <c r="D279" s="557" t="s">
        <v>1887</v>
      </c>
      <c r="E279" s="557" t="s">
        <v>1888</v>
      </c>
      <c r="F279" s="535" t="s">
        <v>1889</v>
      </c>
      <c r="G279" s="536">
        <v>34.5</v>
      </c>
      <c r="H279" s="536">
        <v>57</v>
      </c>
      <c r="I279" s="536">
        <v>30.5</v>
      </c>
      <c r="J279" s="562">
        <v>5</v>
      </c>
      <c r="K279" s="536"/>
      <c r="L279" s="535" t="s">
        <v>445</v>
      </c>
    </row>
    <row r="280" spans="1:12" s="535" customFormat="1">
      <c r="A280" s="557" t="s">
        <v>1885</v>
      </c>
      <c r="B280" s="557" t="s">
        <v>1319</v>
      </c>
      <c r="C280" s="558" t="s">
        <v>1886</v>
      </c>
      <c r="D280" s="557" t="s">
        <v>1887</v>
      </c>
      <c r="E280" s="557" t="s">
        <v>1888</v>
      </c>
      <c r="F280" s="535" t="s">
        <v>1890</v>
      </c>
      <c r="G280" s="536">
        <v>39.5</v>
      </c>
      <c r="H280" s="536">
        <v>61.5</v>
      </c>
      <c r="I280" s="536">
        <v>34</v>
      </c>
      <c r="J280" s="562">
        <v>5</v>
      </c>
      <c r="K280" s="536"/>
      <c r="L280" s="535" t="s">
        <v>445</v>
      </c>
    </row>
    <row r="281" spans="1:12" s="535" customFormat="1">
      <c r="A281" s="557" t="s">
        <v>1885</v>
      </c>
      <c r="B281" s="557" t="s">
        <v>1319</v>
      </c>
      <c r="C281" s="558" t="s">
        <v>1886</v>
      </c>
      <c r="D281" s="557" t="s">
        <v>1887</v>
      </c>
      <c r="E281" s="557" t="s">
        <v>1888</v>
      </c>
      <c r="F281" s="535" t="s">
        <v>1891</v>
      </c>
      <c r="G281" s="536">
        <v>34.5</v>
      </c>
      <c r="H281" s="536">
        <v>57</v>
      </c>
      <c r="I281" s="536">
        <v>30.5</v>
      </c>
      <c r="J281" s="562">
        <v>5</v>
      </c>
      <c r="K281" s="536"/>
      <c r="L281" s="535" t="s">
        <v>445</v>
      </c>
    </row>
    <row r="282" spans="1:12" s="535" customFormat="1">
      <c r="A282" s="557" t="s">
        <v>1892</v>
      </c>
      <c r="B282" s="557" t="s">
        <v>1319</v>
      </c>
      <c r="C282" s="558" t="s">
        <v>1893</v>
      </c>
      <c r="D282" s="557" t="s">
        <v>1894</v>
      </c>
      <c r="E282" s="557" t="s">
        <v>1895</v>
      </c>
      <c r="F282" s="535" t="s">
        <v>1896</v>
      </c>
      <c r="G282" s="536">
        <v>26</v>
      </c>
      <c r="H282" s="536">
        <v>47</v>
      </c>
      <c r="I282" s="536">
        <v>26</v>
      </c>
      <c r="J282" s="562" t="s">
        <v>940</v>
      </c>
      <c r="K282" s="536"/>
      <c r="L282" s="535" t="s">
        <v>445</v>
      </c>
    </row>
    <row r="283" spans="1:12" s="535" customFormat="1">
      <c r="A283" s="557" t="s">
        <v>1892</v>
      </c>
      <c r="B283" s="557" t="s">
        <v>1319</v>
      </c>
      <c r="C283" s="558" t="s">
        <v>1893</v>
      </c>
      <c r="D283" s="557" t="s">
        <v>1894</v>
      </c>
      <c r="E283" s="557" t="s">
        <v>1895</v>
      </c>
      <c r="F283" s="535" t="s">
        <v>1897</v>
      </c>
      <c r="G283" s="536">
        <v>26</v>
      </c>
      <c r="H283" s="536">
        <v>47</v>
      </c>
      <c r="I283" s="536">
        <v>26</v>
      </c>
      <c r="J283" s="562" t="s">
        <v>940</v>
      </c>
      <c r="K283" s="536"/>
      <c r="L283" s="535" t="s">
        <v>445</v>
      </c>
    </row>
    <row r="284" spans="1:12" s="535" customFormat="1">
      <c r="A284" s="557" t="s">
        <v>1892</v>
      </c>
      <c r="B284" s="557" t="s">
        <v>1319</v>
      </c>
      <c r="C284" s="558" t="s">
        <v>1893</v>
      </c>
      <c r="D284" s="557" t="s">
        <v>1894</v>
      </c>
      <c r="E284" s="557" t="s">
        <v>1895</v>
      </c>
      <c r="F284" s="535" t="s">
        <v>1898</v>
      </c>
      <c r="G284" s="536">
        <v>36</v>
      </c>
      <c r="H284" s="536">
        <v>56</v>
      </c>
      <c r="I284" s="536">
        <v>36</v>
      </c>
      <c r="J284" s="562" t="s">
        <v>940</v>
      </c>
      <c r="K284" s="536"/>
      <c r="L284" s="535" t="s">
        <v>445</v>
      </c>
    </row>
    <row r="285" spans="1:12" s="535" customFormat="1">
      <c r="A285" s="557" t="s">
        <v>1899</v>
      </c>
      <c r="B285" s="557" t="s">
        <v>1900</v>
      </c>
      <c r="C285" s="558" t="s">
        <v>1901</v>
      </c>
      <c r="D285" s="557" t="s">
        <v>1902</v>
      </c>
      <c r="E285" s="557" t="s">
        <v>1903</v>
      </c>
      <c r="F285" s="557" t="s">
        <v>1904</v>
      </c>
      <c r="G285" s="536">
        <v>29</v>
      </c>
      <c r="H285" s="536">
        <v>43</v>
      </c>
      <c r="I285" s="536">
        <v>28</v>
      </c>
      <c r="J285" s="562">
        <v>2.5</v>
      </c>
      <c r="K285" s="536"/>
      <c r="L285" s="535" t="s">
        <v>445</v>
      </c>
    </row>
    <row r="286" spans="1:12" s="535" customFormat="1">
      <c r="A286" s="557" t="s">
        <v>1899</v>
      </c>
      <c r="B286" s="557" t="s">
        <v>1900</v>
      </c>
      <c r="C286" s="558" t="s">
        <v>1901</v>
      </c>
      <c r="D286" s="557" t="s">
        <v>1902</v>
      </c>
      <c r="E286" s="557" t="s">
        <v>1903</v>
      </c>
      <c r="F286" s="557" t="s">
        <v>1905</v>
      </c>
      <c r="G286" s="536">
        <v>31</v>
      </c>
      <c r="H286" s="536">
        <v>46</v>
      </c>
      <c r="I286" s="536">
        <v>30</v>
      </c>
      <c r="J286" s="562">
        <v>2.5</v>
      </c>
      <c r="K286" s="536"/>
      <c r="L286" s="535" t="s">
        <v>445</v>
      </c>
    </row>
    <row r="287" spans="1:12" s="535" customFormat="1">
      <c r="A287" s="557" t="s">
        <v>1899</v>
      </c>
      <c r="B287" s="557" t="s">
        <v>1900</v>
      </c>
      <c r="C287" s="558" t="s">
        <v>1901</v>
      </c>
      <c r="D287" s="557" t="s">
        <v>1902</v>
      </c>
      <c r="E287" s="557" t="s">
        <v>1903</v>
      </c>
      <c r="F287" s="557" t="s">
        <v>1906</v>
      </c>
      <c r="G287" s="536">
        <v>36</v>
      </c>
      <c r="H287" s="536">
        <v>56</v>
      </c>
      <c r="I287" s="536">
        <v>33</v>
      </c>
      <c r="J287" s="562">
        <v>2.5</v>
      </c>
      <c r="K287" s="536"/>
      <c r="L287" s="535" t="s">
        <v>445</v>
      </c>
    </row>
    <row r="288" spans="1:12" s="535" customFormat="1">
      <c r="A288" s="557" t="s">
        <v>1907</v>
      </c>
      <c r="B288" s="557" t="s">
        <v>1908</v>
      </c>
      <c r="C288" s="558" t="s">
        <v>1909</v>
      </c>
      <c r="D288" s="557" t="s">
        <v>1910</v>
      </c>
      <c r="E288" s="557" t="s">
        <v>1911</v>
      </c>
      <c r="F288" s="557" t="s">
        <v>1912</v>
      </c>
      <c r="G288" s="536">
        <v>46</v>
      </c>
      <c r="H288" s="536">
        <v>67</v>
      </c>
      <c r="I288" s="536">
        <v>37.5</v>
      </c>
      <c r="J288" s="562">
        <v>5</v>
      </c>
      <c r="K288" s="536" t="s">
        <v>487</v>
      </c>
      <c r="L288" s="535" t="s">
        <v>445</v>
      </c>
    </row>
    <row r="289" spans="1:12" s="535" customFormat="1">
      <c r="A289" s="557" t="s">
        <v>1907</v>
      </c>
      <c r="B289" s="557" t="s">
        <v>1908</v>
      </c>
      <c r="C289" s="558" t="s">
        <v>1909</v>
      </c>
      <c r="D289" s="557" t="s">
        <v>1910</v>
      </c>
      <c r="E289" s="557" t="s">
        <v>1911</v>
      </c>
      <c r="F289" s="557" t="s">
        <v>1913</v>
      </c>
      <c r="G289" s="536">
        <v>49</v>
      </c>
      <c r="H289" s="536">
        <v>73</v>
      </c>
      <c r="I289" s="536">
        <v>41</v>
      </c>
      <c r="J289" s="562">
        <v>5</v>
      </c>
      <c r="K289" s="536" t="s">
        <v>487</v>
      </c>
      <c r="L289" s="535" t="s">
        <v>445</v>
      </c>
    </row>
    <row r="290" spans="1:12" s="535" customFormat="1">
      <c r="A290" s="557" t="s">
        <v>1907</v>
      </c>
      <c r="B290" s="557" t="s">
        <v>1908</v>
      </c>
      <c r="C290" s="558" t="s">
        <v>1909</v>
      </c>
      <c r="D290" s="557" t="s">
        <v>1910</v>
      </c>
      <c r="E290" s="557" t="s">
        <v>1911</v>
      </c>
      <c r="F290" s="557" t="s">
        <v>1914</v>
      </c>
      <c r="G290" s="536">
        <v>53</v>
      </c>
      <c r="H290" s="536">
        <v>80</v>
      </c>
      <c r="I290" s="536">
        <v>44</v>
      </c>
      <c r="J290" s="562">
        <v>5</v>
      </c>
      <c r="K290" s="536" t="s">
        <v>487</v>
      </c>
      <c r="L290" s="535" t="s">
        <v>445</v>
      </c>
    </row>
    <row r="291" spans="1:12" s="535" customFormat="1">
      <c r="A291" s="557" t="s">
        <v>1915</v>
      </c>
      <c r="B291" s="557" t="s">
        <v>1908</v>
      </c>
      <c r="C291" s="558" t="s">
        <v>1909</v>
      </c>
      <c r="D291" s="557" t="s">
        <v>1916</v>
      </c>
      <c r="E291" s="557" t="s">
        <v>1917</v>
      </c>
      <c r="F291" s="535" t="s">
        <v>1918</v>
      </c>
      <c r="G291" s="536">
        <v>63</v>
      </c>
      <c r="H291" s="536">
        <v>99</v>
      </c>
      <c r="I291" s="536">
        <v>63</v>
      </c>
      <c r="J291" s="562"/>
      <c r="K291" s="536" t="s">
        <v>487</v>
      </c>
      <c r="L291" s="535" t="s">
        <v>445</v>
      </c>
    </row>
    <row r="292" spans="1:12" s="535" customFormat="1">
      <c r="A292" s="557" t="s">
        <v>1915</v>
      </c>
      <c r="B292" s="557" t="s">
        <v>1908</v>
      </c>
      <c r="C292" s="558" t="s">
        <v>1909</v>
      </c>
      <c r="D292" s="557" t="s">
        <v>1916</v>
      </c>
      <c r="E292" s="557" t="s">
        <v>1917</v>
      </c>
      <c r="F292" s="535" t="s">
        <v>1395</v>
      </c>
      <c r="G292" s="536">
        <v>58.5</v>
      </c>
      <c r="H292" s="536">
        <v>94</v>
      </c>
      <c r="I292" s="536">
        <v>58.5</v>
      </c>
      <c r="J292" s="562"/>
      <c r="K292" s="536" t="s">
        <v>487</v>
      </c>
      <c r="L292" s="535" t="s">
        <v>445</v>
      </c>
    </row>
    <row r="293" spans="1:12" s="535" customFormat="1">
      <c r="A293" s="557" t="s">
        <v>1919</v>
      </c>
      <c r="B293" s="557" t="s">
        <v>1908</v>
      </c>
      <c r="C293" s="558" t="s">
        <v>1920</v>
      </c>
      <c r="D293" s="557" t="s">
        <v>1921</v>
      </c>
      <c r="E293" s="557" t="s">
        <v>1922</v>
      </c>
      <c r="F293" s="535" t="s">
        <v>1923</v>
      </c>
      <c r="G293" s="536">
        <v>47.5</v>
      </c>
      <c r="H293" s="536">
        <v>75</v>
      </c>
      <c r="I293" s="536">
        <v>47.5</v>
      </c>
      <c r="J293" s="562"/>
      <c r="K293" s="536" t="s">
        <v>487</v>
      </c>
      <c r="L293" s="535" t="s">
        <v>445</v>
      </c>
    </row>
    <row r="294" spans="1:12" s="535" customFormat="1">
      <c r="A294" s="557" t="s">
        <v>1924</v>
      </c>
      <c r="B294" s="557" t="s">
        <v>1908</v>
      </c>
      <c r="C294" s="558" t="s">
        <v>1909</v>
      </c>
      <c r="D294" s="557" t="s">
        <v>1925</v>
      </c>
      <c r="E294" s="557" t="s">
        <v>1926</v>
      </c>
      <c r="F294" s="535" t="s">
        <v>1927</v>
      </c>
      <c r="G294" s="536">
        <v>56</v>
      </c>
      <c r="H294" s="536">
        <v>97</v>
      </c>
      <c r="I294" s="536">
        <v>56</v>
      </c>
      <c r="J294" s="562">
        <v>5</v>
      </c>
      <c r="K294" s="536" t="s">
        <v>487</v>
      </c>
      <c r="L294" s="535" t="s">
        <v>446</v>
      </c>
    </row>
    <row r="295" spans="1:12" s="535" customFormat="1">
      <c r="A295" s="557" t="s">
        <v>1924</v>
      </c>
      <c r="B295" s="557" t="s">
        <v>1908</v>
      </c>
      <c r="C295" s="558" t="s">
        <v>1909</v>
      </c>
      <c r="D295" s="557" t="s">
        <v>1925</v>
      </c>
      <c r="E295" s="557" t="s">
        <v>1926</v>
      </c>
      <c r="F295" s="535" t="s">
        <v>1928</v>
      </c>
      <c r="G295" s="536">
        <v>74</v>
      </c>
      <c r="H295" s="536">
        <v>134</v>
      </c>
      <c r="I295" s="536">
        <v>69</v>
      </c>
      <c r="J295" s="562">
        <v>5</v>
      </c>
      <c r="K295" s="536" t="s">
        <v>487</v>
      </c>
      <c r="L295" s="535" t="s">
        <v>446</v>
      </c>
    </row>
    <row r="296" spans="1:12" s="535" customFormat="1">
      <c r="A296" s="557" t="s">
        <v>1924</v>
      </c>
      <c r="B296" s="557" t="s">
        <v>1908</v>
      </c>
      <c r="C296" s="558" t="s">
        <v>1909</v>
      </c>
      <c r="D296" s="557" t="s">
        <v>1925</v>
      </c>
      <c r="E296" s="557" t="s">
        <v>1926</v>
      </c>
      <c r="F296" s="535" t="s">
        <v>1929</v>
      </c>
      <c r="G296" s="536">
        <v>56</v>
      </c>
      <c r="H296" s="536">
        <v>97</v>
      </c>
      <c r="I296" s="536">
        <v>56</v>
      </c>
      <c r="J296" s="562">
        <v>5</v>
      </c>
      <c r="K296" s="536" t="s">
        <v>487</v>
      </c>
      <c r="L296" s="535" t="s">
        <v>446</v>
      </c>
    </row>
    <row r="297" spans="1:12">
      <c r="A297" s="566" t="s">
        <v>1930</v>
      </c>
      <c r="B297" s="566" t="s">
        <v>1908</v>
      </c>
      <c r="C297" s="567" t="s">
        <v>1909</v>
      </c>
      <c r="D297" s="566" t="s">
        <v>1931</v>
      </c>
      <c r="E297" s="566" t="s">
        <v>1932</v>
      </c>
      <c r="G297" s="537" t="s">
        <v>1434</v>
      </c>
      <c r="H297" s="537" t="s">
        <v>1434</v>
      </c>
      <c r="I297" s="537" t="s">
        <v>1434</v>
      </c>
      <c r="L297" s="528" t="s">
        <v>445</v>
      </c>
    </row>
    <row r="298" spans="1:12">
      <c r="A298" s="566" t="s">
        <v>1930</v>
      </c>
      <c r="B298" s="566" t="s">
        <v>1908</v>
      </c>
      <c r="C298" s="567" t="s">
        <v>1909</v>
      </c>
      <c r="D298" s="566" t="s">
        <v>1931</v>
      </c>
      <c r="E298" s="566" t="s">
        <v>1932</v>
      </c>
      <c r="G298" s="537" t="s">
        <v>1434</v>
      </c>
      <c r="H298" s="537" t="s">
        <v>1434</v>
      </c>
      <c r="I298" s="537" t="s">
        <v>1434</v>
      </c>
      <c r="L298" s="528" t="s">
        <v>445</v>
      </c>
    </row>
    <row r="299" spans="1:12">
      <c r="A299" s="566" t="s">
        <v>1933</v>
      </c>
      <c r="B299" s="566" t="s">
        <v>1908</v>
      </c>
      <c r="C299" s="567" t="s">
        <v>1934</v>
      </c>
      <c r="D299" s="566" t="s">
        <v>1935</v>
      </c>
      <c r="E299" s="566" t="s">
        <v>1936</v>
      </c>
      <c r="G299" s="537" t="s">
        <v>1434</v>
      </c>
      <c r="H299" s="537" t="s">
        <v>1434</v>
      </c>
      <c r="I299" s="537" t="s">
        <v>1434</v>
      </c>
      <c r="L299" s="528" t="s">
        <v>445</v>
      </c>
    </row>
    <row r="300" spans="1:12">
      <c r="A300" s="566" t="s">
        <v>1933</v>
      </c>
      <c r="B300" s="566" t="s">
        <v>1908</v>
      </c>
      <c r="C300" s="567" t="s">
        <v>1934</v>
      </c>
      <c r="D300" s="566" t="s">
        <v>1935</v>
      </c>
      <c r="E300" s="566" t="s">
        <v>1936</v>
      </c>
      <c r="G300" s="537" t="s">
        <v>1434</v>
      </c>
      <c r="H300" s="537" t="s">
        <v>1434</v>
      </c>
      <c r="I300" s="537" t="s">
        <v>1434</v>
      </c>
      <c r="L300" s="528" t="s">
        <v>445</v>
      </c>
    </row>
    <row r="301" spans="1:12">
      <c r="A301" s="566" t="s">
        <v>1933</v>
      </c>
      <c r="B301" s="566" t="s">
        <v>1908</v>
      </c>
      <c r="C301" s="567" t="s">
        <v>1934</v>
      </c>
      <c r="D301" s="566" t="s">
        <v>1935</v>
      </c>
      <c r="E301" s="566" t="s">
        <v>1936</v>
      </c>
      <c r="G301" s="537" t="s">
        <v>1434</v>
      </c>
      <c r="H301" s="537" t="s">
        <v>1434</v>
      </c>
      <c r="I301" s="537" t="s">
        <v>1434</v>
      </c>
      <c r="L301" s="528" t="s">
        <v>445</v>
      </c>
    </row>
    <row r="302" spans="1:12" s="535" customFormat="1">
      <c r="A302" s="557" t="s">
        <v>1937</v>
      </c>
      <c r="B302" s="557" t="s">
        <v>1908</v>
      </c>
      <c r="C302" s="558" t="s">
        <v>1938</v>
      </c>
      <c r="D302" s="557" t="s">
        <v>1939</v>
      </c>
      <c r="E302" s="557" t="s">
        <v>1940</v>
      </c>
      <c r="F302" s="535" t="s">
        <v>1941</v>
      </c>
      <c r="G302" s="536">
        <v>36</v>
      </c>
      <c r="H302" s="536">
        <v>60.5</v>
      </c>
      <c r="I302" s="536">
        <v>0</v>
      </c>
      <c r="J302" s="562">
        <v>5</v>
      </c>
      <c r="K302" s="536"/>
      <c r="L302" s="535" t="s">
        <v>445</v>
      </c>
    </row>
    <row r="303" spans="1:12" s="535" customFormat="1">
      <c r="A303" s="557" t="s">
        <v>1937</v>
      </c>
      <c r="B303" s="557" t="s">
        <v>1908</v>
      </c>
      <c r="C303" s="558" t="s">
        <v>1938</v>
      </c>
      <c r="D303" s="557" t="s">
        <v>1939</v>
      </c>
      <c r="E303" s="557" t="s">
        <v>1940</v>
      </c>
      <c r="F303" s="535" t="s">
        <v>1942</v>
      </c>
      <c r="G303" s="536">
        <v>33.5</v>
      </c>
      <c r="H303" s="536">
        <v>56</v>
      </c>
      <c r="I303" s="536">
        <v>0</v>
      </c>
      <c r="J303" s="562">
        <v>5</v>
      </c>
      <c r="K303" s="536"/>
      <c r="L303" s="535" t="s">
        <v>445</v>
      </c>
    </row>
    <row r="304" spans="1:12" s="535" customFormat="1">
      <c r="A304" s="557" t="s">
        <v>1937</v>
      </c>
      <c r="B304" s="557" t="s">
        <v>1908</v>
      </c>
      <c r="C304" s="558" t="s">
        <v>1938</v>
      </c>
      <c r="D304" s="557" t="s">
        <v>1939</v>
      </c>
      <c r="E304" s="557" t="s">
        <v>1940</v>
      </c>
      <c r="F304" s="535" t="s">
        <v>1943</v>
      </c>
      <c r="G304" s="536">
        <v>41.5</v>
      </c>
      <c r="H304" s="536">
        <v>71</v>
      </c>
      <c r="I304" s="536">
        <v>0</v>
      </c>
      <c r="J304" s="562">
        <v>5</v>
      </c>
      <c r="K304" s="536"/>
    </row>
    <row r="305" spans="1:12" s="535" customFormat="1">
      <c r="A305" s="557" t="s">
        <v>1937</v>
      </c>
      <c r="B305" s="557" t="s">
        <v>1908</v>
      </c>
      <c r="C305" s="558" t="s">
        <v>1938</v>
      </c>
      <c r="D305" s="557" t="s">
        <v>1939</v>
      </c>
      <c r="E305" s="557" t="s">
        <v>1940</v>
      </c>
      <c r="F305" s="535" t="s">
        <v>1944</v>
      </c>
      <c r="G305" s="536">
        <v>37</v>
      </c>
      <c r="H305" s="536">
        <v>66</v>
      </c>
      <c r="I305" s="536">
        <v>0</v>
      </c>
      <c r="J305" s="562">
        <v>5</v>
      </c>
      <c r="K305" s="536"/>
      <c r="L305" s="535" t="s">
        <v>445</v>
      </c>
    </row>
    <row r="306" spans="1:12" s="535" customFormat="1">
      <c r="A306" s="557" t="s">
        <v>1945</v>
      </c>
      <c r="B306" s="557" t="s">
        <v>1908</v>
      </c>
      <c r="C306" s="558" t="s">
        <v>1946</v>
      </c>
      <c r="D306" s="557" t="s">
        <v>1947</v>
      </c>
      <c r="E306" s="557" t="s">
        <v>1948</v>
      </c>
      <c r="F306" s="535" t="s">
        <v>1941</v>
      </c>
      <c r="G306" s="536">
        <v>31.5</v>
      </c>
      <c r="H306" s="536">
        <v>55</v>
      </c>
      <c r="I306" s="536">
        <v>0</v>
      </c>
      <c r="J306" s="562">
        <v>5</v>
      </c>
      <c r="K306" s="536"/>
      <c r="L306" s="535" t="s">
        <v>445</v>
      </c>
    </row>
    <row r="307" spans="1:12" s="535" customFormat="1">
      <c r="A307" s="557" t="s">
        <v>1945</v>
      </c>
      <c r="B307" s="557" t="s">
        <v>1908</v>
      </c>
      <c r="C307" s="558" t="s">
        <v>1946</v>
      </c>
      <c r="D307" s="557" t="s">
        <v>1947</v>
      </c>
      <c r="E307" s="557" t="s">
        <v>1948</v>
      </c>
      <c r="F307" s="535" t="s">
        <v>1942</v>
      </c>
      <c r="G307" s="536">
        <v>29</v>
      </c>
      <c r="H307" s="536">
        <v>53</v>
      </c>
      <c r="I307" s="536">
        <v>0</v>
      </c>
      <c r="J307" s="562">
        <v>5</v>
      </c>
      <c r="K307" s="536"/>
      <c r="L307" s="535" t="s">
        <v>445</v>
      </c>
    </row>
    <row r="308" spans="1:12" s="535" customFormat="1">
      <c r="A308" s="557" t="s">
        <v>1945</v>
      </c>
      <c r="B308" s="557" t="s">
        <v>1908</v>
      </c>
      <c r="C308" s="558" t="s">
        <v>1946</v>
      </c>
      <c r="D308" s="557" t="s">
        <v>1947</v>
      </c>
      <c r="E308" s="557" t="s">
        <v>1948</v>
      </c>
      <c r="F308" s="535" t="s">
        <v>1949</v>
      </c>
      <c r="G308" s="536">
        <v>35</v>
      </c>
      <c r="H308" s="536">
        <v>59.5</v>
      </c>
      <c r="I308" s="536">
        <v>0</v>
      </c>
      <c r="J308" s="562">
        <v>5</v>
      </c>
      <c r="K308" s="536"/>
      <c r="L308" s="535" t="s">
        <v>445</v>
      </c>
    </row>
    <row r="309" spans="1:12" s="535" customFormat="1" ht="64.5">
      <c r="A309" s="575" t="s">
        <v>1950</v>
      </c>
      <c r="B309" s="557" t="s">
        <v>1908</v>
      </c>
      <c r="C309" s="558" t="s">
        <v>1951</v>
      </c>
      <c r="D309" s="559" t="s">
        <v>1952</v>
      </c>
      <c r="E309" s="560" t="s">
        <v>1953</v>
      </c>
      <c r="F309" s="561" t="s">
        <v>1954</v>
      </c>
      <c r="G309" s="536">
        <v>34</v>
      </c>
      <c r="H309" s="536">
        <v>58.5</v>
      </c>
      <c r="I309" s="536">
        <v>0</v>
      </c>
      <c r="J309" s="562">
        <v>5</v>
      </c>
      <c r="K309" s="536"/>
      <c r="L309" s="534" t="s">
        <v>445</v>
      </c>
    </row>
    <row r="310" spans="1:12" s="535" customFormat="1" ht="64.5">
      <c r="A310" s="575" t="s">
        <v>1950</v>
      </c>
      <c r="B310" s="557" t="s">
        <v>1908</v>
      </c>
      <c r="C310" s="558" t="s">
        <v>1951</v>
      </c>
      <c r="D310" s="559" t="s">
        <v>1952</v>
      </c>
      <c r="E310" s="560" t="s">
        <v>1953</v>
      </c>
      <c r="F310" s="561" t="s">
        <v>1955</v>
      </c>
      <c r="G310" s="536">
        <v>31.5</v>
      </c>
      <c r="H310" s="536">
        <v>56</v>
      </c>
      <c r="I310" s="536">
        <v>0</v>
      </c>
      <c r="J310" s="562">
        <v>5</v>
      </c>
      <c r="K310" s="536"/>
      <c r="L310" s="534" t="s">
        <v>445</v>
      </c>
    </row>
    <row r="311" spans="1:12" s="535" customFormat="1" ht="64.5">
      <c r="A311" s="575" t="s">
        <v>1950</v>
      </c>
      <c r="B311" s="557" t="s">
        <v>1908</v>
      </c>
      <c r="C311" s="558" t="s">
        <v>1951</v>
      </c>
      <c r="D311" s="559" t="s">
        <v>1952</v>
      </c>
      <c r="E311" s="560" t="s">
        <v>1953</v>
      </c>
      <c r="F311" s="561" t="s">
        <v>1943</v>
      </c>
      <c r="G311" s="536">
        <v>36</v>
      </c>
      <c r="H311" s="536">
        <v>65</v>
      </c>
      <c r="I311" s="536">
        <v>0</v>
      </c>
      <c r="J311" s="562">
        <v>5</v>
      </c>
      <c r="K311" s="536"/>
      <c r="L311" s="534" t="s">
        <v>445</v>
      </c>
    </row>
    <row r="312" spans="1:12" s="535" customFormat="1" ht="64.5">
      <c r="A312" s="575" t="s">
        <v>1950</v>
      </c>
      <c r="B312" s="557" t="s">
        <v>1908</v>
      </c>
      <c r="C312" s="558" t="s">
        <v>1951</v>
      </c>
      <c r="D312" s="559" t="s">
        <v>1952</v>
      </c>
      <c r="E312" s="560" t="s">
        <v>1953</v>
      </c>
      <c r="F312" s="561" t="s">
        <v>1944</v>
      </c>
      <c r="G312" s="536">
        <v>34</v>
      </c>
      <c r="H312" s="536">
        <v>63</v>
      </c>
      <c r="I312" s="536">
        <v>0</v>
      </c>
      <c r="J312" s="562">
        <v>5</v>
      </c>
      <c r="K312" s="536"/>
      <c r="L312" s="534" t="s">
        <v>445</v>
      </c>
    </row>
    <row r="313" spans="1:12">
      <c r="A313" s="566" t="s">
        <v>1956</v>
      </c>
      <c r="B313" s="566" t="s">
        <v>1325</v>
      </c>
      <c r="C313" s="567" t="s">
        <v>1957</v>
      </c>
      <c r="D313" s="566" t="s">
        <v>1958</v>
      </c>
      <c r="E313" s="566" t="s">
        <v>1959</v>
      </c>
      <c r="F313" s="528" t="s">
        <v>1792</v>
      </c>
      <c r="G313" s="537" t="s">
        <v>1434</v>
      </c>
      <c r="H313" s="537" t="s">
        <v>1434</v>
      </c>
      <c r="I313" s="537" t="s">
        <v>1434</v>
      </c>
    </row>
    <row r="314" spans="1:12" s="535" customFormat="1">
      <c r="A314" s="557" t="s">
        <v>1960</v>
      </c>
      <c r="B314" s="557" t="s">
        <v>1325</v>
      </c>
      <c r="C314" s="558" t="s">
        <v>1961</v>
      </c>
      <c r="D314" s="557" t="s">
        <v>1962</v>
      </c>
      <c r="E314" s="557" t="s">
        <v>1963</v>
      </c>
      <c r="F314" s="535" t="s">
        <v>1964</v>
      </c>
      <c r="G314" s="536">
        <v>43</v>
      </c>
      <c r="H314" s="536">
        <v>65</v>
      </c>
      <c r="I314" s="536">
        <v>42</v>
      </c>
      <c r="J314" s="562">
        <v>5</v>
      </c>
      <c r="K314" s="536"/>
      <c r="L314" s="535" t="s">
        <v>445</v>
      </c>
    </row>
    <row r="315" spans="1:12" s="535" customFormat="1">
      <c r="A315" s="557" t="s">
        <v>1960</v>
      </c>
      <c r="B315" s="557" t="s">
        <v>1325</v>
      </c>
      <c r="C315" s="558" t="s">
        <v>1961</v>
      </c>
      <c r="D315" s="557" t="s">
        <v>1962</v>
      </c>
      <c r="E315" s="557" t="s">
        <v>1963</v>
      </c>
      <c r="F315" s="535" t="s">
        <v>1965</v>
      </c>
      <c r="G315" s="536">
        <v>49</v>
      </c>
      <c r="H315" s="536">
        <v>76</v>
      </c>
      <c r="I315" s="536">
        <v>46</v>
      </c>
      <c r="J315" s="562">
        <v>5</v>
      </c>
      <c r="K315" s="536"/>
      <c r="L315" s="535" t="s">
        <v>445</v>
      </c>
    </row>
    <row r="316" spans="1:12" s="535" customFormat="1">
      <c r="A316" s="557" t="s">
        <v>1960</v>
      </c>
      <c r="B316" s="557" t="s">
        <v>1325</v>
      </c>
      <c r="C316" s="558" t="s">
        <v>1961</v>
      </c>
      <c r="D316" s="557" t="s">
        <v>1962</v>
      </c>
      <c r="E316" s="557" t="s">
        <v>1963</v>
      </c>
      <c r="F316" s="535" t="s">
        <v>1966</v>
      </c>
      <c r="G316" s="536">
        <v>56.5</v>
      </c>
      <c r="H316" s="536">
        <v>90</v>
      </c>
      <c r="I316" s="536">
        <v>51</v>
      </c>
      <c r="J316" s="562">
        <v>5</v>
      </c>
      <c r="K316" s="536"/>
      <c r="L316" s="535" t="s">
        <v>445</v>
      </c>
    </row>
    <row r="317" spans="1:12" s="535" customFormat="1">
      <c r="A317" s="557" t="s">
        <v>1967</v>
      </c>
      <c r="B317" s="557" t="s">
        <v>1325</v>
      </c>
      <c r="C317" s="558" t="s">
        <v>1957</v>
      </c>
      <c r="D317" s="557" t="s">
        <v>1968</v>
      </c>
      <c r="E317" s="557" t="s">
        <v>1969</v>
      </c>
      <c r="F317" s="535" t="s">
        <v>1970</v>
      </c>
      <c r="G317" s="536">
        <v>60</v>
      </c>
      <c r="H317" s="536">
        <v>95</v>
      </c>
      <c r="I317" s="536">
        <v>53</v>
      </c>
      <c r="J317" s="562">
        <v>0</v>
      </c>
      <c r="K317" s="536"/>
      <c r="L317" s="535" t="s">
        <v>446</v>
      </c>
    </row>
    <row r="318" spans="1:12" s="535" customFormat="1">
      <c r="A318" s="557" t="s">
        <v>1967</v>
      </c>
      <c r="B318" s="557" t="s">
        <v>1325</v>
      </c>
      <c r="C318" s="558" t="s">
        <v>1957</v>
      </c>
      <c r="D318" s="557" t="s">
        <v>1968</v>
      </c>
      <c r="E318" s="557" t="s">
        <v>1969</v>
      </c>
      <c r="F318" s="535" t="s">
        <v>1971</v>
      </c>
      <c r="G318" s="536">
        <v>65</v>
      </c>
      <c r="H318" s="536">
        <v>105</v>
      </c>
      <c r="I318" s="536">
        <v>56</v>
      </c>
      <c r="J318" s="562">
        <v>0</v>
      </c>
      <c r="K318" s="536"/>
      <c r="L318" s="535" t="s">
        <v>446</v>
      </c>
    </row>
    <row r="319" spans="1:12" s="535" customFormat="1">
      <c r="A319" s="557" t="s">
        <v>1967</v>
      </c>
      <c r="B319" s="557" t="s">
        <v>1325</v>
      </c>
      <c r="C319" s="558" t="s">
        <v>1957</v>
      </c>
      <c r="D319" s="557" t="s">
        <v>1968</v>
      </c>
      <c r="E319" s="557" t="s">
        <v>1969</v>
      </c>
      <c r="F319" s="535" t="s">
        <v>1972</v>
      </c>
      <c r="G319" s="536">
        <v>70</v>
      </c>
      <c r="H319" s="536">
        <v>110</v>
      </c>
      <c r="I319" s="536">
        <v>59.5</v>
      </c>
      <c r="J319" s="562">
        <v>0</v>
      </c>
      <c r="K319" s="536"/>
      <c r="L319" s="535" t="s">
        <v>446</v>
      </c>
    </row>
    <row r="320" spans="1:12" s="535" customFormat="1">
      <c r="A320" s="557" t="s">
        <v>1973</v>
      </c>
      <c r="B320" s="557" t="s">
        <v>1325</v>
      </c>
      <c r="C320" s="558" t="s">
        <v>1974</v>
      </c>
      <c r="D320" s="557" t="s">
        <v>1975</v>
      </c>
      <c r="E320" s="557" t="s">
        <v>1976</v>
      </c>
      <c r="F320" s="535" t="s">
        <v>1977</v>
      </c>
      <c r="G320" s="536">
        <v>29.5</v>
      </c>
      <c r="H320" s="536">
        <v>51.5</v>
      </c>
      <c r="I320" s="536">
        <v>0</v>
      </c>
      <c r="J320" s="562"/>
      <c r="K320" s="536"/>
      <c r="L320" s="535" t="s">
        <v>445</v>
      </c>
    </row>
    <row r="321" spans="1:12" s="535" customFormat="1">
      <c r="A321" s="557" t="s">
        <v>1973</v>
      </c>
      <c r="B321" s="557" t="s">
        <v>1325</v>
      </c>
      <c r="C321" s="558" t="s">
        <v>1974</v>
      </c>
      <c r="D321" s="557" t="s">
        <v>1975</v>
      </c>
      <c r="E321" s="557" t="s">
        <v>1976</v>
      </c>
      <c r="F321" s="535" t="s">
        <v>1556</v>
      </c>
      <c r="G321" s="536">
        <v>31.5</v>
      </c>
      <c r="H321" s="536">
        <v>54</v>
      </c>
      <c r="I321" s="536">
        <v>0</v>
      </c>
      <c r="J321" s="562"/>
      <c r="K321" s="536"/>
      <c r="L321" s="535" t="s">
        <v>445</v>
      </c>
    </row>
    <row r="322" spans="1:12" s="535" customFormat="1">
      <c r="A322" s="557" t="s">
        <v>1973</v>
      </c>
      <c r="B322" s="557" t="s">
        <v>1325</v>
      </c>
      <c r="C322" s="558" t="s">
        <v>1974</v>
      </c>
      <c r="D322" s="557" t="s">
        <v>1975</v>
      </c>
      <c r="E322" s="557" t="s">
        <v>1976</v>
      </c>
      <c r="F322" s="535" t="s">
        <v>1978</v>
      </c>
      <c r="G322" s="536">
        <v>35</v>
      </c>
      <c r="H322" s="536">
        <v>57.5</v>
      </c>
      <c r="I322" s="536">
        <v>0</v>
      </c>
      <c r="J322" s="562"/>
      <c r="K322" s="536"/>
      <c r="L322" s="535" t="s">
        <v>445</v>
      </c>
    </row>
    <row r="323" spans="1:12" s="535" customFormat="1" ht="31.5">
      <c r="A323" s="557" t="s">
        <v>108</v>
      </c>
      <c r="B323" s="557" t="s">
        <v>1325</v>
      </c>
      <c r="C323" s="558" t="s">
        <v>1979</v>
      </c>
      <c r="D323" s="557" t="s">
        <v>1980</v>
      </c>
      <c r="E323" s="564" t="s">
        <v>1981</v>
      </c>
      <c r="F323" s="561" t="s">
        <v>1982</v>
      </c>
      <c r="G323" s="536">
        <v>49.5</v>
      </c>
      <c r="H323" s="536">
        <v>71</v>
      </c>
      <c r="I323" s="536">
        <v>49.5</v>
      </c>
      <c r="J323" s="562" t="s">
        <v>940</v>
      </c>
      <c r="K323" s="536"/>
    </row>
    <row r="324" spans="1:12" s="535" customFormat="1" ht="31.5">
      <c r="A324" s="557" t="s">
        <v>108</v>
      </c>
      <c r="B324" s="557" t="s">
        <v>1325</v>
      </c>
      <c r="C324" s="558" t="s">
        <v>1979</v>
      </c>
      <c r="D324" s="557" t="s">
        <v>1980</v>
      </c>
      <c r="E324" s="564" t="s">
        <v>1981</v>
      </c>
      <c r="F324" s="561" t="s">
        <v>1983</v>
      </c>
      <c r="G324" s="536">
        <v>38</v>
      </c>
      <c r="H324" s="536">
        <v>58.5</v>
      </c>
      <c r="I324" s="536">
        <v>38</v>
      </c>
      <c r="J324" s="562" t="s">
        <v>940</v>
      </c>
      <c r="K324" s="536"/>
    </row>
    <row r="325" spans="1:12" s="535" customFormat="1" ht="31.5">
      <c r="A325" s="557" t="s">
        <v>108</v>
      </c>
      <c r="B325" s="557" t="s">
        <v>1325</v>
      </c>
      <c r="C325" s="558" t="s">
        <v>1979</v>
      </c>
      <c r="D325" s="557" t="s">
        <v>1980</v>
      </c>
      <c r="E325" s="564" t="s">
        <v>1981</v>
      </c>
      <c r="F325" s="561" t="s">
        <v>1984</v>
      </c>
      <c r="G325" s="536">
        <v>49.5</v>
      </c>
      <c r="H325" s="536">
        <v>71</v>
      </c>
      <c r="I325" s="536">
        <v>49.5</v>
      </c>
      <c r="J325" s="562" t="s">
        <v>940</v>
      </c>
      <c r="K325" s="536"/>
    </row>
    <row r="326" spans="1:12" s="535" customFormat="1">
      <c r="A326" s="557" t="s">
        <v>108</v>
      </c>
      <c r="B326" s="557" t="s">
        <v>1325</v>
      </c>
      <c r="C326" s="558" t="s">
        <v>1979</v>
      </c>
      <c r="D326" s="557" t="s">
        <v>1980</v>
      </c>
      <c r="E326" s="564" t="s">
        <v>1981</v>
      </c>
      <c r="F326" s="561" t="s">
        <v>1985</v>
      </c>
      <c r="G326" s="536">
        <v>28</v>
      </c>
      <c r="H326" s="536">
        <v>48.5</v>
      </c>
      <c r="I326" s="536">
        <v>28</v>
      </c>
      <c r="J326" s="562" t="s">
        <v>940</v>
      </c>
      <c r="K326" s="536"/>
    </row>
    <row r="327" spans="1:12" s="535" customFormat="1">
      <c r="A327" s="557" t="s">
        <v>1986</v>
      </c>
      <c r="B327" s="557" t="s">
        <v>26</v>
      </c>
      <c r="C327" s="558" t="s">
        <v>1987</v>
      </c>
      <c r="D327" s="557" t="s">
        <v>1988</v>
      </c>
      <c r="E327" s="564" t="s">
        <v>1989</v>
      </c>
      <c r="F327" s="457" t="s">
        <v>1990</v>
      </c>
      <c r="G327" s="538">
        <v>36</v>
      </c>
      <c r="H327" s="538">
        <v>56</v>
      </c>
      <c r="I327" s="538">
        <v>34</v>
      </c>
      <c r="J327" s="579">
        <v>4</v>
      </c>
      <c r="K327" s="538"/>
      <c r="L327" s="457" t="s">
        <v>445</v>
      </c>
    </row>
    <row r="328" spans="1:12" s="535" customFormat="1">
      <c r="A328" s="557" t="s">
        <v>1986</v>
      </c>
      <c r="B328" s="557" t="s">
        <v>26</v>
      </c>
      <c r="C328" s="558" t="s">
        <v>1987</v>
      </c>
      <c r="D328" s="557" t="s">
        <v>1988</v>
      </c>
      <c r="E328" s="557" t="s">
        <v>1989</v>
      </c>
      <c r="F328" s="457" t="s">
        <v>1991</v>
      </c>
      <c r="G328" s="538">
        <v>59</v>
      </c>
      <c r="H328" s="538">
        <v>79</v>
      </c>
      <c r="I328" s="538">
        <v>49</v>
      </c>
      <c r="J328" s="579">
        <v>4</v>
      </c>
      <c r="K328" s="538"/>
      <c r="L328" s="457" t="s">
        <v>445</v>
      </c>
    </row>
    <row r="329" spans="1:12" s="535" customFormat="1">
      <c r="A329" s="557" t="s">
        <v>1986</v>
      </c>
      <c r="B329" s="557" t="s">
        <v>26</v>
      </c>
      <c r="C329" s="558" t="s">
        <v>1987</v>
      </c>
      <c r="D329" s="557" t="s">
        <v>1988</v>
      </c>
      <c r="E329" s="557" t="s">
        <v>1989</v>
      </c>
      <c r="F329" s="457" t="s">
        <v>1992</v>
      </c>
      <c r="G329" s="538">
        <v>36</v>
      </c>
      <c r="H329" s="538">
        <v>56</v>
      </c>
      <c r="I329" s="538">
        <v>34</v>
      </c>
      <c r="J329" s="579">
        <v>4</v>
      </c>
      <c r="K329" s="538"/>
      <c r="L329" s="457" t="s">
        <v>445</v>
      </c>
    </row>
    <row r="330" spans="1:12">
      <c r="A330" s="557" t="s">
        <v>1993</v>
      </c>
      <c r="B330" s="557" t="s">
        <v>26</v>
      </c>
      <c r="C330" s="558" t="s">
        <v>1994</v>
      </c>
      <c r="D330" s="557" t="s">
        <v>1995</v>
      </c>
      <c r="E330" s="557" t="s">
        <v>1996</v>
      </c>
      <c r="J330" s="571">
        <v>6</v>
      </c>
    </row>
    <row r="331" spans="1:12">
      <c r="A331" s="557" t="s">
        <v>1993</v>
      </c>
      <c r="B331" s="557" t="s">
        <v>26</v>
      </c>
      <c r="C331" s="558" t="s">
        <v>1994</v>
      </c>
      <c r="D331" s="557" t="s">
        <v>1995</v>
      </c>
      <c r="E331" s="557" t="s">
        <v>1996</v>
      </c>
      <c r="J331" s="571">
        <v>6</v>
      </c>
    </row>
    <row r="332" spans="1:12">
      <c r="A332" s="557" t="s">
        <v>1993</v>
      </c>
      <c r="B332" s="557" t="s">
        <v>26</v>
      </c>
      <c r="C332" s="558" t="s">
        <v>1994</v>
      </c>
      <c r="D332" s="557" t="s">
        <v>1995</v>
      </c>
      <c r="E332" s="557" t="s">
        <v>1996</v>
      </c>
      <c r="J332" s="571">
        <v>6</v>
      </c>
    </row>
    <row r="333" spans="1:12">
      <c r="A333" s="566" t="s">
        <v>1997</v>
      </c>
      <c r="B333" s="566" t="s">
        <v>26</v>
      </c>
      <c r="C333" s="567" t="s">
        <v>1987</v>
      </c>
      <c r="D333" s="566" t="s">
        <v>1998</v>
      </c>
      <c r="E333" s="566" t="s">
        <v>1999</v>
      </c>
      <c r="G333" s="537" t="s">
        <v>1434</v>
      </c>
      <c r="H333" s="537" t="s">
        <v>1434</v>
      </c>
      <c r="I333" s="537" t="s">
        <v>1434</v>
      </c>
    </row>
    <row r="334" spans="1:12">
      <c r="A334" s="566" t="s">
        <v>1997</v>
      </c>
      <c r="B334" s="566" t="s">
        <v>26</v>
      </c>
      <c r="C334" s="567" t="s">
        <v>1987</v>
      </c>
      <c r="D334" s="566" t="s">
        <v>1998</v>
      </c>
      <c r="E334" s="566" t="s">
        <v>1999</v>
      </c>
      <c r="G334" s="537" t="s">
        <v>1434</v>
      </c>
      <c r="H334" s="537" t="s">
        <v>1434</v>
      </c>
      <c r="I334" s="537" t="s">
        <v>1434</v>
      </c>
    </row>
    <row r="335" spans="1:12">
      <c r="A335" s="566" t="s">
        <v>1997</v>
      </c>
      <c r="B335" s="566" t="s">
        <v>26</v>
      </c>
      <c r="C335" s="567" t="s">
        <v>1987</v>
      </c>
      <c r="D335" s="566" t="s">
        <v>1998</v>
      </c>
      <c r="E335" s="566" t="s">
        <v>1999</v>
      </c>
      <c r="G335" s="537" t="s">
        <v>1434</v>
      </c>
      <c r="H335" s="537" t="s">
        <v>1434</v>
      </c>
      <c r="I335" s="537" t="s">
        <v>1434</v>
      </c>
    </row>
    <row r="336" spans="1:12" s="535" customFormat="1">
      <c r="A336" s="557" t="s">
        <v>2000</v>
      </c>
      <c r="B336" s="557" t="s">
        <v>26</v>
      </c>
      <c r="C336" s="558" t="s">
        <v>2001</v>
      </c>
      <c r="D336" s="557" t="s">
        <v>2002</v>
      </c>
      <c r="E336" s="557" t="s">
        <v>2003</v>
      </c>
      <c r="F336" s="535" t="s">
        <v>2004</v>
      </c>
      <c r="G336" s="536">
        <v>38</v>
      </c>
      <c r="H336" s="536">
        <v>59.5</v>
      </c>
      <c r="I336" s="536">
        <v>0</v>
      </c>
      <c r="J336" s="562">
        <v>5</v>
      </c>
      <c r="K336" s="536"/>
      <c r="L336" s="535" t="s">
        <v>445</v>
      </c>
    </row>
    <row r="337" spans="1:12" s="535" customFormat="1">
      <c r="A337" s="557" t="s">
        <v>2000</v>
      </c>
      <c r="B337" s="557" t="s">
        <v>26</v>
      </c>
      <c r="C337" s="558" t="s">
        <v>2001</v>
      </c>
      <c r="D337" s="557" t="s">
        <v>2002</v>
      </c>
      <c r="E337" s="557" t="s">
        <v>2003</v>
      </c>
      <c r="F337" s="535" t="s">
        <v>2005</v>
      </c>
      <c r="G337" s="536">
        <v>34</v>
      </c>
      <c r="H337" s="536">
        <v>55</v>
      </c>
      <c r="I337" s="536">
        <v>0</v>
      </c>
      <c r="J337" s="562">
        <v>5</v>
      </c>
      <c r="K337" s="536"/>
      <c r="L337" s="535" t="s">
        <v>445</v>
      </c>
    </row>
    <row r="338" spans="1:12" s="535" customFormat="1">
      <c r="A338" s="557" t="s">
        <v>2000</v>
      </c>
      <c r="B338" s="557" t="s">
        <v>26</v>
      </c>
      <c r="C338" s="558" t="s">
        <v>2001</v>
      </c>
      <c r="D338" s="557" t="s">
        <v>2002</v>
      </c>
      <c r="E338" s="557" t="s">
        <v>2003</v>
      </c>
      <c r="F338" s="535" t="s">
        <v>2006</v>
      </c>
      <c r="G338" s="536">
        <v>45</v>
      </c>
      <c r="H338" s="536">
        <v>67.5</v>
      </c>
      <c r="I338" s="536">
        <v>0</v>
      </c>
      <c r="J338" s="562">
        <v>5</v>
      </c>
      <c r="K338" s="536"/>
      <c r="L338" s="535" t="s">
        <v>445</v>
      </c>
    </row>
    <row r="339" spans="1:12" s="535" customFormat="1">
      <c r="A339" s="557" t="s">
        <v>2000</v>
      </c>
      <c r="B339" s="557" t="s">
        <v>26</v>
      </c>
      <c r="C339" s="558" t="s">
        <v>2001</v>
      </c>
      <c r="D339" s="557" t="s">
        <v>2002</v>
      </c>
      <c r="E339" s="557" t="s">
        <v>2003</v>
      </c>
      <c r="F339" s="535" t="s">
        <v>2007</v>
      </c>
      <c r="G339" s="536">
        <v>40.5</v>
      </c>
      <c r="H339" s="536">
        <v>63</v>
      </c>
      <c r="I339" s="536">
        <v>0</v>
      </c>
      <c r="J339" s="562">
        <v>5</v>
      </c>
      <c r="K339" s="536"/>
      <c r="L339" s="535" t="s">
        <v>445</v>
      </c>
    </row>
    <row r="340" spans="1:12" s="535" customFormat="1">
      <c r="A340" s="557" t="s">
        <v>2000</v>
      </c>
      <c r="B340" s="557" t="s">
        <v>26</v>
      </c>
      <c r="C340" s="558" t="s">
        <v>2001</v>
      </c>
      <c r="D340" s="557" t="s">
        <v>2002</v>
      </c>
      <c r="E340" s="557" t="s">
        <v>2003</v>
      </c>
      <c r="F340" s="535" t="s">
        <v>2008</v>
      </c>
      <c r="G340" s="536">
        <v>51.5</v>
      </c>
      <c r="H340" s="536">
        <v>77.5</v>
      </c>
      <c r="I340" s="536">
        <v>0</v>
      </c>
      <c r="J340" s="562">
        <v>5</v>
      </c>
      <c r="K340" s="536"/>
      <c r="L340" s="535" t="s">
        <v>445</v>
      </c>
    </row>
    <row r="341" spans="1:12" s="535" customFormat="1">
      <c r="A341" s="557" t="s">
        <v>2000</v>
      </c>
      <c r="B341" s="557" t="s">
        <v>26</v>
      </c>
      <c r="C341" s="558" t="s">
        <v>2001</v>
      </c>
      <c r="D341" s="557" t="s">
        <v>2002</v>
      </c>
      <c r="E341" s="557" t="s">
        <v>2003</v>
      </c>
      <c r="F341" s="535" t="s">
        <v>2009</v>
      </c>
      <c r="G341" s="536">
        <v>45</v>
      </c>
      <c r="H341" s="536">
        <v>71</v>
      </c>
      <c r="I341" s="536">
        <v>0</v>
      </c>
      <c r="J341" s="562">
        <v>5</v>
      </c>
      <c r="K341" s="536"/>
      <c r="L341" s="535" t="s">
        <v>445</v>
      </c>
    </row>
    <row r="342" spans="1:12" s="535" customFormat="1" ht="77.25">
      <c r="A342" s="557" t="s">
        <v>2010</v>
      </c>
      <c r="B342" s="557" t="s">
        <v>2011</v>
      </c>
      <c r="C342" s="558" t="s">
        <v>2012</v>
      </c>
      <c r="D342" s="559" t="s">
        <v>2013</v>
      </c>
      <c r="E342" s="560" t="s">
        <v>2014</v>
      </c>
      <c r="F342" s="561" t="s">
        <v>2004</v>
      </c>
      <c r="G342" s="536">
        <v>29.5</v>
      </c>
      <c r="H342" s="536">
        <v>54</v>
      </c>
      <c r="I342" s="536">
        <v>0</v>
      </c>
      <c r="J342" s="562">
        <v>5</v>
      </c>
      <c r="K342" s="536"/>
      <c r="L342" s="534" t="s">
        <v>445</v>
      </c>
    </row>
    <row r="343" spans="1:12" s="535" customFormat="1" ht="77.25">
      <c r="A343" s="557" t="s">
        <v>2010</v>
      </c>
      <c r="B343" s="557" t="s">
        <v>2011</v>
      </c>
      <c r="C343" s="558" t="s">
        <v>2012</v>
      </c>
      <c r="D343" s="559" t="s">
        <v>2013</v>
      </c>
      <c r="E343" s="560" t="s">
        <v>2014</v>
      </c>
      <c r="F343" s="561" t="s">
        <v>2005</v>
      </c>
      <c r="G343" s="536">
        <v>27</v>
      </c>
      <c r="H343" s="536">
        <v>51.5</v>
      </c>
      <c r="I343" s="536">
        <v>0</v>
      </c>
      <c r="J343" s="562">
        <v>5</v>
      </c>
      <c r="K343" s="536"/>
      <c r="L343" s="534" t="s">
        <v>445</v>
      </c>
    </row>
    <row r="344" spans="1:12" s="535" customFormat="1" ht="77.25">
      <c r="A344" s="557" t="s">
        <v>2010</v>
      </c>
      <c r="B344" s="557" t="s">
        <v>2011</v>
      </c>
      <c r="C344" s="558" t="s">
        <v>2012</v>
      </c>
      <c r="D344" s="559" t="s">
        <v>2013</v>
      </c>
      <c r="E344" s="560" t="s">
        <v>2014</v>
      </c>
      <c r="F344" s="561" t="s">
        <v>2015</v>
      </c>
      <c r="G344" s="536">
        <v>38</v>
      </c>
      <c r="H344" s="536">
        <v>63</v>
      </c>
      <c r="I344" s="536">
        <v>0</v>
      </c>
      <c r="J344" s="562">
        <v>5</v>
      </c>
      <c r="K344" s="536"/>
      <c r="L344" s="534" t="s">
        <v>445</v>
      </c>
    </row>
    <row r="345" spans="1:12" s="535" customFormat="1" ht="77.25">
      <c r="A345" s="557" t="s">
        <v>2010</v>
      </c>
      <c r="B345" s="557" t="s">
        <v>2011</v>
      </c>
      <c r="C345" s="558" t="s">
        <v>2012</v>
      </c>
      <c r="D345" s="559" t="s">
        <v>2013</v>
      </c>
      <c r="E345" s="560" t="s">
        <v>2014</v>
      </c>
      <c r="F345" s="561" t="s">
        <v>2016</v>
      </c>
      <c r="G345" s="536">
        <v>29.5</v>
      </c>
      <c r="H345" s="536">
        <v>54</v>
      </c>
      <c r="I345" s="536">
        <v>0</v>
      </c>
      <c r="J345" s="562">
        <v>5</v>
      </c>
      <c r="K345" s="536"/>
      <c r="L345" s="534" t="s">
        <v>445</v>
      </c>
    </row>
    <row r="346" spans="1:12" s="535" customFormat="1">
      <c r="A346" s="557" t="s">
        <v>2017</v>
      </c>
      <c r="B346" s="557" t="s">
        <v>64</v>
      </c>
      <c r="C346" s="558" t="s">
        <v>2018</v>
      </c>
      <c r="D346" s="557" t="s">
        <v>2019</v>
      </c>
      <c r="E346" s="557" t="s">
        <v>2020</v>
      </c>
      <c r="F346" s="535" t="s">
        <v>1349</v>
      </c>
      <c r="G346" s="536" t="s">
        <v>940</v>
      </c>
      <c r="H346" s="536" t="s">
        <v>940</v>
      </c>
      <c r="I346" s="536" t="s">
        <v>940</v>
      </c>
      <c r="J346" s="562"/>
      <c r="K346" s="536"/>
      <c r="L346" s="535" t="s">
        <v>446</v>
      </c>
    </row>
    <row r="347" spans="1:12" s="535" customFormat="1">
      <c r="A347" s="557" t="s">
        <v>2021</v>
      </c>
      <c r="B347" s="557" t="s">
        <v>64</v>
      </c>
      <c r="C347" s="558" t="s">
        <v>2022</v>
      </c>
      <c r="D347" s="557" t="s">
        <v>2023</v>
      </c>
      <c r="E347" s="557" t="s">
        <v>2024</v>
      </c>
      <c r="F347" s="535" t="s">
        <v>1349</v>
      </c>
      <c r="G347" s="536" t="s">
        <v>940</v>
      </c>
      <c r="H347" s="536" t="s">
        <v>940</v>
      </c>
      <c r="I347" s="536" t="s">
        <v>940</v>
      </c>
      <c r="J347" s="562"/>
      <c r="K347" s="536"/>
      <c r="L347" s="535" t="s">
        <v>446</v>
      </c>
    </row>
    <row r="348" spans="1:12" s="535" customFormat="1">
      <c r="A348" s="557" t="s">
        <v>2025</v>
      </c>
      <c r="B348" s="557" t="s">
        <v>64</v>
      </c>
      <c r="C348" s="558" t="s">
        <v>2022</v>
      </c>
      <c r="D348" s="557" t="s">
        <v>2026</v>
      </c>
      <c r="E348" s="557" t="s">
        <v>2027</v>
      </c>
      <c r="F348" s="535" t="s">
        <v>1349</v>
      </c>
      <c r="G348" s="536" t="s">
        <v>940</v>
      </c>
      <c r="H348" s="536" t="s">
        <v>940</v>
      </c>
      <c r="I348" s="536" t="s">
        <v>940</v>
      </c>
      <c r="J348" s="562"/>
      <c r="K348" s="536"/>
      <c r="L348" s="535" t="s">
        <v>445</v>
      </c>
    </row>
    <row r="349" spans="1:12" s="535" customFormat="1">
      <c r="A349" s="557" t="s">
        <v>2028</v>
      </c>
      <c r="B349" s="557" t="s">
        <v>64</v>
      </c>
      <c r="C349" s="558" t="s">
        <v>2029</v>
      </c>
      <c r="D349" s="557" t="s">
        <v>2030</v>
      </c>
      <c r="E349" s="557" t="s">
        <v>2031</v>
      </c>
      <c r="F349" s="535" t="s">
        <v>2032</v>
      </c>
      <c r="G349" s="536">
        <v>41</v>
      </c>
      <c r="H349" s="536">
        <v>81</v>
      </c>
      <c r="I349" s="536">
        <v>41</v>
      </c>
      <c r="J349" s="562">
        <v>4.5</v>
      </c>
      <c r="K349" s="536"/>
      <c r="L349" s="535" t="s">
        <v>445</v>
      </c>
    </row>
    <row r="350" spans="1:12" s="535" customFormat="1">
      <c r="A350" s="557" t="s">
        <v>2028</v>
      </c>
      <c r="B350" s="557" t="s">
        <v>64</v>
      </c>
      <c r="C350" s="558" t="s">
        <v>2029</v>
      </c>
      <c r="D350" s="557" t="s">
        <v>2030</v>
      </c>
      <c r="E350" s="557" t="s">
        <v>2031</v>
      </c>
      <c r="F350" s="535" t="s">
        <v>2033</v>
      </c>
      <c r="G350" s="536">
        <v>41</v>
      </c>
      <c r="H350" s="536">
        <v>81</v>
      </c>
      <c r="I350" s="536">
        <v>41</v>
      </c>
      <c r="J350" s="562">
        <v>4.5</v>
      </c>
      <c r="K350" s="536"/>
      <c r="L350" s="535" t="s">
        <v>445</v>
      </c>
    </row>
    <row r="351" spans="1:12" s="535" customFormat="1">
      <c r="A351" s="557" t="s">
        <v>2028</v>
      </c>
      <c r="B351" s="557" t="s">
        <v>64</v>
      </c>
      <c r="C351" s="558" t="s">
        <v>2029</v>
      </c>
      <c r="D351" s="557" t="s">
        <v>2030</v>
      </c>
      <c r="E351" s="557" t="s">
        <v>2031</v>
      </c>
      <c r="F351" s="535" t="s">
        <v>2034</v>
      </c>
      <c r="G351" s="536">
        <v>62.5</v>
      </c>
      <c r="H351" s="536">
        <v>111</v>
      </c>
      <c r="I351" s="536">
        <v>62.5</v>
      </c>
      <c r="J351" s="562">
        <v>4.5</v>
      </c>
      <c r="K351" s="536"/>
      <c r="L351" s="535" t="s">
        <v>445</v>
      </c>
    </row>
    <row r="352" spans="1:12" s="535" customFormat="1">
      <c r="A352" s="557" t="s">
        <v>2028</v>
      </c>
      <c r="B352" s="557" t="s">
        <v>64</v>
      </c>
      <c r="C352" s="558" t="s">
        <v>2029</v>
      </c>
      <c r="D352" s="557" t="s">
        <v>2030</v>
      </c>
      <c r="E352" s="557" t="s">
        <v>2031</v>
      </c>
      <c r="F352" s="535" t="s">
        <v>2035</v>
      </c>
      <c r="G352" s="536">
        <v>62.5</v>
      </c>
      <c r="H352" s="536">
        <v>111</v>
      </c>
      <c r="I352" s="536">
        <v>62.5</v>
      </c>
      <c r="J352" s="562">
        <v>4.5</v>
      </c>
      <c r="K352" s="536"/>
      <c r="L352" s="535" t="s">
        <v>445</v>
      </c>
    </row>
    <row r="353" spans="1:12" s="535" customFormat="1">
      <c r="A353" s="557" t="s">
        <v>2036</v>
      </c>
      <c r="B353" s="557" t="s">
        <v>2037</v>
      </c>
      <c r="C353" s="558" t="s">
        <v>2038</v>
      </c>
      <c r="D353" s="557" t="s">
        <v>2039</v>
      </c>
      <c r="E353" s="557" t="s">
        <v>2040</v>
      </c>
      <c r="F353" s="535" t="s">
        <v>2041</v>
      </c>
      <c r="G353" s="536">
        <v>36</v>
      </c>
      <c r="H353" s="536">
        <v>70</v>
      </c>
      <c r="I353" s="536" t="s">
        <v>940</v>
      </c>
      <c r="J353" s="562">
        <v>4</v>
      </c>
      <c r="K353" s="536"/>
      <c r="L353" s="535" t="s">
        <v>445</v>
      </c>
    </row>
    <row r="354" spans="1:12" s="535" customFormat="1">
      <c r="A354" s="557" t="s">
        <v>2036</v>
      </c>
      <c r="B354" s="557" t="s">
        <v>2037</v>
      </c>
      <c r="C354" s="558" t="s">
        <v>2038</v>
      </c>
      <c r="D354" s="557" t="s">
        <v>2039</v>
      </c>
      <c r="E354" s="557" t="s">
        <v>2040</v>
      </c>
      <c r="F354" s="535" t="s">
        <v>2042</v>
      </c>
      <c r="G354" s="536">
        <v>36</v>
      </c>
      <c r="H354" s="536">
        <v>70</v>
      </c>
      <c r="I354" s="536" t="s">
        <v>940</v>
      </c>
      <c r="J354" s="562">
        <v>4</v>
      </c>
      <c r="K354" s="536"/>
      <c r="L354" s="535" t="s">
        <v>445</v>
      </c>
    </row>
    <row r="355" spans="1:12" s="535" customFormat="1">
      <c r="A355" s="557" t="s">
        <v>2036</v>
      </c>
      <c r="B355" s="557" t="s">
        <v>2037</v>
      </c>
      <c r="C355" s="558" t="s">
        <v>2038</v>
      </c>
      <c r="D355" s="557" t="s">
        <v>2039</v>
      </c>
      <c r="E355" s="557" t="s">
        <v>2040</v>
      </c>
      <c r="F355" s="535" t="s">
        <v>2043</v>
      </c>
      <c r="G355" s="536">
        <v>62.5</v>
      </c>
      <c r="H355" s="536">
        <v>109</v>
      </c>
      <c r="I355" s="536" t="s">
        <v>940</v>
      </c>
      <c r="J355" s="562">
        <v>4</v>
      </c>
      <c r="K355" s="536"/>
      <c r="L355" s="535" t="s">
        <v>445</v>
      </c>
    </row>
    <row r="356" spans="1:12" s="535" customFormat="1">
      <c r="A356" s="557" t="s">
        <v>2036</v>
      </c>
      <c r="B356" s="557" t="s">
        <v>2037</v>
      </c>
      <c r="C356" s="558" t="s">
        <v>2038</v>
      </c>
      <c r="D356" s="557" t="s">
        <v>2039</v>
      </c>
      <c r="E356" s="557" t="s">
        <v>2040</v>
      </c>
      <c r="F356" s="535" t="s">
        <v>2044</v>
      </c>
      <c r="G356" s="536">
        <v>62.5</v>
      </c>
      <c r="H356" s="536">
        <v>109</v>
      </c>
      <c r="I356" s="536" t="s">
        <v>940</v>
      </c>
      <c r="J356" s="562">
        <v>4</v>
      </c>
      <c r="K356" s="536"/>
      <c r="L356" s="535" t="s">
        <v>445</v>
      </c>
    </row>
    <row r="357" spans="1:12" s="535" customFormat="1">
      <c r="A357" s="557" t="s">
        <v>2045</v>
      </c>
      <c r="B357" s="557" t="s">
        <v>64</v>
      </c>
      <c r="C357" s="558" t="s">
        <v>2046</v>
      </c>
      <c r="D357" s="557" t="s">
        <v>2047</v>
      </c>
      <c r="E357" s="557" t="s">
        <v>2048</v>
      </c>
      <c r="F357" s="535" t="s">
        <v>2049</v>
      </c>
      <c r="G357" s="536">
        <v>58</v>
      </c>
      <c r="H357" s="536">
        <v>104</v>
      </c>
      <c r="I357" s="536">
        <v>54</v>
      </c>
      <c r="J357" s="562">
        <v>5</v>
      </c>
      <c r="K357" s="536"/>
      <c r="L357" s="535" t="s">
        <v>446</v>
      </c>
    </row>
    <row r="358" spans="1:12" s="535" customFormat="1">
      <c r="A358" s="557" t="s">
        <v>2045</v>
      </c>
      <c r="B358" s="557" t="s">
        <v>64</v>
      </c>
      <c r="C358" s="558" t="s">
        <v>2046</v>
      </c>
      <c r="D358" s="557" t="s">
        <v>2047</v>
      </c>
      <c r="E358" s="557" t="s">
        <v>2048</v>
      </c>
      <c r="F358" s="535" t="s">
        <v>2050</v>
      </c>
      <c r="G358" s="536">
        <v>77.5</v>
      </c>
      <c r="H358" s="536">
        <v>135</v>
      </c>
      <c r="I358" s="536">
        <v>66.5</v>
      </c>
      <c r="J358" s="562">
        <v>5</v>
      </c>
      <c r="K358" s="536"/>
      <c r="L358" s="535" t="s">
        <v>446</v>
      </c>
    </row>
    <row r="359" spans="1:12" s="535" customFormat="1">
      <c r="A359" s="557" t="s">
        <v>2045</v>
      </c>
      <c r="B359" s="557" t="s">
        <v>64</v>
      </c>
      <c r="C359" s="558" t="s">
        <v>2046</v>
      </c>
      <c r="D359" s="557" t="s">
        <v>2047</v>
      </c>
      <c r="E359" s="557" t="s">
        <v>2048</v>
      </c>
      <c r="F359" s="535" t="s">
        <v>2051</v>
      </c>
      <c r="G359" s="536">
        <v>58</v>
      </c>
      <c r="H359" s="536">
        <v>104</v>
      </c>
      <c r="I359" s="536">
        <v>54</v>
      </c>
      <c r="J359" s="562">
        <v>5</v>
      </c>
      <c r="K359" s="536"/>
      <c r="L359" s="535" t="s">
        <v>446</v>
      </c>
    </row>
    <row r="360" spans="1:12" s="535" customFormat="1">
      <c r="A360" s="557" t="s">
        <v>2045</v>
      </c>
      <c r="B360" s="557" t="s">
        <v>64</v>
      </c>
      <c r="C360" s="558" t="s">
        <v>2046</v>
      </c>
      <c r="D360" s="557" t="s">
        <v>2047</v>
      </c>
      <c r="E360" s="557" t="s">
        <v>2048</v>
      </c>
      <c r="F360" s="535" t="s">
        <v>2052</v>
      </c>
      <c r="G360" s="536">
        <v>99</v>
      </c>
      <c r="H360" s="536">
        <v>174</v>
      </c>
      <c r="I360" s="536">
        <v>80</v>
      </c>
      <c r="J360" s="562">
        <v>5</v>
      </c>
      <c r="K360" s="536"/>
      <c r="L360" s="535" t="s">
        <v>446</v>
      </c>
    </row>
    <row r="361" spans="1:12" s="535" customFormat="1">
      <c r="A361" s="557" t="s">
        <v>2053</v>
      </c>
      <c r="B361" s="557" t="s">
        <v>64</v>
      </c>
      <c r="C361" s="558" t="s">
        <v>2054</v>
      </c>
      <c r="D361" s="557" t="s">
        <v>2055</v>
      </c>
      <c r="E361" s="557" t="s">
        <v>2056</v>
      </c>
      <c r="F361" s="535" t="s">
        <v>2049</v>
      </c>
      <c r="G361" s="536">
        <v>52.5</v>
      </c>
      <c r="H361" s="536">
        <v>93</v>
      </c>
      <c r="I361" s="536">
        <v>50</v>
      </c>
      <c r="J361" s="562">
        <v>5</v>
      </c>
      <c r="K361" s="536"/>
      <c r="L361" s="535" t="s">
        <v>445</v>
      </c>
    </row>
    <row r="362" spans="1:12" s="535" customFormat="1">
      <c r="A362" s="557" t="s">
        <v>2053</v>
      </c>
      <c r="B362" s="557" t="s">
        <v>64</v>
      </c>
      <c r="C362" s="558" t="s">
        <v>2054</v>
      </c>
      <c r="D362" s="557" t="s">
        <v>2055</v>
      </c>
      <c r="E362" s="557" t="s">
        <v>2056</v>
      </c>
      <c r="F362" s="535" t="s">
        <v>2050</v>
      </c>
      <c r="G362" s="536">
        <v>52.5</v>
      </c>
      <c r="H362" s="536">
        <v>93</v>
      </c>
      <c r="I362" s="536">
        <v>50</v>
      </c>
      <c r="J362" s="562">
        <v>5</v>
      </c>
      <c r="K362" s="536"/>
      <c r="L362" s="535" t="s">
        <v>445</v>
      </c>
    </row>
    <row r="363" spans="1:12" s="535" customFormat="1">
      <c r="A363" s="557" t="s">
        <v>2053</v>
      </c>
      <c r="B363" s="557" t="s">
        <v>64</v>
      </c>
      <c r="C363" s="558" t="s">
        <v>2054</v>
      </c>
      <c r="D363" s="557" t="s">
        <v>2055</v>
      </c>
      <c r="E363" s="557" t="s">
        <v>2056</v>
      </c>
      <c r="F363" s="535" t="s">
        <v>2051</v>
      </c>
      <c r="G363" s="536">
        <v>72.5</v>
      </c>
      <c r="H363" s="536">
        <v>124</v>
      </c>
      <c r="I363" s="536">
        <v>63</v>
      </c>
      <c r="J363" s="562">
        <v>5</v>
      </c>
      <c r="K363" s="536"/>
      <c r="L363" s="535" t="s">
        <v>445</v>
      </c>
    </row>
    <row r="364" spans="1:12" s="535" customFormat="1">
      <c r="A364" s="557" t="s">
        <v>2053</v>
      </c>
      <c r="B364" s="557" t="s">
        <v>64</v>
      </c>
      <c r="C364" s="558" t="s">
        <v>2054</v>
      </c>
      <c r="D364" s="557" t="s">
        <v>2055</v>
      </c>
      <c r="E364" s="557" t="s">
        <v>2056</v>
      </c>
      <c r="F364" s="535" t="s">
        <v>2052</v>
      </c>
      <c r="G364" s="536">
        <v>93.5</v>
      </c>
      <c r="H364" s="536">
        <v>164</v>
      </c>
      <c r="I364" s="536">
        <v>77.5</v>
      </c>
      <c r="J364" s="562">
        <v>5</v>
      </c>
      <c r="K364" s="536"/>
      <c r="L364" s="535" t="s">
        <v>445</v>
      </c>
    </row>
    <row r="365" spans="1:12" s="535" customFormat="1">
      <c r="A365" s="557" t="s">
        <v>2057</v>
      </c>
      <c r="B365" s="557" t="s">
        <v>64</v>
      </c>
      <c r="C365" s="558" t="s">
        <v>2058</v>
      </c>
      <c r="D365" s="557" t="s">
        <v>2059</v>
      </c>
      <c r="E365" s="557" t="s">
        <v>2060</v>
      </c>
      <c r="F365" s="535" t="s">
        <v>2061</v>
      </c>
      <c r="G365" s="536">
        <v>45</v>
      </c>
      <c r="H365" s="536">
        <v>72</v>
      </c>
      <c r="I365" s="536">
        <v>0</v>
      </c>
      <c r="J365" s="562"/>
      <c r="K365" s="536"/>
      <c r="L365" s="535" t="s">
        <v>445</v>
      </c>
    </row>
    <row r="366" spans="1:12" s="535" customFormat="1">
      <c r="A366" s="557" t="s">
        <v>2057</v>
      </c>
      <c r="B366" s="557" t="s">
        <v>64</v>
      </c>
      <c r="C366" s="558" t="s">
        <v>2058</v>
      </c>
      <c r="D366" s="557" t="s">
        <v>2059</v>
      </c>
      <c r="E366" s="557" t="s">
        <v>2060</v>
      </c>
      <c r="F366" s="535" t="s">
        <v>2062</v>
      </c>
      <c r="G366" s="536">
        <v>54</v>
      </c>
      <c r="H366" s="536">
        <v>82</v>
      </c>
      <c r="I366" s="536">
        <v>0</v>
      </c>
      <c r="J366" s="562"/>
      <c r="K366" s="536"/>
      <c r="L366" s="535" t="s">
        <v>445</v>
      </c>
    </row>
    <row r="367" spans="1:12" s="535" customFormat="1">
      <c r="A367" s="557" t="s">
        <v>2057</v>
      </c>
      <c r="B367" s="557" t="s">
        <v>64</v>
      </c>
      <c r="C367" s="558" t="s">
        <v>2058</v>
      </c>
      <c r="D367" s="557" t="s">
        <v>2059</v>
      </c>
      <c r="E367" s="557" t="s">
        <v>2060</v>
      </c>
      <c r="F367" s="535" t="s">
        <v>2063</v>
      </c>
      <c r="G367" s="536">
        <v>45</v>
      </c>
      <c r="H367" s="536">
        <v>72</v>
      </c>
      <c r="I367" s="536">
        <v>0</v>
      </c>
      <c r="J367" s="562"/>
      <c r="K367" s="536"/>
      <c r="L367" s="535" t="s">
        <v>445</v>
      </c>
    </row>
    <row r="368" spans="1:12" s="535" customFormat="1">
      <c r="A368" s="557" t="s">
        <v>2064</v>
      </c>
      <c r="B368" s="557" t="s">
        <v>2065</v>
      </c>
      <c r="C368" s="558" t="s">
        <v>2066</v>
      </c>
      <c r="D368" s="557" t="s">
        <v>2067</v>
      </c>
      <c r="E368" s="557" t="s">
        <v>2068</v>
      </c>
      <c r="F368" s="535" t="s">
        <v>2069</v>
      </c>
      <c r="G368" s="536">
        <v>25.5</v>
      </c>
      <c r="H368" s="536">
        <v>41</v>
      </c>
      <c r="I368" s="536">
        <v>25.5</v>
      </c>
      <c r="J368" s="562">
        <v>4</v>
      </c>
      <c r="K368" s="536"/>
      <c r="L368" s="535" t="s">
        <v>451</v>
      </c>
    </row>
    <row r="369" spans="1:12" s="535" customFormat="1">
      <c r="A369" s="557" t="s">
        <v>2064</v>
      </c>
      <c r="B369" s="557" t="s">
        <v>2065</v>
      </c>
      <c r="C369" s="558" t="s">
        <v>2029</v>
      </c>
      <c r="D369" s="557" t="s">
        <v>2070</v>
      </c>
      <c r="E369" s="557" t="s">
        <v>2068</v>
      </c>
      <c r="F369" s="535" t="s">
        <v>2071</v>
      </c>
      <c r="G369" s="536">
        <v>31</v>
      </c>
      <c r="H369" s="536">
        <v>46.5</v>
      </c>
      <c r="I369" s="536">
        <v>31</v>
      </c>
      <c r="J369" s="562">
        <v>4</v>
      </c>
      <c r="K369" s="536"/>
      <c r="L369" s="535" t="s">
        <v>451</v>
      </c>
    </row>
    <row r="370" spans="1:12" s="535" customFormat="1">
      <c r="A370" s="557" t="s">
        <v>2064</v>
      </c>
      <c r="B370" s="557" t="s">
        <v>2065</v>
      </c>
      <c r="C370" s="558" t="s">
        <v>2072</v>
      </c>
      <c r="D370" s="557" t="s">
        <v>2073</v>
      </c>
      <c r="E370" s="557" t="s">
        <v>2068</v>
      </c>
      <c r="F370" s="535" t="s">
        <v>2074</v>
      </c>
      <c r="G370" s="536">
        <v>61</v>
      </c>
      <c r="H370" s="536">
        <v>93.5</v>
      </c>
      <c r="I370" s="536">
        <v>61</v>
      </c>
      <c r="J370" s="562">
        <v>4</v>
      </c>
      <c r="K370" s="536"/>
      <c r="L370" s="535" t="s">
        <v>451</v>
      </c>
    </row>
    <row r="371" spans="1:12">
      <c r="A371" s="566" t="s">
        <v>2075</v>
      </c>
      <c r="B371" s="566" t="s">
        <v>64</v>
      </c>
      <c r="C371" s="567" t="s">
        <v>2076</v>
      </c>
      <c r="D371" s="566" t="s">
        <v>2077</v>
      </c>
      <c r="E371" s="566" t="s">
        <v>2078</v>
      </c>
      <c r="F371" s="528" t="s">
        <v>1851</v>
      </c>
      <c r="G371" s="537" t="s">
        <v>1434</v>
      </c>
      <c r="H371" s="537" t="s">
        <v>1434</v>
      </c>
      <c r="I371" s="537" t="s">
        <v>1434</v>
      </c>
    </row>
    <row r="372" spans="1:12">
      <c r="A372" s="566" t="s">
        <v>2075</v>
      </c>
      <c r="B372" s="566" t="s">
        <v>64</v>
      </c>
      <c r="C372" s="567" t="s">
        <v>2076</v>
      </c>
      <c r="D372" s="566" t="s">
        <v>2077</v>
      </c>
      <c r="E372" s="566" t="s">
        <v>2078</v>
      </c>
      <c r="F372" s="528" t="s">
        <v>1852</v>
      </c>
      <c r="G372" s="537" t="s">
        <v>1434</v>
      </c>
      <c r="H372" s="537" t="s">
        <v>1434</v>
      </c>
      <c r="I372" s="537" t="s">
        <v>1434</v>
      </c>
    </row>
    <row r="373" spans="1:12" s="535" customFormat="1" ht="31.5">
      <c r="A373" s="557" t="s">
        <v>2079</v>
      </c>
      <c r="B373" s="557" t="s">
        <v>64</v>
      </c>
      <c r="C373" s="558" t="s">
        <v>2022</v>
      </c>
      <c r="D373" s="557" t="s">
        <v>2080</v>
      </c>
      <c r="E373" s="557" t="s">
        <v>2081</v>
      </c>
      <c r="F373" s="561" t="s">
        <v>2082</v>
      </c>
      <c r="G373" s="536">
        <v>31.5</v>
      </c>
      <c r="H373" s="536">
        <v>57.5</v>
      </c>
      <c r="I373" s="536">
        <v>0</v>
      </c>
      <c r="J373" s="562">
        <v>4</v>
      </c>
      <c r="K373" s="536"/>
      <c r="L373" s="535" t="s">
        <v>445</v>
      </c>
    </row>
    <row r="374" spans="1:12" s="535" customFormat="1" ht="31.5">
      <c r="A374" s="557" t="s">
        <v>2079</v>
      </c>
      <c r="B374" s="557" t="s">
        <v>64</v>
      </c>
      <c r="C374" s="558" t="s">
        <v>2022</v>
      </c>
      <c r="D374" s="557" t="s">
        <v>2080</v>
      </c>
      <c r="E374" s="557" t="s">
        <v>2081</v>
      </c>
      <c r="F374" s="561" t="s">
        <v>2083</v>
      </c>
      <c r="G374" s="536">
        <v>30.5</v>
      </c>
      <c r="H374" s="536">
        <v>56</v>
      </c>
      <c r="I374" s="536">
        <v>0</v>
      </c>
      <c r="J374" s="562">
        <v>4</v>
      </c>
      <c r="K374" s="536"/>
      <c r="L374" s="535" t="s">
        <v>445</v>
      </c>
    </row>
    <row r="375" spans="1:12" s="535" customFormat="1">
      <c r="A375" s="557" t="s">
        <v>2079</v>
      </c>
      <c r="B375" s="557" t="s">
        <v>64</v>
      </c>
      <c r="C375" s="558" t="s">
        <v>2022</v>
      </c>
      <c r="D375" s="557" t="s">
        <v>2080</v>
      </c>
      <c r="E375" s="557" t="s">
        <v>2081</v>
      </c>
      <c r="F375" s="561" t="s">
        <v>2084</v>
      </c>
      <c r="G375" s="536">
        <v>41.5</v>
      </c>
      <c r="H375" s="536">
        <v>67.5</v>
      </c>
      <c r="I375" s="536">
        <v>0</v>
      </c>
      <c r="J375" s="562">
        <v>4</v>
      </c>
      <c r="K375" s="536"/>
      <c r="L375" s="535" t="s">
        <v>445</v>
      </c>
    </row>
    <row r="376" spans="1:12" s="535" customFormat="1">
      <c r="A376" s="557" t="s">
        <v>2079</v>
      </c>
      <c r="B376" s="557" t="s">
        <v>64</v>
      </c>
      <c r="C376" s="558" t="s">
        <v>2022</v>
      </c>
      <c r="D376" s="557" t="s">
        <v>2080</v>
      </c>
      <c r="E376" s="557" t="s">
        <v>2081</v>
      </c>
      <c r="F376" s="561" t="s">
        <v>2085</v>
      </c>
      <c r="G376" s="536">
        <v>36</v>
      </c>
      <c r="H376" s="536">
        <v>62</v>
      </c>
      <c r="I376" s="536">
        <v>0</v>
      </c>
      <c r="J376" s="562">
        <v>4</v>
      </c>
      <c r="K376" s="536"/>
      <c r="L376" s="535" t="s">
        <v>445</v>
      </c>
    </row>
    <row r="377" spans="1:12" s="535" customFormat="1" ht="31.5">
      <c r="A377" s="557" t="s">
        <v>2079</v>
      </c>
      <c r="B377" s="557" t="s">
        <v>64</v>
      </c>
      <c r="C377" s="558" t="s">
        <v>2022</v>
      </c>
      <c r="D377" s="557" t="s">
        <v>2080</v>
      </c>
      <c r="E377" s="557" t="s">
        <v>2081</v>
      </c>
      <c r="F377" s="561" t="s">
        <v>2086</v>
      </c>
      <c r="G377" s="536">
        <v>48</v>
      </c>
      <c r="H377" s="536">
        <v>74</v>
      </c>
      <c r="I377" s="536">
        <v>0</v>
      </c>
      <c r="J377" s="562">
        <v>4</v>
      </c>
      <c r="K377" s="536"/>
      <c r="L377" s="535" t="s">
        <v>445</v>
      </c>
    </row>
    <row r="378" spans="1:12" s="535" customFormat="1" ht="31.5">
      <c r="A378" s="557" t="s">
        <v>2079</v>
      </c>
      <c r="B378" s="557" t="s">
        <v>64</v>
      </c>
      <c r="C378" s="558" t="s">
        <v>2022</v>
      </c>
      <c r="D378" s="557" t="s">
        <v>2080</v>
      </c>
      <c r="E378" s="557" t="s">
        <v>2081</v>
      </c>
      <c r="F378" s="561" t="s">
        <v>2087</v>
      </c>
      <c r="G378" s="536">
        <v>42.5</v>
      </c>
      <c r="H378" s="536">
        <v>68.5</v>
      </c>
      <c r="I378" s="536">
        <v>0</v>
      </c>
      <c r="J378" s="562">
        <v>4</v>
      </c>
      <c r="K378" s="536"/>
      <c r="L378" s="535" t="s">
        <v>445</v>
      </c>
    </row>
    <row r="379" spans="1:12" s="535" customFormat="1" ht="64.5">
      <c r="A379" s="575" t="s">
        <v>2088</v>
      </c>
      <c r="B379" s="557" t="s">
        <v>64</v>
      </c>
      <c r="C379" s="558" t="s">
        <v>2089</v>
      </c>
      <c r="D379" s="559" t="s">
        <v>2090</v>
      </c>
      <c r="E379" s="560" t="s">
        <v>2091</v>
      </c>
      <c r="F379" s="561" t="s">
        <v>2082</v>
      </c>
      <c r="G379" s="536">
        <v>32</v>
      </c>
      <c r="H379" s="536">
        <v>57.5</v>
      </c>
      <c r="I379" s="536">
        <v>0</v>
      </c>
      <c r="J379" s="562">
        <v>4</v>
      </c>
      <c r="K379" s="536"/>
      <c r="L379" s="534" t="s">
        <v>445</v>
      </c>
    </row>
    <row r="380" spans="1:12" s="535" customFormat="1" ht="64.5">
      <c r="A380" s="575" t="s">
        <v>2088</v>
      </c>
      <c r="B380" s="557" t="s">
        <v>64</v>
      </c>
      <c r="C380" s="558" t="s">
        <v>2089</v>
      </c>
      <c r="D380" s="559" t="s">
        <v>2090</v>
      </c>
      <c r="E380" s="560" t="s">
        <v>2091</v>
      </c>
      <c r="F380" s="561" t="s">
        <v>2083</v>
      </c>
      <c r="G380" s="536">
        <v>29.5</v>
      </c>
      <c r="H380" s="536">
        <v>55</v>
      </c>
      <c r="I380" s="536">
        <v>0</v>
      </c>
      <c r="J380" s="562">
        <v>4</v>
      </c>
      <c r="K380" s="536"/>
      <c r="L380" s="534" t="s">
        <v>445</v>
      </c>
    </row>
    <row r="381" spans="1:12" s="535" customFormat="1" ht="64.5">
      <c r="A381" s="575" t="s">
        <v>2088</v>
      </c>
      <c r="B381" s="557" t="s">
        <v>64</v>
      </c>
      <c r="C381" s="558" t="s">
        <v>2089</v>
      </c>
      <c r="D381" s="559" t="s">
        <v>2090</v>
      </c>
      <c r="E381" s="560" t="s">
        <v>2091</v>
      </c>
      <c r="F381" s="561" t="s">
        <v>2084</v>
      </c>
      <c r="G381" s="536">
        <v>38</v>
      </c>
      <c r="H381" s="536">
        <v>64</v>
      </c>
      <c r="I381" s="536">
        <v>0</v>
      </c>
      <c r="J381" s="562">
        <v>4</v>
      </c>
      <c r="K381" s="536"/>
      <c r="L381" s="534" t="s">
        <v>445</v>
      </c>
    </row>
    <row r="382" spans="1:12" s="535" customFormat="1" ht="64.5">
      <c r="A382" s="575" t="s">
        <v>2088</v>
      </c>
      <c r="B382" s="557" t="s">
        <v>64</v>
      </c>
      <c r="C382" s="558" t="s">
        <v>2089</v>
      </c>
      <c r="D382" s="559" t="s">
        <v>2090</v>
      </c>
      <c r="E382" s="560" t="s">
        <v>2091</v>
      </c>
      <c r="F382" s="561" t="s">
        <v>2085</v>
      </c>
      <c r="G382" s="536">
        <v>32.5</v>
      </c>
      <c r="H382" s="536">
        <v>58.5</v>
      </c>
      <c r="I382" s="536">
        <v>0</v>
      </c>
      <c r="J382" s="562">
        <v>4</v>
      </c>
      <c r="K382" s="536"/>
      <c r="L382" s="534" t="s">
        <v>445</v>
      </c>
    </row>
    <row r="383" spans="1:12" s="535" customFormat="1" ht="64.5">
      <c r="A383" s="575" t="s">
        <v>2088</v>
      </c>
      <c r="B383" s="557" t="s">
        <v>64</v>
      </c>
      <c r="C383" s="558" t="s">
        <v>2089</v>
      </c>
      <c r="D383" s="559" t="s">
        <v>2090</v>
      </c>
      <c r="E383" s="560" t="s">
        <v>2091</v>
      </c>
      <c r="F383" s="561" t="s">
        <v>2086</v>
      </c>
      <c r="G383" s="536">
        <v>45</v>
      </c>
      <c r="H383" s="536">
        <v>71</v>
      </c>
      <c r="I383" s="536">
        <v>0</v>
      </c>
      <c r="J383" s="562">
        <v>4</v>
      </c>
      <c r="K383" s="536"/>
      <c r="L383" s="534" t="s">
        <v>445</v>
      </c>
    </row>
    <row r="384" spans="1:12" s="535" customFormat="1" ht="64.5">
      <c r="A384" s="575" t="s">
        <v>2088</v>
      </c>
      <c r="B384" s="557" t="s">
        <v>64</v>
      </c>
      <c r="C384" s="558" t="s">
        <v>2089</v>
      </c>
      <c r="D384" s="559" t="s">
        <v>2090</v>
      </c>
      <c r="E384" s="560" t="s">
        <v>2091</v>
      </c>
      <c r="F384" s="561" t="s">
        <v>2087</v>
      </c>
      <c r="G384" s="536">
        <v>39.5</v>
      </c>
      <c r="H384" s="536">
        <v>65</v>
      </c>
      <c r="I384" s="536">
        <v>0</v>
      </c>
      <c r="J384" s="562">
        <v>4</v>
      </c>
      <c r="K384" s="536"/>
      <c r="L384" s="534" t="s">
        <v>445</v>
      </c>
    </row>
    <row r="385" spans="1:12" s="535" customFormat="1" ht="64.5">
      <c r="A385" s="575" t="s">
        <v>2092</v>
      </c>
      <c r="B385" s="557" t="s">
        <v>64</v>
      </c>
      <c r="C385" s="558" t="s">
        <v>2072</v>
      </c>
      <c r="D385" s="559" t="s">
        <v>2093</v>
      </c>
      <c r="E385" s="560" t="s">
        <v>2094</v>
      </c>
      <c r="F385" s="561" t="s">
        <v>2095</v>
      </c>
      <c r="G385" s="536">
        <v>37</v>
      </c>
      <c r="H385" s="536">
        <v>72</v>
      </c>
      <c r="I385" s="536">
        <v>0</v>
      </c>
      <c r="J385" s="562">
        <v>5</v>
      </c>
      <c r="K385" s="536"/>
      <c r="L385" s="534" t="s">
        <v>445</v>
      </c>
    </row>
    <row r="386" spans="1:12" s="535" customFormat="1" ht="64.5">
      <c r="A386" s="575" t="s">
        <v>2092</v>
      </c>
      <c r="B386" s="557" t="s">
        <v>64</v>
      </c>
      <c r="C386" s="558" t="s">
        <v>2072</v>
      </c>
      <c r="D386" s="559" t="s">
        <v>2093</v>
      </c>
      <c r="E386" s="560" t="s">
        <v>2094</v>
      </c>
      <c r="F386" s="561" t="s">
        <v>2084</v>
      </c>
      <c r="G386" s="536">
        <v>49.5</v>
      </c>
      <c r="H386" s="536">
        <v>86.5</v>
      </c>
      <c r="I386" s="536">
        <v>0</v>
      </c>
      <c r="J386" s="562">
        <v>5</v>
      </c>
      <c r="K386" s="536"/>
      <c r="L386" s="534" t="s">
        <v>445</v>
      </c>
    </row>
    <row r="387" spans="1:12" s="535" customFormat="1" ht="64.5">
      <c r="A387" s="575" t="s">
        <v>2092</v>
      </c>
      <c r="B387" s="557" t="s">
        <v>64</v>
      </c>
      <c r="C387" s="558" t="s">
        <v>2072</v>
      </c>
      <c r="D387" s="559" t="s">
        <v>2093</v>
      </c>
      <c r="E387" s="560" t="s">
        <v>2094</v>
      </c>
      <c r="F387" s="561" t="s">
        <v>2085</v>
      </c>
      <c r="G387" s="536">
        <v>43.5</v>
      </c>
      <c r="H387" s="536">
        <v>81</v>
      </c>
      <c r="I387" s="536">
        <v>0</v>
      </c>
      <c r="J387" s="562">
        <v>5</v>
      </c>
      <c r="K387" s="536"/>
      <c r="L387" s="534" t="s">
        <v>445</v>
      </c>
    </row>
    <row r="388" spans="1:12" s="535" customFormat="1" ht="64.5">
      <c r="A388" s="575" t="s">
        <v>2092</v>
      </c>
      <c r="B388" s="557" t="s">
        <v>64</v>
      </c>
      <c r="C388" s="558" t="s">
        <v>2072</v>
      </c>
      <c r="D388" s="559" t="s">
        <v>2093</v>
      </c>
      <c r="E388" s="560" t="s">
        <v>2094</v>
      </c>
      <c r="F388" s="561" t="s">
        <v>2086</v>
      </c>
      <c r="G388" s="536">
        <v>51.5</v>
      </c>
      <c r="H388" s="536">
        <v>91</v>
      </c>
      <c r="I388" s="536">
        <v>0</v>
      </c>
      <c r="J388" s="562">
        <v>5</v>
      </c>
      <c r="K388" s="536"/>
      <c r="L388" s="534" t="s">
        <v>445</v>
      </c>
    </row>
    <row r="389" spans="1:12" s="535" customFormat="1" ht="64.5">
      <c r="A389" s="575" t="s">
        <v>2092</v>
      </c>
      <c r="B389" s="557" t="s">
        <v>64</v>
      </c>
      <c r="C389" s="558" t="s">
        <v>2072</v>
      </c>
      <c r="D389" s="559" t="s">
        <v>2093</v>
      </c>
      <c r="E389" s="560" t="s">
        <v>2094</v>
      </c>
      <c r="F389" s="561" t="s">
        <v>2087</v>
      </c>
      <c r="G389" s="536">
        <v>47</v>
      </c>
      <c r="H389" s="536">
        <v>86.5</v>
      </c>
      <c r="I389" s="536">
        <v>0</v>
      </c>
      <c r="J389" s="562">
        <v>5</v>
      </c>
      <c r="K389" s="536"/>
      <c r="L389" s="534" t="s">
        <v>445</v>
      </c>
    </row>
    <row r="390" spans="1:12" s="535" customFormat="1">
      <c r="A390" s="557" t="s">
        <v>2096</v>
      </c>
      <c r="B390" s="557" t="s">
        <v>2097</v>
      </c>
      <c r="C390" s="558" t="s">
        <v>2098</v>
      </c>
      <c r="D390" s="557" t="s">
        <v>2099</v>
      </c>
      <c r="E390" s="557" t="s">
        <v>2100</v>
      </c>
      <c r="F390" s="535" t="s">
        <v>2101</v>
      </c>
      <c r="G390" s="536">
        <v>34.5</v>
      </c>
      <c r="H390" s="536">
        <v>55</v>
      </c>
      <c r="I390" s="536">
        <v>31</v>
      </c>
      <c r="J390" s="562">
        <v>5</v>
      </c>
      <c r="K390" s="536"/>
      <c r="L390" s="535" t="s">
        <v>445</v>
      </c>
    </row>
    <row r="391" spans="1:12" s="535" customFormat="1">
      <c r="A391" s="557" t="s">
        <v>2096</v>
      </c>
      <c r="B391" s="557" t="s">
        <v>2097</v>
      </c>
      <c r="C391" s="558" t="s">
        <v>2098</v>
      </c>
      <c r="D391" s="557" t="s">
        <v>2099</v>
      </c>
      <c r="E391" s="557" t="s">
        <v>2100</v>
      </c>
      <c r="F391" s="535" t="s">
        <v>2102</v>
      </c>
      <c r="G391" s="536">
        <v>42</v>
      </c>
      <c r="H391" s="536">
        <v>71</v>
      </c>
      <c r="I391" s="536">
        <v>36</v>
      </c>
      <c r="J391" s="562">
        <v>5</v>
      </c>
      <c r="K391" s="536"/>
      <c r="L391" s="535" t="s">
        <v>445</v>
      </c>
    </row>
    <row r="392" spans="1:12" s="535" customFormat="1">
      <c r="A392" s="557" t="s">
        <v>2096</v>
      </c>
      <c r="B392" s="557" t="s">
        <v>2097</v>
      </c>
      <c r="C392" s="558" t="s">
        <v>2098</v>
      </c>
      <c r="D392" s="557" t="s">
        <v>2099</v>
      </c>
      <c r="E392" s="557" t="s">
        <v>2100</v>
      </c>
      <c r="F392" s="535" t="s">
        <v>2103</v>
      </c>
      <c r="G392" s="536">
        <v>50</v>
      </c>
      <c r="H392" s="536">
        <v>85</v>
      </c>
      <c r="I392" s="536">
        <v>41</v>
      </c>
      <c r="J392" s="562">
        <v>5</v>
      </c>
      <c r="K392" s="536"/>
      <c r="L392" s="535" t="s">
        <v>445</v>
      </c>
    </row>
    <row r="393" spans="1:12" s="535" customFormat="1">
      <c r="A393" s="557" t="s">
        <v>2096</v>
      </c>
      <c r="B393" s="557" t="s">
        <v>2097</v>
      </c>
      <c r="C393" s="558" t="s">
        <v>2098</v>
      </c>
      <c r="D393" s="557" t="s">
        <v>2099</v>
      </c>
      <c r="E393" s="557" t="s">
        <v>2100</v>
      </c>
      <c r="F393" s="535" t="s">
        <v>2104</v>
      </c>
      <c r="G393" s="536">
        <v>61</v>
      </c>
      <c r="H393" s="536">
        <v>109</v>
      </c>
      <c r="I393" s="536">
        <v>49</v>
      </c>
      <c r="J393" s="562">
        <v>5</v>
      </c>
      <c r="K393" s="536"/>
      <c r="L393" s="535" t="s">
        <v>445</v>
      </c>
    </row>
    <row r="394" spans="1:12">
      <c r="A394" s="566" t="s">
        <v>2105</v>
      </c>
      <c r="B394" s="566" t="s">
        <v>2097</v>
      </c>
      <c r="C394" s="567" t="s">
        <v>2106</v>
      </c>
      <c r="D394" s="566" t="s">
        <v>2107</v>
      </c>
      <c r="E394" s="566" t="s">
        <v>2108</v>
      </c>
      <c r="G394" s="537" t="s">
        <v>1434</v>
      </c>
      <c r="H394" s="537" t="s">
        <v>1434</v>
      </c>
      <c r="I394" s="537" t="s">
        <v>1434</v>
      </c>
      <c r="L394" s="528" t="s">
        <v>445</v>
      </c>
    </row>
    <row r="395" spans="1:12">
      <c r="A395" s="566" t="s">
        <v>2105</v>
      </c>
      <c r="B395" s="566" t="s">
        <v>2097</v>
      </c>
      <c r="C395" s="567" t="s">
        <v>2106</v>
      </c>
      <c r="D395" s="566" t="s">
        <v>2107</v>
      </c>
      <c r="E395" s="566" t="s">
        <v>2108</v>
      </c>
      <c r="G395" s="537" t="s">
        <v>1434</v>
      </c>
      <c r="H395" s="537" t="s">
        <v>1434</v>
      </c>
      <c r="I395" s="537" t="s">
        <v>1434</v>
      </c>
      <c r="L395" s="528" t="s">
        <v>445</v>
      </c>
    </row>
    <row r="396" spans="1:12">
      <c r="A396" s="566" t="s">
        <v>2105</v>
      </c>
      <c r="B396" s="566" t="s">
        <v>2097</v>
      </c>
      <c r="C396" s="567" t="s">
        <v>2106</v>
      </c>
      <c r="D396" s="566" t="s">
        <v>2107</v>
      </c>
      <c r="E396" s="566" t="s">
        <v>2108</v>
      </c>
      <c r="G396" s="537" t="s">
        <v>1434</v>
      </c>
      <c r="H396" s="537" t="s">
        <v>1434</v>
      </c>
      <c r="I396" s="537" t="s">
        <v>1434</v>
      </c>
      <c r="L396" s="528" t="s">
        <v>445</v>
      </c>
    </row>
    <row r="397" spans="1:12">
      <c r="A397" s="566" t="s">
        <v>2105</v>
      </c>
      <c r="B397" s="566" t="s">
        <v>2097</v>
      </c>
      <c r="C397" s="567" t="s">
        <v>2106</v>
      </c>
      <c r="D397" s="566" t="s">
        <v>2107</v>
      </c>
      <c r="E397" s="566" t="s">
        <v>2108</v>
      </c>
      <c r="G397" s="537" t="s">
        <v>1434</v>
      </c>
      <c r="H397" s="537" t="s">
        <v>1434</v>
      </c>
      <c r="I397" s="537" t="s">
        <v>1434</v>
      </c>
      <c r="L397" s="528" t="s">
        <v>445</v>
      </c>
    </row>
    <row r="398" spans="1:12">
      <c r="A398" s="566" t="s">
        <v>2105</v>
      </c>
      <c r="B398" s="566" t="s">
        <v>2097</v>
      </c>
      <c r="C398" s="567" t="s">
        <v>2106</v>
      </c>
      <c r="D398" s="566" t="s">
        <v>2107</v>
      </c>
      <c r="E398" s="566" t="s">
        <v>2108</v>
      </c>
      <c r="G398" s="537" t="s">
        <v>1434</v>
      </c>
      <c r="H398" s="537" t="s">
        <v>1434</v>
      </c>
      <c r="I398" s="537" t="s">
        <v>1434</v>
      </c>
      <c r="L398" s="528" t="s">
        <v>445</v>
      </c>
    </row>
    <row r="399" spans="1:12">
      <c r="A399" s="566" t="s">
        <v>2105</v>
      </c>
      <c r="B399" s="566" t="s">
        <v>2097</v>
      </c>
      <c r="C399" s="567" t="s">
        <v>2106</v>
      </c>
      <c r="D399" s="566" t="s">
        <v>2107</v>
      </c>
      <c r="E399" s="566" t="s">
        <v>2108</v>
      </c>
      <c r="G399" s="537" t="s">
        <v>1434</v>
      </c>
      <c r="H399" s="537" t="s">
        <v>1434</v>
      </c>
      <c r="I399" s="537" t="s">
        <v>1434</v>
      </c>
      <c r="L399" s="528" t="s">
        <v>445</v>
      </c>
    </row>
    <row r="400" spans="1:12" s="535" customFormat="1" ht="64.5">
      <c r="A400" s="557" t="s">
        <v>2109</v>
      </c>
      <c r="B400" s="557" t="s">
        <v>2097</v>
      </c>
      <c r="C400" s="558" t="s">
        <v>2106</v>
      </c>
      <c r="D400" s="559" t="s">
        <v>2110</v>
      </c>
      <c r="E400" s="560" t="s">
        <v>2111</v>
      </c>
      <c r="F400" s="561" t="s">
        <v>2112</v>
      </c>
      <c r="G400" s="536">
        <v>29</v>
      </c>
      <c r="H400" s="536">
        <v>50</v>
      </c>
      <c r="I400" s="536">
        <v>0</v>
      </c>
      <c r="J400" s="562">
        <v>4</v>
      </c>
      <c r="K400" s="536"/>
      <c r="L400" s="534" t="s">
        <v>451</v>
      </c>
    </row>
    <row r="401" spans="1:12" s="535" customFormat="1" ht="64.5">
      <c r="A401" s="557" t="s">
        <v>2109</v>
      </c>
      <c r="B401" s="557" t="s">
        <v>2097</v>
      </c>
      <c r="C401" s="558" t="s">
        <v>2106</v>
      </c>
      <c r="D401" s="559" t="s">
        <v>2110</v>
      </c>
      <c r="E401" s="560" t="s">
        <v>2111</v>
      </c>
      <c r="F401" s="561" t="s">
        <v>2113</v>
      </c>
      <c r="G401" s="536">
        <v>26.5</v>
      </c>
      <c r="H401" s="536">
        <v>47.5</v>
      </c>
      <c r="I401" s="536">
        <v>0</v>
      </c>
      <c r="J401" s="562">
        <v>4</v>
      </c>
      <c r="K401" s="536"/>
      <c r="L401" s="534" t="s">
        <v>451</v>
      </c>
    </row>
    <row r="402" spans="1:12" s="535" customFormat="1" ht="64.5">
      <c r="A402" s="557" t="s">
        <v>2109</v>
      </c>
      <c r="B402" s="557" t="s">
        <v>2097</v>
      </c>
      <c r="C402" s="558" t="s">
        <v>2106</v>
      </c>
      <c r="D402" s="559" t="s">
        <v>2110</v>
      </c>
      <c r="E402" s="560" t="s">
        <v>2111</v>
      </c>
      <c r="F402" s="561" t="s">
        <v>2114</v>
      </c>
      <c r="G402" s="536">
        <v>38.5</v>
      </c>
      <c r="H402" s="536">
        <v>63</v>
      </c>
      <c r="I402" s="536">
        <v>0</v>
      </c>
      <c r="J402" s="562">
        <v>4</v>
      </c>
      <c r="K402" s="536"/>
      <c r="L402" s="534" t="s">
        <v>451</v>
      </c>
    </row>
    <row r="403" spans="1:12" s="535" customFormat="1" ht="64.5">
      <c r="A403" s="557" t="s">
        <v>2109</v>
      </c>
      <c r="B403" s="557" t="s">
        <v>2097</v>
      </c>
      <c r="C403" s="558" t="s">
        <v>2106</v>
      </c>
      <c r="D403" s="559" t="s">
        <v>2110</v>
      </c>
      <c r="E403" s="560" t="s">
        <v>2111</v>
      </c>
      <c r="F403" s="561" t="s">
        <v>2115</v>
      </c>
      <c r="G403" s="536">
        <v>30.5</v>
      </c>
      <c r="H403" s="536">
        <v>54.5</v>
      </c>
      <c r="I403" s="536">
        <v>0</v>
      </c>
      <c r="J403" s="562">
        <v>4</v>
      </c>
      <c r="K403" s="536"/>
      <c r="L403" s="534" t="s">
        <v>451</v>
      </c>
    </row>
    <row r="404" spans="1:12" s="535" customFormat="1">
      <c r="A404" s="557" t="s">
        <v>2116</v>
      </c>
      <c r="B404" s="557" t="s">
        <v>2117</v>
      </c>
      <c r="C404" s="558" t="s">
        <v>2118</v>
      </c>
      <c r="D404" s="557" t="s">
        <v>2119</v>
      </c>
      <c r="E404" s="557" t="s">
        <v>2120</v>
      </c>
      <c r="F404" s="557" t="s">
        <v>2121</v>
      </c>
      <c r="G404" s="536">
        <v>36</v>
      </c>
      <c r="H404" s="536">
        <v>56</v>
      </c>
      <c r="I404" s="536">
        <v>36</v>
      </c>
      <c r="J404" s="562">
        <v>5</v>
      </c>
      <c r="K404" s="536"/>
      <c r="L404" s="535" t="s">
        <v>445</v>
      </c>
    </row>
    <row r="405" spans="1:12" s="535" customFormat="1">
      <c r="A405" s="557" t="s">
        <v>2116</v>
      </c>
      <c r="B405" s="557" t="s">
        <v>2117</v>
      </c>
      <c r="C405" s="558" t="s">
        <v>2118</v>
      </c>
      <c r="D405" s="557" t="s">
        <v>2119</v>
      </c>
      <c r="E405" s="557" t="s">
        <v>2120</v>
      </c>
      <c r="F405" s="557" t="s">
        <v>2122</v>
      </c>
      <c r="G405" s="536">
        <v>34</v>
      </c>
      <c r="H405" s="536">
        <v>54</v>
      </c>
      <c r="I405" s="536">
        <v>34</v>
      </c>
      <c r="J405" s="562">
        <v>5</v>
      </c>
      <c r="K405" s="536"/>
      <c r="L405" s="535" t="s">
        <v>445</v>
      </c>
    </row>
    <row r="406" spans="1:12" s="535" customFormat="1">
      <c r="A406" s="557" t="s">
        <v>2116</v>
      </c>
      <c r="B406" s="557" t="s">
        <v>2117</v>
      </c>
      <c r="C406" s="558" t="s">
        <v>2118</v>
      </c>
      <c r="D406" s="557" t="s">
        <v>2119</v>
      </c>
      <c r="E406" s="557" t="s">
        <v>2120</v>
      </c>
      <c r="F406" s="557" t="s">
        <v>2123</v>
      </c>
      <c r="G406" s="536">
        <v>37</v>
      </c>
      <c r="H406" s="536">
        <v>57</v>
      </c>
      <c r="I406" s="536">
        <v>37</v>
      </c>
      <c r="J406" s="562">
        <v>5</v>
      </c>
      <c r="K406" s="536"/>
      <c r="L406" s="535" t="s">
        <v>445</v>
      </c>
    </row>
    <row r="407" spans="1:12" s="535" customFormat="1">
      <c r="A407" s="557" t="s">
        <v>2116</v>
      </c>
      <c r="B407" s="557" t="s">
        <v>2117</v>
      </c>
      <c r="C407" s="558" t="s">
        <v>2118</v>
      </c>
      <c r="D407" s="557" t="s">
        <v>2119</v>
      </c>
      <c r="E407" s="557" t="s">
        <v>2120</v>
      </c>
      <c r="F407" s="557" t="s">
        <v>2124</v>
      </c>
      <c r="G407" s="536">
        <v>35</v>
      </c>
      <c r="H407" s="536">
        <v>55</v>
      </c>
      <c r="I407" s="536">
        <v>35</v>
      </c>
      <c r="J407" s="562">
        <v>5</v>
      </c>
      <c r="K407" s="536"/>
      <c r="L407" s="535" t="s">
        <v>445</v>
      </c>
    </row>
    <row r="408" spans="1:12" s="535" customFormat="1">
      <c r="A408" s="557" t="s">
        <v>2116</v>
      </c>
      <c r="B408" s="557" t="s">
        <v>2117</v>
      </c>
      <c r="C408" s="558" t="s">
        <v>2118</v>
      </c>
      <c r="D408" s="557" t="s">
        <v>2119</v>
      </c>
      <c r="E408" s="557" t="s">
        <v>2120</v>
      </c>
      <c r="F408" s="557" t="s">
        <v>2125</v>
      </c>
      <c r="G408" s="536">
        <v>47.5</v>
      </c>
      <c r="H408" s="536">
        <v>72.5</v>
      </c>
      <c r="I408" s="536">
        <v>47.5</v>
      </c>
      <c r="J408" s="562">
        <v>5</v>
      </c>
      <c r="K408" s="536"/>
      <c r="L408" s="535" t="s">
        <v>445</v>
      </c>
    </row>
    <row r="409" spans="1:12" s="535" customFormat="1">
      <c r="A409" s="557" t="s">
        <v>2116</v>
      </c>
      <c r="B409" s="557" t="s">
        <v>2117</v>
      </c>
      <c r="C409" s="558" t="s">
        <v>2118</v>
      </c>
      <c r="D409" s="557" t="s">
        <v>2119</v>
      </c>
      <c r="E409" s="557" t="s">
        <v>2120</v>
      </c>
      <c r="F409" s="557" t="s">
        <v>2126</v>
      </c>
      <c r="G409" s="536">
        <v>48.5</v>
      </c>
      <c r="H409" s="536">
        <v>74</v>
      </c>
      <c r="I409" s="536">
        <v>48.5</v>
      </c>
      <c r="J409" s="562">
        <v>5</v>
      </c>
      <c r="K409" s="536"/>
      <c r="L409" s="535" t="s">
        <v>445</v>
      </c>
    </row>
    <row r="410" spans="1:12" s="535" customFormat="1">
      <c r="A410" s="557" t="s">
        <v>2127</v>
      </c>
      <c r="B410" s="557" t="s">
        <v>41</v>
      </c>
      <c r="C410" s="558" t="s">
        <v>2128</v>
      </c>
      <c r="D410" s="557" t="s">
        <v>2129</v>
      </c>
      <c r="E410" s="557" t="s">
        <v>2130</v>
      </c>
      <c r="F410" s="557" t="s">
        <v>2131</v>
      </c>
      <c r="G410" s="536">
        <v>41.5</v>
      </c>
      <c r="H410" s="536">
        <v>70</v>
      </c>
      <c r="I410" s="536">
        <v>41.5</v>
      </c>
      <c r="J410" s="562">
        <v>0</v>
      </c>
      <c r="K410" s="536"/>
      <c r="L410" s="535" t="s">
        <v>445</v>
      </c>
    </row>
    <row r="411" spans="1:12" s="535" customFormat="1">
      <c r="A411" s="557" t="s">
        <v>2127</v>
      </c>
      <c r="B411" s="557" t="s">
        <v>41</v>
      </c>
      <c r="C411" s="558" t="s">
        <v>2128</v>
      </c>
      <c r="D411" s="557" t="s">
        <v>2129</v>
      </c>
      <c r="E411" s="557" t="s">
        <v>2130</v>
      </c>
      <c r="F411" s="557" t="s">
        <v>2132</v>
      </c>
      <c r="G411" s="536">
        <v>54</v>
      </c>
      <c r="H411" s="536">
        <v>82</v>
      </c>
      <c r="I411" s="536">
        <v>54</v>
      </c>
      <c r="J411" s="562">
        <v>0</v>
      </c>
      <c r="K411" s="536"/>
      <c r="L411" s="535" t="s">
        <v>445</v>
      </c>
    </row>
    <row r="412" spans="1:12" s="535" customFormat="1">
      <c r="A412" s="557" t="s">
        <v>2133</v>
      </c>
      <c r="B412" s="557" t="s">
        <v>41</v>
      </c>
      <c r="C412" s="558" t="s">
        <v>2134</v>
      </c>
      <c r="D412" s="557" t="s">
        <v>2135</v>
      </c>
      <c r="E412" s="557" t="s">
        <v>2136</v>
      </c>
      <c r="F412" s="535" t="s">
        <v>2137</v>
      </c>
      <c r="G412" s="536">
        <v>72</v>
      </c>
      <c r="H412" s="536">
        <v>138</v>
      </c>
      <c r="I412" s="536">
        <v>67.5</v>
      </c>
      <c r="J412" s="562"/>
      <c r="K412" s="536"/>
      <c r="L412" s="535" t="s">
        <v>446</v>
      </c>
    </row>
    <row r="413" spans="1:12" s="535" customFormat="1">
      <c r="A413" s="557" t="s">
        <v>365</v>
      </c>
      <c r="B413" s="557" t="s">
        <v>41</v>
      </c>
      <c r="C413" s="558" t="s">
        <v>2134</v>
      </c>
      <c r="D413" s="557" t="s">
        <v>2135</v>
      </c>
      <c r="E413" s="557" t="s">
        <v>2136</v>
      </c>
      <c r="F413" s="535" t="s">
        <v>2138</v>
      </c>
      <c r="G413" s="536">
        <v>56</v>
      </c>
      <c r="H413" s="536">
        <v>104</v>
      </c>
      <c r="I413" s="536">
        <v>56</v>
      </c>
      <c r="J413" s="562"/>
      <c r="K413" s="536"/>
      <c r="L413" s="535" t="s">
        <v>446</v>
      </c>
    </row>
    <row r="414" spans="1:12" s="535" customFormat="1">
      <c r="A414" s="557" t="s">
        <v>365</v>
      </c>
      <c r="B414" s="557" t="s">
        <v>41</v>
      </c>
      <c r="C414" s="558" t="s">
        <v>2134</v>
      </c>
      <c r="D414" s="557" t="s">
        <v>2135</v>
      </c>
      <c r="E414" s="557" t="s">
        <v>2136</v>
      </c>
      <c r="F414" s="535" t="s">
        <v>2139</v>
      </c>
      <c r="G414" s="536">
        <v>65</v>
      </c>
      <c r="H414" s="536">
        <v>110</v>
      </c>
      <c r="I414" s="536">
        <v>63</v>
      </c>
      <c r="J414" s="562"/>
      <c r="K414" s="536"/>
      <c r="L414" s="535" t="s">
        <v>446</v>
      </c>
    </row>
    <row r="415" spans="1:12" s="535" customFormat="1">
      <c r="A415" s="557" t="s">
        <v>365</v>
      </c>
      <c r="B415" s="557" t="s">
        <v>41</v>
      </c>
      <c r="C415" s="558" t="s">
        <v>2134</v>
      </c>
      <c r="D415" s="557" t="s">
        <v>2135</v>
      </c>
      <c r="E415" s="557" t="s">
        <v>2136</v>
      </c>
      <c r="F415" s="535" t="s">
        <v>2140</v>
      </c>
      <c r="G415" s="536">
        <v>60</v>
      </c>
      <c r="H415" s="536">
        <v>106</v>
      </c>
      <c r="I415" s="536">
        <v>59.5</v>
      </c>
      <c r="J415" s="562"/>
      <c r="K415" s="536"/>
      <c r="L415" s="535" t="s">
        <v>446</v>
      </c>
    </row>
    <row r="416" spans="1:12" s="535" customFormat="1">
      <c r="A416" s="557" t="s">
        <v>365</v>
      </c>
      <c r="B416" s="557" t="s">
        <v>41</v>
      </c>
      <c r="C416" s="558" t="s">
        <v>2134</v>
      </c>
      <c r="D416" s="557" t="s">
        <v>2135</v>
      </c>
      <c r="E416" s="557" t="s">
        <v>2136</v>
      </c>
      <c r="F416" s="535" t="s">
        <v>2141</v>
      </c>
      <c r="G416" s="536">
        <v>86</v>
      </c>
      <c r="H416" s="536">
        <v>143</v>
      </c>
      <c r="I416" s="536">
        <v>77</v>
      </c>
      <c r="J416" s="562"/>
      <c r="K416" s="536"/>
      <c r="L416" s="535" t="s">
        <v>446</v>
      </c>
    </row>
    <row r="417" spans="1:12" s="535" customFormat="1">
      <c r="A417" s="557" t="s">
        <v>365</v>
      </c>
      <c r="B417" s="557" t="s">
        <v>41</v>
      </c>
      <c r="C417" s="558" t="s">
        <v>2134</v>
      </c>
      <c r="D417" s="557" t="s">
        <v>2135</v>
      </c>
      <c r="E417" s="557" t="s">
        <v>2136</v>
      </c>
      <c r="F417" s="535" t="s">
        <v>2142</v>
      </c>
      <c r="G417" s="536">
        <v>95</v>
      </c>
      <c r="H417" s="536">
        <v>166</v>
      </c>
      <c r="I417" s="536">
        <v>83</v>
      </c>
      <c r="J417" s="562"/>
      <c r="K417" s="536"/>
      <c r="L417" s="535" t="s">
        <v>446</v>
      </c>
    </row>
    <row r="418" spans="1:12" s="535" customFormat="1">
      <c r="A418" s="557" t="s">
        <v>2143</v>
      </c>
      <c r="B418" s="557" t="s">
        <v>41</v>
      </c>
      <c r="C418" s="558" t="s">
        <v>2144</v>
      </c>
      <c r="D418" s="557" t="s">
        <v>2145</v>
      </c>
      <c r="E418" s="557" t="s">
        <v>2146</v>
      </c>
      <c r="F418" s="535" t="s">
        <v>1349</v>
      </c>
      <c r="G418" s="536" t="s">
        <v>940</v>
      </c>
      <c r="H418" s="536" t="s">
        <v>940</v>
      </c>
      <c r="I418" s="536" t="s">
        <v>940</v>
      </c>
      <c r="J418" s="562"/>
      <c r="K418" s="536"/>
      <c r="L418" s="535" t="s">
        <v>445</v>
      </c>
    </row>
    <row r="419" spans="1:12" s="535" customFormat="1">
      <c r="A419" s="557" t="s">
        <v>2147</v>
      </c>
      <c r="B419" s="557" t="s">
        <v>41</v>
      </c>
      <c r="C419" s="558" t="s">
        <v>2148</v>
      </c>
      <c r="D419" s="557" t="s">
        <v>2149</v>
      </c>
      <c r="E419" s="557" t="s">
        <v>2150</v>
      </c>
      <c r="F419" s="535" t="s">
        <v>1546</v>
      </c>
      <c r="G419" s="536">
        <v>31</v>
      </c>
      <c r="H419" s="536">
        <v>47</v>
      </c>
      <c r="I419" s="536">
        <v>29</v>
      </c>
      <c r="J419" s="562">
        <v>5</v>
      </c>
      <c r="K419" s="536"/>
      <c r="L419" s="535" t="s">
        <v>445</v>
      </c>
    </row>
    <row r="420" spans="1:12" s="457" customFormat="1">
      <c r="A420" s="580" t="s">
        <v>2151</v>
      </c>
      <c r="B420" s="580" t="s">
        <v>2152</v>
      </c>
      <c r="C420" s="581" t="s">
        <v>2153</v>
      </c>
      <c r="D420" s="580" t="s">
        <v>2154</v>
      </c>
      <c r="E420" s="580" t="s">
        <v>2155</v>
      </c>
      <c r="F420" s="457" t="s">
        <v>1851</v>
      </c>
      <c r="G420" s="538" t="s">
        <v>1434</v>
      </c>
      <c r="H420" s="538" t="s">
        <v>1434</v>
      </c>
      <c r="I420" s="538" t="s">
        <v>1434</v>
      </c>
      <c r="J420" s="579"/>
      <c r="K420" s="538"/>
      <c r="L420" s="457" t="s">
        <v>445</v>
      </c>
    </row>
    <row r="421" spans="1:12" s="457" customFormat="1">
      <c r="A421" s="580" t="s">
        <v>2151</v>
      </c>
      <c r="B421" s="580" t="s">
        <v>2152</v>
      </c>
      <c r="C421" s="581" t="s">
        <v>2153</v>
      </c>
      <c r="D421" s="580" t="s">
        <v>2154</v>
      </c>
      <c r="E421" s="580" t="s">
        <v>2155</v>
      </c>
      <c r="F421" s="457" t="s">
        <v>1852</v>
      </c>
      <c r="G421" s="538" t="s">
        <v>1434</v>
      </c>
      <c r="H421" s="538" t="s">
        <v>1434</v>
      </c>
      <c r="I421" s="538" t="s">
        <v>1434</v>
      </c>
      <c r="J421" s="579"/>
      <c r="K421" s="538"/>
      <c r="L421" s="457" t="s">
        <v>445</v>
      </c>
    </row>
    <row r="422" spans="1:12" s="535" customFormat="1">
      <c r="A422" s="557" t="s">
        <v>2156</v>
      </c>
      <c r="B422" s="557" t="s">
        <v>2157</v>
      </c>
      <c r="C422" s="558" t="s">
        <v>2158</v>
      </c>
      <c r="D422" s="557" t="s">
        <v>2159</v>
      </c>
      <c r="E422" s="557" t="s">
        <v>2160</v>
      </c>
      <c r="F422" s="561" t="s">
        <v>2161</v>
      </c>
      <c r="G422" s="536">
        <v>41.5</v>
      </c>
      <c r="H422" s="536">
        <v>62</v>
      </c>
      <c r="I422" s="536">
        <v>41.5</v>
      </c>
      <c r="J422" s="562">
        <v>5</v>
      </c>
      <c r="K422" s="536"/>
      <c r="L422" s="535" t="s">
        <v>445</v>
      </c>
    </row>
    <row r="423" spans="1:12" s="535" customFormat="1">
      <c r="A423" s="557" t="s">
        <v>2156</v>
      </c>
      <c r="B423" s="557" t="s">
        <v>2157</v>
      </c>
      <c r="C423" s="558" t="s">
        <v>2158</v>
      </c>
      <c r="D423" s="557" t="s">
        <v>2159</v>
      </c>
      <c r="E423" s="557" t="s">
        <v>2160</v>
      </c>
      <c r="F423" s="561" t="s">
        <v>2162</v>
      </c>
      <c r="G423" s="536">
        <v>45</v>
      </c>
      <c r="H423" s="536">
        <v>65</v>
      </c>
      <c r="I423" s="536">
        <v>45</v>
      </c>
      <c r="J423" s="562">
        <v>5</v>
      </c>
      <c r="K423" s="536"/>
      <c r="L423" s="535" t="s">
        <v>445</v>
      </c>
    </row>
    <row r="424" spans="1:12" s="535" customFormat="1">
      <c r="A424" s="557" t="s">
        <v>2156</v>
      </c>
      <c r="B424" s="557" t="s">
        <v>2157</v>
      </c>
      <c r="C424" s="558" t="s">
        <v>2158</v>
      </c>
      <c r="D424" s="557" t="s">
        <v>2159</v>
      </c>
      <c r="E424" s="557" t="s">
        <v>2160</v>
      </c>
      <c r="F424" s="561" t="s">
        <v>2163</v>
      </c>
      <c r="G424" s="536">
        <v>25</v>
      </c>
      <c r="H424" s="536">
        <v>45</v>
      </c>
      <c r="I424" s="536">
        <v>25</v>
      </c>
      <c r="J424" s="562">
        <v>5</v>
      </c>
      <c r="K424" s="536"/>
      <c r="L424" s="535" t="s">
        <v>445</v>
      </c>
    </row>
    <row r="425" spans="1:12" s="535" customFormat="1" ht="31.5">
      <c r="A425" s="557" t="s">
        <v>2164</v>
      </c>
      <c r="B425" s="557" t="s">
        <v>2165</v>
      </c>
      <c r="C425" s="558" t="s">
        <v>2166</v>
      </c>
      <c r="D425" s="557" t="s">
        <v>2167</v>
      </c>
      <c r="E425" s="557" t="s">
        <v>1754</v>
      </c>
      <c r="F425" s="561" t="s">
        <v>2168</v>
      </c>
      <c r="G425" s="536">
        <v>32.5</v>
      </c>
      <c r="H425" s="536">
        <v>55</v>
      </c>
      <c r="I425" s="536">
        <v>0</v>
      </c>
      <c r="J425" s="562">
        <v>5</v>
      </c>
      <c r="K425" s="536"/>
      <c r="L425" s="535" t="s">
        <v>445</v>
      </c>
    </row>
    <row r="426" spans="1:12" s="535" customFormat="1" ht="31.5">
      <c r="A426" s="557" t="s">
        <v>2164</v>
      </c>
      <c r="B426" s="557" t="s">
        <v>2165</v>
      </c>
      <c r="C426" s="558" t="s">
        <v>2166</v>
      </c>
      <c r="D426" s="557" t="s">
        <v>2167</v>
      </c>
      <c r="E426" s="557" t="s">
        <v>1754</v>
      </c>
      <c r="F426" s="561" t="s">
        <v>2169</v>
      </c>
      <c r="G426" s="536">
        <v>29.5</v>
      </c>
      <c r="H426" s="536">
        <v>51.5</v>
      </c>
      <c r="I426" s="536">
        <v>0</v>
      </c>
      <c r="J426" s="562">
        <v>5</v>
      </c>
      <c r="K426" s="536"/>
      <c r="L426" s="535" t="s">
        <v>445</v>
      </c>
    </row>
    <row r="427" spans="1:12" s="535" customFormat="1">
      <c r="A427" s="557" t="s">
        <v>2164</v>
      </c>
      <c r="B427" s="557" t="s">
        <v>2165</v>
      </c>
      <c r="C427" s="558" t="s">
        <v>2166</v>
      </c>
      <c r="D427" s="557" t="s">
        <v>2167</v>
      </c>
      <c r="E427" s="557" t="s">
        <v>1754</v>
      </c>
      <c r="F427" s="561" t="s">
        <v>1890</v>
      </c>
      <c r="G427" s="536">
        <v>41.5</v>
      </c>
      <c r="H427" s="536">
        <v>64</v>
      </c>
      <c r="I427" s="536">
        <v>0</v>
      </c>
      <c r="J427" s="562">
        <v>5</v>
      </c>
      <c r="K427" s="536"/>
      <c r="L427" s="535" t="s">
        <v>445</v>
      </c>
    </row>
    <row r="428" spans="1:12" s="535" customFormat="1">
      <c r="A428" s="557" t="s">
        <v>2164</v>
      </c>
      <c r="B428" s="557" t="s">
        <v>2165</v>
      </c>
      <c r="C428" s="558" t="s">
        <v>2166</v>
      </c>
      <c r="D428" s="557" t="s">
        <v>2167</v>
      </c>
      <c r="E428" s="557" t="s">
        <v>1754</v>
      </c>
      <c r="F428" s="561" t="s">
        <v>1891</v>
      </c>
      <c r="G428" s="536">
        <v>29.5</v>
      </c>
      <c r="H428" s="536">
        <v>51.5</v>
      </c>
      <c r="I428" s="536">
        <v>0</v>
      </c>
      <c r="J428" s="562">
        <v>5</v>
      </c>
      <c r="K428" s="536"/>
      <c r="L428" s="535" t="s">
        <v>445</v>
      </c>
    </row>
    <row r="429" spans="1:12" s="535" customFormat="1">
      <c r="A429" s="557" t="s">
        <v>2170</v>
      </c>
      <c r="B429" s="557" t="s">
        <v>2171</v>
      </c>
      <c r="C429" s="558" t="s">
        <v>2172</v>
      </c>
      <c r="D429" s="557" t="s">
        <v>2173</v>
      </c>
      <c r="E429" s="557" t="s">
        <v>2174</v>
      </c>
      <c r="F429" s="535" t="s">
        <v>1408</v>
      </c>
      <c r="G429" s="536">
        <v>30.5</v>
      </c>
      <c r="H429" s="536">
        <v>51.5</v>
      </c>
      <c r="I429" s="536">
        <v>30.5</v>
      </c>
      <c r="J429" s="562">
        <v>3</v>
      </c>
      <c r="K429" s="536" t="s">
        <v>487</v>
      </c>
      <c r="L429" s="535" t="s">
        <v>445</v>
      </c>
    </row>
    <row r="430" spans="1:12" s="535" customFormat="1">
      <c r="A430" s="557" t="s">
        <v>2170</v>
      </c>
      <c r="B430" s="557" t="s">
        <v>2171</v>
      </c>
      <c r="C430" s="558" t="s">
        <v>2172</v>
      </c>
      <c r="D430" s="557" t="s">
        <v>2173</v>
      </c>
      <c r="E430" s="557" t="s">
        <v>2174</v>
      </c>
      <c r="F430" s="535" t="s">
        <v>2175</v>
      </c>
      <c r="G430" s="536">
        <v>33</v>
      </c>
      <c r="H430" s="536">
        <v>53.5</v>
      </c>
      <c r="I430" s="536">
        <v>32</v>
      </c>
      <c r="J430" s="562">
        <v>3</v>
      </c>
      <c r="K430" s="536" t="s">
        <v>487</v>
      </c>
      <c r="L430" s="535" t="s">
        <v>445</v>
      </c>
    </row>
    <row r="431" spans="1:12" s="535" customFormat="1">
      <c r="A431" s="557" t="s">
        <v>2170</v>
      </c>
      <c r="B431" s="557" t="s">
        <v>2171</v>
      </c>
      <c r="C431" s="558" t="s">
        <v>2172</v>
      </c>
      <c r="D431" s="557" t="s">
        <v>2173</v>
      </c>
      <c r="E431" s="557" t="s">
        <v>2174</v>
      </c>
      <c r="F431" s="535" t="s">
        <v>2176</v>
      </c>
      <c r="G431" s="536">
        <v>35</v>
      </c>
      <c r="H431" s="536">
        <v>57</v>
      </c>
      <c r="I431" s="536">
        <v>35</v>
      </c>
      <c r="J431" s="562">
        <v>3</v>
      </c>
      <c r="K431" s="536" t="s">
        <v>487</v>
      </c>
      <c r="L431" s="535" t="s">
        <v>445</v>
      </c>
    </row>
    <row r="432" spans="1:12" s="535" customFormat="1">
      <c r="A432" s="557" t="s">
        <v>2177</v>
      </c>
      <c r="B432" s="557" t="s">
        <v>2171</v>
      </c>
      <c r="C432" s="558" t="s">
        <v>2178</v>
      </c>
      <c r="D432" s="557" t="s">
        <v>2179</v>
      </c>
      <c r="E432" s="557" t="s">
        <v>2180</v>
      </c>
      <c r="F432" s="535" t="s">
        <v>2181</v>
      </c>
      <c r="G432" s="536">
        <v>26.5</v>
      </c>
      <c r="H432" s="536">
        <v>49</v>
      </c>
      <c r="I432" s="536">
        <v>0</v>
      </c>
      <c r="J432" s="562">
        <v>4</v>
      </c>
      <c r="K432" s="536" t="s">
        <v>487</v>
      </c>
      <c r="L432" s="535" t="s">
        <v>445</v>
      </c>
    </row>
    <row r="433" spans="1:12" s="535" customFormat="1">
      <c r="A433" s="557" t="s">
        <v>2177</v>
      </c>
      <c r="B433" s="557" t="s">
        <v>2171</v>
      </c>
      <c r="C433" s="558" t="s">
        <v>2178</v>
      </c>
      <c r="D433" s="557" t="s">
        <v>2179</v>
      </c>
      <c r="E433" s="557" t="s">
        <v>2180</v>
      </c>
      <c r="F433" s="535" t="s">
        <v>2182</v>
      </c>
      <c r="G433" s="536">
        <v>29.5</v>
      </c>
      <c r="H433" s="536">
        <v>52.5</v>
      </c>
      <c r="I433" s="536">
        <v>0</v>
      </c>
      <c r="J433" s="562">
        <v>4</v>
      </c>
      <c r="K433" s="536" t="s">
        <v>487</v>
      </c>
      <c r="L433" s="535" t="s">
        <v>445</v>
      </c>
    </row>
    <row r="434" spans="1:12" s="535" customFormat="1">
      <c r="A434" s="557" t="s">
        <v>2177</v>
      </c>
      <c r="B434" s="557" t="s">
        <v>2171</v>
      </c>
      <c r="C434" s="558" t="s">
        <v>2178</v>
      </c>
      <c r="D434" s="557" t="s">
        <v>2179</v>
      </c>
      <c r="E434" s="557" t="s">
        <v>2180</v>
      </c>
      <c r="F434" s="535" t="s">
        <v>2183</v>
      </c>
      <c r="G434" s="536">
        <v>35</v>
      </c>
      <c r="H434" s="536">
        <v>58</v>
      </c>
      <c r="I434" s="536">
        <v>0</v>
      </c>
      <c r="J434" s="562">
        <v>4</v>
      </c>
      <c r="K434" s="536" t="s">
        <v>487</v>
      </c>
      <c r="L434" s="535" t="s">
        <v>445</v>
      </c>
    </row>
    <row r="435" spans="1:12" s="535" customFormat="1">
      <c r="A435" s="557" t="s">
        <v>2177</v>
      </c>
      <c r="B435" s="557" t="s">
        <v>2171</v>
      </c>
      <c r="C435" s="558" t="s">
        <v>2178</v>
      </c>
      <c r="D435" s="557" t="s">
        <v>2179</v>
      </c>
      <c r="E435" s="557" t="s">
        <v>2180</v>
      </c>
      <c r="F435" s="535" t="s">
        <v>2184</v>
      </c>
      <c r="G435" s="536">
        <v>39.5</v>
      </c>
      <c r="H435" s="536">
        <v>62.5</v>
      </c>
      <c r="I435" s="536">
        <v>0</v>
      </c>
      <c r="J435" s="562">
        <v>4</v>
      </c>
      <c r="K435" s="536" t="s">
        <v>487</v>
      </c>
      <c r="L435" s="535" t="s">
        <v>445</v>
      </c>
    </row>
    <row r="436" spans="1:12" s="535" customFormat="1">
      <c r="A436" s="557" t="s">
        <v>2177</v>
      </c>
      <c r="B436" s="557" t="s">
        <v>2171</v>
      </c>
      <c r="C436" s="558" t="s">
        <v>2178</v>
      </c>
      <c r="D436" s="557" t="s">
        <v>2179</v>
      </c>
      <c r="E436" s="557" t="s">
        <v>2180</v>
      </c>
      <c r="F436" s="535" t="s">
        <v>1525</v>
      </c>
      <c r="G436" s="536">
        <v>38.5</v>
      </c>
      <c r="H436" s="536">
        <v>61.5</v>
      </c>
      <c r="I436" s="536">
        <v>0</v>
      </c>
      <c r="J436" s="562">
        <v>4</v>
      </c>
      <c r="K436" s="536" t="s">
        <v>487</v>
      </c>
      <c r="L436" s="535" t="s">
        <v>445</v>
      </c>
    </row>
    <row r="437" spans="1:12" s="535" customFormat="1">
      <c r="A437" s="557" t="s">
        <v>2177</v>
      </c>
      <c r="B437" s="557" t="s">
        <v>2171</v>
      </c>
      <c r="C437" s="558" t="s">
        <v>2178</v>
      </c>
      <c r="D437" s="557" t="s">
        <v>2179</v>
      </c>
      <c r="E437" s="557" t="s">
        <v>2180</v>
      </c>
      <c r="F437" s="535" t="s">
        <v>1526</v>
      </c>
      <c r="G437" s="536">
        <v>44</v>
      </c>
      <c r="H437" s="536">
        <v>67</v>
      </c>
      <c r="I437" s="536">
        <v>0</v>
      </c>
      <c r="J437" s="562">
        <v>4</v>
      </c>
      <c r="K437" s="536" t="s">
        <v>487</v>
      </c>
      <c r="L437" s="535" t="s">
        <v>445</v>
      </c>
    </row>
    <row r="438" spans="1:12" s="535" customFormat="1">
      <c r="A438" s="557" t="s">
        <v>2185</v>
      </c>
      <c r="B438" s="557" t="s">
        <v>42</v>
      </c>
      <c r="C438" s="558" t="s">
        <v>2186</v>
      </c>
      <c r="D438" s="557" t="s">
        <v>2187</v>
      </c>
      <c r="E438" s="557" t="s">
        <v>2188</v>
      </c>
      <c r="F438" s="535" t="s">
        <v>2189</v>
      </c>
      <c r="G438" s="536">
        <v>39.5</v>
      </c>
      <c r="H438" s="536">
        <v>60</v>
      </c>
      <c r="I438" s="536">
        <v>39.5</v>
      </c>
      <c r="J438" s="562" t="s">
        <v>940</v>
      </c>
      <c r="K438" s="536"/>
      <c r="L438" s="535" t="s">
        <v>445</v>
      </c>
    </row>
    <row r="439" spans="1:12" s="535" customFormat="1">
      <c r="A439" s="557" t="s">
        <v>2185</v>
      </c>
      <c r="B439" s="557" t="s">
        <v>42</v>
      </c>
      <c r="C439" s="558" t="s">
        <v>2186</v>
      </c>
      <c r="D439" s="557" t="s">
        <v>2187</v>
      </c>
      <c r="E439" s="557" t="s">
        <v>2188</v>
      </c>
      <c r="F439" s="535" t="s">
        <v>2190</v>
      </c>
      <c r="G439" s="536">
        <v>30</v>
      </c>
      <c r="H439" s="536">
        <v>50.5</v>
      </c>
      <c r="I439" s="536">
        <v>30</v>
      </c>
      <c r="J439" s="562" t="s">
        <v>940</v>
      </c>
      <c r="K439" s="536"/>
      <c r="L439" s="535" t="s">
        <v>445</v>
      </c>
    </row>
    <row r="440" spans="1:12" s="535" customFormat="1">
      <c r="A440" s="557" t="s">
        <v>2185</v>
      </c>
      <c r="B440" s="557" t="s">
        <v>42</v>
      </c>
      <c r="C440" s="558" t="s">
        <v>2186</v>
      </c>
      <c r="D440" s="557" t="s">
        <v>2187</v>
      </c>
      <c r="E440" s="557" t="s">
        <v>2188</v>
      </c>
      <c r="F440" s="535" t="s">
        <v>2191</v>
      </c>
      <c r="G440" s="536">
        <v>26</v>
      </c>
      <c r="H440" s="536">
        <v>46</v>
      </c>
      <c r="I440" s="536">
        <v>26</v>
      </c>
      <c r="J440" s="562" t="s">
        <v>940</v>
      </c>
      <c r="K440" s="536"/>
      <c r="L440" s="535" t="s">
        <v>445</v>
      </c>
    </row>
    <row r="441" spans="1:12" s="535" customFormat="1">
      <c r="A441" s="557" t="s">
        <v>2185</v>
      </c>
      <c r="B441" s="557" t="s">
        <v>42</v>
      </c>
      <c r="C441" s="558" t="s">
        <v>2186</v>
      </c>
      <c r="D441" s="557" t="s">
        <v>2187</v>
      </c>
      <c r="E441" s="557" t="s">
        <v>2188</v>
      </c>
      <c r="F441" s="535" t="s">
        <v>2192</v>
      </c>
      <c r="G441" s="536">
        <v>39.5</v>
      </c>
      <c r="H441" s="536">
        <v>60</v>
      </c>
      <c r="I441" s="536">
        <v>39.5</v>
      </c>
      <c r="J441" s="562" t="s">
        <v>940</v>
      </c>
      <c r="K441" s="536"/>
      <c r="L441" s="535" t="s">
        <v>445</v>
      </c>
    </row>
  </sheetData>
  <phoneticPr fontId="35" type="noConversion"/>
  <hyperlinks>
    <hyperlink ref="E37" r:id="rId1"/>
    <hyperlink ref="E129" r:id="rId2"/>
    <hyperlink ref="E38" r:id="rId3"/>
    <hyperlink ref="E130" r:id="rId4"/>
    <hyperlink ref="E131" r:id="rId5"/>
    <hyperlink ref="E277" r:id="rId6"/>
    <hyperlink ref="E278" r:id="rId7"/>
  </hyperlinks>
  <pageMargins left="0.75" right="0.75" top="1" bottom="1" header="0.5" footer="0.5"/>
  <pageSetup orientation="portrait" horizontalDpi="1200" verticalDpi="1200" r:id="rId8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4"/>
  <sheetViews>
    <sheetView workbookViewId="0">
      <selection activeCell="C16" sqref="C16"/>
    </sheetView>
  </sheetViews>
  <sheetFormatPr defaultColWidth="9" defaultRowHeight="15.75"/>
  <cols>
    <col min="1" max="1" width="19.625" style="457" customWidth="1"/>
    <col min="2" max="2" width="14.25" style="968" customWidth="1"/>
    <col min="3" max="3" width="73.25" style="457" customWidth="1"/>
    <col min="4" max="4" width="96.125" style="532" customWidth="1"/>
    <col min="5" max="8" width="10.875" style="533" customWidth="1"/>
    <col min="9" max="9" width="17.25" style="457" customWidth="1"/>
    <col min="10" max="10" width="11.375" style="457" customWidth="1"/>
    <col min="11" max="11" width="10.625" style="457" customWidth="1"/>
    <col min="12" max="12" width="10.75" style="457" customWidth="1"/>
    <col min="13" max="16384" width="9" style="457"/>
  </cols>
  <sheetData>
    <row r="1" spans="1:13" ht="18.75" thickBot="1">
      <c r="A1" s="2265"/>
      <c r="B1" s="2268" t="s">
        <v>2984</v>
      </c>
      <c r="C1" s="2269"/>
      <c r="D1" s="2269"/>
      <c r="E1" s="2269"/>
      <c r="F1" s="2269"/>
      <c r="G1" s="2269"/>
      <c r="H1" s="2269"/>
      <c r="I1" s="2270"/>
      <c r="J1" s="836"/>
      <c r="K1" s="837"/>
      <c r="L1" s="838"/>
    </row>
    <row r="2" spans="1:13" ht="16.5" thickBot="1">
      <c r="A2" s="2266"/>
      <c r="B2" s="2271" t="s">
        <v>2985</v>
      </c>
      <c r="C2" s="2272"/>
      <c r="D2" s="2272"/>
      <c r="E2" s="2272"/>
      <c r="F2" s="2272"/>
      <c r="G2" s="2272"/>
      <c r="H2" s="2272"/>
      <c r="I2" s="2273"/>
      <c r="J2" s="839"/>
      <c r="K2" s="840"/>
      <c r="L2" s="841"/>
    </row>
    <row r="3" spans="1:13" ht="12.75" customHeight="1">
      <c r="A3" s="2266"/>
      <c r="B3" s="2198" t="s">
        <v>2986</v>
      </c>
      <c r="C3" s="2200" t="s">
        <v>2987</v>
      </c>
      <c r="D3" s="2186" t="s">
        <v>2988</v>
      </c>
      <c r="E3" s="2204" t="s">
        <v>2989</v>
      </c>
      <c r="F3" s="2205"/>
      <c r="G3" s="2205"/>
      <c r="H3" s="2205"/>
      <c r="I3" s="2274"/>
      <c r="J3" s="2210" t="s">
        <v>172</v>
      </c>
      <c r="K3" s="2211"/>
      <c r="L3" s="2212"/>
      <c r="M3" s="842"/>
    </row>
    <row r="4" spans="1:13">
      <c r="A4" s="2266"/>
      <c r="B4" s="2199"/>
      <c r="C4" s="2201"/>
      <c r="D4" s="2187"/>
      <c r="E4" s="2206"/>
      <c r="F4" s="2207"/>
      <c r="G4" s="2207"/>
      <c r="H4" s="2207"/>
      <c r="I4" s="2275"/>
      <c r="J4" s="2213"/>
      <c r="K4" s="2214"/>
      <c r="L4" s="2215"/>
      <c r="M4" s="842"/>
    </row>
    <row r="5" spans="1:13" ht="16.5" thickBot="1">
      <c r="A5" s="2266"/>
      <c r="B5" s="2199"/>
      <c r="C5" s="2201"/>
      <c r="D5" s="2187"/>
      <c r="E5" s="2208"/>
      <c r="F5" s="2209"/>
      <c r="G5" s="2209"/>
      <c r="H5" s="2209"/>
      <c r="I5" s="2276"/>
      <c r="J5" s="2216"/>
      <c r="K5" s="2217"/>
      <c r="L5" s="2218"/>
      <c r="M5" s="842"/>
    </row>
    <row r="6" spans="1:13" ht="12.75" customHeight="1">
      <c r="A6" s="2266"/>
      <c r="B6" s="2199"/>
      <c r="C6" s="2201"/>
      <c r="D6" s="2187"/>
      <c r="E6" s="2186" t="s">
        <v>2990</v>
      </c>
      <c r="F6" s="2263" t="s">
        <v>2991</v>
      </c>
      <c r="G6" s="2186" t="s">
        <v>2992</v>
      </c>
      <c r="H6" s="2186" t="s">
        <v>2993</v>
      </c>
      <c r="I6" s="2186" t="s">
        <v>2994</v>
      </c>
      <c r="J6" s="2186" t="s">
        <v>2995</v>
      </c>
      <c r="K6" s="2186" t="s">
        <v>2996</v>
      </c>
      <c r="L6" s="2186" t="s">
        <v>2997</v>
      </c>
    </row>
    <row r="7" spans="1:13" ht="44.25" customHeight="1" thickBot="1">
      <c r="A7" s="2267"/>
      <c r="B7" s="2199"/>
      <c r="C7" s="2201"/>
      <c r="D7" s="2187"/>
      <c r="E7" s="2262"/>
      <c r="F7" s="2264"/>
      <c r="G7" s="2262"/>
      <c r="H7" s="2262"/>
      <c r="I7" s="2262"/>
      <c r="J7" s="2262"/>
      <c r="K7" s="2262"/>
      <c r="L7" s="2262"/>
    </row>
    <row r="8" spans="1:13">
      <c r="A8" s="2233" t="s">
        <v>2998</v>
      </c>
      <c r="B8" s="2236" t="s">
        <v>2999</v>
      </c>
      <c r="C8" s="843" t="s">
        <v>3000</v>
      </c>
      <c r="D8" s="844" t="s">
        <v>3001</v>
      </c>
      <c r="E8" s="456">
        <v>38</v>
      </c>
      <c r="F8" s="453">
        <v>28</v>
      </c>
      <c r="G8" s="453">
        <v>35</v>
      </c>
      <c r="H8" s="455">
        <v>13</v>
      </c>
      <c r="I8" s="454" t="s">
        <v>577</v>
      </c>
      <c r="J8" s="453">
        <v>20</v>
      </c>
      <c r="K8" s="460" t="s">
        <v>3002</v>
      </c>
      <c r="L8" s="453">
        <v>2</v>
      </c>
    </row>
    <row r="9" spans="1:13" ht="12.75" customHeight="1">
      <c r="A9" s="2234"/>
      <c r="B9" s="2237"/>
      <c r="C9" s="845" t="s">
        <v>3003</v>
      </c>
      <c r="D9" s="846" t="s">
        <v>3004</v>
      </c>
      <c r="E9" s="461">
        <v>26</v>
      </c>
      <c r="F9" s="458">
        <v>20</v>
      </c>
      <c r="G9" s="458">
        <v>23</v>
      </c>
      <c r="H9" s="460">
        <v>6</v>
      </c>
      <c r="I9" s="459" t="s">
        <v>577</v>
      </c>
      <c r="J9" s="458">
        <v>20</v>
      </c>
      <c r="K9" s="460" t="s">
        <v>3002</v>
      </c>
      <c r="L9" s="458">
        <v>2</v>
      </c>
    </row>
    <row r="10" spans="1:13" ht="36.75" customHeight="1" thickBot="1">
      <c r="A10" s="2234"/>
      <c r="B10" s="2238"/>
      <c r="C10" s="847" t="s">
        <v>3005</v>
      </c>
      <c r="D10" s="848" t="s">
        <v>3006</v>
      </c>
      <c r="E10" s="786"/>
      <c r="F10" s="462"/>
      <c r="G10" s="462"/>
      <c r="H10" s="464"/>
      <c r="I10" s="463"/>
      <c r="J10" s="849"/>
      <c r="K10" s="840"/>
      <c r="L10" s="849"/>
    </row>
    <row r="11" spans="1:13">
      <c r="A11" s="2233" t="s">
        <v>2998</v>
      </c>
      <c r="B11" s="2236" t="s">
        <v>3007</v>
      </c>
      <c r="C11" s="850" t="s">
        <v>3008</v>
      </c>
      <c r="D11" s="844" t="s">
        <v>3009</v>
      </c>
      <c r="E11" s="453">
        <v>47</v>
      </c>
      <c r="F11" s="453">
        <v>30</v>
      </c>
      <c r="G11" s="453">
        <v>30</v>
      </c>
      <c r="H11" s="453">
        <v>27</v>
      </c>
      <c r="I11" s="453">
        <v>20</v>
      </c>
      <c r="J11" s="453">
        <v>24</v>
      </c>
      <c r="K11" s="453" t="s">
        <v>3002</v>
      </c>
      <c r="L11" s="453">
        <v>3</v>
      </c>
    </row>
    <row r="12" spans="1:13" ht="12.75" customHeight="1">
      <c r="A12" s="2234"/>
      <c r="B12" s="2237"/>
      <c r="C12" s="851"/>
      <c r="D12" s="846" t="s">
        <v>3010</v>
      </c>
      <c r="E12" s="458">
        <v>40</v>
      </c>
      <c r="F12" s="458">
        <v>30</v>
      </c>
      <c r="G12" s="458">
        <v>30</v>
      </c>
      <c r="H12" s="458">
        <v>20</v>
      </c>
      <c r="I12" s="458">
        <v>20</v>
      </c>
      <c r="J12" s="458">
        <v>22</v>
      </c>
      <c r="K12" s="458" t="s">
        <v>3002</v>
      </c>
      <c r="L12" s="458">
        <v>3</v>
      </c>
    </row>
    <row r="13" spans="1:13" ht="12.75" customHeight="1">
      <c r="A13" s="2234"/>
      <c r="B13" s="2237"/>
      <c r="C13" s="852" t="s">
        <v>3011</v>
      </c>
      <c r="D13" s="853" t="s">
        <v>3012</v>
      </c>
      <c r="E13" s="458"/>
      <c r="F13" s="458"/>
      <c r="G13" s="458"/>
      <c r="H13" s="458"/>
      <c r="I13" s="458"/>
      <c r="J13" s="458"/>
      <c r="K13" s="458"/>
      <c r="L13" s="458"/>
    </row>
    <row r="14" spans="1:13" ht="12.75" customHeight="1" thickBot="1">
      <c r="A14" s="2235"/>
      <c r="B14" s="2238"/>
      <c r="C14" s="697" t="s">
        <v>3013</v>
      </c>
      <c r="D14" s="854"/>
      <c r="E14" s="462"/>
      <c r="F14" s="462"/>
      <c r="G14" s="462"/>
      <c r="H14" s="462"/>
      <c r="I14" s="462"/>
      <c r="J14" s="462"/>
      <c r="K14" s="462"/>
      <c r="L14" s="462"/>
    </row>
    <row r="15" spans="1:13">
      <c r="A15" s="2233" t="s">
        <v>2998</v>
      </c>
      <c r="B15" s="2236" t="s">
        <v>3007</v>
      </c>
      <c r="C15" s="850" t="s">
        <v>3014</v>
      </c>
      <c r="D15" s="855" t="s">
        <v>3015</v>
      </c>
      <c r="E15" s="458">
        <v>45</v>
      </c>
      <c r="F15" s="458">
        <v>30</v>
      </c>
      <c r="G15" s="458">
        <v>30</v>
      </c>
      <c r="H15" s="458">
        <v>25</v>
      </c>
      <c r="I15" s="458">
        <v>20</v>
      </c>
      <c r="J15" s="453">
        <v>24</v>
      </c>
      <c r="K15" s="453" t="s">
        <v>3002</v>
      </c>
      <c r="L15" s="453">
        <v>3</v>
      </c>
    </row>
    <row r="16" spans="1:13" ht="13.5" customHeight="1">
      <c r="A16" s="2234"/>
      <c r="B16" s="2237"/>
      <c r="C16" s="696" t="s">
        <v>3016</v>
      </c>
      <c r="D16" s="856" t="s">
        <v>3017</v>
      </c>
      <c r="E16" s="458">
        <v>35</v>
      </c>
      <c r="F16" s="458">
        <v>30</v>
      </c>
      <c r="G16" s="458">
        <v>30</v>
      </c>
      <c r="H16" s="458">
        <v>15</v>
      </c>
      <c r="I16" s="458">
        <v>20</v>
      </c>
      <c r="J16" s="458">
        <v>22</v>
      </c>
      <c r="K16" s="458" t="s">
        <v>3002</v>
      </c>
      <c r="L16" s="458">
        <v>3</v>
      </c>
    </row>
    <row r="17" spans="1:12" ht="24" thickBot="1">
      <c r="A17" s="2235"/>
      <c r="B17" s="2238"/>
      <c r="C17" s="807" t="s">
        <v>3018</v>
      </c>
      <c r="D17" s="857" t="s">
        <v>3019</v>
      </c>
      <c r="E17" s="458"/>
      <c r="F17" s="458"/>
      <c r="G17" s="458"/>
      <c r="H17" s="458"/>
      <c r="I17" s="458"/>
      <c r="J17" s="462"/>
      <c r="K17" s="462"/>
      <c r="L17" s="462"/>
    </row>
    <row r="18" spans="1:12">
      <c r="A18" s="2241" t="s">
        <v>2998</v>
      </c>
      <c r="B18" s="2244" t="s">
        <v>3020</v>
      </c>
      <c r="C18" s="858" t="s">
        <v>3021</v>
      </c>
      <c r="D18" s="855" t="s">
        <v>3022</v>
      </c>
      <c r="E18" s="454">
        <v>50</v>
      </c>
      <c r="F18" s="453" t="s">
        <v>577</v>
      </c>
      <c r="G18" s="455">
        <v>35</v>
      </c>
      <c r="H18" s="453" t="s">
        <v>3023</v>
      </c>
      <c r="I18" s="456">
        <v>10</v>
      </c>
      <c r="J18" s="458">
        <v>23</v>
      </c>
      <c r="K18" s="458" t="s">
        <v>3002</v>
      </c>
      <c r="L18" s="458">
        <v>3</v>
      </c>
    </row>
    <row r="19" spans="1:12">
      <c r="A19" s="2242"/>
      <c r="B19" s="2245"/>
      <c r="C19" s="859" t="s">
        <v>3024</v>
      </c>
      <c r="D19" s="856" t="s">
        <v>3025</v>
      </c>
      <c r="E19" s="459">
        <v>45</v>
      </c>
      <c r="F19" s="458" t="s">
        <v>577</v>
      </c>
      <c r="G19" s="460">
        <v>25</v>
      </c>
      <c r="H19" s="458" t="s">
        <v>3026</v>
      </c>
      <c r="I19" s="461">
        <v>10</v>
      </c>
      <c r="J19" s="458">
        <v>23</v>
      </c>
      <c r="K19" s="458" t="s">
        <v>3002</v>
      </c>
      <c r="L19" s="458">
        <v>3</v>
      </c>
    </row>
    <row r="20" spans="1:12">
      <c r="A20" s="2242"/>
      <c r="B20" s="2245"/>
      <c r="C20" s="859" t="s">
        <v>3027</v>
      </c>
      <c r="D20" s="856" t="s">
        <v>3028</v>
      </c>
      <c r="E20" s="459">
        <v>40</v>
      </c>
      <c r="F20" s="458" t="s">
        <v>577</v>
      </c>
      <c r="G20" s="460">
        <v>25</v>
      </c>
      <c r="H20" s="458" t="s">
        <v>3029</v>
      </c>
      <c r="I20" s="461">
        <v>10</v>
      </c>
      <c r="J20" s="458">
        <v>23</v>
      </c>
      <c r="K20" s="458" t="s">
        <v>3002</v>
      </c>
      <c r="L20" s="458">
        <v>3</v>
      </c>
    </row>
    <row r="21" spans="1:12">
      <c r="A21" s="2242"/>
      <c r="B21" s="2245"/>
      <c r="C21" s="859"/>
      <c r="D21" s="856" t="s">
        <v>3030</v>
      </c>
      <c r="E21" s="459">
        <v>36</v>
      </c>
      <c r="F21" s="458" t="s">
        <v>577</v>
      </c>
      <c r="G21" s="460">
        <v>25</v>
      </c>
      <c r="H21" s="458" t="s">
        <v>3031</v>
      </c>
      <c r="I21" s="461">
        <v>10</v>
      </c>
      <c r="J21" s="458">
        <v>23</v>
      </c>
      <c r="K21" s="458" t="s">
        <v>3002</v>
      </c>
      <c r="L21" s="458">
        <v>3</v>
      </c>
    </row>
    <row r="22" spans="1:12" ht="16.5" thickBot="1">
      <c r="A22" s="2243"/>
      <c r="B22" s="2246"/>
      <c r="C22" s="859"/>
      <c r="D22" s="860" t="s">
        <v>3032</v>
      </c>
      <c r="E22" s="463"/>
      <c r="F22" s="462"/>
      <c r="G22" s="464"/>
      <c r="H22" s="462"/>
      <c r="I22" s="786"/>
      <c r="J22" s="839"/>
      <c r="K22" s="861"/>
      <c r="L22" s="458"/>
    </row>
    <row r="23" spans="1:12">
      <c r="A23" s="2241" t="s">
        <v>3033</v>
      </c>
      <c r="B23" s="2244" t="s">
        <v>3020</v>
      </c>
      <c r="C23" s="862" t="s">
        <v>3034</v>
      </c>
      <c r="D23" s="844" t="s">
        <v>3035</v>
      </c>
      <c r="E23" s="453">
        <v>24</v>
      </c>
      <c r="F23" s="453">
        <v>18</v>
      </c>
      <c r="G23" s="453">
        <v>20</v>
      </c>
      <c r="H23" s="453">
        <v>9</v>
      </c>
      <c r="I23" s="453">
        <v>10</v>
      </c>
      <c r="J23" s="458">
        <v>18</v>
      </c>
      <c r="K23" s="2259" t="s">
        <v>3036</v>
      </c>
      <c r="L23" s="453">
        <v>3</v>
      </c>
    </row>
    <row r="24" spans="1:12">
      <c r="A24" s="2242"/>
      <c r="B24" s="2245"/>
      <c r="C24" s="859" t="s">
        <v>3037</v>
      </c>
      <c r="D24" s="846" t="s">
        <v>3038</v>
      </c>
      <c r="E24" s="458">
        <v>23</v>
      </c>
      <c r="F24" s="458">
        <v>18</v>
      </c>
      <c r="G24" s="458">
        <v>20</v>
      </c>
      <c r="H24" s="458">
        <v>8</v>
      </c>
      <c r="I24" s="458">
        <v>10</v>
      </c>
      <c r="J24" s="458">
        <v>18</v>
      </c>
      <c r="K24" s="2260"/>
      <c r="L24" s="458">
        <v>3</v>
      </c>
    </row>
    <row r="25" spans="1:12" ht="23.25">
      <c r="A25" s="2242"/>
      <c r="B25" s="2245"/>
      <c r="C25" s="863" t="s">
        <v>3039</v>
      </c>
      <c r="D25" s="864" t="s">
        <v>3040</v>
      </c>
      <c r="E25" s="458"/>
      <c r="F25" s="458"/>
      <c r="G25" s="458"/>
      <c r="H25" s="458"/>
      <c r="I25" s="458"/>
      <c r="J25" s="458"/>
      <c r="K25" s="2260"/>
      <c r="L25" s="865"/>
    </row>
    <row r="26" spans="1:12" ht="16.5" thickBot="1">
      <c r="A26" s="2243"/>
      <c r="B26" s="2246"/>
      <c r="C26" s="828"/>
      <c r="D26" s="866"/>
      <c r="E26" s="462"/>
      <c r="F26" s="462"/>
      <c r="G26" s="462"/>
      <c r="H26" s="462"/>
      <c r="I26" s="462"/>
      <c r="J26" s="458"/>
      <c r="K26" s="2261"/>
      <c r="L26" s="841"/>
    </row>
    <row r="27" spans="1:12">
      <c r="A27" s="2241" t="s">
        <v>3033</v>
      </c>
      <c r="B27" s="867"/>
      <c r="C27" s="862" t="s">
        <v>3041</v>
      </c>
      <c r="D27" s="844" t="s">
        <v>3042</v>
      </c>
      <c r="E27" s="453">
        <v>36</v>
      </c>
      <c r="F27" s="453">
        <v>20</v>
      </c>
      <c r="G27" s="453">
        <v>26</v>
      </c>
      <c r="H27" s="453">
        <v>16</v>
      </c>
      <c r="I27" s="453">
        <v>15</v>
      </c>
      <c r="J27" s="453">
        <v>18</v>
      </c>
      <c r="K27" s="458" t="s">
        <v>3002</v>
      </c>
      <c r="L27" s="458">
        <v>2</v>
      </c>
    </row>
    <row r="28" spans="1:12">
      <c r="A28" s="2242"/>
      <c r="B28" s="868" t="s">
        <v>3043</v>
      </c>
      <c r="C28" s="859" t="s">
        <v>3044</v>
      </c>
      <c r="D28" s="846" t="s">
        <v>3045</v>
      </c>
      <c r="E28" s="458">
        <v>27</v>
      </c>
      <c r="F28" s="458">
        <v>20</v>
      </c>
      <c r="G28" s="458">
        <v>22</v>
      </c>
      <c r="H28" s="458">
        <v>7</v>
      </c>
      <c r="I28" s="458">
        <v>15</v>
      </c>
      <c r="J28" s="458">
        <v>18</v>
      </c>
      <c r="K28" s="458" t="s">
        <v>3002</v>
      </c>
      <c r="L28" s="458">
        <v>2</v>
      </c>
    </row>
    <row r="29" spans="1:12">
      <c r="A29" s="2242"/>
      <c r="B29" s="868"/>
      <c r="C29" s="859" t="s">
        <v>3046</v>
      </c>
      <c r="D29" s="846"/>
      <c r="E29" s="458"/>
      <c r="F29" s="458"/>
      <c r="G29" s="458"/>
      <c r="H29" s="458"/>
      <c r="I29" s="458"/>
      <c r="J29" s="861"/>
      <c r="K29" s="861"/>
      <c r="L29" s="865"/>
    </row>
    <row r="30" spans="1:12" ht="16.5" thickBot="1">
      <c r="A30" s="2243"/>
      <c r="B30" s="869"/>
      <c r="C30" s="870"/>
      <c r="D30" s="871"/>
      <c r="E30" s="462"/>
      <c r="F30" s="462"/>
      <c r="G30" s="462"/>
      <c r="H30" s="462"/>
      <c r="I30" s="462"/>
      <c r="J30" s="849"/>
      <c r="K30" s="849"/>
      <c r="L30" s="841"/>
    </row>
    <row r="31" spans="1:12">
      <c r="A31" s="2233" t="s">
        <v>3033</v>
      </c>
      <c r="B31" s="2244" t="s">
        <v>3047</v>
      </c>
      <c r="C31" s="862" t="s">
        <v>3048</v>
      </c>
      <c r="D31" s="872"/>
      <c r="E31" s="453"/>
      <c r="F31" s="453"/>
      <c r="G31" s="453"/>
      <c r="H31" s="453"/>
      <c r="I31" s="453"/>
      <c r="J31" s="458"/>
      <c r="K31" s="458"/>
      <c r="L31" s="458"/>
    </row>
    <row r="32" spans="1:12">
      <c r="A32" s="2234"/>
      <c r="B32" s="2245"/>
      <c r="C32" s="859" t="s">
        <v>3049</v>
      </c>
      <c r="D32" s="846" t="s">
        <v>3050</v>
      </c>
      <c r="E32" s="458">
        <v>33</v>
      </c>
      <c r="F32" s="458" t="s">
        <v>577</v>
      </c>
      <c r="G32" s="458">
        <v>20</v>
      </c>
      <c r="H32" s="458">
        <v>13</v>
      </c>
      <c r="I32" s="458" t="s">
        <v>577</v>
      </c>
      <c r="J32" s="458">
        <v>18</v>
      </c>
      <c r="K32" s="458" t="s">
        <v>3002</v>
      </c>
      <c r="L32" s="458">
        <v>2</v>
      </c>
    </row>
    <row r="33" spans="1:12">
      <c r="A33" s="2234"/>
      <c r="B33" s="2245"/>
      <c r="C33" s="859" t="s">
        <v>3051</v>
      </c>
      <c r="D33" s="864"/>
      <c r="E33" s="458"/>
      <c r="F33" s="458"/>
      <c r="G33" s="458"/>
      <c r="H33" s="458"/>
      <c r="I33" s="458"/>
      <c r="J33" s="458"/>
      <c r="K33" s="458"/>
      <c r="L33" s="458"/>
    </row>
    <row r="34" spans="1:12" ht="16.5" thickBot="1">
      <c r="A34" s="2235"/>
      <c r="B34" s="2246"/>
      <c r="C34" s="849"/>
      <c r="D34" s="864"/>
      <c r="E34" s="462"/>
      <c r="F34" s="462"/>
      <c r="G34" s="462"/>
      <c r="H34" s="462"/>
      <c r="I34" s="462"/>
      <c r="J34" s="458"/>
      <c r="K34" s="458"/>
      <c r="L34" s="458"/>
    </row>
    <row r="35" spans="1:12">
      <c r="A35" s="2241" t="s">
        <v>3033</v>
      </c>
      <c r="B35" s="873"/>
      <c r="C35" s="862" t="s">
        <v>3052</v>
      </c>
      <c r="D35" s="874" t="s">
        <v>3053</v>
      </c>
      <c r="E35" s="454">
        <v>38</v>
      </c>
      <c r="F35" s="453">
        <v>26</v>
      </c>
      <c r="G35" s="455">
        <v>34</v>
      </c>
      <c r="H35" s="453">
        <v>13</v>
      </c>
      <c r="I35" s="456">
        <v>25</v>
      </c>
      <c r="J35" s="453">
        <v>12</v>
      </c>
      <c r="K35" s="453" t="s">
        <v>3002</v>
      </c>
      <c r="L35" s="453">
        <v>3</v>
      </c>
    </row>
    <row r="36" spans="1:12">
      <c r="A36" s="2242"/>
      <c r="B36" s="868" t="s">
        <v>3054</v>
      </c>
      <c r="C36" s="875" t="s">
        <v>3055</v>
      </c>
      <c r="D36" s="876" t="s">
        <v>3056</v>
      </c>
      <c r="E36" s="459">
        <v>36</v>
      </c>
      <c r="F36" s="458">
        <v>23</v>
      </c>
      <c r="G36" s="460">
        <v>32</v>
      </c>
      <c r="H36" s="458">
        <v>11</v>
      </c>
      <c r="I36" s="461">
        <v>25</v>
      </c>
      <c r="J36" s="458">
        <v>12</v>
      </c>
      <c r="K36" s="458" t="s">
        <v>3002</v>
      </c>
      <c r="L36" s="458">
        <v>3</v>
      </c>
    </row>
    <row r="37" spans="1:12" ht="23.25">
      <c r="A37" s="2242"/>
      <c r="B37" s="868"/>
      <c r="C37" s="863" t="s">
        <v>3057</v>
      </c>
      <c r="D37" s="876" t="s">
        <v>3058</v>
      </c>
      <c r="E37" s="459">
        <v>35</v>
      </c>
      <c r="F37" s="458">
        <v>22</v>
      </c>
      <c r="G37" s="460">
        <v>30</v>
      </c>
      <c r="H37" s="458">
        <v>10</v>
      </c>
      <c r="I37" s="461">
        <v>25</v>
      </c>
      <c r="J37" s="458">
        <v>12</v>
      </c>
      <c r="K37" s="458" t="s">
        <v>3002</v>
      </c>
      <c r="L37" s="458">
        <v>3</v>
      </c>
    </row>
    <row r="38" spans="1:12">
      <c r="A38" s="2242"/>
      <c r="B38" s="868"/>
      <c r="C38" s="863"/>
      <c r="D38" s="876" t="s">
        <v>3059</v>
      </c>
      <c r="E38" s="459">
        <v>32</v>
      </c>
      <c r="F38" s="458">
        <v>20</v>
      </c>
      <c r="G38" s="460">
        <v>30</v>
      </c>
      <c r="H38" s="458">
        <v>7</v>
      </c>
      <c r="I38" s="461">
        <v>25</v>
      </c>
      <c r="J38" s="458">
        <v>12</v>
      </c>
      <c r="K38" s="458" t="s">
        <v>3002</v>
      </c>
      <c r="L38" s="458">
        <v>3</v>
      </c>
    </row>
    <row r="39" spans="1:12" ht="16.5" thickBot="1">
      <c r="A39" s="2242"/>
      <c r="B39" s="868"/>
      <c r="C39" s="863"/>
      <c r="D39" s="877" t="s">
        <v>3060</v>
      </c>
      <c r="E39" s="878"/>
      <c r="F39" s="861"/>
      <c r="G39" s="879"/>
      <c r="H39" s="861"/>
      <c r="I39" s="865"/>
      <c r="J39" s="462"/>
      <c r="K39" s="462"/>
      <c r="L39" s="462"/>
    </row>
    <row r="40" spans="1:12">
      <c r="A40" s="2241" t="s">
        <v>3033</v>
      </c>
      <c r="B40" s="867"/>
      <c r="C40" s="880" t="s">
        <v>3061</v>
      </c>
      <c r="D40" s="855" t="s">
        <v>3062</v>
      </c>
      <c r="E40" s="454">
        <v>45</v>
      </c>
      <c r="F40" s="453" t="s">
        <v>577</v>
      </c>
      <c r="G40" s="454">
        <v>25</v>
      </c>
      <c r="H40" s="453" t="s">
        <v>3063</v>
      </c>
      <c r="I40" s="456" t="s">
        <v>577</v>
      </c>
      <c r="J40" s="458">
        <v>18</v>
      </c>
      <c r="K40" s="458" t="s">
        <v>3002</v>
      </c>
      <c r="L40" s="458">
        <v>2</v>
      </c>
    </row>
    <row r="41" spans="1:12">
      <c r="A41" s="2242"/>
      <c r="B41" s="861"/>
      <c r="C41" s="881" t="s">
        <v>3064</v>
      </c>
      <c r="D41" s="856" t="s">
        <v>3065</v>
      </c>
      <c r="E41" s="459">
        <v>43</v>
      </c>
      <c r="F41" s="458" t="s">
        <v>577</v>
      </c>
      <c r="G41" s="459">
        <v>25</v>
      </c>
      <c r="H41" s="458" t="s">
        <v>3063</v>
      </c>
      <c r="I41" s="461" t="s">
        <v>577</v>
      </c>
      <c r="J41" s="458">
        <v>18</v>
      </c>
      <c r="K41" s="458" t="s">
        <v>3002</v>
      </c>
      <c r="L41" s="458">
        <v>2</v>
      </c>
    </row>
    <row r="42" spans="1:12">
      <c r="A42" s="2242"/>
      <c r="B42" s="868" t="s">
        <v>3054</v>
      </c>
      <c r="C42" s="882" t="s">
        <v>3066</v>
      </c>
      <c r="D42" s="856" t="s">
        <v>3067</v>
      </c>
      <c r="E42" s="459">
        <v>33</v>
      </c>
      <c r="F42" s="458" t="s">
        <v>577</v>
      </c>
      <c r="G42" s="459">
        <v>25</v>
      </c>
      <c r="H42" s="458" t="s">
        <v>3063</v>
      </c>
      <c r="I42" s="461" t="s">
        <v>577</v>
      </c>
      <c r="J42" s="458">
        <v>18</v>
      </c>
      <c r="K42" s="458" t="s">
        <v>3002</v>
      </c>
      <c r="L42" s="458">
        <v>2</v>
      </c>
    </row>
    <row r="43" spans="1:12">
      <c r="A43" s="2242"/>
      <c r="B43" s="868"/>
      <c r="C43" s="883"/>
      <c r="D43" s="856" t="s">
        <v>3059</v>
      </c>
      <c r="E43" s="459">
        <v>31</v>
      </c>
      <c r="F43" s="458" t="s">
        <v>577</v>
      </c>
      <c r="G43" s="459">
        <v>25</v>
      </c>
      <c r="H43" s="458" t="s">
        <v>3063</v>
      </c>
      <c r="I43" s="461" t="s">
        <v>577</v>
      </c>
      <c r="J43" s="458">
        <v>18</v>
      </c>
      <c r="K43" s="458" t="s">
        <v>3002</v>
      </c>
      <c r="L43" s="458">
        <v>2</v>
      </c>
    </row>
    <row r="44" spans="1:12">
      <c r="A44" s="884"/>
      <c r="B44" s="868"/>
      <c r="C44" s="883"/>
      <c r="D44" s="885" t="s">
        <v>3068</v>
      </c>
      <c r="E44" s="459"/>
      <c r="F44" s="458"/>
      <c r="G44" s="459"/>
      <c r="H44" s="458"/>
      <c r="I44" s="461"/>
      <c r="J44" s="458"/>
      <c r="K44" s="458"/>
      <c r="L44" s="458"/>
    </row>
    <row r="45" spans="1:12" ht="16.5" thickBot="1">
      <c r="A45" s="886"/>
      <c r="B45" s="869"/>
      <c r="C45" s="887"/>
      <c r="D45" s="857" t="s">
        <v>3060</v>
      </c>
      <c r="E45" s="463"/>
      <c r="F45" s="462"/>
      <c r="G45" s="463"/>
      <c r="H45" s="462"/>
      <c r="I45" s="786"/>
      <c r="J45" s="458"/>
      <c r="K45" s="458"/>
      <c r="L45" s="458"/>
    </row>
    <row r="46" spans="1:12">
      <c r="A46" s="888"/>
      <c r="B46" s="850"/>
      <c r="C46" s="850" t="s">
        <v>3069</v>
      </c>
      <c r="D46" s="844" t="s">
        <v>3070</v>
      </c>
      <c r="E46" s="456">
        <v>70</v>
      </c>
      <c r="F46" s="453">
        <v>32</v>
      </c>
      <c r="G46" s="453">
        <v>40</v>
      </c>
      <c r="H46" s="453" t="s">
        <v>3071</v>
      </c>
      <c r="I46" s="453">
        <v>15</v>
      </c>
      <c r="J46" s="453">
        <v>24</v>
      </c>
      <c r="K46" s="453" t="s">
        <v>3002</v>
      </c>
      <c r="L46" s="453">
        <v>2.5</v>
      </c>
    </row>
    <row r="47" spans="1:12">
      <c r="A47" s="889"/>
      <c r="B47" s="852"/>
      <c r="C47" s="852" t="s">
        <v>3072</v>
      </c>
      <c r="D47" s="846" t="s">
        <v>3073</v>
      </c>
      <c r="E47" s="461">
        <v>47</v>
      </c>
      <c r="F47" s="458">
        <v>28</v>
      </c>
      <c r="G47" s="458">
        <v>33</v>
      </c>
      <c r="H47" s="458" t="s">
        <v>3074</v>
      </c>
      <c r="I47" s="458">
        <v>10</v>
      </c>
      <c r="J47" s="458">
        <v>24</v>
      </c>
      <c r="K47" s="458" t="s">
        <v>3002</v>
      </c>
      <c r="L47" s="458">
        <v>2.5</v>
      </c>
    </row>
    <row r="48" spans="1:12">
      <c r="A48" s="889" t="s">
        <v>2998</v>
      </c>
      <c r="B48" s="890" t="s">
        <v>3075</v>
      </c>
      <c r="C48" s="852" t="s">
        <v>3076</v>
      </c>
      <c r="D48" s="846" t="s">
        <v>3077</v>
      </c>
      <c r="E48" s="461">
        <v>36</v>
      </c>
      <c r="F48" s="458">
        <v>25</v>
      </c>
      <c r="G48" s="458">
        <v>32</v>
      </c>
      <c r="H48" s="458" t="s">
        <v>3078</v>
      </c>
      <c r="I48" s="458">
        <v>10</v>
      </c>
      <c r="J48" s="458">
        <v>24</v>
      </c>
      <c r="K48" s="458" t="s">
        <v>3002</v>
      </c>
      <c r="L48" s="458">
        <v>2.5</v>
      </c>
    </row>
    <row r="49" spans="1:12">
      <c r="A49" s="889"/>
      <c r="B49" s="891"/>
      <c r="C49" s="891"/>
      <c r="D49" s="853" t="s">
        <v>3079</v>
      </c>
      <c r="E49" s="461"/>
      <c r="F49" s="458"/>
      <c r="G49" s="458"/>
      <c r="H49" s="458"/>
      <c r="I49" s="458"/>
      <c r="J49" s="458"/>
      <c r="K49" s="458"/>
      <c r="L49" s="458"/>
    </row>
    <row r="50" spans="1:12" ht="16.5" thickBot="1">
      <c r="A50" s="892"/>
      <c r="B50" s="893"/>
      <c r="C50" s="893"/>
      <c r="D50" s="846"/>
      <c r="E50" s="786"/>
      <c r="F50" s="462"/>
      <c r="G50" s="462"/>
      <c r="H50" s="462"/>
      <c r="I50" s="458"/>
      <c r="J50" s="462"/>
      <c r="K50" s="462"/>
      <c r="L50" s="462"/>
    </row>
    <row r="51" spans="1:12">
      <c r="A51" s="2233" t="s">
        <v>2998</v>
      </c>
      <c r="B51" s="850"/>
      <c r="C51" s="850" t="s">
        <v>3080</v>
      </c>
      <c r="D51" s="844" t="s">
        <v>3070</v>
      </c>
      <c r="E51" s="453">
        <v>82</v>
      </c>
      <c r="F51" s="453">
        <v>40</v>
      </c>
      <c r="G51" s="453">
        <v>50</v>
      </c>
      <c r="H51" s="454" t="s">
        <v>3081</v>
      </c>
      <c r="I51" s="453" t="s">
        <v>3082</v>
      </c>
      <c r="J51" s="456">
        <v>24</v>
      </c>
      <c r="K51" s="453" t="s">
        <v>3002</v>
      </c>
      <c r="L51" s="453">
        <v>2.5</v>
      </c>
    </row>
    <row r="52" spans="1:12">
      <c r="A52" s="2234"/>
      <c r="B52" s="852"/>
      <c r="C52" s="852" t="s">
        <v>3083</v>
      </c>
      <c r="D52" s="846" t="s">
        <v>3073</v>
      </c>
      <c r="E52" s="458">
        <v>52</v>
      </c>
      <c r="F52" s="458">
        <v>30</v>
      </c>
      <c r="G52" s="458">
        <v>35</v>
      </c>
      <c r="H52" s="459" t="s">
        <v>3084</v>
      </c>
      <c r="I52" s="458" t="s">
        <v>3082</v>
      </c>
      <c r="J52" s="461">
        <v>24</v>
      </c>
      <c r="K52" s="458" t="s">
        <v>3002</v>
      </c>
      <c r="L52" s="458">
        <v>2.5</v>
      </c>
    </row>
    <row r="53" spans="1:12">
      <c r="A53" s="2234"/>
      <c r="B53" s="890" t="s">
        <v>3075</v>
      </c>
      <c r="C53" s="852" t="s">
        <v>3085</v>
      </c>
      <c r="D53" s="846" t="s">
        <v>3077</v>
      </c>
      <c r="E53" s="458">
        <v>40</v>
      </c>
      <c r="F53" s="458">
        <v>30</v>
      </c>
      <c r="G53" s="458">
        <v>35</v>
      </c>
      <c r="H53" s="459" t="s">
        <v>3086</v>
      </c>
      <c r="I53" s="458" t="s">
        <v>3082</v>
      </c>
      <c r="J53" s="461">
        <v>24</v>
      </c>
      <c r="K53" s="458" t="s">
        <v>3002</v>
      </c>
      <c r="L53" s="458">
        <v>2.5</v>
      </c>
    </row>
    <row r="54" spans="1:12">
      <c r="A54" s="2234"/>
      <c r="B54" s="891"/>
      <c r="C54" s="891"/>
      <c r="D54" s="853" t="s">
        <v>3079</v>
      </c>
      <c r="E54" s="458"/>
      <c r="F54" s="458"/>
      <c r="G54" s="458"/>
      <c r="H54" s="459"/>
      <c r="I54" s="458"/>
      <c r="J54" s="461"/>
      <c r="K54" s="458"/>
      <c r="L54" s="458"/>
    </row>
    <row r="55" spans="1:12" ht="16.5" thickBot="1">
      <c r="A55" s="2235"/>
      <c r="B55" s="893"/>
      <c r="C55" s="893"/>
      <c r="D55" s="866" t="s">
        <v>3087</v>
      </c>
      <c r="E55" s="462"/>
      <c r="F55" s="462"/>
      <c r="G55" s="462"/>
      <c r="H55" s="463"/>
      <c r="I55" s="462"/>
      <c r="J55" s="786"/>
      <c r="K55" s="462"/>
      <c r="L55" s="462"/>
    </row>
    <row r="56" spans="1:12">
      <c r="A56" s="888"/>
      <c r="B56" s="2244" t="s">
        <v>3088</v>
      </c>
      <c r="C56" s="862" t="s">
        <v>3089</v>
      </c>
      <c r="D56" s="894" t="s">
        <v>3090</v>
      </c>
      <c r="E56" s="453">
        <v>55</v>
      </c>
      <c r="F56" s="453">
        <v>35</v>
      </c>
      <c r="G56" s="453">
        <v>50</v>
      </c>
      <c r="H56" s="453">
        <v>30</v>
      </c>
      <c r="I56" s="458" t="s">
        <v>3091</v>
      </c>
      <c r="J56" s="458">
        <v>22</v>
      </c>
      <c r="K56" s="458" t="s">
        <v>3002</v>
      </c>
      <c r="L56" s="458">
        <v>3</v>
      </c>
    </row>
    <row r="57" spans="1:12">
      <c r="A57" s="889"/>
      <c r="B57" s="2245"/>
      <c r="C57" s="859" t="s">
        <v>3092</v>
      </c>
      <c r="D57" s="894" t="s">
        <v>3093</v>
      </c>
      <c r="E57" s="458">
        <v>44</v>
      </c>
      <c r="F57" s="458">
        <v>30</v>
      </c>
      <c r="G57" s="458">
        <v>40</v>
      </c>
      <c r="H57" s="458">
        <v>14</v>
      </c>
      <c r="I57" s="458">
        <v>20</v>
      </c>
      <c r="J57" s="458">
        <v>21</v>
      </c>
      <c r="K57" s="458" t="s">
        <v>3002</v>
      </c>
      <c r="L57" s="458">
        <v>3</v>
      </c>
    </row>
    <row r="58" spans="1:12">
      <c r="A58" s="889" t="s">
        <v>2998</v>
      </c>
      <c r="B58" s="2245"/>
      <c r="C58" s="859" t="s">
        <v>3094</v>
      </c>
      <c r="D58" s="894" t="s">
        <v>3095</v>
      </c>
      <c r="E58" s="458">
        <v>36</v>
      </c>
      <c r="F58" s="458">
        <v>26</v>
      </c>
      <c r="G58" s="458">
        <v>31</v>
      </c>
      <c r="H58" s="458">
        <v>6</v>
      </c>
      <c r="I58" s="458">
        <v>20</v>
      </c>
      <c r="J58" s="458">
        <v>20</v>
      </c>
      <c r="K58" s="458" t="s">
        <v>3002</v>
      </c>
      <c r="L58" s="458">
        <v>3</v>
      </c>
    </row>
    <row r="59" spans="1:12">
      <c r="A59" s="889"/>
      <c r="B59" s="2245"/>
      <c r="C59" s="861"/>
      <c r="D59" s="895" t="s">
        <v>3096</v>
      </c>
      <c r="E59" s="458"/>
      <c r="F59" s="458"/>
      <c r="G59" s="458"/>
      <c r="H59" s="458"/>
      <c r="I59" s="458"/>
      <c r="J59" s="458"/>
      <c r="K59" s="458"/>
      <c r="L59" s="458"/>
    </row>
    <row r="60" spans="1:12" ht="16.5" thickBot="1">
      <c r="A60" s="892"/>
      <c r="B60" s="2246"/>
      <c r="C60" s="849"/>
      <c r="D60" s="853" t="s">
        <v>3097</v>
      </c>
      <c r="E60" s="462"/>
      <c r="F60" s="462"/>
      <c r="G60" s="462"/>
      <c r="H60" s="462"/>
      <c r="I60" s="462"/>
      <c r="J60" s="458"/>
      <c r="K60" s="458"/>
      <c r="L60" s="458"/>
    </row>
    <row r="61" spans="1:12">
      <c r="A61" s="2250" t="s">
        <v>3098</v>
      </c>
      <c r="B61" s="2244" t="s">
        <v>3088</v>
      </c>
      <c r="C61" s="896" t="s">
        <v>3099</v>
      </c>
      <c r="D61" s="897" t="s">
        <v>3090</v>
      </c>
      <c r="E61" s="453">
        <v>62</v>
      </c>
      <c r="F61" s="453" t="s">
        <v>577</v>
      </c>
      <c r="G61" s="453">
        <v>38</v>
      </c>
      <c r="H61" s="453">
        <v>27</v>
      </c>
      <c r="I61" s="453">
        <v>30</v>
      </c>
      <c r="J61" s="453">
        <v>27</v>
      </c>
      <c r="K61" s="453" t="s">
        <v>3002</v>
      </c>
      <c r="L61" s="453">
        <v>3</v>
      </c>
    </row>
    <row r="62" spans="1:12">
      <c r="A62" s="2251"/>
      <c r="B62" s="2245"/>
      <c r="C62" s="852" t="s">
        <v>3100</v>
      </c>
      <c r="D62" s="894" t="s">
        <v>3093</v>
      </c>
      <c r="E62" s="458">
        <v>55</v>
      </c>
      <c r="F62" s="458" t="s">
        <v>577</v>
      </c>
      <c r="G62" s="458">
        <v>35</v>
      </c>
      <c r="H62" s="458">
        <v>25</v>
      </c>
      <c r="I62" s="458">
        <v>30</v>
      </c>
      <c r="J62" s="458">
        <v>27</v>
      </c>
      <c r="K62" s="458" t="s">
        <v>3002</v>
      </c>
      <c r="L62" s="458">
        <v>3</v>
      </c>
    </row>
    <row r="63" spans="1:12">
      <c r="A63" s="2251"/>
      <c r="B63" s="2245"/>
      <c r="C63" s="813" t="s">
        <v>3101</v>
      </c>
      <c r="D63" s="894" t="s">
        <v>3095</v>
      </c>
      <c r="E63" s="458">
        <v>48</v>
      </c>
      <c r="F63" s="458" t="s">
        <v>577</v>
      </c>
      <c r="G63" s="458">
        <v>27</v>
      </c>
      <c r="H63" s="458">
        <v>18</v>
      </c>
      <c r="I63" s="458">
        <v>30</v>
      </c>
      <c r="J63" s="458">
        <v>27</v>
      </c>
      <c r="K63" s="458" t="s">
        <v>3002</v>
      </c>
      <c r="L63" s="458">
        <v>3</v>
      </c>
    </row>
    <row r="64" spans="1:12">
      <c r="A64" s="2251"/>
      <c r="B64" s="2245"/>
      <c r="C64" s="898"/>
      <c r="D64" s="853" t="s">
        <v>3097</v>
      </c>
      <c r="E64" s="458"/>
      <c r="F64" s="458"/>
      <c r="G64" s="458"/>
      <c r="H64" s="458"/>
      <c r="I64" s="458"/>
      <c r="J64" s="458"/>
      <c r="K64" s="458"/>
      <c r="L64" s="458"/>
    </row>
    <row r="65" spans="1:12" ht="16.5" thickBot="1">
      <c r="A65" s="2252"/>
      <c r="B65" s="2246"/>
      <c r="C65" s="807"/>
      <c r="D65" s="899" t="s">
        <v>3102</v>
      </c>
      <c r="E65" s="462"/>
      <c r="F65" s="462"/>
      <c r="G65" s="462"/>
      <c r="H65" s="462"/>
      <c r="I65" s="462"/>
      <c r="J65" s="462"/>
      <c r="K65" s="462"/>
      <c r="L65" s="462"/>
    </row>
    <row r="66" spans="1:12">
      <c r="A66" s="2241" t="s">
        <v>2998</v>
      </c>
      <c r="B66" s="2236" t="s">
        <v>3103</v>
      </c>
      <c r="C66" s="862" t="s">
        <v>3104</v>
      </c>
      <c r="D66" s="894" t="s">
        <v>3035</v>
      </c>
      <c r="E66" s="453">
        <v>48</v>
      </c>
      <c r="F66" s="453">
        <v>27</v>
      </c>
      <c r="G66" s="453">
        <v>40</v>
      </c>
      <c r="H66" s="453">
        <v>23</v>
      </c>
      <c r="I66" s="453">
        <v>20</v>
      </c>
      <c r="J66" s="458">
        <v>21</v>
      </c>
      <c r="K66" s="458" t="s">
        <v>3002</v>
      </c>
      <c r="L66" s="458">
        <v>3</v>
      </c>
    </row>
    <row r="67" spans="1:12">
      <c r="A67" s="2242"/>
      <c r="B67" s="2237"/>
      <c r="C67" s="859" t="s">
        <v>3105</v>
      </c>
      <c r="D67" s="894" t="s">
        <v>3106</v>
      </c>
      <c r="E67" s="458">
        <v>30</v>
      </c>
      <c r="F67" s="458">
        <v>20</v>
      </c>
      <c r="G67" s="458">
        <v>25</v>
      </c>
      <c r="H67" s="458">
        <v>5</v>
      </c>
      <c r="I67" s="458">
        <v>20</v>
      </c>
      <c r="J67" s="458">
        <v>21</v>
      </c>
      <c r="K67" s="458" t="s">
        <v>3002</v>
      </c>
      <c r="L67" s="458">
        <v>3</v>
      </c>
    </row>
    <row r="68" spans="1:12">
      <c r="A68" s="2242"/>
      <c r="B68" s="2237"/>
      <c r="C68" s="859" t="s">
        <v>3107</v>
      </c>
      <c r="D68" s="853" t="s">
        <v>3108</v>
      </c>
      <c r="E68" s="458"/>
      <c r="F68" s="458"/>
      <c r="G68" s="458"/>
      <c r="H68" s="458"/>
      <c r="I68" s="458"/>
      <c r="J68" s="458"/>
      <c r="K68" s="458"/>
      <c r="L68" s="458"/>
    </row>
    <row r="69" spans="1:12" ht="16.5" thickBot="1">
      <c r="A69" s="2243"/>
      <c r="B69" s="2238"/>
      <c r="C69" s="828"/>
      <c r="D69" s="900"/>
      <c r="E69" s="462"/>
      <c r="F69" s="462"/>
      <c r="G69" s="462"/>
      <c r="H69" s="462"/>
      <c r="I69" s="462"/>
      <c r="J69" s="458"/>
      <c r="K69" s="458"/>
      <c r="L69" s="458"/>
    </row>
    <row r="70" spans="1:12">
      <c r="A70" s="2241" t="s">
        <v>2998</v>
      </c>
      <c r="B70" s="2236" t="s">
        <v>3109</v>
      </c>
      <c r="C70" s="901" t="s">
        <v>3110</v>
      </c>
      <c r="D70" s="897" t="s">
        <v>3111</v>
      </c>
      <c r="E70" s="458">
        <v>43</v>
      </c>
      <c r="F70" s="458" t="s">
        <v>577</v>
      </c>
      <c r="G70" s="458">
        <v>28</v>
      </c>
      <c r="H70" s="458">
        <v>23</v>
      </c>
      <c r="I70" s="458">
        <v>20</v>
      </c>
      <c r="J70" s="453">
        <v>22</v>
      </c>
      <c r="K70" s="453" t="s">
        <v>3002</v>
      </c>
      <c r="L70" s="453">
        <v>3</v>
      </c>
    </row>
    <row r="71" spans="1:12">
      <c r="A71" s="2242"/>
      <c r="B71" s="2237"/>
      <c r="C71" s="902" t="s">
        <v>3112</v>
      </c>
      <c r="D71" s="894" t="s">
        <v>3113</v>
      </c>
      <c r="E71" s="458">
        <v>35</v>
      </c>
      <c r="F71" s="458" t="s">
        <v>577</v>
      </c>
      <c r="G71" s="458">
        <v>26</v>
      </c>
      <c r="H71" s="458">
        <v>15</v>
      </c>
      <c r="I71" s="458">
        <v>20</v>
      </c>
      <c r="J71" s="458">
        <v>22</v>
      </c>
      <c r="K71" s="458" t="s">
        <v>3002</v>
      </c>
      <c r="L71" s="458">
        <v>3</v>
      </c>
    </row>
    <row r="72" spans="1:12">
      <c r="A72" s="2242"/>
      <c r="B72" s="2237"/>
      <c r="C72" s="902" t="s">
        <v>3114</v>
      </c>
      <c r="D72" s="894" t="s">
        <v>3115</v>
      </c>
      <c r="E72" s="458">
        <v>32</v>
      </c>
      <c r="F72" s="458" t="s">
        <v>577</v>
      </c>
      <c r="G72" s="458">
        <v>25</v>
      </c>
      <c r="H72" s="458">
        <v>12</v>
      </c>
      <c r="I72" s="458">
        <v>20</v>
      </c>
      <c r="J72" s="458">
        <v>22</v>
      </c>
      <c r="K72" s="458" t="s">
        <v>3002</v>
      </c>
      <c r="L72" s="458">
        <v>3</v>
      </c>
    </row>
    <row r="73" spans="1:12">
      <c r="A73" s="2242"/>
      <c r="B73" s="2237"/>
      <c r="C73" s="902"/>
      <c r="D73" s="903" t="s">
        <v>3116</v>
      </c>
      <c r="E73" s="458"/>
      <c r="F73" s="458"/>
      <c r="G73" s="458"/>
      <c r="H73" s="458"/>
      <c r="I73" s="458"/>
      <c r="J73" s="458"/>
      <c r="K73" s="458"/>
      <c r="L73" s="458"/>
    </row>
    <row r="74" spans="1:12">
      <c r="A74" s="2242"/>
      <c r="B74" s="2237"/>
      <c r="C74" s="865"/>
      <c r="D74" s="904" t="s">
        <v>3117</v>
      </c>
      <c r="E74" s="458"/>
      <c r="F74" s="458"/>
      <c r="G74" s="458"/>
      <c r="H74" s="458"/>
      <c r="I74" s="458"/>
      <c r="J74" s="458"/>
      <c r="K74" s="458"/>
      <c r="L74" s="458"/>
    </row>
    <row r="75" spans="1:12" ht="16.5" thickBot="1">
      <c r="A75" s="2243"/>
      <c r="B75" s="2238"/>
      <c r="C75" s="887"/>
      <c r="D75" s="900"/>
      <c r="E75" s="458"/>
      <c r="F75" s="458"/>
      <c r="G75" s="458"/>
      <c r="H75" s="458"/>
      <c r="I75" s="458"/>
      <c r="J75" s="462"/>
      <c r="K75" s="462"/>
      <c r="L75" s="462"/>
    </row>
    <row r="76" spans="1:12">
      <c r="A76" s="2241" t="s">
        <v>3033</v>
      </c>
      <c r="B76" s="2244" t="s">
        <v>3118</v>
      </c>
      <c r="C76" s="905" t="s">
        <v>3119</v>
      </c>
      <c r="D76" s="906" t="s">
        <v>3120</v>
      </c>
      <c r="E76" s="453">
        <v>78</v>
      </c>
      <c r="F76" s="453" t="s">
        <v>577</v>
      </c>
      <c r="G76" s="453">
        <v>42</v>
      </c>
      <c r="H76" s="453">
        <v>48</v>
      </c>
      <c r="I76" s="453">
        <v>30</v>
      </c>
      <c r="J76" s="458">
        <v>38</v>
      </c>
      <c r="K76" s="458" t="s">
        <v>3002</v>
      </c>
      <c r="L76" s="458">
        <v>3</v>
      </c>
    </row>
    <row r="77" spans="1:12">
      <c r="A77" s="2242"/>
      <c r="B77" s="2245"/>
      <c r="C77" s="829" t="s">
        <v>3121</v>
      </c>
      <c r="D77" s="907" t="s">
        <v>3122</v>
      </c>
      <c r="E77" s="458">
        <v>60</v>
      </c>
      <c r="F77" s="458" t="s">
        <v>577</v>
      </c>
      <c r="G77" s="458">
        <v>37</v>
      </c>
      <c r="H77" s="458">
        <v>35</v>
      </c>
      <c r="I77" s="458">
        <v>20</v>
      </c>
      <c r="J77" s="458">
        <v>30</v>
      </c>
      <c r="K77" s="458" t="s">
        <v>3002</v>
      </c>
      <c r="L77" s="458">
        <v>3</v>
      </c>
    </row>
    <row r="78" spans="1:12">
      <c r="A78" s="2242"/>
      <c r="B78" s="2245"/>
      <c r="C78" s="829" t="s">
        <v>3123</v>
      </c>
      <c r="D78" s="907" t="s">
        <v>3124</v>
      </c>
      <c r="E78" s="458">
        <v>48</v>
      </c>
      <c r="F78" s="458" t="s">
        <v>577</v>
      </c>
      <c r="G78" s="458">
        <v>36</v>
      </c>
      <c r="H78" s="458">
        <v>23</v>
      </c>
      <c r="I78" s="458">
        <v>20</v>
      </c>
      <c r="J78" s="458">
        <v>30</v>
      </c>
      <c r="K78" s="458" t="s">
        <v>3002</v>
      </c>
      <c r="L78" s="458">
        <v>3</v>
      </c>
    </row>
    <row r="79" spans="1:12" ht="16.5" thickBot="1">
      <c r="A79" s="2243"/>
      <c r="B79" s="2246"/>
      <c r="C79" s="849"/>
      <c r="D79" s="908" t="s">
        <v>3117</v>
      </c>
      <c r="E79" s="462"/>
      <c r="F79" s="462"/>
      <c r="G79" s="462"/>
      <c r="H79" s="462"/>
      <c r="I79" s="462"/>
      <c r="J79" s="458"/>
      <c r="K79" s="458"/>
      <c r="L79" s="458"/>
    </row>
    <row r="80" spans="1:12">
      <c r="A80" s="2233" t="s">
        <v>3033</v>
      </c>
      <c r="B80" s="2244" t="s">
        <v>3125</v>
      </c>
      <c r="C80" s="909" t="s">
        <v>3126</v>
      </c>
      <c r="D80" s="897" t="s">
        <v>3127</v>
      </c>
      <c r="E80" s="453">
        <v>45</v>
      </c>
      <c r="F80" s="453" t="s">
        <v>577</v>
      </c>
      <c r="G80" s="453">
        <v>45</v>
      </c>
      <c r="H80" s="453">
        <v>25</v>
      </c>
      <c r="I80" s="453">
        <v>20</v>
      </c>
      <c r="J80" s="453">
        <v>24</v>
      </c>
      <c r="K80" s="453" t="s">
        <v>3002</v>
      </c>
      <c r="L80" s="453">
        <v>3</v>
      </c>
    </row>
    <row r="81" spans="1:12">
      <c r="A81" s="2234"/>
      <c r="B81" s="2245"/>
      <c r="C81" s="852" t="s">
        <v>3128</v>
      </c>
      <c r="D81" s="894" t="s">
        <v>3129</v>
      </c>
      <c r="E81" s="458">
        <v>27</v>
      </c>
      <c r="F81" s="458" t="s">
        <v>577</v>
      </c>
      <c r="G81" s="458">
        <v>25</v>
      </c>
      <c r="H81" s="458">
        <v>7</v>
      </c>
      <c r="I81" s="458">
        <v>20</v>
      </c>
      <c r="J81" s="458">
        <v>24</v>
      </c>
      <c r="K81" s="458" t="s">
        <v>3002</v>
      </c>
      <c r="L81" s="458">
        <v>3</v>
      </c>
    </row>
    <row r="82" spans="1:12" ht="23.25">
      <c r="A82" s="2234"/>
      <c r="B82" s="2245"/>
      <c r="C82" s="813" t="s">
        <v>3130</v>
      </c>
      <c r="D82" s="894"/>
      <c r="E82" s="458"/>
      <c r="F82" s="458"/>
      <c r="G82" s="458"/>
      <c r="H82" s="458"/>
      <c r="I82" s="458"/>
      <c r="J82" s="458"/>
      <c r="K82" s="458"/>
      <c r="L82" s="458"/>
    </row>
    <row r="83" spans="1:12" ht="16.5" thickBot="1">
      <c r="A83" s="2235"/>
      <c r="B83" s="2246"/>
      <c r="C83" s="893"/>
      <c r="D83" s="900"/>
      <c r="E83" s="462"/>
      <c r="F83" s="462"/>
      <c r="G83" s="462"/>
      <c r="H83" s="462"/>
      <c r="I83" s="462"/>
      <c r="J83" s="462"/>
      <c r="K83" s="462"/>
      <c r="L83" s="462"/>
    </row>
    <row r="84" spans="1:12">
      <c r="A84" s="2241" t="s">
        <v>3033</v>
      </c>
      <c r="B84" s="2244" t="s">
        <v>3125</v>
      </c>
      <c r="C84" s="850" t="s">
        <v>3131</v>
      </c>
      <c r="D84" s="897" t="s">
        <v>3127</v>
      </c>
      <c r="E84" s="453">
        <v>40</v>
      </c>
      <c r="F84" s="453">
        <v>40</v>
      </c>
      <c r="G84" s="453">
        <v>40</v>
      </c>
      <c r="H84" s="453">
        <v>20</v>
      </c>
      <c r="I84" s="453">
        <v>15</v>
      </c>
      <c r="J84" s="458">
        <v>24</v>
      </c>
      <c r="K84" s="458" t="s">
        <v>3002</v>
      </c>
      <c r="L84" s="458">
        <v>3</v>
      </c>
    </row>
    <row r="85" spans="1:12">
      <c r="A85" s="2242"/>
      <c r="B85" s="2245"/>
      <c r="C85" s="852" t="s">
        <v>3132</v>
      </c>
      <c r="D85" s="894" t="s">
        <v>3129</v>
      </c>
      <c r="E85" s="458">
        <v>25</v>
      </c>
      <c r="F85" s="458">
        <v>25</v>
      </c>
      <c r="G85" s="458">
        <v>25</v>
      </c>
      <c r="H85" s="458">
        <v>5</v>
      </c>
      <c r="I85" s="458">
        <v>15</v>
      </c>
      <c r="J85" s="458">
        <v>24</v>
      </c>
      <c r="K85" s="458" t="s">
        <v>3002</v>
      </c>
      <c r="L85" s="458">
        <v>3</v>
      </c>
    </row>
    <row r="86" spans="1:12">
      <c r="A86" s="2242"/>
      <c r="B86" s="2245"/>
      <c r="C86" s="852" t="s">
        <v>3133</v>
      </c>
      <c r="D86" s="894"/>
      <c r="E86" s="458"/>
      <c r="F86" s="458"/>
      <c r="G86" s="458"/>
      <c r="H86" s="458"/>
      <c r="I86" s="458"/>
      <c r="J86" s="458"/>
      <c r="K86" s="458"/>
      <c r="L86" s="458"/>
    </row>
    <row r="87" spans="1:12" ht="16.5" thickBot="1">
      <c r="A87" s="2243"/>
      <c r="B87" s="2246"/>
      <c r="C87" s="893"/>
      <c r="D87" s="900"/>
      <c r="E87" s="462"/>
      <c r="F87" s="462"/>
      <c r="G87" s="462"/>
      <c r="H87" s="462"/>
      <c r="I87" s="458"/>
      <c r="J87" s="458"/>
      <c r="K87" s="458"/>
      <c r="L87" s="458"/>
    </row>
    <row r="88" spans="1:12">
      <c r="A88" s="2233" t="s">
        <v>3033</v>
      </c>
      <c r="B88" s="2244" t="s">
        <v>3125</v>
      </c>
      <c r="C88" s="862" t="s">
        <v>3134</v>
      </c>
      <c r="D88" s="897" t="s">
        <v>3127</v>
      </c>
      <c r="E88" s="453">
        <v>40</v>
      </c>
      <c r="F88" s="453">
        <v>40</v>
      </c>
      <c r="G88" s="453">
        <v>40</v>
      </c>
      <c r="H88" s="454">
        <v>20</v>
      </c>
      <c r="I88" s="453" t="s">
        <v>3082</v>
      </c>
      <c r="J88" s="456">
        <v>24</v>
      </c>
      <c r="K88" s="453" t="s">
        <v>3002</v>
      </c>
      <c r="L88" s="453">
        <v>3</v>
      </c>
    </row>
    <row r="89" spans="1:12">
      <c r="A89" s="2234"/>
      <c r="B89" s="2245"/>
      <c r="C89" s="859" t="s">
        <v>3132</v>
      </c>
      <c r="D89" s="894" t="s">
        <v>3129</v>
      </c>
      <c r="E89" s="458">
        <v>25</v>
      </c>
      <c r="F89" s="458">
        <v>25</v>
      </c>
      <c r="G89" s="458">
        <v>25</v>
      </c>
      <c r="H89" s="459">
        <v>5</v>
      </c>
      <c r="I89" s="458" t="s">
        <v>3082</v>
      </c>
      <c r="J89" s="461">
        <v>24</v>
      </c>
      <c r="K89" s="458" t="s">
        <v>3002</v>
      </c>
      <c r="L89" s="458">
        <v>3</v>
      </c>
    </row>
    <row r="90" spans="1:12">
      <c r="A90" s="2234"/>
      <c r="B90" s="2245"/>
      <c r="C90" s="859" t="s">
        <v>3135</v>
      </c>
      <c r="D90" s="895" t="s">
        <v>3136</v>
      </c>
      <c r="E90" s="458"/>
      <c r="F90" s="458"/>
      <c r="G90" s="458"/>
      <c r="H90" s="459"/>
      <c r="I90" s="458"/>
      <c r="J90" s="461"/>
      <c r="K90" s="458"/>
      <c r="L90" s="458"/>
    </row>
    <row r="91" spans="1:12" ht="16.5" thickBot="1">
      <c r="A91" s="2235"/>
      <c r="B91" s="2246"/>
      <c r="C91" s="910"/>
      <c r="D91" s="900"/>
      <c r="E91" s="462"/>
      <c r="F91" s="462"/>
      <c r="G91" s="462"/>
      <c r="H91" s="463"/>
      <c r="I91" s="462"/>
      <c r="J91" s="786"/>
      <c r="K91" s="462"/>
      <c r="L91" s="462"/>
    </row>
    <row r="92" spans="1:12">
      <c r="A92" s="2233" t="s">
        <v>3033</v>
      </c>
      <c r="B92" s="2244" t="s">
        <v>3125</v>
      </c>
      <c r="C92" s="850" t="s">
        <v>3137</v>
      </c>
      <c r="D92" s="897" t="s">
        <v>3127</v>
      </c>
      <c r="E92" s="453">
        <v>45</v>
      </c>
      <c r="F92" s="453">
        <v>35</v>
      </c>
      <c r="G92" s="453">
        <v>40</v>
      </c>
      <c r="H92" s="453">
        <v>25</v>
      </c>
      <c r="I92" s="458">
        <v>30</v>
      </c>
      <c r="J92" s="458">
        <v>23</v>
      </c>
      <c r="K92" s="458" t="s">
        <v>3002</v>
      </c>
      <c r="L92" s="458">
        <v>3</v>
      </c>
    </row>
    <row r="93" spans="1:12">
      <c r="A93" s="2234"/>
      <c r="B93" s="2245"/>
      <c r="C93" s="852" t="s">
        <v>3138</v>
      </c>
      <c r="D93" s="894" t="s">
        <v>3129</v>
      </c>
      <c r="E93" s="458">
        <v>30</v>
      </c>
      <c r="F93" s="458">
        <v>20</v>
      </c>
      <c r="G93" s="458">
        <v>25</v>
      </c>
      <c r="H93" s="458">
        <v>10</v>
      </c>
      <c r="I93" s="458">
        <v>20</v>
      </c>
      <c r="J93" s="458">
        <v>23</v>
      </c>
      <c r="K93" s="458" t="s">
        <v>3002</v>
      </c>
      <c r="L93" s="458">
        <v>3</v>
      </c>
    </row>
    <row r="94" spans="1:12">
      <c r="A94" s="2234"/>
      <c r="B94" s="2245"/>
      <c r="C94" s="852" t="s">
        <v>3139</v>
      </c>
      <c r="D94" s="894"/>
      <c r="E94" s="458"/>
      <c r="F94" s="458"/>
      <c r="G94" s="458"/>
      <c r="H94" s="458"/>
      <c r="I94" s="458"/>
      <c r="J94" s="458"/>
      <c r="K94" s="458"/>
      <c r="L94" s="458"/>
    </row>
    <row r="95" spans="1:12" ht="16.5" thickBot="1">
      <c r="A95" s="2235"/>
      <c r="B95" s="2246"/>
      <c r="C95" s="893"/>
      <c r="D95" s="900"/>
      <c r="E95" s="462"/>
      <c r="F95" s="462"/>
      <c r="G95" s="462"/>
      <c r="H95" s="462"/>
      <c r="I95" s="462"/>
      <c r="J95" s="458"/>
      <c r="K95" s="458"/>
      <c r="L95" s="458"/>
    </row>
    <row r="96" spans="1:12">
      <c r="A96" s="2241" t="s">
        <v>3033</v>
      </c>
      <c r="B96" s="2244" t="s">
        <v>3125</v>
      </c>
      <c r="C96" s="862" t="s">
        <v>3140</v>
      </c>
      <c r="D96" s="897" t="s">
        <v>3127</v>
      </c>
      <c r="E96" s="453">
        <v>45</v>
      </c>
      <c r="F96" s="453" t="s">
        <v>577</v>
      </c>
      <c r="G96" s="453">
        <v>40</v>
      </c>
      <c r="H96" s="453">
        <v>25</v>
      </c>
      <c r="I96" s="453">
        <v>20</v>
      </c>
      <c r="J96" s="453">
        <v>24</v>
      </c>
      <c r="K96" s="453" t="s">
        <v>3002</v>
      </c>
      <c r="L96" s="453">
        <v>3</v>
      </c>
    </row>
    <row r="97" spans="1:12">
      <c r="A97" s="2242"/>
      <c r="B97" s="2245"/>
      <c r="C97" s="792" t="s">
        <v>3141</v>
      </c>
      <c r="D97" s="894" t="s">
        <v>3129</v>
      </c>
      <c r="E97" s="458">
        <v>25</v>
      </c>
      <c r="F97" s="458" t="s">
        <v>577</v>
      </c>
      <c r="G97" s="458">
        <v>22</v>
      </c>
      <c r="H97" s="458">
        <v>5</v>
      </c>
      <c r="I97" s="458">
        <v>15</v>
      </c>
      <c r="J97" s="458">
        <v>24</v>
      </c>
      <c r="K97" s="458" t="s">
        <v>3002</v>
      </c>
      <c r="L97" s="458">
        <v>3</v>
      </c>
    </row>
    <row r="98" spans="1:12">
      <c r="A98" s="2242"/>
      <c r="B98" s="2245"/>
      <c r="C98" s="859" t="s">
        <v>3142</v>
      </c>
      <c r="D98" s="894"/>
      <c r="E98" s="458"/>
      <c r="F98" s="458"/>
      <c r="G98" s="458"/>
      <c r="H98" s="458"/>
      <c r="I98" s="458"/>
      <c r="J98" s="458"/>
      <c r="K98" s="458"/>
      <c r="L98" s="458"/>
    </row>
    <row r="99" spans="1:12" ht="16.5" thickBot="1">
      <c r="A99" s="2243"/>
      <c r="B99" s="2246"/>
      <c r="C99" s="911"/>
      <c r="D99" s="853" t="s">
        <v>3143</v>
      </c>
      <c r="E99" s="462"/>
      <c r="F99" s="462"/>
      <c r="G99" s="462"/>
      <c r="H99" s="462"/>
      <c r="I99" s="462"/>
      <c r="J99" s="462"/>
      <c r="K99" s="462"/>
      <c r="L99" s="462"/>
    </row>
    <row r="100" spans="1:12">
      <c r="A100" s="2233" t="s">
        <v>3033</v>
      </c>
      <c r="B100" s="2244" t="s">
        <v>3125</v>
      </c>
      <c r="C100" s="850" t="s">
        <v>3144</v>
      </c>
      <c r="D100" s="897" t="s">
        <v>3145</v>
      </c>
      <c r="E100" s="461">
        <v>25</v>
      </c>
      <c r="F100" s="458">
        <v>25</v>
      </c>
      <c r="G100" s="458">
        <v>22</v>
      </c>
      <c r="H100" s="458">
        <v>3</v>
      </c>
      <c r="I100" s="458">
        <v>30</v>
      </c>
      <c r="J100" s="458">
        <v>24.5</v>
      </c>
      <c r="K100" s="458" t="s">
        <v>3002</v>
      </c>
      <c r="L100" s="458">
        <v>3</v>
      </c>
    </row>
    <row r="101" spans="1:12">
      <c r="A101" s="2234"/>
      <c r="B101" s="2245"/>
      <c r="C101" s="852" t="s">
        <v>3146</v>
      </c>
      <c r="D101" s="861"/>
      <c r="E101" s="461"/>
      <c r="F101" s="458"/>
      <c r="G101" s="458"/>
      <c r="H101" s="458"/>
      <c r="I101" s="458"/>
      <c r="J101" s="458"/>
      <c r="K101" s="458"/>
      <c r="L101" s="458"/>
    </row>
    <row r="102" spans="1:12">
      <c r="A102" s="2234"/>
      <c r="B102" s="2245"/>
      <c r="C102" s="852" t="s">
        <v>3147</v>
      </c>
      <c r="D102" s="894" t="s">
        <v>3148</v>
      </c>
      <c r="E102" s="461">
        <v>70</v>
      </c>
      <c r="F102" s="458">
        <v>60</v>
      </c>
      <c r="G102" s="458">
        <v>70</v>
      </c>
      <c r="H102" s="458">
        <v>40</v>
      </c>
      <c r="I102" s="458">
        <v>30</v>
      </c>
      <c r="J102" s="458">
        <v>32</v>
      </c>
      <c r="K102" s="458" t="s">
        <v>3002</v>
      </c>
      <c r="L102" s="458">
        <v>3</v>
      </c>
    </row>
    <row r="103" spans="1:12">
      <c r="A103" s="2234"/>
      <c r="B103" s="2245"/>
      <c r="C103" s="912"/>
      <c r="D103" s="853" t="s">
        <v>3149</v>
      </c>
      <c r="E103" s="461">
        <v>50</v>
      </c>
      <c r="F103" s="458">
        <v>45</v>
      </c>
      <c r="G103" s="458">
        <v>50</v>
      </c>
      <c r="H103" s="458">
        <v>20</v>
      </c>
      <c r="I103" s="458">
        <v>30</v>
      </c>
      <c r="J103" s="458">
        <v>32</v>
      </c>
      <c r="K103" s="458" t="s">
        <v>3002</v>
      </c>
      <c r="L103" s="458">
        <v>3</v>
      </c>
    </row>
    <row r="104" spans="1:12">
      <c r="A104" s="2234"/>
      <c r="B104" s="2245"/>
      <c r="C104" s="912"/>
      <c r="D104" s="904" t="s">
        <v>3150</v>
      </c>
      <c r="E104" s="461"/>
      <c r="F104" s="458"/>
      <c r="G104" s="458"/>
      <c r="H104" s="458"/>
      <c r="I104" s="458"/>
      <c r="J104" s="458"/>
      <c r="K104" s="458"/>
      <c r="L104" s="458"/>
    </row>
    <row r="105" spans="1:12" ht="16.5" thickBot="1">
      <c r="A105" s="2235"/>
      <c r="B105" s="2246"/>
      <c r="C105" s="893"/>
      <c r="D105" s="900"/>
      <c r="E105" s="461"/>
      <c r="F105" s="458"/>
      <c r="G105" s="458"/>
      <c r="H105" s="458"/>
      <c r="I105" s="458"/>
      <c r="J105" s="458"/>
      <c r="K105" s="458"/>
      <c r="L105" s="458"/>
    </row>
    <row r="106" spans="1:12">
      <c r="A106" s="2241" t="s">
        <v>3033</v>
      </c>
      <c r="B106" s="2244" t="s">
        <v>3125</v>
      </c>
      <c r="C106" s="862" t="s">
        <v>3151</v>
      </c>
      <c r="D106" s="913" t="s">
        <v>3152</v>
      </c>
      <c r="E106" s="453">
        <v>60</v>
      </c>
      <c r="F106" s="453">
        <v>45</v>
      </c>
      <c r="G106" s="453">
        <v>55</v>
      </c>
      <c r="H106" s="453">
        <v>30</v>
      </c>
      <c r="I106" s="453">
        <v>20</v>
      </c>
      <c r="J106" s="453">
        <v>24.5</v>
      </c>
      <c r="K106" s="453" t="s">
        <v>3002</v>
      </c>
      <c r="L106" s="453">
        <v>3</v>
      </c>
    </row>
    <row r="107" spans="1:12" ht="22.5">
      <c r="A107" s="2242"/>
      <c r="B107" s="2245"/>
      <c r="C107" s="859" t="s">
        <v>3153</v>
      </c>
      <c r="D107" s="914" t="s">
        <v>3154</v>
      </c>
      <c r="E107" s="458">
        <v>48</v>
      </c>
      <c r="F107" s="458">
        <v>35</v>
      </c>
      <c r="G107" s="458">
        <v>48</v>
      </c>
      <c r="H107" s="458">
        <v>18</v>
      </c>
      <c r="I107" s="458">
        <v>20</v>
      </c>
      <c r="J107" s="458">
        <v>24.5</v>
      </c>
      <c r="K107" s="458" t="s">
        <v>3002</v>
      </c>
      <c r="L107" s="458">
        <v>3</v>
      </c>
    </row>
    <row r="108" spans="1:12">
      <c r="A108" s="2242"/>
      <c r="B108" s="2245"/>
      <c r="C108" s="859" t="s">
        <v>3155</v>
      </c>
      <c r="D108" s="915" t="s">
        <v>3156</v>
      </c>
      <c r="E108" s="458">
        <v>36</v>
      </c>
      <c r="F108" s="458">
        <v>27</v>
      </c>
      <c r="G108" s="458">
        <v>30</v>
      </c>
      <c r="H108" s="458">
        <v>6</v>
      </c>
      <c r="I108" s="458">
        <v>20</v>
      </c>
      <c r="J108" s="458">
        <v>24.5</v>
      </c>
      <c r="K108" s="458" t="s">
        <v>3002</v>
      </c>
      <c r="L108" s="458">
        <v>3</v>
      </c>
    </row>
    <row r="109" spans="1:12" ht="22.5">
      <c r="A109" s="2242"/>
      <c r="B109" s="2245"/>
      <c r="C109" s="916"/>
      <c r="D109" s="914" t="s">
        <v>3157</v>
      </c>
      <c r="E109" s="458">
        <v>32</v>
      </c>
      <c r="F109" s="458">
        <v>27</v>
      </c>
      <c r="G109" s="458">
        <v>30</v>
      </c>
      <c r="H109" s="458">
        <v>2</v>
      </c>
      <c r="I109" s="458">
        <v>20</v>
      </c>
      <c r="J109" s="458">
        <v>24.5</v>
      </c>
      <c r="K109" s="458" t="s">
        <v>3002</v>
      </c>
      <c r="L109" s="458">
        <v>3</v>
      </c>
    </row>
    <row r="110" spans="1:12">
      <c r="A110" s="2242"/>
      <c r="B110" s="2245"/>
      <c r="C110" s="916"/>
      <c r="D110" s="913" t="s">
        <v>3158</v>
      </c>
      <c r="E110" s="458">
        <v>89.5</v>
      </c>
      <c r="F110" s="458">
        <v>84.5</v>
      </c>
      <c r="G110" s="458">
        <v>89.5</v>
      </c>
      <c r="H110" s="458">
        <v>59.5</v>
      </c>
      <c r="I110" s="458">
        <v>30</v>
      </c>
      <c r="J110" s="458">
        <v>33</v>
      </c>
      <c r="K110" s="458" t="s">
        <v>3002</v>
      </c>
      <c r="L110" s="458">
        <v>3</v>
      </c>
    </row>
    <row r="111" spans="1:12">
      <c r="A111" s="2242"/>
      <c r="B111" s="2245"/>
      <c r="C111" s="916"/>
      <c r="E111" s="458"/>
      <c r="F111" s="458"/>
      <c r="G111" s="458"/>
      <c r="H111" s="458"/>
      <c r="I111" s="458"/>
      <c r="J111" s="458"/>
      <c r="K111" s="458"/>
      <c r="L111" s="458"/>
    </row>
    <row r="112" spans="1:12">
      <c r="A112" s="2242"/>
      <c r="B112" s="2245"/>
      <c r="C112" s="916"/>
      <c r="D112" s="917" t="s">
        <v>3159</v>
      </c>
      <c r="E112" s="458"/>
      <c r="F112" s="458"/>
      <c r="G112" s="458"/>
      <c r="H112" s="458"/>
      <c r="I112" s="458"/>
      <c r="J112" s="458"/>
      <c r="K112" s="458"/>
      <c r="L112" s="458"/>
    </row>
    <row r="113" spans="1:12" ht="16.5" thickBot="1">
      <c r="A113" s="2243"/>
      <c r="B113" s="2246"/>
      <c r="C113" s="911" t="s">
        <v>144</v>
      </c>
      <c r="D113" s="918"/>
      <c r="E113" s="462"/>
      <c r="F113" s="462"/>
      <c r="G113" s="462"/>
      <c r="H113" s="462"/>
      <c r="I113" s="462"/>
      <c r="J113" s="462"/>
      <c r="K113" s="462"/>
      <c r="L113" s="462"/>
    </row>
    <row r="114" spans="1:12">
      <c r="A114" s="2241" t="s">
        <v>2998</v>
      </c>
      <c r="B114" s="2244" t="s">
        <v>3125</v>
      </c>
      <c r="C114" s="862" t="s">
        <v>3160</v>
      </c>
      <c r="D114" s="913" t="s">
        <v>3152</v>
      </c>
      <c r="E114" s="453">
        <v>62.5</v>
      </c>
      <c r="F114" s="453" t="s">
        <v>577</v>
      </c>
      <c r="G114" s="453">
        <v>55</v>
      </c>
      <c r="H114" s="453">
        <v>32.5</v>
      </c>
      <c r="I114" s="453">
        <v>30</v>
      </c>
      <c r="J114" s="458">
        <v>24.5</v>
      </c>
      <c r="K114" s="458" t="s">
        <v>3002</v>
      </c>
      <c r="L114" s="458">
        <v>3</v>
      </c>
    </row>
    <row r="115" spans="1:12" ht="22.5">
      <c r="A115" s="2242"/>
      <c r="B115" s="2245"/>
      <c r="C115" s="859" t="s">
        <v>3161</v>
      </c>
      <c r="D115" s="914" t="s">
        <v>3154</v>
      </c>
      <c r="E115" s="458">
        <v>50.5</v>
      </c>
      <c r="F115" s="458" t="s">
        <v>577</v>
      </c>
      <c r="G115" s="458">
        <v>50</v>
      </c>
      <c r="H115" s="458">
        <v>20.5</v>
      </c>
      <c r="I115" s="458">
        <v>30</v>
      </c>
      <c r="J115" s="458">
        <v>24.5</v>
      </c>
      <c r="K115" s="458" t="s">
        <v>3002</v>
      </c>
      <c r="L115" s="458">
        <v>3</v>
      </c>
    </row>
    <row r="116" spans="1:12">
      <c r="A116" s="2242"/>
      <c r="B116" s="2245"/>
      <c r="C116" s="859" t="s">
        <v>3162</v>
      </c>
      <c r="D116" s="915" t="s">
        <v>3156</v>
      </c>
      <c r="E116" s="458">
        <v>38.5</v>
      </c>
      <c r="F116" s="458" t="s">
        <v>577</v>
      </c>
      <c r="G116" s="458">
        <v>30</v>
      </c>
      <c r="H116" s="458">
        <v>8.5</v>
      </c>
      <c r="I116" s="458">
        <v>30</v>
      </c>
      <c r="J116" s="458">
        <v>24.5</v>
      </c>
      <c r="K116" s="458" t="s">
        <v>3002</v>
      </c>
      <c r="L116" s="458">
        <v>3</v>
      </c>
    </row>
    <row r="117" spans="1:12" ht="22.5">
      <c r="A117" s="2242"/>
      <c r="B117" s="2245"/>
      <c r="C117" s="859"/>
      <c r="D117" s="914" t="s">
        <v>3157</v>
      </c>
      <c r="E117" s="458">
        <v>34.5</v>
      </c>
      <c r="F117" s="458" t="s">
        <v>577</v>
      </c>
      <c r="G117" s="458">
        <v>30</v>
      </c>
      <c r="H117" s="458">
        <v>4.5</v>
      </c>
      <c r="I117" s="458">
        <v>30</v>
      </c>
      <c r="J117" s="458">
        <v>24.5</v>
      </c>
      <c r="K117" s="458" t="s">
        <v>3002</v>
      </c>
      <c r="L117" s="458">
        <v>3</v>
      </c>
    </row>
    <row r="118" spans="1:12">
      <c r="A118" s="2242"/>
      <c r="B118" s="2245"/>
      <c r="C118" s="859"/>
      <c r="D118" s="913" t="s">
        <v>3158</v>
      </c>
      <c r="E118" s="458">
        <v>99.5</v>
      </c>
      <c r="F118" s="458" t="s">
        <v>577</v>
      </c>
      <c r="G118" s="458">
        <v>99.5</v>
      </c>
      <c r="H118" s="458">
        <v>59.5</v>
      </c>
      <c r="I118" s="458">
        <v>40</v>
      </c>
      <c r="J118" s="458">
        <v>24.5</v>
      </c>
      <c r="K118" s="458" t="s">
        <v>3002</v>
      </c>
      <c r="L118" s="458">
        <v>3</v>
      </c>
    </row>
    <row r="119" spans="1:12">
      <c r="A119" s="2242"/>
      <c r="B119" s="2245"/>
      <c r="C119" s="859"/>
      <c r="D119" s="907"/>
      <c r="E119" s="458"/>
      <c r="F119" s="458"/>
      <c r="G119" s="458"/>
      <c r="H119" s="458"/>
      <c r="I119" s="458"/>
      <c r="J119" s="458"/>
      <c r="K119" s="458"/>
      <c r="L119" s="458"/>
    </row>
    <row r="120" spans="1:12">
      <c r="A120" s="2242"/>
      <c r="B120" s="2245"/>
      <c r="C120" s="859"/>
      <c r="D120" s="917" t="s">
        <v>3159</v>
      </c>
      <c r="E120" s="458"/>
      <c r="F120" s="458"/>
      <c r="G120" s="458"/>
      <c r="H120" s="458"/>
      <c r="I120" s="458"/>
      <c r="J120" s="458"/>
      <c r="K120" s="458"/>
      <c r="L120" s="458"/>
    </row>
    <row r="121" spans="1:12" ht="16.5" thickBot="1">
      <c r="A121" s="2243"/>
      <c r="B121" s="2246"/>
      <c r="C121" s="910"/>
      <c r="D121" s="918"/>
      <c r="E121" s="462"/>
      <c r="F121" s="462"/>
      <c r="G121" s="462"/>
      <c r="H121" s="462"/>
      <c r="I121" s="462"/>
      <c r="J121" s="458"/>
      <c r="K121" s="458"/>
      <c r="L121" s="458"/>
    </row>
    <row r="122" spans="1:12">
      <c r="A122" s="919"/>
      <c r="B122" s="2236" t="s">
        <v>3125</v>
      </c>
      <c r="C122" s="901" t="s">
        <v>3163</v>
      </c>
      <c r="D122" s="913" t="s">
        <v>3152</v>
      </c>
      <c r="E122" s="458">
        <v>70</v>
      </c>
      <c r="F122" s="458">
        <v>65</v>
      </c>
      <c r="G122" s="458">
        <v>65</v>
      </c>
      <c r="H122" s="458">
        <v>40</v>
      </c>
      <c r="I122" s="458">
        <v>30</v>
      </c>
      <c r="J122" s="453">
        <v>25</v>
      </c>
      <c r="K122" s="453" t="s">
        <v>3002</v>
      </c>
      <c r="L122" s="453">
        <v>3</v>
      </c>
    </row>
    <row r="123" spans="1:12" ht="22.5">
      <c r="A123" s="919"/>
      <c r="B123" s="2237"/>
      <c r="C123" s="902" t="s">
        <v>3164</v>
      </c>
      <c r="D123" s="914" t="s">
        <v>3154</v>
      </c>
      <c r="E123" s="458">
        <v>55</v>
      </c>
      <c r="F123" s="458">
        <v>45</v>
      </c>
      <c r="G123" s="458">
        <v>45</v>
      </c>
      <c r="H123" s="458">
        <v>25</v>
      </c>
      <c r="I123" s="458">
        <v>30</v>
      </c>
      <c r="J123" s="458">
        <v>25</v>
      </c>
      <c r="K123" s="458" t="s">
        <v>3002</v>
      </c>
      <c r="L123" s="458">
        <v>3</v>
      </c>
    </row>
    <row r="124" spans="1:12">
      <c r="A124" s="919"/>
      <c r="B124" s="2237"/>
      <c r="C124" s="902" t="s">
        <v>3165</v>
      </c>
      <c r="D124" s="915" t="s">
        <v>3156</v>
      </c>
      <c r="E124" s="458">
        <v>42</v>
      </c>
      <c r="F124" s="458">
        <v>35</v>
      </c>
      <c r="G124" s="458">
        <v>35</v>
      </c>
      <c r="H124" s="458">
        <v>12</v>
      </c>
      <c r="I124" s="458">
        <v>20</v>
      </c>
      <c r="J124" s="458">
        <v>25</v>
      </c>
      <c r="K124" s="458" t="s">
        <v>3002</v>
      </c>
      <c r="L124" s="458">
        <v>3</v>
      </c>
    </row>
    <row r="125" spans="1:12" ht="22.5">
      <c r="A125" s="919" t="s">
        <v>3033</v>
      </c>
      <c r="B125" s="2237"/>
      <c r="C125" s="902"/>
      <c r="D125" s="914" t="s">
        <v>3157</v>
      </c>
      <c r="E125" s="458">
        <v>36</v>
      </c>
      <c r="F125" s="458">
        <v>31</v>
      </c>
      <c r="G125" s="458">
        <v>31</v>
      </c>
      <c r="H125" s="458">
        <v>6</v>
      </c>
      <c r="I125" s="458">
        <v>20</v>
      </c>
      <c r="J125" s="458">
        <v>25</v>
      </c>
      <c r="K125" s="458" t="s">
        <v>3002</v>
      </c>
      <c r="L125" s="458">
        <v>3</v>
      </c>
    </row>
    <row r="126" spans="1:12">
      <c r="A126" s="919"/>
      <c r="B126" s="2237"/>
      <c r="C126" s="920"/>
      <c r="D126" s="913" t="s">
        <v>3158</v>
      </c>
      <c r="E126" s="458">
        <v>104.5</v>
      </c>
      <c r="F126" s="458">
        <v>99.5</v>
      </c>
      <c r="G126" s="458">
        <v>104.5</v>
      </c>
      <c r="H126" s="458">
        <v>64.5</v>
      </c>
      <c r="I126" s="458">
        <v>40</v>
      </c>
      <c r="J126" s="458">
        <v>30</v>
      </c>
      <c r="K126" s="458" t="s">
        <v>3002</v>
      </c>
      <c r="L126" s="458">
        <v>3</v>
      </c>
    </row>
    <row r="127" spans="1:12">
      <c r="A127" s="919"/>
      <c r="B127" s="2237"/>
      <c r="C127" s="920"/>
      <c r="D127" s="894"/>
      <c r="E127" s="458"/>
      <c r="F127" s="458"/>
      <c r="G127" s="458"/>
      <c r="H127" s="458"/>
      <c r="I127" s="458"/>
      <c r="J127" s="458"/>
      <c r="K127" s="458"/>
      <c r="L127" s="458"/>
    </row>
    <row r="128" spans="1:12">
      <c r="A128" s="919"/>
      <c r="B128" s="2237"/>
      <c r="C128" s="920"/>
      <c r="D128" s="904" t="s">
        <v>3159</v>
      </c>
      <c r="E128" s="458"/>
      <c r="F128" s="458"/>
      <c r="G128" s="458"/>
      <c r="H128" s="458"/>
      <c r="I128" s="458"/>
      <c r="J128" s="458"/>
      <c r="K128" s="458"/>
      <c r="L128" s="458"/>
    </row>
    <row r="129" spans="1:12" ht="16.5" thickBot="1">
      <c r="A129" s="919"/>
      <c r="B129" s="2238"/>
      <c r="C129" s="920"/>
      <c r="D129" s="900"/>
      <c r="E129" s="458"/>
      <c r="F129" s="458"/>
      <c r="G129" s="458"/>
      <c r="H129" s="458"/>
      <c r="I129" s="458"/>
      <c r="J129" s="462"/>
      <c r="K129" s="462"/>
      <c r="L129" s="462"/>
    </row>
    <row r="130" spans="1:12">
      <c r="A130" s="2250" t="s">
        <v>3098</v>
      </c>
      <c r="B130" s="2236" t="s">
        <v>3125</v>
      </c>
      <c r="C130" s="896" t="s">
        <v>3166</v>
      </c>
      <c r="D130" s="897" t="s">
        <v>3167</v>
      </c>
      <c r="E130" s="453">
        <v>120</v>
      </c>
      <c r="F130" s="453" t="s">
        <v>577</v>
      </c>
      <c r="G130" s="453">
        <v>94</v>
      </c>
      <c r="H130" s="453" t="s">
        <v>577</v>
      </c>
      <c r="I130" s="453">
        <v>50</v>
      </c>
      <c r="J130" s="458">
        <v>35</v>
      </c>
      <c r="K130" s="458" t="s">
        <v>3002</v>
      </c>
      <c r="L130" s="458">
        <v>4</v>
      </c>
    </row>
    <row r="131" spans="1:12" ht="22.5">
      <c r="A131" s="2251"/>
      <c r="B131" s="2237"/>
      <c r="C131" s="852" t="s">
        <v>3168</v>
      </c>
      <c r="D131" s="921" t="s">
        <v>3169</v>
      </c>
      <c r="E131" s="458">
        <v>95</v>
      </c>
      <c r="F131" s="458" t="s">
        <v>577</v>
      </c>
      <c r="G131" s="458">
        <v>74</v>
      </c>
      <c r="H131" s="458" t="s">
        <v>577</v>
      </c>
      <c r="I131" s="458">
        <v>50</v>
      </c>
      <c r="J131" s="458">
        <v>35</v>
      </c>
      <c r="K131" s="458" t="s">
        <v>3002</v>
      </c>
      <c r="L131" s="458">
        <v>4</v>
      </c>
    </row>
    <row r="132" spans="1:12" ht="22.5">
      <c r="A132" s="2251"/>
      <c r="B132" s="2237"/>
      <c r="C132" s="852" t="s">
        <v>3170</v>
      </c>
      <c r="D132" s="921" t="s">
        <v>3171</v>
      </c>
      <c r="E132" s="458">
        <v>80</v>
      </c>
      <c r="F132" s="458" t="s">
        <v>577</v>
      </c>
      <c r="G132" s="458">
        <v>54</v>
      </c>
      <c r="H132" s="458" t="s">
        <v>577</v>
      </c>
      <c r="I132" s="458">
        <v>40</v>
      </c>
      <c r="J132" s="458">
        <v>35</v>
      </c>
      <c r="K132" s="458" t="s">
        <v>3002</v>
      </c>
      <c r="L132" s="458">
        <v>4</v>
      </c>
    </row>
    <row r="133" spans="1:12">
      <c r="A133" s="2251"/>
      <c r="B133" s="2237"/>
      <c r="C133" s="852"/>
      <c r="D133" s="894" t="s">
        <v>3172</v>
      </c>
      <c r="E133" s="458">
        <v>160</v>
      </c>
      <c r="F133" s="458" t="s">
        <v>577</v>
      </c>
      <c r="G133" s="458">
        <v>160</v>
      </c>
      <c r="H133" s="458" t="s">
        <v>577</v>
      </c>
      <c r="I133" s="458">
        <v>30</v>
      </c>
      <c r="J133" s="458">
        <v>39</v>
      </c>
      <c r="K133" s="458" t="s">
        <v>3002</v>
      </c>
      <c r="L133" s="458">
        <v>4</v>
      </c>
    </row>
    <row r="134" spans="1:12">
      <c r="A134" s="2251"/>
      <c r="B134" s="2237"/>
      <c r="C134" s="898"/>
      <c r="D134" s="904" t="s">
        <v>3159</v>
      </c>
      <c r="E134" s="458"/>
      <c r="F134" s="458"/>
      <c r="G134" s="458"/>
      <c r="H134" s="458"/>
      <c r="I134" s="458"/>
      <c r="J134" s="458"/>
      <c r="K134" s="458"/>
      <c r="L134" s="458"/>
    </row>
    <row r="135" spans="1:12" ht="16.5" thickBot="1">
      <c r="A135" s="2252"/>
      <c r="B135" s="2238"/>
      <c r="C135" s="898"/>
      <c r="D135" s="894"/>
      <c r="E135" s="458"/>
      <c r="F135" s="458"/>
      <c r="G135" s="458"/>
      <c r="H135" s="458"/>
      <c r="I135" s="458"/>
      <c r="J135" s="458"/>
      <c r="K135" s="458"/>
      <c r="L135" s="458"/>
    </row>
    <row r="136" spans="1:12">
      <c r="A136" s="2256" t="s">
        <v>3173</v>
      </c>
      <c r="B136" s="2244" t="s">
        <v>3125</v>
      </c>
      <c r="C136" s="850" t="s">
        <v>3174</v>
      </c>
      <c r="D136" s="922" t="s">
        <v>3152</v>
      </c>
      <c r="E136" s="454">
        <v>70</v>
      </c>
      <c r="F136" s="453" t="s">
        <v>577</v>
      </c>
      <c r="G136" s="455">
        <v>70</v>
      </c>
      <c r="H136" s="453" t="s">
        <v>577</v>
      </c>
      <c r="I136" s="456">
        <v>30</v>
      </c>
      <c r="J136" s="453">
        <v>26</v>
      </c>
      <c r="K136" s="453" t="s">
        <v>3002</v>
      </c>
      <c r="L136" s="453">
        <v>3</v>
      </c>
    </row>
    <row r="137" spans="1:12" ht="23.25">
      <c r="A137" s="2257"/>
      <c r="B137" s="2245"/>
      <c r="C137" s="852" t="s">
        <v>3175</v>
      </c>
      <c r="D137" s="923" t="s">
        <v>3176</v>
      </c>
      <c r="E137" s="459">
        <v>55</v>
      </c>
      <c r="F137" s="458" t="s">
        <v>577</v>
      </c>
      <c r="G137" s="460">
        <v>55</v>
      </c>
      <c r="H137" s="458" t="s">
        <v>577</v>
      </c>
      <c r="I137" s="461">
        <v>30</v>
      </c>
      <c r="J137" s="458">
        <v>26</v>
      </c>
      <c r="K137" s="458" t="s">
        <v>3002</v>
      </c>
      <c r="L137" s="458">
        <v>3</v>
      </c>
    </row>
    <row r="138" spans="1:12">
      <c r="A138" s="2257"/>
      <c r="B138" s="2245"/>
      <c r="C138" s="852" t="s">
        <v>3177</v>
      </c>
      <c r="D138" s="923" t="s">
        <v>3178</v>
      </c>
      <c r="E138" s="459">
        <v>45</v>
      </c>
      <c r="F138" s="458" t="s">
        <v>577</v>
      </c>
      <c r="G138" s="460">
        <v>40</v>
      </c>
      <c r="H138" s="458" t="s">
        <v>577</v>
      </c>
      <c r="I138" s="461">
        <v>30</v>
      </c>
      <c r="J138" s="458">
        <v>26</v>
      </c>
      <c r="K138" s="458" t="s">
        <v>3002</v>
      </c>
      <c r="L138" s="458">
        <v>3</v>
      </c>
    </row>
    <row r="139" spans="1:12">
      <c r="A139" s="2257"/>
      <c r="B139" s="2245"/>
      <c r="C139" s="898"/>
      <c r="D139" s="923" t="s">
        <v>3179</v>
      </c>
      <c r="E139" s="459">
        <v>36</v>
      </c>
      <c r="F139" s="458" t="s">
        <v>577</v>
      </c>
      <c r="G139" s="460">
        <v>31</v>
      </c>
      <c r="H139" s="458" t="s">
        <v>577</v>
      </c>
      <c r="I139" s="461">
        <v>20</v>
      </c>
      <c r="J139" s="458">
        <v>26</v>
      </c>
      <c r="K139" s="458" t="s">
        <v>3002</v>
      </c>
      <c r="L139" s="458">
        <v>3</v>
      </c>
    </row>
    <row r="140" spans="1:12">
      <c r="A140" s="2257"/>
      <c r="B140" s="2245"/>
      <c r="C140" s="898"/>
      <c r="D140" s="923" t="s">
        <v>3172</v>
      </c>
      <c r="E140" s="459">
        <v>104.5</v>
      </c>
      <c r="F140" s="458" t="s">
        <v>577</v>
      </c>
      <c r="G140" s="459">
        <v>104.5</v>
      </c>
      <c r="H140" s="458" t="s">
        <v>577</v>
      </c>
      <c r="I140" s="461">
        <v>40</v>
      </c>
      <c r="J140" s="458">
        <v>30</v>
      </c>
      <c r="K140" s="458" t="s">
        <v>3002</v>
      </c>
      <c r="L140" s="458">
        <v>3</v>
      </c>
    </row>
    <row r="141" spans="1:12">
      <c r="A141" s="2257"/>
      <c r="B141" s="2245"/>
      <c r="C141" s="898"/>
      <c r="D141" s="924" t="s">
        <v>3159</v>
      </c>
      <c r="E141" s="459"/>
      <c r="F141" s="458"/>
      <c r="G141" s="460"/>
      <c r="H141" s="458"/>
      <c r="I141" s="461"/>
      <c r="J141" s="458"/>
      <c r="K141" s="458"/>
      <c r="L141" s="458"/>
    </row>
    <row r="142" spans="1:12" ht="16.5" thickBot="1">
      <c r="A142" s="2258"/>
      <c r="B142" s="2246"/>
      <c r="C142" s="893"/>
      <c r="D142" s="925"/>
      <c r="E142" s="463"/>
      <c r="F142" s="462"/>
      <c r="G142" s="464"/>
      <c r="H142" s="462"/>
      <c r="I142" s="786"/>
      <c r="J142" s="462"/>
      <c r="K142" s="462"/>
      <c r="L142" s="462"/>
    </row>
    <row r="143" spans="1:12">
      <c r="A143" s="2241" t="s">
        <v>3033</v>
      </c>
      <c r="B143" s="2236" t="s">
        <v>3180</v>
      </c>
      <c r="C143" s="905" t="s">
        <v>3181</v>
      </c>
      <c r="D143" s="894" t="s">
        <v>3182</v>
      </c>
      <c r="E143" s="453">
        <v>48</v>
      </c>
      <c r="F143" s="453">
        <v>33</v>
      </c>
      <c r="G143" s="453">
        <v>38</v>
      </c>
      <c r="H143" s="453">
        <v>13</v>
      </c>
      <c r="I143" s="453">
        <v>20</v>
      </c>
      <c r="J143" s="458">
        <v>24</v>
      </c>
      <c r="K143" s="458" t="s">
        <v>3002</v>
      </c>
      <c r="L143" s="458">
        <v>3</v>
      </c>
    </row>
    <row r="144" spans="1:12">
      <c r="A144" s="2242"/>
      <c r="B144" s="2237"/>
      <c r="C144" s="829" t="s">
        <v>3183</v>
      </c>
      <c r="D144" s="894" t="s">
        <v>3184</v>
      </c>
      <c r="E144" s="458">
        <v>43</v>
      </c>
      <c r="F144" s="458">
        <v>27</v>
      </c>
      <c r="G144" s="458">
        <v>32</v>
      </c>
      <c r="H144" s="458">
        <v>8</v>
      </c>
      <c r="I144" s="458">
        <v>20</v>
      </c>
      <c r="J144" s="458">
        <v>24</v>
      </c>
      <c r="K144" s="458" t="s">
        <v>3002</v>
      </c>
      <c r="L144" s="458">
        <v>3</v>
      </c>
    </row>
    <row r="145" spans="1:12">
      <c r="A145" s="2242"/>
      <c r="B145" s="2237"/>
      <c r="C145" s="829" t="s">
        <v>3185</v>
      </c>
      <c r="D145" s="923" t="s">
        <v>3186</v>
      </c>
      <c r="E145" s="458">
        <v>40</v>
      </c>
      <c r="F145" s="458">
        <v>27</v>
      </c>
      <c r="G145" s="458">
        <v>32</v>
      </c>
      <c r="H145" s="458">
        <v>5</v>
      </c>
      <c r="I145" s="458">
        <v>20</v>
      </c>
      <c r="J145" s="458">
        <v>24</v>
      </c>
      <c r="K145" s="458" t="s">
        <v>3002</v>
      </c>
      <c r="L145" s="458">
        <v>3</v>
      </c>
    </row>
    <row r="146" spans="1:12">
      <c r="A146" s="2242"/>
      <c r="B146" s="2237"/>
      <c r="C146" s="829"/>
      <c r="D146" s="923" t="s">
        <v>3187</v>
      </c>
      <c r="E146" s="458">
        <v>38</v>
      </c>
      <c r="F146" s="458">
        <v>26</v>
      </c>
      <c r="G146" s="458">
        <v>30</v>
      </c>
      <c r="H146" s="458">
        <v>13</v>
      </c>
      <c r="I146" s="458">
        <v>20</v>
      </c>
      <c r="J146" s="458">
        <v>24</v>
      </c>
      <c r="K146" s="458" t="s">
        <v>3002</v>
      </c>
      <c r="L146" s="458">
        <v>3</v>
      </c>
    </row>
    <row r="147" spans="1:12">
      <c r="A147" s="2242"/>
      <c r="B147" s="2237"/>
      <c r="C147" s="926"/>
      <c r="D147" s="923" t="s">
        <v>3188</v>
      </c>
      <c r="E147" s="458"/>
      <c r="F147" s="458"/>
      <c r="G147" s="458"/>
      <c r="H147" s="458"/>
      <c r="I147" s="458"/>
      <c r="J147" s="458"/>
      <c r="K147" s="458"/>
      <c r="L147" s="458"/>
    </row>
    <row r="148" spans="1:12" ht="16.5" thickBot="1">
      <c r="A148" s="2243"/>
      <c r="B148" s="2238"/>
      <c r="C148" s="869"/>
      <c r="D148" s="927" t="s">
        <v>3189</v>
      </c>
      <c r="E148" s="462"/>
      <c r="F148" s="462"/>
      <c r="G148" s="462"/>
      <c r="H148" s="462"/>
      <c r="I148" s="462"/>
      <c r="J148" s="458"/>
      <c r="K148" s="458"/>
      <c r="L148" s="458"/>
    </row>
    <row r="149" spans="1:12">
      <c r="A149" s="2233" t="s">
        <v>3033</v>
      </c>
      <c r="B149" s="2244" t="s">
        <v>3190</v>
      </c>
      <c r="C149" s="905" t="s">
        <v>3191</v>
      </c>
      <c r="D149" s="897" t="s">
        <v>3192</v>
      </c>
      <c r="E149" s="453">
        <v>33</v>
      </c>
      <c r="F149" s="453" t="s">
        <v>577</v>
      </c>
      <c r="G149" s="453">
        <v>25</v>
      </c>
      <c r="H149" s="453">
        <v>8</v>
      </c>
      <c r="I149" s="453">
        <v>15</v>
      </c>
      <c r="J149" s="453">
        <v>19</v>
      </c>
      <c r="K149" s="453" t="s">
        <v>3002</v>
      </c>
      <c r="L149" s="453">
        <v>4</v>
      </c>
    </row>
    <row r="150" spans="1:12">
      <c r="A150" s="2234"/>
      <c r="B150" s="2245"/>
      <c r="C150" s="829" t="s">
        <v>3193</v>
      </c>
      <c r="D150" s="894" t="s">
        <v>3194</v>
      </c>
      <c r="E150" s="458">
        <v>30</v>
      </c>
      <c r="F150" s="458" t="s">
        <v>577</v>
      </c>
      <c r="G150" s="458">
        <v>25</v>
      </c>
      <c r="H150" s="458">
        <v>5</v>
      </c>
      <c r="I150" s="458">
        <v>15</v>
      </c>
      <c r="J150" s="458">
        <v>19</v>
      </c>
      <c r="K150" s="458" t="s">
        <v>3002</v>
      </c>
      <c r="L150" s="458">
        <v>4</v>
      </c>
    </row>
    <row r="151" spans="1:12" ht="23.25">
      <c r="A151" s="2234"/>
      <c r="B151" s="2245"/>
      <c r="C151" s="928" t="s">
        <v>3195</v>
      </c>
      <c r="D151" s="929" t="s">
        <v>3117</v>
      </c>
      <c r="E151" s="458"/>
      <c r="F151" s="458"/>
      <c r="G151" s="458"/>
      <c r="H151" s="458"/>
      <c r="I151" s="458"/>
      <c r="J151" s="458"/>
      <c r="K151" s="458"/>
      <c r="L151" s="458"/>
    </row>
    <row r="152" spans="1:12" ht="16.5" thickBot="1">
      <c r="A152" s="2235"/>
      <c r="B152" s="2246"/>
      <c r="C152" s="926"/>
      <c r="D152" s="900"/>
      <c r="E152" s="462"/>
      <c r="F152" s="462"/>
      <c r="G152" s="462"/>
      <c r="H152" s="462"/>
      <c r="I152" s="462"/>
      <c r="J152" s="462"/>
      <c r="K152" s="462"/>
      <c r="L152" s="462"/>
    </row>
    <row r="153" spans="1:12">
      <c r="A153" s="2233" t="s">
        <v>3033</v>
      </c>
      <c r="B153" s="2244" t="s">
        <v>3196</v>
      </c>
      <c r="C153" s="862" t="s">
        <v>3197</v>
      </c>
      <c r="D153" s="930" t="s">
        <v>3198</v>
      </c>
      <c r="E153" s="453">
        <v>35</v>
      </c>
      <c r="F153" s="453" t="s">
        <v>577</v>
      </c>
      <c r="G153" s="453">
        <v>25</v>
      </c>
      <c r="H153" s="453">
        <v>16</v>
      </c>
      <c r="I153" s="453">
        <v>10</v>
      </c>
      <c r="J153" s="458">
        <v>20</v>
      </c>
      <c r="K153" s="458" t="s">
        <v>3002</v>
      </c>
      <c r="L153" s="458">
        <v>2</v>
      </c>
    </row>
    <row r="154" spans="1:12">
      <c r="A154" s="2234"/>
      <c r="B154" s="2245"/>
      <c r="C154" s="931"/>
      <c r="D154" s="932" t="s">
        <v>3199</v>
      </c>
      <c r="E154" s="458">
        <v>30</v>
      </c>
      <c r="F154" s="458" t="s">
        <v>577</v>
      </c>
      <c r="G154" s="458">
        <v>25</v>
      </c>
      <c r="H154" s="458">
        <v>15</v>
      </c>
      <c r="I154" s="458">
        <v>10</v>
      </c>
      <c r="J154" s="458">
        <v>18</v>
      </c>
      <c r="K154" s="458" t="s">
        <v>3002</v>
      </c>
      <c r="L154" s="458">
        <v>2</v>
      </c>
    </row>
    <row r="155" spans="1:12">
      <c r="A155" s="2234"/>
      <c r="B155" s="2245"/>
      <c r="C155" s="859" t="s">
        <v>3200</v>
      </c>
      <c r="D155" s="932" t="s">
        <v>3201</v>
      </c>
      <c r="E155" s="458">
        <v>28</v>
      </c>
      <c r="F155" s="458" t="s">
        <v>577</v>
      </c>
      <c r="G155" s="458">
        <v>22</v>
      </c>
      <c r="H155" s="458">
        <v>15</v>
      </c>
      <c r="I155" s="458">
        <v>10</v>
      </c>
      <c r="J155" s="458">
        <v>14</v>
      </c>
      <c r="K155" s="458" t="s">
        <v>3002</v>
      </c>
      <c r="L155" s="458">
        <v>2</v>
      </c>
    </row>
    <row r="156" spans="1:12">
      <c r="A156" s="2234" t="s">
        <v>3033</v>
      </c>
      <c r="B156" s="2245"/>
      <c r="C156" s="859" t="s">
        <v>3202</v>
      </c>
      <c r="D156" s="933" t="s">
        <v>3203</v>
      </c>
      <c r="E156" s="458"/>
      <c r="F156" s="458"/>
      <c r="G156" s="458"/>
      <c r="H156" s="458"/>
      <c r="I156" s="458"/>
      <c r="J156" s="458"/>
      <c r="K156" s="458"/>
      <c r="L156" s="458"/>
    </row>
    <row r="157" spans="1:12" ht="16.5" thickBot="1">
      <c r="A157" s="2235"/>
      <c r="B157" s="2246"/>
      <c r="C157" s="910"/>
      <c r="D157" s="860" t="s">
        <v>3097</v>
      </c>
      <c r="E157" s="462"/>
      <c r="F157" s="462"/>
      <c r="G157" s="462"/>
      <c r="H157" s="462"/>
      <c r="I157" s="462"/>
      <c r="J157" s="458"/>
      <c r="K157" s="458"/>
      <c r="L157" s="458"/>
    </row>
    <row r="158" spans="1:12">
      <c r="A158" s="2241" t="s">
        <v>3033</v>
      </c>
      <c r="B158" s="2244" t="s">
        <v>3204</v>
      </c>
      <c r="C158" s="934" t="s">
        <v>3205</v>
      </c>
      <c r="D158" s="897" t="s">
        <v>3206</v>
      </c>
      <c r="E158" s="453">
        <v>50</v>
      </c>
      <c r="F158" s="453" t="s">
        <v>577</v>
      </c>
      <c r="G158" s="453">
        <v>37</v>
      </c>
      <c r="H158" s="453" t="s">
        <v>577</v>
      </c>
      <c r="I158" s="453">
        <v>15</v>
      </c>
      <c r="J158" s="453">
        <v>20</v>
      </c>
      <c r="K158" s="453" t="s">
        <v>3002</v>
      </c>
      <c r="L158" s="453">
        <v>3</v>
      </c>
    </row>
    <row r="159" spans="1:12">
      <c r="A159" s="2242"/>
      <c r="B159" s="2245"/>
      <c r="C159" s="859" t="s">
        <v>3207</v>
      </c>
      <c r="D159" s="894" t="s">
        <v>3208</v>
      </c>
      <c r="E159" s="458">
        <v>48</v>
      </c>
      <c r="F159" s="458" t="s">
        <v>577</v>
      </c>
      <c r="G159" s="458">
        <v>37</v>
      </c>
      <c r="H159" s="458" t="s">
        <v>577</v>
      </c>
      <c r="I159" s="458">
        <v>15</v>
      </c>
      <c r="J159" s="458">
        <v>20</v>
      </c>
      <c r="K159" s="458" t="s">
        <v>3002</v>
      </c>
      <c r="L159" s="458">
        <v>3</v>
      </c>
    </row>
    <row r="160" spans="1:12">
      <c r="A160" s="2242"/>
      <c r="B160" s="2245"/>
      <c r="C160" s="859" t="s">
        <v>3209</v>
      </c>
      <c r="D160" s="894" t="s">
        <v>3210</v>
      </c>
      <c r="E160" s="458">
        <v>42</v>
      </c>
      <c r="F160" s="458" t="s">
        <v>577</v>
      </c>
      <c r="G160" s="458">
        <v>37</v>
      </c>
      <c r="H160" s="458" t="s">
        <v>577</v>
      </c>
      <c r="I160" s="458">
        <v>15</v>
      </c>
      <c r="J160" s="458">
        <v>20</v>
      </c>
      <c r="K160" s="458" t="s">
        <v>3002</v>
      </c>
      <c r="L160" s="458">
        <v>3</v>
      </c>
    </row>
    <row r="161" spans="1:12">
      <c r="A161" s="2242"/>
      <c r="B161" s="2245"/>
      <c r="C161" s="935"/>
      <c r="D161" s="894" t="s">
        <v>3211</v>
      </c>
      <c r="E161" s="458">
        <v>40</v>
      </c>
      <c r="F161" s="458" t="s">
        <v>577</v>
      </c>
      <c r="G161" s="458">
        <v>37</v>
      </c>
      <c r="H161" s="458" t="s">
        <v>577</v>
      </c>
      <c r="I161" s="458">
        <v>15</v>
      </c>
      <c r="J161" s="458">
        <v>20</v>
      </c>
      <c r="K161" s="458" t="s">
        <v>3002</v>
      </c>
      <c r="L161" s="458">
        <v>3</v>
      </c>
    </row>
    <row r="162" spans="1:12">
      <c r="A162" s="2242"/>
      <c r="B162" s="2245"/>
      <c r="C162" s="868"/>
      <c r="D162" s="894" t="s">
        <v>3212</v>
      </c>
      <c r="E162" s="458">
        <v>39</v>
      </c>
      <c r="F162" s="458" t="s">
        <v>577</v>
      </c>
      <c r="G162" s="458">
        <v>37</v>
      </c>
      <c r="H162" s="458" t="s">
        <v>577</v>
      </c>
      <c r="I162" s="458">
        <v>15</v>
      </c>
      <c r="J162" s="458">
        <v>20</v>
      </c>
      <c r="K162" s="458" t="s">
        <v>3002</v>
      </c>
      <c r="L162" s="458">
        <v>3</v>
      </c>
    </row>
    <row r="163" spans="1:12">
      <c r="A163" s="2242"/>
      <c r="B163" s="2245"/>
      <c r="C163" s="868"/>
      <c r="D163" s="894" t="s">
        <v>3213</v>
      </c>
      <c r="E163" s="458">
        <v>35</v>
      </c>
      <c r="F163" s="458" t="s">
        <v>577</v>
      </c>
      <c r="G163" s="458">
        <v>30</v>
      </c>
      <c r="H163" s="458" t="s">
        <v>577</v>
      </c>
      <c r="I163" s="458">
        <v>15</v>
      </c>
      <c r="J163" s="458">
        <v>20</v>
      </c>
      <c r="K163" s="458" t="s">
        <v>3002</v>
      </c>
      <c r="L163" s="458">
        <v>3</v>
      </c>
    </row>
    <row r="164" spans="1:12">
      <c r="A164" s="2242"/>
      <c r="B164" s="2245"/>
      <c r="C164" s="868"/>
      <c r="D164" s="853" t="s">
        <v>3117</v>
      </c>
      <c r="E164" s="458"/>
      <c r="F164" s="458"/>
      <c r="G164" s="458"/>
      <c r="H164" s="458"/>
      <c r="I164" s="458"/>
      <c r="J164" s="458"/>
      <c r="K164" s="458"/>
      <c r="L164" s="458"/>
    </row>
    <row r="165" spans="1:12" ht="16.5" thickBot="1">
      <c r="A165" s="2243"/>
      <c r="B165" s="2246"/>
      <c r="C165" s="869"/>
      <c r="D165" s="900"/>
      <c r="E165" s="462"/>
      <c r="F165" s="462"/>
      <c r="G165" s="462"/>
      <c r="H165" s="462"/>
      <c r="I165" s="462"/>
      <c r="J165" s="462"/>
      <c r="K165" s="462"/>
      <c r="L165" s="462"/>
    </row>
    <row r="166" spans="1:12">
      <c r="A166" s="2233" t="s">
        <v>3033</v>
      </c>
      <c r="B166" s="2244" t="s">
        <v>3214</v>
      </c>
      <c r="C166" s="862" t="s">
        <v>3215</v>
      </c>
      <c r="D166" s="897" t="s">
        <v>3070</v>
      </c>
      <c r="E166" s="453">
        <v>46</v>
      </c>
      <c r="F166" s="453">
        <v>27</v>
      </c>
      <c r="G166" s="453">
        <v>37</v>
      </c>
      <c r="H166" s="453">
        <v>26</v>
      </c>
      <c r="I166" s="453">
        <v>20</v>
      </c>
      <c r="J166" s="453">
        <v>18</v>
      </c>
      <c r="K166" s="453" t="s">
        <v>3002</v>
      </c>
      <c r="L166" s="453">
        <v>2</v>
      </c>
    </row>
    <row r="167" spans="1:12">
      <c r="A167" s="2234"/>
      <c r="B167" s="2245"/>
      <c r="C167" s="859" t="s">
        <v>3216</v>
      </c>
      <c r="D167" s="894" t="s">
        <v>3217</v>
      </c>
      <c r="E167" s="458">
        <v>41</v>
      </c>
      <c r="F167" s="458">
        <v>26</v>
      </c>
      <c r="G167" s="458">
        <v>31</v>
      </c>
      <c r="H167" s="458">
        <v>21</v>
      </c>
      <c r="I167" s="458">
        <v>20</v>
      </c>
      <c r="J167" s="458">
        <v>18</v>
      </c>
      <c r="K167" s="458" t="s">
        <v>3002</v>
      </c>
      <c r="L167" s="458">
        <v>2</v>
      </c>
    </row>
    <row r="168" spans="1:12">
      <c r="A168" s="2234"/>
      <c r="B168" s="2245"/>
      <c r="C168" s="863" t="s">
        <v>3218</v>
      </c>
      <c r="D168" s="894" t="s">
        <v>3077</v>
      </c>
      <c r="E168" s="458">
        <v>35</v>
      </c>
      <c r="F168" s="458">
        <v>23</v>
      </c>
      <c r="G168" s="458">
        <v>28</v>
      </c>
      <c r="H168" s="458">
        <v>15</v>
      </c>
      <c r="I168" s="458">
        <v>15</v>
      </c>
      <c r="J168" s="458">
        <v>18</v>
      </c>
      <c r="K168" s="458" t="s">
        <v>3002</v>
      </c>
      <c r="L168" s="458">
        <v>2</v>
      </c>
    </row>
    <row r="169" spans="1:12" ht="16.5" thickBot="1">
      <c r="A169" s="2235"/>
      <c r="B169" s="2246"/>
      <c r="C169" s="911"/>
      <c r="D169" s="929" t="s">
        <v>3097</v>
      </c>
      <c r="E169" s="462"/>
      <c r="F169" s="462"/>
      <c r="G169" s="462"/>
      <c r="H169" s="462"/>
      <c r="I169" s="462"/>
      <c r="J169" s="462"/>
      <c r="K169" s="462"/>
      <c r="L169" s="462"/>
    </row>
    <row r="170" spans="1:12">
      <c r="A170" s="2241" t="s">
        <v>3033</v>
      </c>
      <c r="B170" s="2244" t="s">
        <v>3219</v>
      </c>
      <c r="C170" s="850" t="s">
        <v>3220</v>
      </c>
      <c r="D170" s="897" t="s">
        <v>3221</v>
      </c>
      <c r="E170" s="453">
        <v>42</v>
      </c>
      <c r="F170" s="453">
        <v>23</v>
      </c>
      <c r="G170" s="453">
        <v>31</v>
      </c>
      <c r="H170" s="453">
        <v>22</v>
      </c>
      <c r="I170" s="453">
        <v>15</v>
      </c>
      <c r="J170" s="453">
        <v>18</v>
      </c>
      <c r="K170" s="453" t="s">
        <v>3002</v>
      </c>
      <c r="L170" s="453">
        <v>3</v>
      </c>
    </row>
    <row r="171" spans="1:12">
      <c r="A171" s="2242"/>
      <c r="B171" s="2245"/>
      <c r="C171" s="852" t="s">
        <v>3222</v>
      </c>
      <c r="D171" s="894" t="s">
        <v>3223</v>
      </c>
      <c r="E171" s="458">
        <v>40</v>
      </c>
      <c r="F171" s="458">
        <v>23</v>
      </c>
      <c r="G171" s="458">
        <v>31</v>
      </c>
      <c r="H171" s="458">
        <v>20</v>
      </c>
      <c r="I171" s="458">
        <v>15</v>
      </c>
      <c r="J171" s="458">
        <v>18</v>
      </c>
      <c r="K171" s="458" t="s">
        <v>3002</v>
      </c>
      <c r="L171" s="458">
        <v>3</v>
      </c>
    </row>
    <row r="172" spans="1:12">
      <c r="A172" s="2242"/>
      <c r="B172" s="2245"/>
      <c r="C172" s="852" t="s">
        <v>3224</v>
      </c>
      <c r="D172" s="894" t="s">
        <v>3225</v>
      </c>
      <c r="E172" s="458">
        <v>38</v>
      </c>
      <c r="F172" s="458">
        <v>23</v>
      </c>
      <c r="G172" s="458">
        <v>31</v>
      </c>
      <c r="H172" s="458">
        <v>18</v>
      </c>
      <c r="I172" s="458">
        <v>15</v>
      </c>
      <c r="J172" s="458">
        <v>18</v>
      </c>
      <c r="K172" s="458" t="s">
        <v>3002</v>
      </c>
      <c r="L172" s="458">
        <v>3</v>
      </c>
    </row>
    <row r="173" spans="1:12">
      <c r="A173" s="2242"/>
      <c r="B173" s="2245"/>
      <c r="C173" s="852"/>
      <c r="D173" s="894" t="s">
        <v>3226</v>
      </c>
      <c r="E173" s="458">
        <v>30</v>
      </c>
      <c r="F173" s="458">
        <v>18</v>
      </c>
      <c r="G173" s="458">
        <v>26</v>
      </c>
      <c r="H173" s="458">
        <v>10</v>
      </c>
      <c r="I173" s="458">
        <v>15</v>
      </c>
      <c r="J173" s="458">
        <v>18</v>
      </c>
      <c r="K173" s="458" t="s">
        <v>3002</v>
      </c>
      <c r="L173" s="458">
        <v>3</v>
      </c>
    </row>
    <row r="174" spans="1:12" ht="16.5" thickBot="1">
      <c r="A174" s="2243"/>
      <c r="B174" s="2246"/>
      <c r="C174" s="898"/>
      <c r="D174" s="860" t="s">
        <v>3117</v>
      </c>
      <c r="E174" s="462"/>
      <c r="F174" s="462"/>
      <c r="G174" s="462"/>
      <c r="H174" s="462"/>
      <c r="I174" s="462"/>
      <c r="J174" s="462"/>
      <c r="K174" s="462"/>
      <c r="L174" s="462"/>
    </row>
    <row r="175" spans="1:12">
      <c r="A175" s="2241" t="s">
        <v>3033</v>
      </c>
      <c r="B175" s="2253" t="s">
        <v>3227</v>
      </c>
      <c r="C175" s="934" t="s">
        <v>3228</v>
      </c>
      <c r="D175" s="906" t="s">
        <v>3229</v>
      </c>
      <c r="E175" s="453">
        <v>85</v>
      </c>
      <c r="F175" s="453" t="s">
        <v>577</v>
      </c>
      <c r="G175" s="453">
        <v>73</v>
      </c>
      <c r="H175" s="453" t="s">
        <v>577</v>
      </c>
      <c r="I175" s="453">
        <v>20</v>
      </c>
      <c r="J175" s="458">
        <v>22</v>
      </c>
      <c r="K175" s="458" t="s">
        <v>3002</v>
      </c>
      <c r="L175" s="458">
        <v>3</v>
      </c>
    </row>
    <row r="176" spans="1:12">
      <c r="A176" s="2242"/>
      <c r="B176" s="2254"/>
      <c r="C176" s="936"/>
      <c r="D176" s="907" t="s">
        <v>3230</v>
      </c>
      <c r="E176" s="458">
        <v>66</v>
      </c>
      <c r="F176" s="458" t="s">
        <v>577</v>
      </c>
      <c r="G176" s="458">
        <v>61</v>
      </c>
      <c r="H176" s="458" t="s">
        <v>577</v>
      </c>
      <c r="I176" s="458">
        <v>20</v>
      </c>
      <c r="J176" s="458">
        <v>22</v>
      </c>
      <c r="K176" s="458" t="s">
        <v>3002</v>
      </c>
      <c r="L176" s="458">
        <v>3</v>
      </c>
    </row>
    <row r="177" spans="1:12">
      <c r="A177" s="2242"/>
      <c r="B177" s="2254"/>
      <c r="C177" s="762" t="s">
        <v>3231</v>
      </c>
      <c r="D177" s="907" t="s">
        <v>3232</v>
      </c>
      <c r="E177" s="458">
        <v>56</v>
      </c>
      <c r="F177" s="458" t="s">
        <v>577</v>
      </c>
      <c r="G177" s="458">
        <v>52</v>
      </c>
      <c r="H177" s="458" t="s">
        <v>577</v>
      </c>
      <c r="I177" s="458">
        <v>20</v>
      </c>
      <c r="J177" s="458">
        <v>22</v>
      </c>
      <c r="K177" s="458" t="s">
        <v>3002</v>
      </c>
      <c r="L177" s="458">
        <v>3</v>
      </c>
    </row>
    <row r="178" spans="1:12">
      <c r="A178" s="2242"/>
      <c r="B178" s="2254"/>
      <c r="C178" s="762" t="s">
        <v>3233</v>
      </c>
      <c r="D178" s="907" t="s">
        <v>3234</v>
      </c>
      <c r="E178" s="458">
        <v>49</v>
      </c>
      <c r="F178" s="458" t="s">
        <v>577</v>
      </c>
      <c r="G178" s="458">
        <v>38</v>
      </c>
      <c r="H178" s="458" t="s">
        <v>577</v>
      </c>
      <c r="I178" s="458">
        <v>20</v>
      </c>
      <c r="J178" s="458">
        <v>20</v>
      </c>
      <c r="K178" s="458" t="s">
        <v>3002</v>
      </c>
      <c r="L178" s="458">
        <v>3</v>
      </c>
    </row>
    <row r="179" spans="1:12">
      <c r="A179" s="2242"/>
      <c r="B179" s="2254"/>
      <c r="C179" s="937"/>
      <c r="D179" s="907" t="s">
        <v>3235</v>
      </c>
      <c r="E179" s="458">
        <v>44</v>
      </c>
      <c r="F179" s="458" t="s">
        <v>577</v>
      </c>
      <c r="G179" s="458">
        <v>38</v>
      </c>
      <c r="H179" s="458" t="s">
        <v>577</v>
      </c>
      <c r="I179" s="458">
        <v>15</v>
      </c>
      <c r="J179" s="458">
        <v>20</v>
      </c>
      <c r="K179" s="458" t="s">
        <v>3002</v>
      </c>
      <c r="L179" s="458">
        <v>3</v>
      </c>
    </row>
    <row r="180" spans="1:12" ht="16.5" thickBot="1">
      <c r="A180" s="2243"/>
      <c r="B180" s="2255"/>
      <c r="C180" s="785"/>
      <c r="D180" s="938" t="s">
        <v>3236</v>
      </c>
      <c r="E180" s="462"/>
      <c r="F180" s="462"/>
      <c r="G180" s="462"/>
      <c r="H180" s="462"/>
      <c r="I180" s="462"/>
      <c r="J180" s="458"/>
      <c r="K180" s="458"/>
      <c r="L180" s="458"/>
    </row>
    <row r="181" spans="1:12">
      <c r="A181" s="2250" t="s">
        <v>3098</v>
      </c>
      <c r="B181" s="2236" t="s">
        <v>3227</v>
      </c>
      <c r="C181" s="939" t="s">
        <v>3237</v>
      </c>
      <c r="D181" s="897" t="s">
        <v>3238</v>
      </c>
      <c r="E181" s="453">
        <v>98</v>
      </c>
      <c r="F181" s="453">
        <v>35</v>
      </c>
      <c r="G181" s="453">
        <v>86</v>
      </c>
      <c r="H181" s="453">
        <v>13</v>
      </c>
      <c r="I181" s="453" t="s">
        <v>577</v>
      </c>
      <c r="J181" s="453">
        <v>27</v>
      </c>
      <c r="K181" s="453" t="s">
        <v>3002</v>
      </c>
      <c r="L181" s="453">
        <v>3</v>
      </c>
    </row>
    <row r="182" spans="1:12">
      <c r="A182" s="2251"/>
      <c r="B182" s="2237"/>
      <c r="C182" s="762" t="s">
        <v>3239</v>
      </c>
      <c r="D182" s="894" t="s">
        <v>3240</v>
      </c>
      <c r="E182" s="458">
        <v>67</v>
      </c>
      <c r="F182" s="458">
        <v>35</v>
      </c>
      <c r="G182" s="458">
        <v>61</v>
      </c>
      <c r="H182" s="458">
        <v>0</v>
      </c>
      <c r="I182" s="458" t="s">
        <v>577</v>
      </c>
      <c r="J182" s="458">
        <v>27</v>
      </c>
      <c r="K182" s="458" t="s">
        <v>3002</v>
      </c>
      <c r="L182" s="458">
        <v>3</v>
      </c>
    </row>
    <row r="183" spans="1:12">
      <c r="A183" s="2251"/>
      <c r="B183" s="2237"/>
      <c r="C183" s="863" t="s">
        <v>3241</v>
      </c>
      <c r="D183" s="894" t="s">
        <v>3242</v>
      </c>
      <c r="E183" s="458">
        <v>57</v>
      </c>
      <c r="F183" s="458">
        <v>34</v>
      </c>
      <c r="G183" s="458">
        <v>47</v>
      </c>
      <c r="H183" s="458">
        <v>0</v>
      </c>
      <c r="I183" s="458" t="s">
        <v>577</v>
      </c>
      <c r="J183" s="458">
        <v>27</v>
      </c>
      <c r="K183" s="458" t="s">
        <v>3002</v>
      </c>
      <c r="L183" s="458">
        <v>3</v>
      </c>
    </row>
    <row r="184" spans="1:12" ht="16.5" thickBot="1">
      <c r="A184" s="2252"/>
      <c r="B184" s="2238"/>
      <c r="C184" s="940"/>
      <c r="D184" s="941" t="s">
        <v>3236</v>
      </c>
      <c r="E184" s="462"/>
      <c r="F184" s="462"/>
      <c r="G184" s="462"/>
      <c r="H184" s="462"/>
      <c r="I184" s="462"/>
      <c r="J184" s="462"/>
      <c r="K184" s="462"/>
      <c r="L184" s="462"/>
    </row>
    <row r="185" spans="1:12">
      <c r="A185" s="2250" t="s">
        <v>3098</v>
      </c>
      <c r="B185" s="2236" t="s">
        <v>3227</v>
      </c>
      <c r="C185" s="942" t="s">
        <v>3243</v>
      </c>
      <c r="D185" s="897" t="s">
        <v>3238</v>
      </c>
      <c r="E185" s="453">
        <v>93</v>
      </c>
      <c r="F185" s="453" t="s">
        <v>577</v>
      </c>
      <c r="G185" s="453">
        <v>83</v>
      </c>
      <c r="H185" s="453">
        <v>28</v>
      </c>
      <c r="I185" s="453" t="s">
        <v>577</v>
      </c>
      <c r="J185" s="458">
        <v>25</v>
      </c>
      <c r="K185" s="458" t="s">
        <v>3002</v>
      </c>
      <c r="L185" s="458">
        <v>3</v>
      </c>
    </row>
    <row r="186" spans="1:12">
      <c r="A186" s="2251"/>
      <c r="B186" s="2237"/>
      <c r="C186" s="762" t="s">
        <v>3244</v>
      </c>
      <c r="D186" s="894" t="s">
        <v>3240</v>
      </c>
      <c r="E186" s="458">
        <v>65</v>
      </c>
      <c r="F186" s="458" t="s">
        <v>577</v>
      </c>
      <c r="G186" s="458">
        <v>55</v>
      </c>
      <c r="H186" s="458">
        <v>15</v>
      </c>
      <c r="I186" s="458" t="s">
        <v>577</v>
      </c>
      <c r="J186" s="458">
        <v>25</v>
      </c>
      <c r="K186" s="458" t="s">
        <v>3002</v>
      </c>
      <c r="L186" s="458">
        <v>3</v>
      </c>
    </row>
    <row r="187" spans="1:12">
      <c r="A187" s="2251"/>
      <c r="B187" s="2237"/>
      <c r="C187" s="863" t="s">
        <v>3245</v>
      </c>
      <c r="D187" s="894" t="s">
        <v>3242</v>
      </c>
      <c r="E187" s="458">
        <v>53</v>
      </c>
      <c r="F187" s="458" t="s">
        <v>577</v>
      </c>
      <c r="G187" s="458">
        <v>43</v>
      </c>
      <c r="H187" s="458">
        <v>8</v>
      </c>
      <c r="I187" s="458" t="s">
        <v>577</v>
      </c>
      <c r="J187" s="458">
        <v>25</v>
      </c>
      <c r="K187" s="458" t="s">
        <v>3002</v>
      </c>
      <c r="L187" s="458">
        <v>3</v>
      </c>
    </row>
    <row r="188" spans="1:12" ht="16.5" thickBot="1">
      <c r="A188" s="2252"/>
      <c r="B188" s="2238"/>
      <c r="C188" s="785"/>
      <c r="D188" s="943" t="s">
        <v>3236</v>
      </c>
      <c r="E188" s="462"/>
      <c r="F188" s="462"/>
      <c r="G188" s="462"/>
      <c r="H188" s="462"/>
      <c r="I188" s="462"/>
      <c r="J188" s="458"/>
      <c r="K188" s="458"/>
      <c r="L188" s="458"/>
    </row>
    <row r="189" spans="1:12">
      <c r="A189" s="2233" t="s">
        <v>3033</v>
      </c>
      <c r="B189" s="2244" t="s">
        <v>3227</v>
      </c>
      <c r="C189" s="944" t="s">
        <v>3246</v>
      </c>
      <c r="D189" s="897" t="s">
        <v>3247</v>
      </c>
      <c r="E189" s="453">
        <v>59</v>
      </c>
      <c r="F189" s="453">
        <v>42</v>
      </c>
      <c r="G189" s="453">
        <v>50</v>
      </c>
      <c r="H189" s="453">
        <v>4</v>
      </c>
      <c r="I189" s="453">
        <v>20</v>
      </c>
      <c r="J189" s="453">
        <v>20</v>
      </c>
      <c r="K189" s="453" t="s">
        <v>3002</v>
      </c>
      <c r="L189" s="453">
        <v>3</v>
      </c>
    </row>
    <row r="190" spans="1:12">
      <c r="A190" s="2234"/>
      <c r="B190" s="2245"/>
      <c r="C190" s="794" t="s">
        <v>3248</v>
      </c>
      <c r="D190" s="894" t="s">
        <v>3249</v>
      </c>
      <c r="E190" s="458">
        <v>43</v>
      </c>
      <c r="F190" s="458">
        <v>39</v>
      </c>
      <c r="G190" s="458">
        <v>43</v>
      </c>
      <c r="H190" s="458">
        <v>3</v>
      </c>
      <c r="I190" s="458">
        <v>20</v>
      </c>
      <c r="J190" s="458">
        <v>20</v>
      </c>
      <c r="K190" s="458" t="s">
        <v>3002</v>
      </c>
      <c r="L190" s="458">
        <v>3</v>
      </c>
    </row>
    <row r="191" spans="1:12">
      <c r="A191" s="2234"/>
      <c r="B191" s="2245"/>
      <c r="C191" s="794" t="s">
        <v>3250</v>
      </c>
      <c r="D191" s="894" t="s">
        <v>3251</v>
      </c>
      <c r="E191" s="458">
        <v>35</v>
      </c>
      <c r="F191" s="458">
        <v>26</v>
      </c>
      <c r="G191" s="458">
        <v>30</v>
      </c>
      <c r="H191" s="458">
        <v>0</v>
      </c>
      <c r="I191" s="458">
        <v>20</v>
      </c>
      <c r="J191" s="458">
        <v>20</v>
      </c>
      <c r="K191" s="458" t="s">
        <v>3002</v>
      </c>
      <c r="L191" s="458">
        <v>3</v>
      </c>
    </row>
    <row r="192" spans="1:12" ht="16.5" thickBot="1">
      <c r="A192" s="2235"/>
      <c r="B192" s="2246"/>
      <c r="C192" s="940"/>
      <c r="D192" s="941" t="s">
        <v>3236</v>
      </c>
      <c r="E192" s="462"/>
      <c r="F192" s="462"/>
      <c r="G192" s="462"/>
      <c r="H192" s="462"/>
      <c r="I192" s="462"/>
      <c r="J192" s="462"/>
      <c r="K192" s="462"/>
      <c r="L192" s="462"/>
    </row>
    <row r="193" spans="1:12">
      <c r="A193" s="2233" t="s">
        <v>3033</v>
      </c>
      <c r="B193" s="2244" t="s">
        <v>3227</v>
      </c>
      <c r="C193" s="944" t="s">
        <v>3252</v>
      </c>
      <c r="D193" s="897" t="s">
        <v>3247</v>
      </c>
      <c r="E193" s="453">
        <v>53</v>
      </c>
      <c r="F193" s="453" t="s">
        <v>577</v>
      </c>
      <c r="G193" s="453">
        <v>50</v>
      </c>
      <c r="H193" s="453">
        <v>18</v>
      </c>
      <c r="I193" s="453">
        <v>20</v>
      </c>
      <c r="J193" s="458">
        <v>25</v>
      </c>
      <c r="K193" s="458" t="s">
        <v>3002</v>
      </c>
      <c r="L193" s="458">
        <v>3</v>
      </c>
    </row>
    <row r="194" spans="1:12">
      <c r="A194" s="2234"/>
      <c r="B194" s="2245"/>
      <c r="C194" s="794" t="s">
        <v>3253</v>
      </c>
      <c r="D194" s="894" t="s">
        <v>3249</v>
      </c>
      <c r="E194" s="458">
        <v>40</v>
      </c>
      <c r="F194" s="458" t="s">
        <v>577</v>
      </c>
      <c r="G194" s="458">
        <v>38</v>
      </c>
      <c r="H194" s="458">
        <v>10</v>
      </c>
      <c r="I194" s="458">
        <v>20</v>
      </c>
      <c r="J194" s="458">
        <v>25</v>
      </c>
      <c r="K194" s="458" t="s">
        <v>3002</v>
      </c>
      <c r="L194" s="458">
        <v>3</v>
      </c>
    </row>
    <row r="195" spans="1:12">
      <c r="A195" s="2234"/>
      <c r="B195" s="2245"/>
      <c r="C195" s="794" t="s">
        <v>3254</v>
      </c>
      <c r="D195" s="894" t="s">
        <v>3251</v>
      </c>
      <c r="E195" s="458">
        <v>34</v>
      </c>
      <c r="F195" s="458" t="s">
        <v>577</v>
      </c>
      <c r="G195" s="458">
        <v>30</v>
      </c>
      <c r="H195" s="458">
        <v>4</v>
      </c>
      <c r="I195" s="458">
        <v>20</v>
      </c>
      <c r="J195" s="458">
        <v>25</v>
      </c>
      <c r="K195" s="458" t="s">
        <v>3002</v>
      </c>
      <c r="L195" s="458">
        <v>3</v>
      </c>
    </row>
    <row r="196" spans="1:12" ht="16.5" thickBot="1">
      <c r="A196" s="2235"/>
      <c r="B196" s="2246"/>
      <c r="C196" s="945"/>
      <c r="D196" s="943" t="s">
        <v>3236</v>
      </c>
      <c r="E196" s="462"/>
      <c r="F196" s="462"/>
      <c r="G196" s="462"/>
      <c r="H196" s="462"/>
      <c r="I196" s="462"/>
      <c r="J196" s="458"/>
      <c r="K196" s="458"/>
      <c r="L196" s="458"/>
    </row>
    <row r="197" spans="1:12">
      <c r="A197" s="2233" t="s">
        <v>3033</v>
      </c>
      <c r="B197" s="2244" t="s">
        <v>3255</v>
      </c>
      <c r="C197" s="946" t="s">
        <v>3256</v>
      </c>
      <c r="D197" s="947" t="s">
        <v>3257</v>
      </c>
      <c r="E197" s="453">
        <v>37</v>
      </c>
      <c r="F197" s="453" t="s">
        <v>577</v>
      </c>
      <c r="G197" s="453">
        <v>37</v>
      </c>
      <c r="H197" s="453">
        <v>22</v>
      </c>
      <c r="I197" s="453">
        <v>30</v>
      </c>
      <c r="J197" s="453">
        <v>23</v>
      </c>
      <c r="K197" s="453" t="s">
        <v>3002</v>
      </c>
      <c r="L197" s="453" t="s">
        <v>577</v>
      </c>
    </row>
    <row r="198" spans="1:12">
      <c r="A198" s="2234"/>
      <c r="B198" s="2245"/>
      <c r="C198" s="696" t="s">
        <v>3258</v>
      </c>
      <c r="D198" s="948" t="s">
        <v>3259</v>
      </c>
      <c r="E198" s="458">
        <v>35</v>
      </c>
      <c r="F198" s="458" t="s">
        <v>577</v>
      </c>
      <c r="G198" s="458">
        <v>35</v>
      </c>
      <c r="H198" s="458">
        <v>22</v>
      </c>
      <c r="I198" s="458">
        <v>25</v>
      </c>
      <c r="J198" s="458">
        <v>23</v>
      </c>
      <c r="K198" s="458" t="s">
        <v>3002</v>
      </c>
      <c r="L198" s="458" t="s">
        <v>577</v>
      </c>
    </row>
    <row r="199" spans="1:12">
      <c r="A199" s="2234"/>
      <c r="B199" s="2245"/>
      <c r="C199" s="696" t="s">
        <v>3260</v>
      </c>
      <c r="D199" s="948" t="s">
        <v>3095</v>
      </c>
      <c r="E199" s="458">
        <v>32</v>
      </c>
      <c r="F199" s="458" t="s">
        <v>577</v>
      </c>
      <c r="G199" s="458">
        <v>32</v>
      </c>
      <c r="H199" s="458">
        <v>22</v>
      </c>
      <c r="I199" s="458">
        <v>20</v>
      </c>
      <c r="J199" s="458">
        <v>23</v>
      </c>
      <c r="K199" s="458" t="s">
        <v>3002</v>
      </c>
      <c r="L199" s="458" t="s">
        <v>577</v>
      </c>
    </row>
    <row r="200" spans="1:12" ht="16.5" thickBot="1">
      <c r="A200" s="2235"/>
      <c r="B200" s="2246"/>
      <c r="C200" s="839"/>
      <c r="D200" s="949"/>
      <c r="E200" s="462"/>
      <c r="F200" s="462"/>
      <c r="G200" s="462"/>
      <c r="H200" s="462"/>
      <c r="I200" s="462"/>
      <c r="J200" s="462"/>
      <c r="K200" s="462"/>
      <c r="L200" s="462"/>
    </row>
    <row r="201" spans="1:12">
      <c r="A201" s="2241" t="s">
        <v>3033</v>
      </c>
      <c r="B201" s="2244" t="s">
        <v>3261</v>
      </c>
      <c r="C201" s="862" t="s">
        <v>3262</v>
      </c>
      <c r="D201" s="948" t="s">
        <v>3263</v>
      </c>
      <c r="E201" s="453">
        <v>57</v>
      </c>
      <c r="F201" s="453" t="s">
        <v>577</v>
      </c>
      <c r="G201" s="453">
        <v>52</v>
      </c>
      <c r="H201" s="453">
        <v>24</v>
      </c>
      <c r="I201" s="453">
        <v>35</v>
      </c>
      <c r="J201" s="458">
        <v>25</v>
      </c>
      <c r="K201" s="458" t="s">
        <v>3002</v>
      </c>
      <c r="L201" s="458">
        <v>2</v>
      </c>
    </row>
    <row r="202" spans="1:12">
      <c r="A202" s="2242"/>
      <c r="B202" s="2245"/>
      <c r="C202" s="859" t="s">
        <v>3264</v>
      </c>
      <c r="D202" s="948" t="s">
        <v>3265</v>
      </c>
      <c r="E202" s="458">
        <v>46</v>
      </c>
      <c r="F202" s="458" t="s">
        <v>577</v>
      </c>
      <c r="G202" s="458">
        <v>46</v>
      </c>
      <c r="H202" s="458">
        <v>11</v>
      </c>
      <c r="I202" s="458">
        <v>35</v>
      </c>
      <c r="J202" s="458">
        <v>24</v>
      </c>
      <c r="K202" s="458" t="s">
        <v>3002</v>
      </c>
      <c r="L202" s="458">
        <v>2</v>
      </c>
    </row>
    <row r="203" spans="1:12">
      <c r="A203" s="2242"/>
      <c r="B203" s="2245"/>
      <c r="C203" s="863" t="s">
        <v>3266</v>
      </c>
      <c r="D203" s="948" t="s">
        <v>3267</v>
      </c>
      <c r="E203" s="458">
        <v>45</v>
      </c>
      <c r="F203" s="458" t="s">
        <v>577</v>
      </c>
      <c r="G203" s="458">
        <v>45</v>
      </c>
      <c r="H203" s="458">
        <v>15</v>
      </c>
      <c r="I203" s="458">
        <v>30</v>
      </c>
      <c r="J203" s="458">
        <v>24</v>
      </c>
      <c r="K203" s="458" t="s">
        <v>3002</v>
      </c>
      <c r="L203" s="458">
        <v>2</v>
      </c>
    </row>
    <row r="204" spans="1:12">
      <c r="A204" s="2242"/>
      <c r="B204" s="2245"/>
      <c r="C204" s="859"/>
      <c r="D204" s="948" t="s">
        <v>3268</v>
      </c>
      <c r="E204" s="458">
        <v>39</v>
      </c>
      <c r="F204" s="458" t="s">
        <v>577</v>
      </c>
      <c r="G204" s="458">
        <v>39</v>
      </c>
      <c r="H204" s="458">
        <v>9</v>
      </c>
      <c r="I204" s="458">
        <v>30</v>
      </c>
      <c r="J204" s="458">
        <v>24</v>
      </c>
      <c r="K204" s="458" t="s">
        <v>3002</v>
      </c>
      <c r="L204" s="458">
        <v>2</v>
      </c>
    </row>
    <row r="205" spans="1:12" ht="24" thickBot="1">
      <c r="A205" s="2243"/>
      <c r="B205" s="2246"/>
      <c r="C205" s="950"/>
      <c r="D205" s="951" t="s">
        <v>3269</v>
      </c>
      <c r="E205" s="462"/>
      <c r="F205" s="462"/>
      <c r="G205" s="462"/>
      <c r="H205" s="462"/>
      <c r="I205" s="462"/>
      <c r="J205" s="458"/>
      <c r="K205" s="458"/>
      <c r="L205" s="458"/>
    </row>
    <row r="206" spans="1:12">
      <c r="A206" s="2247" t="s">
        <v>3098</v>
      </c>
      <c r="B206" s="2244" t="s">
        <v>3270</v>
      </c>
      <c r="C206" s="952" t="s">
        <v>3271</v>
      </c>
      <c r="D206" s="948" t="s">
        <v>3272</v>
      </c>
      <c r="E206" s="454">
        <v>79.5</v>
      </c>
      <c r="F206" s="453" t="s">
        <v>577</v>
      </c>
      <c r="G206" s="455">
        <v>74.5</v>
      </c>
      <c r="H206" s="453">
        <v>29.5</v>
      </c>
      <c r="I206" s="455" t="s">
        <v>3273</v>
      </c>
      <c r="J206" s="453">
        <v>30</v>
      </c>
      <c r="K206" s="453" t="s">
        <v>3002</v>
      </c>
      <c r="L206" s="453">
        <v>5</v>
      </c>
    </row>
    <row r="207" spans="1:12" ht="22.5">
      <c r="A207" s="2248"/>
      <c r="B207" s="2245"/>
      <c r="C207" s="859" t="s">
        <v>3274</v>
      </c>
      <c r="D207" s="921" t="s">
        <v>3275</v>
      </c>
      <c r="E207" s="459">
        <v>69.5</v>
      </c>
      <c r="F207" s="458" t="s">
        <v>577</v>
      </c>
      <c r="G207" s="460">
        <v>64.5</v>
      </c>
      <c r="H207" s="458">
        <v>19.5</v>
      </c>
      <c r="I207" s="460">
        <v>40</v>
      </c>
      <c r="J207" s="458">
        <v>30</v>
      </c>
      <c r="K207" s="458" t="s">
        <v>3002</v>
      </c>
      <c r="L207" s="458">
        <v>5</v>
      </c>
    </row>
    <row r="208" spans="1:12" ht="22.5">
      <c r="A208" s="2248"/>
      <c r="B208" s="2245"/>
      <c r="C208" s="859" t="s">
        <v>3276</v>
      </c>
      <c r="D208" s="921" t="s">
        <v>3277</v>
      </c>
      <c r="E208" s="459">
        <v>54.5</v>
      </c>
      <c r="F208" s="458" t="s">
        <v>577</v>
      </c>
      <c r="G208" s="460">
        <v>49.5</v>
      </c>
      <c r="H208" s="458">
        <v>24.5</v>
      </c>
      <c r="I208" s="460">
        <v>20</v>
      </c>
      <c r="J208" s="458">
        <v>30</v>
      </c>
      <c r="K208" s="458" t="s">
        <v>3002</v>
      </c>
      <c r="L208" s="458">
        <v>5</v>
      </c>
    </row>
    <row r="209" spans="1:12">
      <c r="A209" s="2248"/>
      <c r="B209" s="2245"/>
      <c r="D209" s="953" t="s">
        <v>3278</v>
      </c>
      <c r="F209" s="954"/>
      <c r="H209" s="954"/>
      <c r="J209" s="861"/>
      <c r="K209" s="458"/>
      <c r="L209" s="458"/>
    </row>
    <row r="210" spans="1:12" ht="16.5" thickBot="1">
      <c r="A210" s="2249"/>
      <c r="B210" s="2246"/>
      <c r="C210" s="931"/>
      <c r="D210" s="853" t="s">
        <v>3279</v>
      </c>
      <c r="E210" s="459"/>
      <c r="F210" s="462"/>
      <c r="G210" s="460"/>
      <c r="H210" s="462"/>
      <c r="I210" s="460"/>
      <c r="J210" s="462"/>
      <c r="K210" s="462"/>
      <c r="L210" s="462"/>
    </row>
    <row r="211" spans="1:12">
      <c r="A211" s="2241" t="s">
        <v>3033</v>
      </c>
      <c r="B211" s="2244" t="s">
        <v>3270</v>
      </c>
      <c r="C211" s="850" t="s">
        <v>3280</v>
      </c>
      <c r="D211" s="947" t="s">
        <v>3272</v>
      </c>
      <c r="E211" s="453">
        <v>69.5</v>
      </c>
      <c r="F211" s="453" t="s">
        <v>577</v>
      </c>
      <c r="G211" s="453">
        <v>64.5</v>
      </c>
      <c r="H211" s="453">
        <v>39.5</v>
      </c>
      <c r="I211" s="453">
        <v>30</v>
      </c>
      <c r="J211" s="458">
        <v>28</v>
      </c>
      <c r="K211" s="458" t="s">
        <v>3002</v>
      </c>
      <c r="L211" s="458">
        <v>3</v>
      </c>
    </row>
    <row r="212" spans="1:12" ht="22.5">
      <c r="A212" s="2242"/>
      <c r="B212" s="2245"/>
      <c r="C212" s="851"/>
      <c r="D212" s="921" t="s">
        <v>3281</v>
      </c>
      <c r="E212" s="458">
        <v>59.5</v>
      </c>
      <c r="F212" s="458" t="s">
        <v>577</v>
      </c>
      <c r="G212" s="458">
        <v>54.5</v>
      </c>
      <c r="H212" s="458">
        <v>29.5</v>
      </c>
      <c r="I212" s="458">
        <v>30</v>
      </c>
      <c r="J212" s="458">
        <v>28</v>
      </c>
      <c r="K212" s="458" t="s">
        <v>3002</v>
      </c>
      <c r="L212" s="458">
        <v>3</v>
      </c>
    </row>
    <row r="213" spans="1:12" ht="22.5">
      <c r="A213" s="2242"/>
      <c r="B213" s="2245"/>
      <c r="C213" s="852" t="s">
        <v>3282</v>
      </c>
      <c r="D213" s="921" t="s">
        <v>3283</v>
      </c>
      <c r="E213" s="458">
        <v>44.5</v>
      </c>
      <c r="F213" s="458" t="s">
        <v>577</v>
      </c>
      <c r="G213" s="458">
        <v>39.5</v>
      </c>
      <c r="H213" s="458">
        <v>14.5</v>
      </c>
      <c r="I213" s="458">
        <v>30</v>
      </c>
      <c r="J213" s="458">
        <v>28</v>
      </c>
      <c r="K213" s="458" t="s">
        <v>3002</v>
      </c>
      <c r="L213" s="458">
        <v>3</v>
      </c>
    </row>
    <row r="214" spans="1:12">
      <c r="A214" s="2242"/>
      <c r="B214" s="2245"/>
      <c r="C214" s="851"/>
      <c r="D214" s="955"/>
      <c r="E214" s="458"/>
      <c r="F214" s="458"/>
      <c r="G214" s="458"/>
      <c r="H214" s="458"/>
      <c r="I214" s="458"/>
      <c r="J214" s="458"/>
      <c r="K214" s="458"/>
      <c r="L214" s="458"/>
    </row>
    <row r="215" spans="1:12">
      <c r="A215" s="2242"/>
      <c r="B215" s="2245"/>
      <c r="C215" s="852" t="s">
        <v>3284</v>
      </c>
      <c r="D215" s="853" t="s">
        <v>3279</v>
      </c>
      <c r="E215" s="458"/>
      <c r="F215" s="458"/>
      <c r="G215" s="458"/>
      <c r="H215" s="458"/>
      <c r="I215" s="458"/>
      <c r="J215" s="458"/>
      <c r="K215" s="458"/>
      <c r="L215" s="458"/>
    </row>
    <row r="216" spans="1:12" ht="16.5" thickBot="1">
      <c r="A216" s="2243"/>
      <c r="B216" s="2246"/>
      <c r="C216" s="697"/>
      <c r="D216" s="956"/>
      <c r="E216" s="462"/>
      <c r="F216" s="462"/>
      <c r="G216" s="462"/>
      <c r="H216" s="462"/>
      <c r="I216" s="462"/>
      <c r="J216" s="458"/>
      <c r="K216" s="458"/>
      <c r="L216" s="458"/>
    </row>
    <row r="217" spans="1:12">
      <c r="A217" s="2241" t="s">
        <v>3033</v>
      </c>
      <c r="B217" s="2244" t="s">
        <v>3270</v>
      </c>
      <c r="C217" s="862" t="s">
        <v>3285</v>
      </c>
      <c r="D217" s="921" t="s">
        <v>3286</v>
      </c>
      <c r="E217" s="453">
        <v>59.5</v>
      </c>
      <c r="F217" s="458" t="s">
        <v>577</v>
      </c>
      <c r="G217" s="453">
        <v>49.5</v>
      </c>
      <c r="H217" s="458" t="s">
        <v>577</v>
      </c>
      <c r="I217" s="458" t="s">
        <v>577</v>
      </c>
      <c r="J217" s="453">
        <v>28</v>
      </c>
      <c r="K217" s="453" t="s">
        <v>3002</v>
      </c>
      <c r="L217" s="453">
        <v>3</v>
      </c>
    </row>
    <row r="218" spans="1:12" ht="22.5">
      <c r="A218" s="2242"/>
      <c r="B218" s="2245"/>
      <c r="C218" s="859" t="s">
        <v>3287</v>
      </c>
      <c r="D218" s="921" t="s">
        <v>3288</v>
      </c>
      <c r="E218" s="458">
        <v>49.5</v>
      </c>
      <c r="F218" s="458" t="s">
        <v>577</v>
      </c>
      <c r="G218" s="458">
        <v>39.5</v>
      </c>
      <c r="H218" s="458" t="s">
        <v>577</v>
      </c>
      <c r="I218" s="458" t="s">
        <v>577</v>
      </c>
      <c r="J218" s="458">
        <v>28</v>
      </c>
      <c r="K218" s="458" t="s">
        <v>3002</v>
      </c>
      <c r="L218" s="458">
        <v>3</v>
      </c>
    </row>
    <row r="219" spans="1:12" ht="22.5">
      <c r="A219" s="2242"/>
      <c r="B219" s="2245"/>
      <c r="C219" s="859" t="s">
        <v>3289</v>
      </c>
      <c r="D219" s="921" t="s">
        <v>3290</v>
      </c>
      <c r="E219" s="458">
        <v>39.5</v>
      </c>
      <c r="F219" s="458" t="s">
        <v>577</v>
      </c>
      <c r="G219" s="458">
        <v>29.5</v>
      </c>
      <c r="H219" s="458" t="s">
        <v>577</v>
      </c>
      <c r="I219" s="458" t="s">
        <v>577</v>
      </c>
      <c r="J219" s="458">
        <v>28</v>
      </c>
      <c r="K219" s="458" t="s">
        <v>3002</v>
      </c>
      <c r="L219" s="458">
        <v>3</v>
      </c>
    </row>
    <row r="220" spans="1:12">
      <c r="A220" s="2242"/>
      <c r="B220" s="2245"/>
      <c r="C220" s="859"/>
      <c r="D220" s="921" t="s">
        <v>3291</v>
      </c>
      <c r="E220" s="458">
        <v>34.5</v>
      </c>
      <c r="F220" s="458" t="s">
        <v>577</v>
      </c>
      <c r="G220" s="458">
        <v>34.5</v>
      </c>
      <c r="H220" s="458" t="s">
        <v>577</v>
      </c>
      <c r="I220" s="458" t="s">
        <v>577</v>
      </c>
      <c r="J220" s="458">
        <v>28</v>
      </c>
      <c r="K220" s="458" t="s">
        <v>3002</v>
      </c>
      <c r="L220" s="458">
        <v>3</v>
      </c>
    </row>
    <row r="221" spans="1:12">
      <c r="A221" s="2242"/>
      <c r="B221" s="2245"/>
      <c r="C221" s="859"/>
      <c r="D221" s="921" t="s">
        <v>3292</v>
      </c>
      <c r="E221" s="458">
        <v>84.5</v>
      </c>
      <c r="F221" s="458" t="s">
        <v>577</v>
      </c>
      <c r="G221" s="458">
        <v>84.5</v>
      </c>
      <c r="H221" s="458" t="s">
        <v>577</v>
      </c>
      <c r="I221" s="458" t="s">
        <v>577</v>
      </c>
      <c r="J221" s="458">
        <v>28</v>
      </c>
      <c r="K221" s="458" t="s">
        <v>3002</v>
      </c>
      <c r="L221" s="458">
        <v>3</v>
      </c>
    </row>
    <row r="222" spans="1:12">
      <c r="A222" s="2242"/>
      <c r="B222" s="2245"/>
      <c r="C222" s="859"/>
      <c r="D222" s="957" t="s">
        <v>3293</v>
      </c>
      <c r="E222" s="458"/>
      <c r="F222" s="458"/>
      <c r="G222" s="458"/>
      <c r="H222" s="458"/>
      <c r="I222" s="458"/>
      <c r="J222" s="458"/>
      <c r="K222" s="458"/>
      <c r="L222" s="458"/>
    </row>
    <row r="223" spans="1:12" ht="16.5" thickBot="1">
      <c r="A223" s="2243"/>
      <c r="B223" s="2246"/>
      <c r="C223" s="910"/>
      <c r="D223" s="958" t="s">
        <v>3279</v>
      </c>
      <c r="E223" s="462"/>
      <c r="F223" s="462"/>
      <c r="G223" s="462"/>
      <c r="H223" s="462"/>
      <c r="I223" s="462"/>
      <c r="J223" s="462"/>
      <c r="K223" s="462"/>
      <c r="L223" s="462"/>
    </row>
    <row r="224" spans="1:12">
      <c r="A224" s="2241" t="s">
        <v>3033</v>
      </c>
      <c r="B224" s="2244" t="s">
        <v>3270</v>
      </c>
      <c r="C224" s="959" t="s">
        <v>3294</v>
      </c>
      <c r="D224" s="921" t="s">
        <v>3286</v>
      </c>
      <c r="E224" s="453">
        <v>59.5</v>
      </c>
      <c r="F224" s="458" t="s">
        <v>577</v>
      </c>
      <c r="G224" s="453">
        <v>49.5</v>
      </c>
      <c r="H224" s="458">
        <v>24.5</v>
      </c>
      <c r="I224" s="458">
        <v>20</v>
      </c>
      <c r="J224" s="458">
        <v>28</v>
      </c>
      <c r="K224" s="458" t="s">
        <v>3002</v>
      </c>
      <c r="L224" s="458">
        <v>3</v>
      </c>
    </row>
    <row r="225" spans="1:12" ht="22.5">
      <c r="A225" s="2242"/>
      <c r="B225" s="2245"/>
      <c r="C225" s="960" t="s">
        <v>3295</v>
      </c>
      <c r="D225" s="921" t="s">
        <v>3288</v>
      </c>
      <c r="E225" s="458">
        <v>49.5</v>
      </c>
      <c r="F225" s="458" t="s">
        <v>577</v>
      </c>
      <c r="G225" s="458">
        <v>39.5</v>
      </c>
      <c r="H225" s="458">
        <v>14.5</v>
      </c>
      <c r="I225" s="458">
        <v>20</v>
      </c>
      <c r="J225" s="458">
        <v>28</v>
      </c>
      <c r="K225" s="458" t="s">
        <v>3002</v>
      </c>
      <c r="L225" s="458">
        <v>3</v>
      </c>
    </row>
    <row r="226" spans="1:12" ht="22.5">
      <c r="A226" s="2242"/>
      <c r="B226" s="2245"/>
      <c r="C226" s="960" t="s">
        <v>3296</v>
      </c>
      <c r="D226" s="921" t="s">
        <v>3290</v>
      </c>
      <c r="E226" s="458">
        <v>39.5</v>
      </c>
      <c r="F226" s="458" t="s">
        <v>577</v>
      </c>
      <c r="G226" s="458">
        <v>29.5</v>
      </c>
      <c r="H226" s="458">
        <v>4.5</v>
      </c>
      <c r="I226" s="458">
        <v>20</v>
      </c>
      <c r="J226" s="458">
        <v>28</v>
      </c>
      <c r="K226" s="458" t="s">
        <v>3002</v>
      </c>
      <c r="L226" s="458">
        <v>3</v>
      </c>
    </row>
    <row r="227" spans="1:12">
      <c r="A227" s="2242"/>
      <c r="B227" s="2245"/>
      <c r="D227" s="921" t="s">
        <v>3291</v>
      </c>
      <c r="E227" s="458">
        <v>34.5</v>
      </c>
      <c r="F227" s="458" t="s">
        <v>577</v>
      </c>
      <c r="G227" s="458">
        <v>34.5</v>
      </c>
      <c r="H227" s="458">
        <v>0</v>
      </c>
      <c r="I227" s="458">
        <v>20</v>
      </c>
      <c r="J227" s="458">
        <v>28</v>
      </c>
      <c r="K227" s="458" t="s">
        <v>3002</v>
      </c>
      <c r="L227" s="458">
        <v>3</v>
      </c>
    </row>
    <row r="228" spans="1:12">
      <c r="A228" s="2242"/>
      <c r="B228" s="2245"/>
      <c r="D228" s="921" t="s">
        <v>3292</v>
      </c>
      <c r="E228" s="458">
        <v>84.5</v>
      </c>
      <c r="F228" s="458" t="s">
        <v>2926</v>
      </c>
      <c r="G228" s="458">
        <v>84.5</v>
      </c>
      <c r="H228" s="458">
        <v>49.5</v>
      </c>
      <c r="I228" s="458">
        <v>20</v>
      </c>
      <c r="J228" s="458">
        <v>28</v>
      </c>
      <c r="K228" s="458" t="s">
        <v>3002</v>
      </c>
      <c r="L228" s="458">
        <v>3</v>
      </c>
    </row>
    <row r="229" spans="1:12">
      <c r="A229" s="2242"/>
      <c r="B229" s="2245"/>
      <c r="C229" s="959"/>
      <c r="D229" s="957" t="s">
        <v>3297</v>
      </c>
      <c r="E229" s="458"/>
      <c r="F229" s="458"/>
      <c r="G229" s="458"/>
      <c r="H229" s="458"/>
      <c r="I229" s="458"/>
      <c r="J229" s="458"/>
      <c r="K229" s="458"/>
      <c r="L229" s="458"/>
    </row>
    <row r="230" spans="1:12" ht="16.5" thickBot="1">
      <c r="A230" s="2243"/>
      <c r="B230" s="2246"/>
      <c r="C230" s="959"/>
      <c r="D230" s="958" t="s">
        <v>3279</v>
      </c>
      <c r="E230" s="462"/>
      <c r="F230" s="462"/>
      <c r="G230" s="462"/>
      <c r="H230" s="462"/>
      <c r="I230" s="458"/>
      <c r="J230" s="458"/>
      <c r="K230" s="458"/>
      <c r="L230" s="458"/>
    </row>
    <row r="231" spans="1:12">
      <c r="A231" s="2241" t="s">
        <v>3033</v>
      </c>
      <c r="B231" s="2244" t="s">
        <v>3270</v>
      </c>
      <c r="C231" s="862" t="s">
        <v>3298</v>
      </c>
      <c r="D231" s="961" t="s">
        <v>3272</v>
      </c>
      <c r="E231" s="453">
        <v>49.5</v>
      </c>
      <c r="F231" s="453">
        <v>39.5</v>
      </c>
      <c r="G231" s="453">
        <v>44.5</v>
      </c>
      <c r="H231" s="454">
        <v>19.5</v>
      </c>
      <c r="I231" s="454">
        <v>30</v>
      </c>
      <c r="J231" s="453">
        <v>24</v>
      </c>
      <c r="K231" s="455" t="s">
        <v>3002</v>
      </c>
      <c r="L231" s="453">
        <v>2</v>
      </c>
    </row>
    <row r="232" spans="1:12" ht="22.5">
      <c r="A232" s="2242"/>
      <c r="B232" s="2245"/>
      <c r="C232" s="859" t="s">
        <v>3299</v>
      </c>
      <c r="D232" s="921" t="s">
        <v>3300</v>
      </c>
      <c r="E232" s="458">
        <v>44.5</v>
      </c>
      <c r="F232" s="458">
        <v>37.5</v>
      </c>
      <c r="G232" s="458">
        <v>39.5</v>
      </c>
      <c r="H232" s="459">
        <v>14.5</v>
      </c>
      <c r="I232" s="459">
        <v>30</v>
      </c>
      <c r="J232" s="458">
        <v>24</v>
      </c>
      <c r="K232" s="460" t="s">
        <v>3002</v>
      </c>
      <c r="L232" s="458">
        <v>2</v>
      </c>
    </row>
    <row r="233" spans="1:12" ht="22.5">
      <c r="A233" s="2242"/>
      <c r="B233" s="2245"/>
      <c r="C233" s="859" t="s">
        <v>3301</v>
      </c>
      <c r="D233" s="921" t="s">
        <v>3302</v>
      </c>
      <c r="E233" s="458">
        <v>34.5</v>
      </c>
      <c r="F233" s="458">
        <v>27.5</v>
      </c>
      <c r="G233" s="458">
        <v>29.5</v>
      </c>
      <c r="H233" s="459">
        <v>14.5</v>
      </c>
      <c r="I233" s="459">
        <v>20</v>
      </c>
      <c r="J233" s="458">
        <v>24</v>
      </c>
      <c r="K233" s="460" t="s">
        <v>3002</v>
      </c>
      <c r="L233" s="458">
        <v>2</v>
      </c>
    </row>
    <row r="234" spans="1:12" ht="22.5">
      <c r="A234" s="2242"/>
      <c r="B234" s="2245"/>
      <c r="C234" s="859"/>
      <c r="D234" s="921" t="s">
        <v>3303</v>
      </c>
      <c r="E234" s="458">
        <v>33</v>
      </c>
      <c r="F234" s="458">
        <v>31</v>
      </c>
      <c r="G234" s="458">
        <v>33</v>
      </c>
      <c r="H234" s="459">
        <v>13</v>
      </c>
      <c r="I234" s="459">
        <v>20</v>
      </c>
      <c r="J234" s="458">
        <v>24</v>
      </c>
      <c r="K234" s="460" t="s">
        <v>3002</v>
      </c>
      <c r="L234" s="458">
        <v>2</v>
      </c>
    </row>
    <row r="235" spans="1:12" ht="16.5" thickBot="1">
      <c r="A235" s="2243"/>
      <c r="B235" s="2246"/>
      <c r="C235" s="910"/>
      <c r="D235" s="860" t="s">
        <v>3279</v>
      </c>
      <c r="E235" s="462"/>
      <c r="F235" s="462"/>
      <c r="G235" s="462"/>
      <c r="H235" s="463"/>
      <c r="I235" s="463"/>
      <c r="J235" s="462"/>
      <c r="K235" s="464"/>
      <c r="L235" s="462"/>
    </row>
    <row r="236" spans="1:12">
      <c r="A236" s="2241" t="s">
        <v>3033</v>
      </c>
      <c r="B236" s="2244" t="s">
        <v>3304</v>
      </c>
      <c r="C236" s="858" t="s">
        <v>3305</v>
      </c>
      <c r="D236" s="961" t="s">
        <v>3306</v>
      </c>
      <c r="E236" s="453">
        <v>35</v>
      </c>
      <c r="F236" s="453" t="s">
        <v>577</v>
      </c>
      <c r="G236" s="453">
        <v>25</v>
      </c>
      <c r="H236" s="453" t="s">
        <v>577</v>
      </c>
      <c r="I236" s="458">
        <v>15</v>
      </c>
      <c r="J236" s="458">
        <v>20</v>
      </c>
      <c r="K236" s="458" t="s">
        <v>3002</v>
      </c>
      <c r="L236" s="458">
        <v>3</v>
      </c>
    </row>
    <row r="237" spans="1:12">
      <c r="A237" s="2242"/>
      <c r="B237" s="2245"/>
      <c r="C237" s="875" t="s">
        <v>3307</v>
      </c>
      <c r="D237" s="921" t="s">
        <v>3308</v>
      </c>
      <c r="E237" s="458">
        <v>30</v>
      </c>
      <c r="F237" s="458" t="s">
        <v>577</v>
      </c>
      <c r="G237" s="458">
        <v>25</v>
      </c>
      <c r="H237" s="458" t="s">
        <v>577</v>
      </c>
      <c r="I237" s="458">
        <v>15</v>
      </c>
      <c r="J237" s="458">
        <v>20</v>
      </c>
      <c r="K237" s="458" t="s">
        <v>3002</v>
      </c>
      <c r="L237" s="458">
        <v>3</v>
      </c>
    </row>
    <row r="238" spans="1:12">
      <c r="A238" s="2242"/>
      <c r="B238" s="2245"/>
      <c r="C238" s="859" t="s">
        <v>3309</v>
      </c>
      <c r="D238" s="921"/>
      <c r="E238" s="458"/>
      <c r="F238" s="458"/>
      <c r="G238" s="458"/>
      <c r="H238" s="458"/>
      <c r="I238" s="458"/>
      <c r="J238" s="458"/>
      <c r="K238" s="458"/>
      <c r="L238" s="458"/>
    </row>
    <row r="239" spans="1:12" ht="16.5" thickBot="1">
      <c r="A239" s="2243"/>
      <c r="B239" s="2246"/>
      <c r="C239" s="962" t="s">
        <v>3310</v>
      </c>
      <c r="D239" s="963" t="s">
        <v>3311</v>
      </c>
      <c r="E239" s="462"/>
      <c r="F239" s="462"/>
      <c r="G239" s="462"/>
      <c r="H239" s="462"/>
      <c r="I239" s="462"/>
      <c r="J239" s="458"/>
      <c r="K239" s="458"/>
      <c r="L239" s="458"/>
    </row>
    <row r="240" spans="1:12">
      <c r="A240" s="2233" t="s">
        <v>3033</v>
      </c>
      <c r="B240" s="2236" t="s">
        <v>3312</v>
      </c>
      <c r="C240" s="862" t="s">
        <v>3313</v>
      </c>
      <c r="D240" s="897" t="s">
        <v>3192</v>
      </c>
      <c r="E240" s="453">
        <v>46</v>
      </c>
      <c r="F240" s="453">
        <v>35</v>
      </c>
      <c r="G240" s="453">
        <v>43</v>
      </c>
      <c r="H240" s="453">
        <v>21</v>
      </c>
      <c r="I240" s="453">
        <v>15</v>
      </c>
      <c r="J240" s="453">
        <v>21</v>
      </c>
      <c r="K240" s="453" t="s">
        <v>3002</v>
      </c>
      <c r="L240" s="453">
        <v>3</v>
      </c>
    </row>
    <row r="241" spans="1:12">
      <c r="A241" s="2234"/>
      <c r="B241" s="2237"/>
      <c r="C241" s="859" t="s">
        <v>3314</v>
      </c>
      <c r="D241" s="894" t="s">
        <v>3315</v>
      </c>
      <c r="E241" s="458">
        <v>42</v>
      </c>
      <c r="F241" s="458">
        <v>35</v>
      </c>
      <c r="G241" s="458">
        <v>40</v>
      </c>
      <c r="H241" s="458">
        <v>17</v>
      </c>
      <c r="I241" s="458">
        <v>15</v>
      </c>
      <c r="J241" s="458">
        <v>21</v>
      </c>
      <c r="K241" s="458" t="s">
        <v>3002</v>
      </c>
      <c r="L241" s="458">
        <v>3</v>
      </c>
    </row>
    <row r="242" spans="1:12">
      <c r="A242" s="2234"/>
      <c r="B242" s="2237"/>
      <c r="C242" s="859" t="s">
        <v>3316</v>
      </c>
      <c r="D242" s="894" t="s">
        <v>3317</v>
      </c>
      <c r="E242" s="458">
        <v>35</v>
      </c>
      <c r="F242" s="458">
        <v>25</v>
      </c>
      <c r="G242" s="458">
        <v>30</v>
      </c>
      <c r="H242" s="458">
        <v>10</v>
      </c>
      <c r="I242" s="458">
        <v>15</v>
      </c>
      <c r="J242" s="458">
        <v>21</v>
      </c>
      <c r="K242" s="458" t="s">
        <v>3002</v>
      </c>
      <c r="L242" s="458">
        <v>3</v>
      </c>
    </row>
    <row r="243" spans="1:12" ht="16.5" thickBot="1">
      <c r="A243" s="2235"/>
      <c r="B243" s="2238"/>
      <c r="C243" s="849"/>
      <c r="D243" s="849"/>
      <c r="E243" s="462"/>
      <c r="F243" s="462"/>
      <c r="G243" s="462"/>
      <c r="H243" s="462"/>
      <c r="I243" s="462"/>
      <c r="J243" s="462"/>
      <c r="K243" s="462"/>
      <c r="L243" s="462"/>
    </row>
    <row r="244" spans="1:12">
      <c r="A244" s="2233" t="s">
        <v>3033</v>
      </c>
      <c r="B244" s="2236" t="s">
        <v>3318</v>
      </c>
      <c r="C244" s="931" t="s">
        <v>3319</v>
      </c>
      <c r="D244" s="932" t="s">
        <v>3320</v>
      </c>
      <c r="E244" s="453">
        <v>60</v>
      </c>
      <c r="F244" s="453" t="s">
        <v>577</v>
      </c>
      <c r="G244" s="453">
        <v>25</v>
      </c>
      <c r="H244" s="453">
        <v>25</v>
      </c>
      <c r="I244" s="453">
        <v>25</v>
      </c>
      <c r="J244" s="453">
        <v>23</v>
      </c>
      <c r="K244" s="453" t="s">
        <v>3002</v>
      </c>
      <c r="L244" s="453">
        <v>4</v>
      </c>
    </row>
    <row r="245" spans="1:12">
      <c r="A245" s="2234"/>
      <c r="B245" s="2237"/>
      <c r="C245" s="859" t="s">
        <v>3321</v>
      </c>
      <c r="D245" s="932" t="s">
        <v>3322</v>
      </c>
      <c r="E245" s="458">
        <v>55</v>
      </c>
      <c r="F245" s="458" t="s">
        <v>577</v>
      </c>
      <c r="G245" s="458">
        <v>25</v>
      </c>
      <c r="H245" s="458">
        <v>20</v>
      </c>
      <c r="I245" s="458">
        <v>25</v>
      </c>
      <c r="J245" s="458">
        <v>23</v>
      </c>
      <c r="K245" s="458" t="s">
        <v>3002</v>
      </c>
      <c r="L245" s="458">
        <v>4</v>
      </c>
    </row>
    <row r="246" spans="1:12" ht="22.5">
      <c r="A246" s="2234"/>
      <c r="B246" s="2237"/>
      <c r="C246" s="964" t="s">
        <v>3323</v>
      </c>
      <c r="D246" s="932" t="s">
        <v>3324</v>
      </c>
      <c r="E246" s="458">
        <v>47</v>
      </c>
      <c r="F246" s="458" t="s">
        <v>577</v>
      </c>
      <c r="G246" s="458">
        <v>25</v>
      </c>
      <c r="H246" s="458">
        <v>12</v>
      </c>
      <c r="I246" s="458">
        <v>25</v>
      </c>
      <c r="J246" s="458">
        <v>23</v>
      </c>
      <c r="K246" s="458" t="s">
        <v>3002</v>
      </c>
      <c r="L246" s="458">
        <v>4</v>
      </c>
    </row>
    <row r="247" spans="1:12">
      <c r="A247" s="2234"/>
      <c r="B247" s="2237"/>
      <c r="C247" s="931" t="s">
        <v>3325</v>
      </c>
      <c r="D247" s="932" t="s">
        <v>3326</v>
      </c>
      <c r="E247" s="458">
        <v>30</v>
      </c>
      <c r="F247" s="458" t="s">
        <v>577</v>
      </c>
      <c r="G247" s="458">
        <v>25</v>
      </c>
      <c r="H247" s="458">
        <v>0</v>
      </c>
      <c r="I247" s="458">
        <v>25</v>
      </c>
      <c r="J247" s="458">
        <v>23</v>
      </c>
      <c r="K247" s="458" t="s">
        <v>3002</v>
      </c>
      <c r="L247" s="458">
        <v>4</v>
      </c>
    </row>
    <row r="248" spans="1:12">
      <c r="A248" s="2234"/>
      <c r="B248" s="2237"/>
      <c r="C248" s="931"/>
      <c r="D248" s="965" t="s">
        <v>3327</v>
      </c>
      <c r="E248" s="458"/>
      <c r="F248" s="458"/>
      <c r="G248" s="458"/>
      <c r="H248" s="458"/>
      <c r="I248" s="458"/>
      <c r="J248" s="458"/>
      <c r="K248" s="458"/>
      <c r="L248" s="458"/>
    </row>
    <row r="249" spans="1:12" ht="16.5" thickBot="1">
      <c r="A249" s="2235"/>
      <c r="B249" s="2238"/>
      <c r="C249" s="966"/>
      <c r="D249" s="860" t="s">
        <v>3328</v>
      </c>
      <c r="E249" s="462"/>
      <c r="F249" s="462"/>
      <c r="G249" s="462"/>
      <c r="H249" s="462"/>
      <c r="I249" s="462"/>
      <c r="J249" s="462"/>
      <c r="K249" s="462"/>
      <c r="L249" s="462"/>
    </row>
    <row r="251" spans="1:12">
      <c r="A251" s="967" t="s">
        <v>3329</v>
      </c>
    </row>
    <row r="252" spans="1:12">
      <c r="A252" s="967" t="s">
        <v>3330</v>
      </c>
    </row>
    <row r="253" spans="1:12">
      <c r="A253" s="967" t="s">
        <v>3331</v>
      </c>
    </row>
    <row r="254" spans="1:12">
      <c r="A254" s="2239"/>
      <c r="B254" s="2240"/>
      <c r="C254" s="2240"/>
      <c r="D254" s="2240"/>
      <c r="E254" s="2240"/>
      <c r="F254" s="2240"/>
      <c r="G254" s="969"/>
    </row>
  </sheetData>
  <mergeCells count="106">
    <mergeCell ref="K23:K26"/>
    <mergeCell ref="A27:A30"/>
    <mergeCell ref="A8:A10"/>
    <mergeCell ref="B8:B10"/>
    <mergeCell ref="A11:A14"/>
    <mergeCell ref="B11:B14"/>
    <mergeCell ref="A15:A17"/>
    <mergeCell ref="B15:B17"/>
    <mergeCell ref="J3:L5"/>
    <mergeCell ref="E6:E7"/>
    <mergeCell ref="F6:F7"/>
    <mergeCell ref="G6:G7"/>
    <mergeCell ref="H6:H7"/>
    <mergeCell ref="I6:I7"/>
    <mergeCell ref="J6:J7"/>
    <mergeCell ref="K6:K7"/>
    <mergeCell ref="L6:L7"/>
    <mergeCell ref="A1:A7"/>
    <mergeCell ref="B1:I1"/>
    <mergeCell ref="B2:I2"/>
    <mergeCell ref="B3:B7"/>
    <mergeCell ref="C3:C7"/>
    <mergeCell ref="D3:D7"/>
    <mergeCell ref="E3:I5"/>
    <mergeCell ref="A31:A34"/>
    <mergeCell ref="B31:B34"/>
    <mergeCell ref="A35:A39"/>
    <mergeCell ref="A40:A43"/>
    <mergeCell ref="A51:A55"/>
    <mergeCell ref="B56:B60"/>
    <mergeCell ref="A18:A22"/>
    <mergeCell ref="B18:B22"/>
    <mergeCell ref="A23:A26"/>
    <mergeCell ref="B23:B26"/>
    <mergeCell ref="A76:A79"/>
    <mergeCell ref="B76:B79"/>
    <mergeCell ref="A80:A83"/>
    <mergeCell ref="B80:B83"/>
    <mergeCell ref="A84:A87"/>
    <mergeCell ref="B84:B87"/>
    <mergeCell ref="A61:A65"/>
    <mergeCell ref="B61:B65"/>
    <mergeCell ref="A66:A69"/>
    <mergeCell ref="B66:B69"/>
    <mergeCell ref="A70:A75"/>
    <mergeCell ref="B70:B75"/>
    <mergeCell ref="A100:A105"/>
    <mergeCell ref="B100:B105"/>
    <mergeCell ref="A106:A113"/>
    <mergeCell ref="B106:B113"/>
    <mergeCell ref="A114:A121"/>
    <mergeCell ref="B114:B121"/>
    <mergeCell ref="A88:A91"/>
    <mergeCell ref="B88:B91"/>
    <mergeCell ref="A92:A95"/>
    <mergeCell ref="B92:B95"/>
    <mergeCell ref="A96:A99"/>
    <mergeCell ref="B96:B99"/>
    <mergeCell ref="A149:A152"/>
    <mergeCell ref="B149:B152"/>
    <mergeCell ref="A153:A157"/>
    <mergeCell ref="B153:B157"/>
    <mergeCell ref="A158:A165"/>
    <mergeCell ref="B158:B165"/>
    <mergeCell ref="B122:B129"/>
    <mergeCell ref="A130:A135"/>
    <mergeCell ref="B130:B135"/>
    <mergeCell ref="A136:A142"/>
    <mergeCell ref="B136:B142"/>
    <mergeCell ref="A143:A148"/>
    <mergeCell ref="B143:B148"/>
    <mergeCell ref="A181:A184"/>
    <mergeCell ref="B181:B184"/>
    <mergeCell ref="A185:A188"/>
    <mergeCell ref="B185:B188"/>
    <mergeCell ref="A189:A192"/>
    <mergeCell ref="B189:B192"/>
    <mergeCell ref="A166:A169"/>
    <mergeCell ref="B166:B169"/>
    <mergeCell ref="A170:A174"/>
    <mergeCell ref="B170:B174"/>
    <mergeCell ref="A175:A180"/>
    <mergeCell ref="B175:B180"/>
    <mergeCell ref="A206:A210"/>
    <mergeCell ref="B206:B210"/>
    <mergeCell ref="A211:A216"/>
    <mergeCell ref="B211:B216"/>
    <mergeCell ref="A217:A223"/>
    <mergeCell ref="B217:B223"/>
    <mergeCell ref="A193:A196"/>
    <mergeCell ref="B193:B196"/>
    <mergeCell ref="A197:A200"/>
    <mergeCell ref="B197:B200"/>
    <mergeCell ref="A201:A205"/>
    <mergeCell ref="B201:B205"/>
    <mergeCell ref="A240:A243"/>
    <mergeCell ref="B240:B243"/>
    <mergeCell ref="A244:A249"/>
    <mergeCell ref="B244:B249"/>
    <mergeCell ref="A254:F254"/>
    <mergeCell ref="A224:A230"/>
    <mergeCell ref="B224:B230"/>
    <mergeCell ref="A231:A235"/>
    <mergeCell ref="B231:B235"/>
    <mergeCell ref="A236:A239"/>
    <mergeCell ref="B236:B239"/>
  </mergeCells>
  <phoneticPr fontId="2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view="pageBreakPreview" topLeftCell="A13" zoomScale="90" zoomScaleSheetLayoutView="90" workbookViewId="0">
      <selection activeCell="L20" sqref="L20"/>
    </sheetView>
  </sheetViews>
  <sheetFormatPr defaultRowHeight="15.75"/>
  <sheetData>
    <row r="1" spans="1:18">
      <c r="A1" s="662" t="s">
        <v>3593</v>
      </c>
      <c r="B1" s="662" t="s">
        <v>3595</v>
      </c>
      <c r="C1" s="662"/>
      <c r="D1" s="1188">
        <v>165</v>
      </c>
      <c r="E1" s="662" t="s">
        <v>3596</v>
      </c>
      <c r="F1" s="662"/>
      <c r="G1" s="1188">
        <v>225</v>
      </c>
      <c r="H1" s="662"/>
      <c r="I1" s="662" t="s">
        <v>3597</v>
      </c>
      <c r="J1" s="662"/>
      <c r="K1" s="1188">
        <v>285</v>
      </c>
      <c r="L1" s="662"/>
      <c r="M1" s="662" t="s">
        <v>3598</v>
      </c>
      <c r="N1" s="662"/>
      <c r="O1" s="1188">
        <v>345</v>
      </c>
      <c r="P1" s="662"/>
      <c r="Q1" s="662"/>
    </row>
    <row r="2" spans="1:18">
      <c r="A2" s="662"/>
      <c r="B2" s="662"/>
      <c r="C2" s="662"/>
      <c r="D2" s="662"/>
      <c r="E2" s="662"/>
      <c r="F2" s="662"/>
      <c r="G2" s="662"/>
      <c r="H2" s="662"/>
      <c r="I2" s="662"/>
      <c r="J2" s="662"/>
      <c r="K2" s="662"/>
      <c r="L2" s="662"/>
      <c r="M2" s="662"/>
      <c r="N2" s="662"/>
      <c r="O2" s="662"/>
      <c r="P2" s="662"/>
      <c r="Q2" s="662"/>
    </row>
    <row r="3" spans="1:18">
      <c r="A3" s="662" t="s">
        <v>3594</v>
      </c>
      <c r="B3" s="662" t="s">
        <v>3599</v>
      </c>
      <c r="C3" s="662"/>
      <c r="D3" s="662" t="s">
        <v>3612</v>
      </c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1194" t="s">
        <v>3631</v>
      </c>
    </row>
    <row r="4" spans="1:18">
      <c r="A4" s="662"/>
      <c r="B4" s="662"/>
      <c r="C4" s="662"/>
      <c r="D4" s="662"/>
      <c r="E4" s="662"/>
      <c r="F4" s="662"/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2"/>
    </row>
    <row r="5" spans="1:18">
      <c r="A5" s="662" t="s">
        <v>3600</v>
      </c>
      <c r="B5" s="662"/>
      <c r="C5" s="662"/>
      <c r="D5" s="662"/>
      <c r="E5" s="1189">
        <v>9.5</v>
      </c>
      <c r="F5" s="662"/>
      <c r="G5" s="662"/>
      <c r="H5" s="662"/>
      <c r="I5" s="662"/>
      <c r="J5" s="662"/>
      <c r="K5" s="662"/>
      <c r="L5" s="662"/>
      <c r="M5" s="662"/>
      <c r="N5" s="662"/>
      <c r="O5" s="662"/>
      <c r="P5" s="662"/>
      <c r="Q5" s="662"/>
    </row>
    <row r="6" spans="1:18">
      <c r="A6" s="662"/>
      <c r="B6" s="662"/>
      <c r="C6" s="662"/>
      <c r="D6" s="662"/>
      <c r="E6" s="662"/>
      <c r="F6" s="662"/>
      <c r="G6" s="662"/>
      <c r="H6" s="662"/>
      <c r="I6" s="662"/>
      <c r="J6" s="662"/>
      <c r="K6" s="662"/>
      <c r="L6" s="662"/>
      <c r="M6" s="662"/>
      <c r="N6" s="662"/>
      <c r="O6" s="662"/>
      <c r="P6" s="662"/>
      <c r="Q6" s="662"/>
    </row>
    <row r="7" spans="1:18">
      <c r="A7" s="662" t="s">
        <v>3601</v>
      </c>
      <c r="B7" s="662"/>
      <c r="C7" s="662"/>
      <c r="D7" s="662"/>
      <c r="E7" s="1189">
        <v>6.5</v>
      </c>
      <c r="F7" s="662"/>
      <c r="G7" s="662"/>
      <c r="H7" s="662"/>
      <c r="I7" s="662"/>
      <c r="J7" s="662"/>
      <c r="K7" s="662"/>
      <c r="L7" s="662"/>
      <c r="M7" s="662"/>
      <c r="N7" s="662"/>
      <c r="O7" s="662"/>
      <c r="P7" s="662"/>
      <c r="Q7" s="662"/>
    </row>
    <row r="8" spans="1:18">
      <c r="A8" s="662"/>
      <c r="B8" s="662"/>
      <c r="C8" s="662"/>
      <c r="D8" s="662"/>
      <c r="E8" s="662"/>
      <c r="F8" s="662"/>
      <c r="G8" s="662"/>
      <c r="H8" s="662"/>
      <c r="I8" s="662"/>
      <c r="J8" s="662"/>
      <c r="K8" s="662"/>
      <c r="L8" s="662"/>
      <c r="M8" s="662"/>
      <c r="N8" s="662"/>
      <c r="O8" s="662"/>
      <c r="P8" s="662"/>
      <c r="Q8" s="662"/>
    </row>
    <row r="9" spans="1:18" ht="16.5">
      <c r="A9" s="662" t="s">
        <v>3602</v>
      </c>
      <c r="B9" s="662"/>
      <c r="C9" s="662"/>
      <c r="D9" s="662"/>
      <c r="E9" s="1190">
        <v>10</v>
      </c>
      <c r="F9" s="662"/>
      <c r="G9" s="1191" t="s">
        <v>3603</v>
      </c>
      <c r="H9" s="662"/>
      <c r="I9" s="662"/>
      <c r="J9" s="662"/>
      <c r="K9" s="662"/>
      <c r="L9" s="662"/>
      <c r="M9" s="662"/>
      <c r="N9" s="662"/>
      <c r="O9" s="662"/>
      <c r="P9" s="662"/>
      <c r="Q9" s="662"/>
    </row>
    <row r="10" spans="1:18">
      <c r="A10" s="662"/>
      <c r="B10" s="662"/>
      <c r="C10" s="662"/>
      <c r="D10" s="662"/>
      <c r="E10" s="662"/>
      <c r="F10" s="662"/>
      <c r="G10" s="662"/>
      <c r="H10" s="662"/>
      <c r="I10" s="662"/>
      <c r="J10" s="662"/>
      <c r="K10" s="662"/>
      <c r="L10" s="662"/>
      <c r="M10" s="662"/>
      <c r="N10" s="662"/>
      <c r="O10" s="662"/>
      <c r="P10" s="662"/>
      <c r="Q10" s="662"/>
    </row>
    <row r="11" spans="1:18">
      <c r="A11" s="662" t="s">
        <v>3604</v>
      </c>
      <c r="B11" s="662"/>
      <c r="C11" s="662"/>
      <c r="D11" s="662"/>
      <c r="E11" s="662"/>
      <c r="F11" s="1188">
        <v>5</v>
      </c>
      <c r="G11" s="662"/>
      <c r="H11" s="662"/>
      <c r="I11" s="662"/>
      <c r="J11" s="662"/>
      <c r="K11" s="662"/>
      <c r="L11" s="662"/>
      <c r="M11" s="662"/>
      <c r="N11" s="662"/>
      <c r="O11" s="662"/>
      <c r="P11" s="662"/>
      <c r="Q11" s="662"/>
    </row>
    <row r="12" spans="1:18">
      <c r="A12" s="662"/>
      <c r="B12" s="662"/>
      <c r="C12" s="662"/>
      <c r="D12" s="662"/>
      <c r="E12" s="662"/>
      <c r="F12" s="662"/>
      <c r="G12" s="662"/>
      <c r="H12" s="662"/>
      <c r="I12" s="662"/>
      <c r="J12" s="662"/>
      <c r="K12" s="662"/>
      <c r="L12" s="662"/>
      <c r="M12" s="662"/>
      <c r="N12" s="662"/>
      <c r="O12" s="662"/>
      <c r="P12" s="662"/>
      <c r="Q12" s="662"/>
    </row>
    <row r="13" spans="1:18">
      <c r="A13" s="662" t="s">
        <v>3605</v>
      </c>
      <c r="B13" s="662"/>
      <c r="C13" s="662"/>
      <c r="D13" s="662"/>
      <c r="E13" s="1189">
        <v>51.3</v>
      </c>
      <c r="F13" s="662"/>
      <c r="G13" s="662"/>
      <c r="H13" s="662"/>
      <c r="I13" s="662"/>
      <c r="J13" s="662"/>
      <c r="K13" s="662"/>
      <c r="L13" s="662"/>
      <c r="M13" s="662"/>
      <c r="N13" s="662"/>
      <c r="O13" s="662"/>
      <c r="P13" s="662"/>
      <c r="Q13" s="662"/>
    </row>
    <row r="14" spans="1:18">
      <c r="A14" s="662"/>
      <c r="B14" s="662"/>
      <c r="C14" s="662"/>
      <c r="D14" s="662"/>
      <c r="E14" s="662"/>
      <c r="F14" s="662"/>
      <c r="G14" s="662"/>
      <c r="H14" s="662"/>
      <c r="I14" s="662"/>
      <c r="J14" s="662"/>
      <c r="K14" s="662"/>
      <c r="L14" s="662"/>
      <c r="M14" s="662"/>
      <c r="N14" s="662"/>
      <c r="O14" s="662"/>
      <c r="P14" s="662"/>
      <c r="Q14" s="662"/>
    </row>
    <row r="15" spans="1:18">
      <c r="A15" s="662" t="s">
        <v>3607</v>
      </c>
      <c r="B15" s="662"/>
      <c r="C15" s="662"/>
      <c r="D15" s="662"/>
      <c r="E15" s="1189">
        <v>4.5</v>
      </c>
      <c r="F15" s="662"/>
      <c r="G15" s="662"/>
      <c r="H15" s="662"/>
      <c r="I15" s="662"/>
      <c r="J15" s="662"/>
      <c r="K15" s="662"/>
      <c r="L15" s="662"/>
      <c r="M15" s="662"/>
      <c r="N15" s="662"/>
      <c r="O15" s="662"/>
      <c r="P15" s="662"/>
      <c r="Q15" s="662"/>
    </row>
    <row r="16" spans="1:18">
      <c r="A16" s="662"/>
      <c r="B16" s="662"/>
      <c r="C16" s="662"/>
      <c r="D16" s="662"/>
      <c r="E16" s="662"/>
      <c r="F16" s="662"/>
      <c r="G16" s="662"/>
      <c r="H16" s="662"/>
      <c r="I16" s="662"/>
      <c r="J16" s="662"/>
      <c r="K16" s="662"/>
      <c r="L16" s="662"/>
      <c r="M16" s="662"/>
      <c r="N16" s="662"/>
      <c r="O16" s="662"/>
      <c r="P16" s="662"/>
      <c r="Q16" s="662"/>
    </row>
    <row r="17" spans="1:17">
      <c r="A17" s="662"/>
      <c r="B17" s="662"/>
      <c r="C17" s="662"/>
      <c r="D17" s="662"/>
      <c r="E17" s="662"/>
      <c r="F17" s="662"/>
      <c r="G17" s="662"/>
      <c r="H17" s="662"/>
      <c r="I17" s="662"/>
      <c r="J17" s="662"/>
      <c r="K17" s="662"/>
      <c r="L17" s="662"/>
      <c r="M17" s="662"/>
      <c r="N17" s="662"/>
      <c r="O17" s="662"/>
      <c r="P17" s="662"/>
      <c r="Q17" s="662"/>
    </row>
    <row r="18" spans="1:17">
      <c r="A18" s="662" t="s">
        <v>3606</v>
      </c>
      <c r="B18" s="662"/>
      <c r="C18" s="662"/>
      <c r="D18" s="662"/>
      <c r="E18" s="1188">
        <v>19</v>
      </c>
      <c r="F18" s="662"/>
      <c r="G18" s="662"/>
      <c r="H18" s="662"/>
      <c r="I18" s="662"/>
      <c r="J18" s="662"/>
      <c r="K18" s="662"/>
      <c r="L18" s="662"/>
      <c r="M18" s="662"/>
      <c r="N18" s="662"/>
      <c r="O18" s="662"/>
      <c r="P18" s="662"/>
      <c r="Q18" s="662"/>
    </row>
    <row r="19" spans="1:17">
      <c r="A19" s="662"/>
      <c r="B19" s="662"/>
      <c r="C19" s="662"/>
      <c r="D19" s="662"/>
      <c r="E19" s="662"/>
      <c r="F19" s="662"/>
      <c r="G19" s="662"/>
      <c r="H19" s="662"/>
      <c r="I19" s="662"/>
      <c r="J19" s="662"/>
      <c r="K19" s="662"/>
      <c r="L19" s="662"/>
      <c r="M19" s="662"/>
      <c r="N19" s="662"/>
      <c r="O19" s="662"/>
      <c r="P19" s="662"/>
      <c r="Q19" s="662"/>
    </row>
    <row r="20" spans="1:17">
      <c r="A20" s="662" t="s">
        <v>3608</v>
      </c>
      <c r="B20" s="662"/>
      <c r="C20" s="662"/>
      <c r="D20" s="662"/>
      <c r="E20" s="662" t="s">
        <v>3609</v>
      </c>
      <c r="F20" s="662"/>
      <c r="G20" s="662"/>
      <c r="H20" s="662" t="s">
        <v>3610</v>
      </c>
      <c r="I20" s="662"/>
      <c r="J20" s="662"/>
      <c r="K20" s="662"/>
      <c r="L20" s="662"/>
      <c r="M20" s="662"/>
      <c r="N20" s="662"/>
      <c r="O20" s="662"/>
      <c r="P20" s="662"/>
      <c r="Q20" s="662"/>
    </row>
    <row r="21" spans="1:17">
      <c r="A21" s="662"/>
      <c r="B21" s="662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</row>
    <row r="22" spans="1:17">
      <c r="A22" s="662" t="s">
        <v>3611</v>
      </c>
      <c r="B22" s="662"/>
      <c r="C22" s="662"/>
      <c r="D22" s="662"/>
      <c r="E22" s="1188">
        <v>16</v>
      </c>
      <c r="F22" s="662"/>
      <c r="G22" s="662"/>
      <c r="H22" s="662"/>
      <c r="I22" s="662"/>
      <c r="J22" s="662"/>
      <c r="K22" s="662"/>
      <c r="L22" s="662"/>
      <c r="M22" s="662"/>
      <c r="N22" s="662"/>
      <c r="O22" s="662"/>
      <c r="P22" s="662"/>
      <c r="Q22" s="662"/>
    </row>
    <row r="23" spans="1:17">
      <c r="A23" s="662"/>
      <c r="B23" s="662"/>
      <c r="C23" s="662"/>
      <c r="D23" s="662"/>
      <c r="E23" s="662"/>
      <c r="F23" s="662"/>
      <c r="G23" s="662"/>
      <c r="H23" s="662"/>
      <c r="I23" s="662"/>
      <c r="J23" s="662"/>
      <c r="K23" s="662"/>
      <c r="L23" s="662"/>
      <c r="M23" s="662"/>
      <c r="N23" s="662"/>
      <c r="O23" s="662"/>
      <c r="P23" s="662"/>
      <c r="Q23" s="662"/>
    </row>
    <row r="24" spans="1:17">
      <c r="A24" s="1187" t="s">
        <v>3630</v>
      </c>
      <c r="B24" s="1187"/>
      <c r="C24" s="1187"/>
      <c r="D24" s="1187"/>
      <c r="E24" s="1195">
        <v>27</v>
      </c>
      <c r="F24" s="662"/>
      <c r="G24" s="662"/>
      <c r="H24" s="662"/>
      <c r="I24" s="662"/>
      <c r="J24" s="662"/>
      <c r="K24" s="662"/>
      <c r="L24" s="662"/>
      <c r="M24" s="662"/>
      <c r="N24" s="662"/>
      <c r="O24" s="662"/>
      <c r="P24" s="662"/>
      <c r="Q24" s="662"/>
    </row>
    <row r="25" spans="1:17">
      <c r="A25" s="662"/>
      <c r="B25" s="662"/>
      <c r="C25" s="662"/>
      <c r="D25" s="662"/>
      <c r="E25" s="662"/>
      <c r="F25" s="662"/>
      <c r="G25" s="662"/>
      <c r="H25" s="662"/>
      <c r="I25" s="662"/>
      <c r="J25" s="662"/>
      <c r="K25" s="662"/>
      <c r="L25" s="662"/>
      <c r="M25" s="662"/>
      <c r="N25" s="662"/>
      <c r="O25" s="662"/>
      <c r="P25" s="662"/>
      <c r="Q25" s="662"/>
    </row>
    <row r="26" spans="1:17">
      <c r="A26" s="662"/>
      <c r="B26" s="662"/>
      <c r="C26" s="662"/>
      <c r="D26" s="662"/>
      <c r="E26" s="662"/>
      <c r="F26" s="662"/>
      <c r="G26" s="662"/>
      <c r="H26" s="662"/>
      <c r="I26" s="662"/>
      <c r="J26" s="662"/>
      <c r="K26" s="662"/>
      <c r="L26" s="662"/>
      <c r="M26" s="662"/>
      <c r="N26" s="662"/>
      <c r="O26" s="662"/>
      <c r="P26" s="662"/>
      <c r="Q26" s="662"/>
    </row>
    <row r="27" spans="1:17">
      <c r="A27" s="662"/>
      <c r="B27" s="662"/>
      <c r="C27" s="662"/>
      <c r="D27" s="662"/>
      <c r="E27" s="662"/>
      <c r="F27" s="662"/>
      <c r="G27" s="662"/>
      <c r="H27" s="662"/>
      <c r="I27" s="662"/>
      <c r="J27" s="662"/>
      <c r="K27" s="662"/>
      <c r="L27" s="662"/>
      <c r="M27" s="662"/>
      <c r="N27" s="662"/>
      <c r="O27" s="662"/>
      <c r="P27" s="662"/>
      <c r="Q27" s="662"/>
    </row>
    <row r="28" spans="1:17">
      <c r="A28" s="662"/>
      <c r="B28" s="662"/>
      <c r="C28" s="662"/>
      <c r="D28" s="662"/>
      <c r="E28" s="662"/>
      <c r="F28" s="662"/>
      <c r="G28" s="662"/>
      <c r="H28" s="662"/>
      <c r="I28" s="662"/>
      <c r="J28" s="662"/>
      <c r="K28" s="662"/>
      <c r="L28" s="662"/>
      <c r="M28" s="662"/>
      <c r="N28" s="662"/>
      <c r="O28" s="662"/>
      <c r="P28" s="662"/>
      <c r="Q28" s="662"/>
    </row>
    <row r="29" spans="1:17">
      <c r="A29" s="662"/>
      <c r="B29" s="662"/>
      <c r="C29" s="662"/>
      <c r="D29" s="662"/>
      <c r="E29" s="662"/>
      <c r="F29" s="662"/>
      <c r="G29" s="662"/>
      <c r="H29" s="662"/>
      <c r="I29" s="662"/>
      <c r="J29" s="662"/>
      <c r="K29" s="662"/>
      <c r="L29" s="662"/>
      <c r="M29" s="662"/>
      <c r="N29" s="662"/>
      <c r="O29" s="662"/>
      <c r="P29" s="662"/>
      <c r="Q29" s="662"/>
    </row>
    <row r="30" spans="1:17">
      <c r="A30" s="662"/>
      <c r="B30" s="662"/>
      <c r="C30" s="662"/>
      <c r="D30" s="662"/>
      <c r="E30" s="662"/>
      <c r="F30" s="662"/>
      <c r="G30" s="662"/>
      <c r="H30" s="662"/>
      <c r="I30" s="662"/>
      <c r="J30" s="662"/>
      <c r="K30" s="662"/>
      <c r="L30" s="662"/>
      <c r="M30" s="662"/>
      <c r="N30" s="662"/>
      <c r="O30" s="662"/>
      <c r="P30" s="662"/>
      <c r="Q30" s="662"/>
    </row>
    <row r="31" spans="1:17">
      <c r="A31" s="662"/>
      <c r="B31" s="662"/>
      <c r="C31" s="662"/>
      <c r="D31" s="662"/>
      <c r="E31" s="662"/>
      <c r="F31" s="662"/>
      <c r="G31" s="662"/>
      <c r="H31" s="662"/>
      <c r="I31" s="662"/>
      <c r="J31" s="662"/>
      <c r="K31" s="662"/>
      <c r="L31" s="662"/>
      <c r="M31" s="662"/>
      <c r="N31" s="662"/>
      <c r="O31" s="662"/>
      <c r="P31" s="662"/>
      <c r="Q31" s="662"/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11"/>
  <sheetViews>
    <sheetView tabSelected="1" topLeftCell="A16" zoomScale="110" zoomScaleNormal="110" workbookViewId="0">
      <selection activeCell="C23" sqref="C23"/>
    </sheetView>
  </sheetViews>
  <sheetFormatPr defaultColWidth="9" defaultRowHeight="15.75"/>
  <cols>
    <col min="1" max="1" width="8.625" style="19" customWidth="1"/>
    <col min="2" max="2" width="12.875" style="19" customWidth="1"/>
    <col min="3" max="3" width="9.875" style="19" customWidth="1"/>
    <col min="4" max="4" width="9" style="19"/>
    <col min="5" max="5" width="10.5" style="19" customWidth="1"/>
    <col min="6" max="6" width="9" style="19"/>
    <col min="7" max="7" width="8.875" style="19" customWidth="1"/>
    <col min="8" max="8" width="12.125" style="19" customWidth="1"/>
    <col min="9" max="9" width="9" style="19"/>
    <col min="10" max="10" width="10.5" style="19" customWidth="1"/>
    <col min="11" max="16384" width="9" style="19"/>
  </cols>
  <sheetData>
    <row r="1" spans="1:10" ht="18.75">
      <c r="A1" s="25"/>
      <c r="B1" s="26"/>
      <c r="C1" s="26"/>
      <c r="D1" s="26"/>
      <c r="E1" s="26"/>
      <c r="F1" s="139" t="s">
        <v>966</v>
      </c>
      <c r="G1" s="26"/>
      <c r="H1" s="26"/>
      <c r="I1" s="26"/>
      <c r="J1" s="140"/>
    </row>
    <row r="2" spans="1:10" ht="18.75">
      <c r="A2" s="27"/>
      <c r="B2" s="1"/>
      <c r="C2" s="1"/>
      <c r="D2" s="1"/>
      <c r="E2" s="1"/>
      <c r="F2" s="141" t="s">
        <v>967</v>
      </c>
      <c r="G2" s="1"/>
      <c r="H2" s="1"/>
      <c r="I2" s="1"/>
      <c r="J2" s="142"/>
    </row>
    <row r="3" spans="1:10">
      <c r="A3" s="27"/>
      <c r="B3" s="1"/>
      <c r="C3" s="1"/>
      <c r="D3" s="1"/>
      <c r="E3" s="1"/>
      <c r="F3" s="2" t="s">
        <v>968</v>
      </c>
      <c r="G3" s="1"/>
      <c r="H3" s="1"/>
      <c r="I3" s="1"/>
      <c r="J3" s="142"/>
    </row>
    <row r="4" spans="1:10">
      <c r="A4" s="27"/>
      <c r="B4" s="1"/>
      <c r="C4" s="1"/>
      <c r="D4" s="1"/>
      <c r="E4" s="1"/>
      <c r="F4" s="67" t="s">
        <v>969</v>
      </c>
      <c r="G4" s="1"/>
      <c r="H4" s="1"/>
      <c r="I4" s="1"/>
      <c r="J4" s="142"/>
    </row>
    <row r="5" spans="1:10" ht="20.25" thickBot="1">
      <c r="A5" s="143"/>
      <c r="B5" s="144"/>
      <c r="C5" s="145"/>
      <c r="D5" s="145"/>
      <c r="E5" s="145"/>
      <c r="F5" s="146" t="s">
        <v>970</v>
      </c>
      <c r="G5" s="145"/>
      <c r="H5" s="145"/>
      <c r="I5" s="145"/>
      <c r="J5" s="147"/>
    </row>
    <row r="6" spans="1:10">
      <c r="A6" s="27"/>
      <c r="B6" s="2" t="s">
        <v>83</v>
      </c>
      <c r="C6" s="148" t="s">
        <v>4817</v>
      </c>
      <c r="D6" s="148"/>
      <c r="E6" s="148"/>
      <c r="F6" s="148"/>
      <c r="G6" s="148"/>
      <c r="H6" s="148"/>
      <c r="I6" s="148"/>
      <c r="J6" s="149"/>
    </row>
    <row r="7" spans="1:10">
      <c r="A7" s="27"/>
      <c r="B7" s="2" t="s">
        <v>84</v>
      </c>
      <c r="C7" s="150" t="s">
        <v>4818</v>
      </c>
      <c r="D7" s="150"/>
      <c r="E7" s="2" t="s">
        <v>1002</v>
      </c>
      <c r="F7" s="151" t="s">
        <v>4844</v>
      </c>
      <c r="G7" s="44"/>
      <c r="H7" s="1"/>
      <c r="I7" s="1"/>
      <c r="J7" s="142"/>
    </row>
    <row r="8" spans="1:10">
      <c r="A8" s="28"/>
      <c r="B8" s="3" t="s">
        <v>86</v>
      </c>
      <c r="C8" s="152" t="s">
        <v>4869</v>
      </c>
      <c r="D8" s="152"/>
      <c r="E8" s="152"/>
      <c r="F8" s="152"/>
      <c r="G8" s="152"/>
      <c r="H8" s="3" t="s">
        <v>87</v>
      </c>
      <c r="I8" s="152">
        <v>2</v>
      </c>
      <c r="J8" s="153" t="s">
        <v>88</v>
      </c>
    </row>
    <row r="9" spans="1:10">
      <c r="A9" s="29" t="s">
        <v>141</v>
      </c>
      <c r="B9" s="29" t="s">
        <v>142</v>
      </c>
      <c r="C9" s="154" t="s">
        <v>89</v>
      </c>
      <c r="D9" s="155"/>
      <c r="E9" s="156"/>
      <c r="F9" s="26"/>
      <c r="G9" s="26"/>
      <c r="H9" s="156"/>
      <c r="I9" s="155"/>
      <c r="J9" s="140"/>
    </row>
    <row r="10" spans="1:10">
      <c r="A10" s="30" t="s">
        <v>90</v>
      </c>
      <c r="B10" s="31"/>
      <c r="C10" s="157" t="s">
        <v>91</v>
      </c>
      <c r="D10" s="60"/>
      <c r="E10" s="60"/>
      <c r="F10" s="60"/>
      <c r="G10" s="60"/>
      <c r="H10" s="60"/>
      <c r="I10" s="3" t="s">
        <v>92</v>
      </c>
      <c r="J10" s="158"/>
    </row>
    <row r="11" spans="1:10">
      <c r="A11" s="34" t="str">
        <f>+計價表!A2</f>
        <v xml:space="preserve"> 11 / 1</v>
      </c>
      <c r="B11" s="35" t="str">
        <f>+計價表!B2</f>
        <v>Krumlov</v>
      </c>
      <c r="C11" s="1239" t="s">
        <v>4870</v>
      </c>
      <c r="D11" s="1240"/>
      <c r="E11" s="1241"/>
      <c r="F11" s="155"/>
      <c r="G11" s="1241"/>
      <c r="H11" s="1241"/>
      <c r="I11" s="1242" t="s">
        <v>4822</v>
      </c>
      <c r="J11" s="1243"/>
    </row>
    <row r="12" spans="1:10">
      <c r="A12" s="36" t="str">
        <f>+計價表!C2</f>
        <v>Mlyn or Zvon or sim</v>
      </c>
      <c r="B12" s="37"/>
      <c r="C12" s="1244" t="s">
        <v>4871</v>
      </c>
      <c r="D12" s="452"/>
      <c r="E12" s="3"/>
      <c r="F12" s="452"/>
      <c r="G12" s="452"/>
      <c r="H12" s="452"/>
      <c r="I12" s="452" t="s">
        <v>4822</v>
      </c>
      <c r="J12" s="1245"/>
    </row>
    <row r="13" spans="1:10">
      <c r="A13" s="34" t="str">
        <f>+計價表!A3</f>
        <v xml:space="preserve"> 12 / 1</v>
      </c>
      <c r="B13" s="35" t="str">
        <f>+計價表!B3</f>
        <v>Prague</v>
      </c>
      <c r="C13" s="1255" t="s">
        <v>4872</v>
      </c>
      <c r="D13" s="1247"/>
      <c r="E13" s="391"/>
      <c r="F13" s="391"/>
      <c r="G13" s="391"/>
      <c r="H13" s="2"/>
      <c r="I13" s="1242" t="s">
        <v>4822</v>
      </c>
      <c r="J13" s="1249"/>
    </row>
    <row r="14" spans="1:10">
      <c r="A14" s="36" t="str">
        <f>+計價表!C3</f>
        <v>Grandior or Jalta or sim</v>
      </c>
      <c r="B14" s="37"/>
      <c r="C14" s="1255" t="s">
        <v>4873</v>
      </c>
      <c r="D14" s="391"/>
      <c r="E14" s="391"/>
      <c r="F14" s="391"/>
      <c r="G14" s="2"/>
      <c r="H14" s="1250"/>
      <c r="I14" s="452" t="s">
        <v>4822</v>
      </c>
      <c r="J14" s="1249"/>
    </row>
    <row r="15" spans="1:10">
      <c r="A15" s="34" t="str">
        <f>+計價表!A4</f>
        <v xml:space="preserve"> 13 / 1</v>
      </c>
      <c r="B15" s="36" t="str">
        <f>+計價表!B4</f>
        <v>Prague</v>
      </c>
      <c r="C15" s="1251" t="s">
        <v>4825</v>
      </c>
      <c r="D15" s="1240"/>
      <c r="E15" s="155" t="s">
        <v>4826</v>
      </c>
      <c r="F15" s="1241"/>
      <c r="G15" s="1241"/>
      <c r="H15" s="1241"/>
      <c r="I15" s="1242" t="s">
        <v>4822</v>
      </c>
      <c r="J15" s="1243"/>
    </row>
    <row r="16" spans="1:10">
      <c r="A16" s="36" t="str">
        <f>+計價表!C4</f>
        <v>Grandior or Jalta or sim</v>
      </c>
      <c r="B16" s="64"/>
      <c r="C16" s="1252"/>
      <c r="D16" s="452"/>
      <c r="E16" s="452"/>
      <c r="F16" s="1253"/>
      <c r="G16" s="452"/>
      <c r="H16" s="3"/>
      <c r="I16" s="452" t="s">
        <v>4822</v>
      </c>
      <c r="J16" s="1254"/>
    </row>
    <row r="17" spans="1:10">
      <c r="A17" s="34" t="str">
        <f>+計價表!A5</f>
        <v xml:space="preserve"> 14 / 1</v>
      </c>
      <c r="B17" s="35" t="str">
        <f>+計價表!B5</f>
        <v>Vienna</v>
      </c>
      <c r="C17" s="1251" t="s">
        <v>4824</v>
      </c>
      <c r="D17" s="391"/>
      <c r="E17" s="391"/>
      <c r="F17" s="391"/>
      <c r="G17" s="391"/>
      <c r="H17" s="67"/>
      <c r="I17" s="1242" t="s">
        <v>4822</v>
      </c>
      <c r="J17" s="1249"/>
    </row>
    <row r="18" spans="1:10">
      <c r="A18" s="36" t="str">
        <f>+計價表!C5</f>
        <v>A.T.H Royal or Reanaissance or sim</v>
      </c>
      <c r="B18" s="37"/>
      <c r="C18" s="1246" t="s">
        <v>4874</v>
      </c>
      <c r="D18" s="452"/>
      <c r="E18" s="452"/>
      <c r="F18" s="452"/>
      <c r="G18" s="452"/>
      <c r="H18" s="452"/>
      <c r="I18" s="452" t="s">
        <v>4823</v>
      </c>
      <c r="J18" s="1254"/>
    </row>
    <row r="19" spans="1:10">
      <c r="A19" s="34" t="str">
        <f>+計價表!A6</f>
        <v xml:space="preserve"> 15 / 1</v>
      </c>
      <c r="B19" s="35" t="str">
        <f>+計價表!B6</f>
        <v xml:space="preserve">Budapest  </v>
      </c>
      <c r="C19" s="1251" t="s">
        <v>4875</v>
      </c>
      <c r="D19" s="1241"/>
      <c r="E19" s="2060" t="s">
        <v>4876</v>
      </c>
      <c r="F19" s="1256"/>
      <c r="G19" s="1241"/>
      <c r="H19" s="1241"/>
      <c r="I19" s="1242" t="s">
        <v>4822</v>
      </c>
      <c r="J19" s="1243"/>
    </row>
    <row r="20" spans="1:10">
      <c r="A20" s="36" t="str">
        <f>+計價表!C6</f>
        <v>Aquicum or sim</v>
      </c>
      <c r="B20" s="37"/>
      <c r="C20" s="1252" t="s">
        <v>4882</v>
      </c>
      <c r="D20" s="452"/>
      <c r="E20" s="2064"/>
      <c r="F20" s="452"/>
      <c r="G20" s="452"/>
      <c r="H20" s="3" t="s">
        <v>4827</v>
      </c>
      <c r="I20" s="452"/>
      <c r="J20" s="1245"/>
    </row>
    <row r="21" spans="1:10">
      <c r="A21" s="34" t="str">
        <f>+計價表!A7</f>
        <v xml:space="preserve"> 16 / 1</v>
      </c>
      <c r="B21" s="36" t="str">
        <f>+計價表!B7</f>
        <v xml:space="preserve">Budapest  </v>
      </c>
      <c r="C21" s="1255" t="s">
        <v>4877</v>
      </c>
      <c r="D21" s="391"/>
      <c r="E21" s="391"/>
      <c r="F21" s="391"/>
      <c r="G21" s="391"/>
      <c r="H21" s="67"/>
      <c r="I21" s="191" t="s">
        <v>4878</v>
      </c>
      <c r="J21" s="1243"/>
    </row>
    <row r="22" spans="1:10">
      <c r="A22" s="36" t="str">
        <f>+計價表!C7</f>
        <v>Aquicum or sim</v>
      </c>
      <c r="B22" s="64"/>
      <c r="C22" s="1246" t="s">
        <v>4879</v>
      </c>
      <c r="D22" s="452"/>
      <c r="E22" s="452"/>
      <c r="F22" s="452"/>
      <c r="G22" s="452"/>
      <c r="H22" s="452"/>
      <c r="I22" s="452" t="s">
        <v>4880</v>
      </c>
      <c r="J22" s="1245"/>
    </row>
    <row r="23" spans="1:10">
      <c r="A23" s="34" t="str">
        <f>+計價表!A8</f>
        <v xml:space="preserve"> 17 / 1</v>
      </c>
      <c r="B23" s="36" t="str">
        <f>+計價表!B8</f>
        <v>Bad Blumau 109.5 / 22.5</v>
      </c>
      <c r="C23" s="1251" t="s">
        <v>4889</v>
      </c>
      <c r="D23" s="1240"/>
      <c r="E23" s="1241"/>
      <c r="F23" s="1241"/>
      <c r="G23" s="1241"/>
      <c r="H23" s="1241"/>
      <c r="I23" s="450" t="s">
        <v>4881</v>
      </c>
      <c r="J23" s="1243"/>
    </row>
    <row r="24" spans="1:10">
      <c r="A24" s="36" t="str">
        <f>+計價表!C8</f>
        <v>Ronger</v>
      </c>
      <c r="B24" s="64"/>
      <c r="C24" s="1252" t="s">
        <v>4883</v>
      </c>
      <c r="D24" s="452"/>
      <c r="E24" s="452"/>
      <c r="F24" s="1253"/>
      <c r="G24" s="452"/>
      <c r="H24" s="3"/>
      <c r="I24" s="452" t="s">
        <v>4885</v>
      </c>
      <c r="J24" s="1254"/>
    </row>
    <row r="25" spans="1:10">
      <c r="A25" s="34" t="str">
        <f>+計價表!A9</f>
        <v xml:space="preserve"> 18 / 1</v>
      </c>
      <c r="B25" s="35" t="str">
        <f>+計價表!B9</f>
        <v>Salzburg</v>
      </c>
      <c r="C25" s="1255" t="s">
        <v>4884</v>
      </c>
      <c r="D25" s="391"/>
      <c r="E25" s="391"/>
      <c r="F25" s="391"/>
      <c r="G25" s="391"/>
      <c r="H25" s="391"/>
      <c r="I25" s="1242" t="s">
        <v>4822</v>
      </c>
      <c r="J25" s="1243"/>
    </row>
    <row r="26" spans="1:10">
      <c r="A26" s="36" t="str">
        <f>+計價表!C9</f>
        <v>A.T. H. Europa or sim</v>
      </c>
      <c r="B26" s="37"/>
      <c r="C26" s="1255" t="s">
        <v>4828</v>
      </c>
      <c r="D26" s="452"/>
      <c r="E26" s="452"/>
      <c r="F26" s="452"/>
      <c r="G26" s="452"/>
      <c r="H26" s="452"/>
      <c r="I26" s="452" t="s">
        <v>4822</v>
      </c>
      <c r="J26" s="1245"/>
    </row>
    <row r="27" spans="1:10">
      <c r="A27" s="34" t="str">
        <f>+計價表!A10</f>
        <v xml:space="preserve"> 19 / 1</v>
      </c>
      <c r="B27" s="35" t="str">
        <f>+計價表!B10</f>
        <v>Salzburg</v>
      </c>
      <c r="C27" s="1251" t="s">
        <v>4887</v>
      </c>
      <c r="D27" s="1241"/>
      <c r="E27" s="1250"/>
      <c r="F27" s="1256"/>
      <c r="G27" s="1241"/>
      <c r="H27" s="1241"/>
      <c r="I27" s="1242" t="s">
        <v>4822</v>
      </c>
      <c r="J27" s="1243"/>
    </row>
    <row r="28" spans="1:10">
      <c r="A28" s="36" t="str">
        <f>+計價表!C10</f>
        <v>A.T. H. Europa or sim</v>
      </c>
      <c r="B28" s="37"/>
      <c r="C28" s="1244" t="s">
        <v>4886</v>
      </c>
      <c r="D28" s="391"/>
      <c r="E28" s="1250"/>
      <c r="F28" s="391"/>
      <c r="G28" s="391"/>
      <c r="H28" s="391"/>
      <c r="I28" s="452" t="s">
        <v>4822</v>
      </c>
      <c r="J28" s="1245"/>
    </row>
    <row r="29" spans="1:10">
      <c r="A29" s="34" t="str">
        <f>+計價表!A11</f>
        <v xml:space="preserve"> 20 / 1</v>
      </c>
      <c r="B29" s="36" t="str">
        <f>+計價表!B11</f>
        <v>MUC/TPE</v>
      </c>
      <c r="C29" s="1251" t="s">
        <v>4810</v>
      </c>
      <c r="D29" s="1241"/>
      <c r="E29" s="1241"/>
      <c r="F29" s="1256"/>
      <c r="G29" s="1256"/>
      <c r="H29" s="1241"/>
      <c r="I29" s="1242" t="s">
        <v>4822</v>
      </c>
      <c r="J29" s="1243"/>
    </row>
    <row r="30" spans="1:10">
      <c r="A30" s="36" t="str">
        <f>+計價表!C11</f>
        <v>Booking Size: 13TWN+1SGL</v>
      </c>
      <c r="B30" s="64"/>
      <c r="C30" s="1255"/>
      <c r="D30" s="391"/>
      <c r="E30" s="391"/>
      <c r="F30" s="1248"/>
      <c r="G30" s="391"/>
      <c r="H30" s="391"/>
      <c r="I30" s="2"/>
      <c r="J30" s="1249"/>
    </row>
    <row r="31" spans="1:10">
      <c r="A31" s="34" t="str">
        <f>+計價表!A12</f>
        <v xml:space="preserve"> D 12</v>
      </c>
      <c r="B31" s="36">
        <f>+計價表!B12</f>
        <v>0</v>
      </c>
      <c r="C31" s="1251"/>
      <c r="D31" s="1241"/>
      <c r="E31" s="1241"/>
      <c r="F31" s="1241"/>
      <c r="G31" s="1241"/>
      <c r="H31" s="1241"/>
      <c r="I31" s="1242"/>
      <c r="J31" s="1243"/>
    </row>
    <row r="32" spans="1:10">
      <c r="A32" s="36">
        <f>+計價表!C12</f>
        <v>0</v>
      </c>
      <c r="B32" s="64"/>
      <c r="C32" s="1246"/>
      <c r="D32" s="391"/>
      <c r="E32" s="1248"/>
      <c r="F32" s="391"/>
      <c r="G32" s="391"/>
      <c r="H32" s="391"/>
      <c r="I32" s="391"/>
      <c r="J32" s="1249"/>
    </row>
    <row r="33" spans="1:10">
      <c r="A33" s="34" t="str">
        <f>+計價表!A13</f>
        <v xml:space="preserve"> D 13</v>
      </c>
      <c r="B33" s="36">
        <f>+計價表!B13</f>
        <v>0</v>
      </c>
      <c r="C33" s="1251"/>
      <c r="D33" s="1241"/>
      <c r="E33" s="1241"/>
      <c r="F33" s="1241"/>
      <c r="G33" s="1241"/>
      <c r="H33" s="1241"/>
      <c r="I33" s="1242"/>
      <c r="J33" s="1243"/>
    </row>
    <row r="34" spans="1:10">
      <c r="A34" s="36">
        <f>+計價表!C13</f>
        <v>0</v>
      </c>
      <c r="B34" s="64"/>
      <c r="C34" s="27"/>
      <c r="D34" s="44"/>
      <c r="E34" s="66"/>
      <c r="F34" s="44"/>
      <c r="G34" s="66"/>
      <c r="H34" s="44"/>
      <c r="I34" s="44"/>
      <c r="J34" s="164"/>
    </row>
    <row r="35" spans="1:10">
      <c r="A35" s="34" t="str">
        <f>+計價表!A14</f>
        <v xml:space="preserve"> D 14</v>
      </c>
      <c r="B35" s="36">
        <f>+計價表!B14</f>
        <v>0</v>
      </c>
      <c r="C35" s="70" t="s">
        <v>4839</v>
      </c>
      <c r="D35" s="42"/>
      <c r="E35" s="42"/>
      <c r="F35" s="42"/>
      <c r="G35" s="42"/>
      <c r="H35" s="42"/>
      <c r="I35" s="42"/>
      <c r="J35" s="71"/>
    </row>
    <row r="36" spans="1:10">
      <c r="A36" s="36">
        <f>+計價表!C14</f>
        <v>0</v>
      </c>
      <c r="B36" s="64"/>
      <c r="C36" s="441" t="s">
        <v>4840</v>
      </c>
      <c r="D36" s="68"/>
      <c r="E36" s="60"/>
      <c r="F36" s="60"/>
      <c r="G36" s="60"/>
      <c r="H36" s="60"/>
      <c r="I36" s="60"/>
      <c r="J36" s="73"/>
    </row>
    <row r="37" spans="1:10">
      <c r="A37" s="38" t="str">
        <f>+計價表!A15</f>
        <v xml:space="preserve"> D 15</v>
      </c>
      <c r="B37" s="34">
        <f>+計價表!B15</f>
        <v>0</v>
      </c>
      <c r="C37" s="442" t="s">
        <v>4841</v>
      </c>
      <c r="D37" s="155"/>
      <c r="E37" s="155"/>
      <c r="F37" s="155"/>
      <c r="G37" s="155"/>
      <c r="H37" s="155"/>
      <c r="I37" s="155"/>
      <c r="J37" s="443"/>
    </row>
    <row r="38" spans="1:10">
      <c r="A38" s="36">
        <f>+計價表!C15</f>
        <v>0</v>
      </c>
      <c r="B38" s="37"/>
      <c r="C38" s="172"/>
      <c r="D38" s="2"/>
      <c r="E38" s="2"/>
      <c r="F38" s="2"/>
      <c r="G38" s="2"/>
      <c r="H38" s="2"/>
      <c r="I38" s="2"/>
      <c r="J38" s="444"/>
    </row>
    <row r="39" spans="1:10">
      <c r="A39" s="34" t="str">
        <f>+計價表!A16</f>
        <v xml:space="preserve"> D 16</v>
      </c>
      <c r="B39" s="35">
        <f>+計價表!B16</f>
        <v>0</v>
      </c>
      <c r="C39" s="70" t="s">
        <v>4834</v>
      </c>
      <c r="D39" s="42"/>
      <c r="E39" s="42"/>
      <c r="F39" s="42"/>
      <c r="G39" s="42"/>
      <c r="H39" s="42"/>
      <c r="I39" s="42"/>
      <c r="J39" s="71"/>
    </row>
    <row r="40" spans="1:10">
      <c r="A40" s="36">
        <f>+計價表!C16</f>
        <v>0</v>
      </c>
      <c r="B40" s="37"/>
      <c r="C40" s="441" t="s">
        <v>4835</v>
      </c>
      <c r="D40" s="68"/>
      <c r="E40" s="60"/>
      <c r="F40" s="60"/>
      <c r="G40" s="60"/>
      <c r="H40" s="60"/>
      <c r="I40" s="60"/>
      <c r="J40" s="73"/>
    </row>
    <row r="41" spans="1:10">
      <c r="A41" s="34" t="str">
        <f>+計價表!A17</f>
        <v xml:space="preserve"> D 17</v>
      </c>
      <c r="B41" s="35">
        <f>+計價表!B17</f>
        <v>0</v>
      </c>
      <c r="C41" s="172" t="s">
        <v>979</v>
      </c>
      <c r="D41" s="44"/>
      <c r="E41" s="44"/>
      <c r="F41" s="66"/>
      <c r="G41" s="66"/>
      <c r="H41" s="44"/>
      <c r="I41" s="65"/>
      <c r="J41" s="164"/>
    </row>
    <row r="42" spans="1:10">
      <c r="A42" s="36">
        <f>+計價表!C17</f>
        <v>0</v>
      </c>
      <c r="B42" s="37"/>
      <c r="C42" s="161" t="s">
        <v>978</v>
      </c>
      <c r="D42" s="44"/>
      <c r="E42" s="44"/>
      <c r="F42" s="65"/>
      <c r="G42" s="44"/>
      <c r="H42" s="44"/>
      <c r="I42" s="2"/>
      <c r="J42" s="164"/>
    </row>
    <row r="43" spans="1:10">
      <c r="A43" s="34" t="str">
        <f>+計價表!A18</f>
        <v xml:space="preserve"> D 18</v>
      </c>
      <c r="B43" s="35">
        <f>+計價表!B18</f>
        <v>0</v>
      </c>
      <c r="C43" s="25" t="s">
        <v>511</v>
      </c>
      <c r="D43" s="42"/>
      <c r="E43" s="42"/>
      <c r="F43" s="42"/>
      <c r="G43" s="42"/>
      <c r="H43" s="42"/>
      <c r="I43" s="42"/>
      <c r="J43" s="71"/>
    </row>
    <row r="44" spans="1:10">
      <c r="A44" s="36">
        <f>+計價表!C18</f>
        <v>0</v>
      </c>
      <c r="B44" s="37"/>
      <c r="C44" s="28" t="s">
        <v>512</v>
      </c>
      <c r="D44" s="43"/>
      <c r="E44" s="43"/>
      <c r="F44" s="43"/>
      <c r="G44" s="43"/>
      <c r="H44" s="43"/>
      <c r="I44" s="43"/>
      <c r="J44" s="73"/>
    </row>
    <row r="45" spans="1:10">
      <c r="A45" s="34" t="str">
        <f>+計價表!A19</f>
        <v xml:space="preserve"> D 19</v>
      </c>
      <c r="B45" s="35">
        <f>+計價表!B19</f>
        <v>0</v>
      </c>
      <c r="C45" s="70"/>
      <c r="D45" s="42"/>
      <c r="E45" s="42"/>
      <c r="F45" s="42"/>
      <c r="G45" s="42"/>
      <c r="H45" s="42"/>
      <c r="I45" s="42"/>
      <c r="J45" s="71"/>
    </row>
    <row r="46" spans="1:10">
      <c r="A46" s="36">
        <f>+計價表!C19</f>
        <v>0</v>
      </c>
      <c r="B46" s="37"/>
      <c r="C46" s="441"/>
      <c r="D46" s="68"/>
      <c r="E46" s="60"/>
      <c r="F46" s="60"/>
      <c r="G46" s="60"/>
      <c r="H46" s="60"/>
      <c r="I46" s="60"/>
      <c r="J46" s="73"/>
    </row>
    <row r="47" spans="1:10">
      <c r="A47" s="34" t="str">
        <f>+計價表!A20</f>
        <v xml:space="preserve"> D 20</v>
      </c>
      <c r="B47" s="35">
        <f>+計價表!B20</f>
        <v>0</v>
      </c>
      <c r="C47" s="172"/>
      <c r="D47" s="44"/>
      <c r="E47" s="44"/>
      <c r="F47" s="66"/>
      <c r="G47" s="66"/>
      <c r="H47" s="44"/>
      <c r="I47" s="65"/>
      <c r="J47" s="164"/>
    </row>
    <row r="48" spans="1:10">
      <c r="A48" s="36">
        <f>+計價表!C20</f>
        <v>0</v>
      </c>
      <c r="B48" s="37"/>
      <c r="C48" s="161"/>
      <c r="D48" s="44"/>
      <c r="E48" s="44"/>
      <c r="F48" s="65"/>
      <c r="G48" s="44"/>
      <c r="H48" s="44"/>
      <c r="I48" s="2"/>
      <c r="J48" s="164"/>
    </row>
    <row r="49" spans="1:10">
      <c r="A49" s="34" t="str">
        <f>+計價表!A21</f>
        <v xml:space="preserve"> D 21</v>
      </c>
      <c r="B49" s="35">
        <f>+計價表!B21</f>
        <v>0</v>
      </c>
      <c r="C49" s="25"/>
      <c r="D49" s="42"/>
      <c r="E49" s="42"/>
      <c r="F49" s="42"/>
      <c r="G49" s="42"/>
      <c r="H49" s="42"/>
      <c r="I49" s="42"/>
      <c r="J49" s="71"/>
    </row>
    <row r="50" spans="1:10">
      <c r="A50" s="36">
        <f>+計價表!C21</f>
        <v>0</v>
      </c>
      <c r="B50" s="37"/>
      <c r="C50" s="28"/>
      <c r="D50" s="43"/>
      <c r="E50" s="43"/>
      <c r="F50" s="43"/>
      <c r="G50" s="43"/>
      <c r="H50" s="43"/>
      <c r="I50" s="43"/>
      <c r="J50" s="73"/>
    </row>
    <row r="51" spans="1:10" ht="18.75">
      <c r="A51" s="1"/>
      <c r="B51" s="1"/>
      <c r="C51" s="1"/>
      <c r="D51" s="1"/>
      <c r="E51" s="1"/>
      <c r="F51" s="139" t="s">
        <v>966</v>
      </c>
      <c r="G51" s="26"/>
      <c r="H51" s="26"/>
      <c r="I51" s="26"/>
      <c r="J51" s="140"/>
    </row>
    <row r="52" spans="1:10" ht="18.75">
      <c r="A52" s="1"/>
      <c r="B52" s="1"/>
      <c r="C52" s="1"/>
      <c r="D52" s="1"/>
      <c r="E52" s="1"/>
      <c r="F52" s="141" t="s">
        <v>967</v>
      </c>
      <c r="G52" s="1"/>
      <c r="H52" s="1"/>
      <c r="I52" s="1"/>
      <c r="J52" s="142"/>
    </row>
    <row r="53" spans="1:10">
      <c r="A53" s="1"/>
      <c r="B53" s="1"/>
      <c r="C53" s="1"/>
      <c r="D53" s="1"/>
      <c r="E53" s="1"/>
      <c r="F53" s="2" t="s">
        <v>968</v>
      </c>
      <c r="G53" s="1"/>
      <c r="H53" s="1"/>
      <c r="I53" s="1"/>
      <c r="J53" s="142"/>
    </row>
    <row r="54" spans="1:10">
      <c r="F54" s="67" t="s">
        <v>969</v>
      </c>
      <c r="G54" s="1"/>
      <c r="H54" s="1"/>
      <c r="I54" s="1"/>
      <c r="J54" s="142"/>
    </row>
    <row r="55" spans="1:10" ht="20.25" thickBot="1">
      <c r="A55" s="145"/>
      <c r="B55" s="144"/>
      <c r="C55" s="145"/>
      <c r="D55" s="145"/>
      <c r="E55" s="145"/>
      <c r="F55" s="146" t="s">
        <v>970</v>
      </c>
      <c r="G55" s="145"/>
      <c r="H55" s="145"/>
      <c r="I55" s="145"/>
      <c r="J55" s="147"/>
    </row>
    <row r="56" spans="1:10">
      <c r="A56" s="12"/>
      <c r="B56" s="32" t="s">
        <v>83</v>
      </c>
      <c r="C56" s="428" t="str">
        <f>+C6</f>
        <v>Artisan / Mr. Jay</v>
      </c>
      <c r="D56" s="428"/>
      <c r="E56" s="428"/>
      <c r="F56" s="428"/>
      <c r="G56" s="428"/>
      <c r="H56" s="429"/>
      <c r="I56" s="429"/>
      <c r="J56" s="15"/>
    </row>
    <row r="57" spans="1:10">
      <c r="A57" s="12"/>
      <c r="B57" s="10" t="s">
        <v>84</v>
      </c>
      <c r="C57" s="430" t="str">
        <f>+C7</f>
        <v>EETS/TPE/Felicia</v>
      </c>
      <c r="D57" s="430"/>
      <c r="E57" s="430"/>
      <c r="F57" s="430"/>
      <c r="G57" s="431"/>
      <c r="H57" s="431"/>
      <c r="I57" s="431"/>
      <c r="J57" s="15"/>
    </row>
    <row r="58" spans="1:10">
      <c r="A58" s="12"/>
      <c r="B58" s="32" t="s">
        <v>85</v>
      </c>
      <c r="C58" s="432" t="str">
        <f>+F7</f>
        <v>2017/Sept/07</v>
      </c>
      <c r="D58" s="430"/>
      <c r="E58" s="430"/>
      <c r="F58" s="430"/>
      <c r="G58" s="431"/>
      <c r="H58" s="431"/>
      <c r="I58" s="431"/>
      <c r="J58" s="15"/>
    </row>
    <row r="59" spans="1:10">
      <c r="A59" s="12"/>
      <c r="B59" s="12"/>
      <c r="C59" s="15"/>
      <c r="D59" s="15"/>
      <c r="E59" s="12"/>
      <c r="F59" s="12"/>
      <c r="G59" s="12"/>
      <c r="H59" s="12"/>
      <c r="I59" s="12"/>
      <c r="J59" s="12"/>
    </row>
    <row r="60" spans="1:10" ht="16.5" thickBot="1">
      <c r="A60" s="12"/>
      <c r="B60" s="13" t="s">
        <v>93</v>
      </c>
      <c r="C60" s="433" t="str">
        <f>+C8</f>
        <v>#0110 12D MUC-MUC SQ-ACH Change ITIN</v>
      </c>
      <c r="D60" s="433"/>
      <c r="E60" s="433"/>
      <c r="F60" s="433"/>
      <c r="G60" s="433"/>
      <c r="H60" s="433">
        <f>+I8</f>
        <v>2</v>
      </c>
      <c r="I60" s="33" t="str">
        <f>+J8</f>
        <v>PAGE(S)</v>
      </c>
      <c r="J60" s="12"/>
    </row>
    <row r="61" spans="1:10" ht="16.5">
      <c r="A61" s="12"/>
      <c r="B61" s="10" t="s">
        <v>474</v>
      </c>
      <c r="C61" s="10"/>
      <c r="D61" s="11" t="s">
        <v>191</v>
      </c>
      <c r="E61" s="11"/>
      <c r="F61" s="12"/>
      <c r="G61" s="12"/>
      <c r="H61" s="12"/>
      <c r="I61" s="12"/>
      <c r="J61" s="12"/>
    </row>
    <row r="62" spans="1:10">
      <c r="A62" s="12"/>
      <c r="B62" s="12"/>
      <c r="C62" s="12" t="s">
        <v>168</v>
      </c>
      <c r="D62" s="12" t="s">
        <v>169</v>
      </c>
      <c r="E62" s="12" t="s">
        <v>73</v>
      </c>
      <c r="F62" s="12" t="s">
        <v>74</v>
      </c>
      <c r="G62" s="12" t="s">
        <v>75</v>
      </c>
      <c r="H62" s="12"/>
      <c r="I62" s="12"/>
    </row>
    <row r="63" spans="1:10" ht="16.5">
      <c r="A63" s="12"/>
      <c r="B63" s="10" t="s">
        <v>190</v>
      </c>
      <c r="C63" s="434" t="str">
        <f>+計價表!C31</f>
        <v>929.-</v>
      </c>
      <c r="D63" s="434" t="str">
        <f>+計價表!D31</f>
        <v>831.-</v>
      </c>
      <c r="E63" s="434" t="str">
        <f>+計價表!E31</f>
        <v>778.-</v>
      </c>
      <c r="F63" s="434" t="str">
        <f>+計價表!F31</f>
        <v>760.-</v>
      </c>
      <c r="G63" s="434" t="str">
        <f>+計價表!G31</f>
        <v>732.-</v>
      </c>
      <c r="H63" s="434" t="str">
        <f>+計價表!H31</f>
        <v xml:space="preserve"> </v>
      </c>
      <c r="I63" s="434" t="str">
        <f>+計價表!I31</f>
        <v xml:space="preserve"> </v>
      </c>
    </row>
    <row r="64" spans="1:10" ht="17.25" thickBot="1">
      <c r="A64" s="12"/>
      <c r="B64" s="11"/>
      <c r="C64" s="12" t="s">
        <v>479</v>
      </c>
      <c r="D64" s="22"/>
      <c r="E64" s="22"/>
      <c r="F64" s="435" t="str">
        <f>+計價表!M31</f>
        <v>300.-</v>
      </c>
      <c r="G64" s="10" t="s">
        <v>190</v>
      </c>
      <c r="H64" s="10" t="s">
        <v>114</v>
      </c>
      <c r="I64" s="12"/>
      <c r="J64" s="12"/>
    </row>
    <row r="65" spans="1:10">
      <c r="A65" s="12"/>
      <c r="C65" s="12"/>
      <c r="E65" s="173"/>
      <c r="F65" s="17"/>
      <c r="G65" s="12"/>
      <c r="J65" s="17"/>
    </row>
    <row r="66" spans="1:10" ht="16.5">
      <c r="A66" s="12"/>
      <c r="B66" s="10" t="s">
        <v>190</v>
      </c>
      <c r="C66" s="434" t="str">
        <f>+計價表!J31</f>
        <v xml:space="preserve"> </v>
      </c>
      <c r="D66" s="434" t="str">
        <f>+計價表!C38</f>
        <v xml:space="preserve"> </v>
      </c>
      <c r="E66" s="434" t="str">
        <f>+計價表!D38</f>
        <v xml:space="preserve"> </v>
      </c>
      <c r="F66" s="434" t="str">
        <f>+計價表!E38</f>
        <v xml:space="preserve"> </v>
      </c>
      <c r="G66" s="434" t="str">
        <f>+計價表!F38</f>
        <v xml:space="preserve"> </v>
      </c>
      <c r="H66" s="434" t="str">
        <f>+計價表!G38</f>
        <v xml:space="preserve"> </v>
      </c>
      <c r="I66" s="434" t="str">
        <f>+計價表!H38</f>
        <v xml:space="preserve"> </v>
      </c>
    </row>
    <row r="67" spans="1:10">
      <c r="A67" s="12"/>
      <c r="B67" s="18"/>
      <c r="C67" s="174" t="s">
        <v>475</v>
      </c>
      <c r="D67" s="12"/>
      <c r="E67" s="175" t="s">
        <v>4836</v>
      </c>
      <c r="F67" s="12" t="s">
        <v>477</v>
      </c>
      <c r="G67" s="175" t="s">
        <v>4837</v>
      </c>
      <c r="H67" s="18"/>
      <c r="I67" s="18"/>
      <c r="J67" s="12"/>
    </row>
    <row r="68" spans="1:10">
      <c r="A68" s="12"/>
      <c r="B68" s="12" t="s">
        <v>480</v>
      </c>
      <c r="C68" s="12"/>
      <c r="D68" s="12"/>
      <c r="E68" s="12"/>
      <c r="F68" s="12"/>
      <c r="G68" s="12"/>
      <c r="H68" s="12"/>
      <c r="I68" s="12"/>
      <c r="J68" s="12"/>
    </row>
    <row r="69" spans="1:10" ht="19.5" thickBot="1">
      <c r="A69" s="12"/>
      <c r="B69" s="236" t="s">
        <v>481</v>
      </c>
      <c r="C69" s="12"/>
      <c r="D69" s="12"/>
      <c r="E69" s="12"/>
      <c r="F69" s="12"/>
      <c r="G69" s="39">
        <v>9</v>
      </c>
      <c r="H69" s="21" t="s">
        <v>963</v>
      </c>
      <c r="I69" s="12"/>
      <c r="J69" s="12"/>
    </row>
    <row r="70" spans="1:10">
      <c r="A70" s="12"/>
      <c r="B70" s="436" t="str">
        <f>+計價表!B2</f>
        <v>Krumlov</v>
      </c>
      <c r="C70" s="436" t="str">
        <f>+計價表!C2</f>
        <v>Mlyn or Zvon or sim</v>
      </c>
      <c r="D70" s="436"/>
      <c r="E70" s="436" t="str">
        <f>+計價表!B3</f>
        <v>Prague</v>
      </c>
      <c r="F70" s="436" t="str">
        <f>+計價表!C3</f>
        <v>Grandior or Jalta or sim</v>
      </c>
      <c r="G70" s="436"/>
      <c r="H70" s="436" t="str">
        <f>+計價表!B4</f>
        <v>Prague</v>
      </c>
      <c r="I70" s="436" t="str">
        <f>+計價表!C4</f>
        <v>Grandior or Jalta or sim</v>
      </c>
      <c r="J70" s="430"/>
    </row>
    <row r="71" spans="1:10">
      <c r="A71" s="12"/>
      <c r="B71" s="436" t="str">
        <f>+計價表!B5</f>
        <v>Vienna</v>
      </c>
      <c r="C71" s="436" t="str">
        <f>+計價表!C5</f>
        <v>A.T.H Royal or Reanaissance or sim</v>
      </c>
      <c r="D71" s="436"/>
      <c r="E71" s="437" t="str">
        <f>+計價表!B6</f>
        <v xml:space="preserve">Budapest  </v>
      </c>
      <c r="F71" s="436" t="str">
        <f>+計價表!C6</f>
        <v>Aquicum or sim</v>
      </c>
      <c r="G71" s="436"/>
      <c r="H71" s="436" t="str">
        <f>+計價表!B7</f>
        <v xml:space="preserve">Budapest  </v>
      </c>
      <c r="I71" s="436" t="str">
        <f>+計價表!C7</f>
        <v>Aquicum or sim</v>
      </c>
      <c r="J71" s="430"/>
    </row>
    <row r="72" spans="1:10">
      <c r="A72" s="12"/>
      <c r="B72" s="436" t="str">
        <f>+計價表!B8</f>
        <v>Bad Blumau 109.5 / 22.5</v>
      </c>
      <c r="C72" s="436" t="str">
        <f>+計價表!C8</f>
        <v>Ronger</v>
      </c>
      <c r="D72" s="436"/>
      <c r="E72" s="436" t="str">
        <f>+計價表!B9</f>
        <v>Salzburg</v>
      </c>
      <c r="F72" s="436" t="str">
        <f>+計價表!C9</f>
        <v>A.T. H. Europa or sim</v>
      </c>
      <c r="G72" s="436"/>
      <c r="H72" s="436" t="str">
        <f>+計價表!B10</f>
        <v>Salzburg</v>
      </c>
      <c r="I72" s="436" t="str">
        <f>+計價表!C10</f>
        <v>A.T. H. Europa or sim</v>
      </c>
      <c r="J72" s="430"/>
    </row>
    <row r="73" spans="1:10">
      <c r="A73" s="12"/>
      <c r="B73" s="436" t="str">
        <f>+計價表!B11</f>
        <v>MUC/TPE</v>
      </c>
      <c r="C73" s="436" t="str">
        <f>+計價表!C11</f>
        <v>Booking Size: 13TWN+1SGL</v>
      </c>
      <c r="D73" s="436"/>
      <c r="E73" s="436">
        <f>+計價表!B12</f>
        <v>0</v>
      </c>
      <c r="F73" s="436">
        <f>+計價表!C12</f>
        <v>0</v>
      </c>
      <c r="G73" s="436"/>
      <c r="H73" s="436">
        <f>+計價表!B13</f>
        <v>0</v>
      </c>
      <c r="I73" s="436">
        <f>+計價表!C13</f>
        <v>0</v>
      </c>
      <c r="J73" s="430"/>
    </row>
    <row r="74" spans="1:10">
      <c r="A74" s="12"/>
      <c r="B74" s="436">
        <f>+計價表!B14</f>
        <v>0</v>
      </c>
      <c r="C74" s="436">
        <f>+計價表!C14</f>
        <v>0</v>
      </c>
      <c r="D74" s="436"/>
      <c r="E74" s="436">
        <f>+計價表!B15</f>
        <v>0</v>
      </c>
      <c r="F74" s="436">
        <f>+計價表!C15</f>
        <v>0</v>
      </c>
      <c r="G74" s="436"/>
      <c r="H74" s="436">
        <f>+計價表!B16</f>
        <v>0</v>
      </c>
      <c r="I74" s="436">
        <f>+計價表!C16</f>
        <v>0</v>
      </c>
      <c r="J74" s="430"/>
    </row>
    <row r="75" spans="1:10">
      <c r="A75" s="12"/>
      <c r="B75" s="436">
        <f>+計價表!B17</f>
        <v>0</v>
      </c>
      <c r="C75" s="436">
        <f>+計價表!C17</f>
        <v>0</v>
      </c>
      <c r="D75" s="436"/>
      <c r="E75" s="436">
        <f>+計價表!B18</f>
        <v>0</v>
      </c>
      <c r="F75" s="436">
        <f>+計價表!C18</f>
        <v>0</v>
      </c>
      <c r="G75" s="436"/>
      <c r="H75" s="436">
        <f>+計價表!B19</f>
        <v>0</v>
      </c>
      <c r="I75" s="436">
        <f>+計價表!C19</f>
        <v>0</v>
      </c>
      <c r="J75" s="430"/>
    </row>
    <row r="76" spans="1:10">
      <c r="A76" s="12"/>
      <c r="B76" s="436">
        <f>+計價表!B20</f>
        <v>0</v>
      </c>
      <c r="C76" s="436">
        <f>+計價表!C20</f>
        <v>0</v>
      </c>
      <c r="D76" s="436"/>
      <c r="E76" s="436">
        <f>+計價表!B21</f>
        <v>0</v>
      </c>
      <c r="F76" s="436">
        <f>+計價表!C21</f>
        <v>0</v>
      </c>
      <c r="G76" s="436"/>
      <c r="H76" s="436"/>
      <c r="I76" s="436" t="s">
        <v>144</v>
      </c>
      <c r="J76" s="430"/>
    </row>
    <row r="77" spans="1:10" ht="16.5" thickBot="1">
      <c r="A77" s="12"/>
      <c r="B77" s="19" t="s">
        <v>427</v>
      </c>
      <c r="D77" s="176" t="s">
        <v>94</v>
      </c>
      <c r="E77" s="12" t="s">
        <v>428</v>
      </c>
      <c r="F77" s="12"/>
      <c r="H77" s="177">
        <v>9</v>
      </c>
      <c r="I77" s="19" t="s">
        <v>429</v>
      </c>
    </row>
    <row r="78" spans="1:10" ht="16.5" thickBot="1">
      <c r="A78" s="12"/>
      <c r="D78" s="178">
        <v>2</v>
      </c>
      <c r="E78" s="19" t="s">
        <v>1003</v>
      </c>
      <c r="H78" s="177">
        <v>2</v>
      </c>
      <c r="I78" s="19" t="s">
        <v>431</v>
      </c>
    </row>
    <row r="79" spans="1:10">
      <c r="A79" s="12" t="s">
        <v>104</v>
      </c>
      <c r="B79" s="12" t="s">
        <v>43</v>
      </c>
      <c r="C79" s="12"/>
      <c r="D79" s="12"/>
      <c r="E79" s="12"/>
      <c r="F79" s="12"/>
      <c r="G79" s="12"/>
      <c r="H79" s="12"/>
      <c r="I79" s="12"/>
      <c r="J79" s="12"/>
    </row>
    <row r="80" spans="1:10" ht="16.5" thickBot="1">
      <c r="A80" s="12"/>
      <c r="B80" s="20" t="s">
        <v>44</v>
      </c>
      <c r="C80" s="12" t="s">
        <v>432</v>
      </c>
      <c r="D80" s="39" t="s">
        <v>4838</v>
      </c>
      <c r="E80" s="174" t="s">
        <v>433</v>
      </c>
      <c r="G80" s="39" t="s">
        <v>4838</v>
      </c>
      <c r="H80" s="12" t="s">
        <v>434</v>
      </c>
      <c r="I80" s="12"/>
      <c r="J80" s="12"/>
    </row>
    <row r="81" spans="1:10" ht="16.5" thickBot="1">
      <c r="A81" s="12"/>
      <c r="B81" s="12" t="s">
        <v>435</v>
      </c>
      <c r="C81" s="12"/>
      <c r="D81" s="12"/>
      <c r="E81" s="12"/>
      <c r="F81" s="39" t="s">
        <v>1001</v>
      </c>
      <c r="G81" s="12" t="s">
        <v>436</v>
      </c>
      <c r="H81" s="176" t="s">
        <v>437</v>
      </c>
      <c r="I81" s="12" t="s">
        <v>95</v>
      </c>
      <c r="J81" s="176" t="s">
        <v>438</v>
      </c>
    </row>
    <row r="82" spans="1:10">
      <c r="A82" s="12"/>
      <c r="B82" s="12" t="s">
        <v>472</v>
      </c>
      <c r="C82" s="12"/>
      <c r="D82" s="12"/>
      <c r="E82" s="12"/>
      <c r="F82" s="12"/>
      <c r="G82" s="12"/>
      <c r="H82" s="12"/>
      <c r="I82" s="12"/>
      <c r="J82" s="12"/>
    </row>
    <row r="83" spans="1:10">
      <c r="A83" s="12"/>
      <c r="B83" s="12" t="s">
        <v>96</v>
      </c>
      <c r="C83" s="12"/>
      <c r="D83" s="12"/>
      <c r="E83" s="12" t="s">
        <v>473</v>
      </c>
      <c r="F83" s="12"/>
      <c r="G83" s="12"/>
      <c r="H83" s="12"/>
      <c r="I83" s="15"/>
      <c r="J83" s="12"/>
    </row>
    <row r="84" spans="1:10">
      <c r="A84" s="12"/>
      <c r="B84" s="243" t="s">
        <v>542</v>
      </c>
      <c r="C84" s="180"/>
      <c r="D84" s="180"/>
      <c r="F84" s="180"/>
      <c r="G84" s="180"/>
      <c r="H84" s="180"/>
      <c r="I84" s="181"/>
      <c r="J84" s="180"/>
    </row>
    <row r="85" spans="1:10">
      <c r="A85" s="12"/>
      <c r="B85" s="244"/>
      <c r="C85" s="245"/>
      <c r="D85" s="246"/>
      <c r="E85" s="247"/>
      <c r="F85" s="42"/>
      <c r="G85" s="42"/>
      <c r="H85" s="248"/>
      <c r="I85" s="249"/>
      <c r="J85" s="250"/>
    </row>
    <row r="86" spans="1:10">
      <c r="A86" s="12"/>
      <c r="B86" s="251"/>
      <c r="C86" s="45"/>
      <c r="D86" s="252"/>
      <c r="E86" s="253"/>
      <c r="F86" s="254"/>
      <c r="G86" s="255"/>
      <c r="H86" s="43"/>
      <c r="I86" s="256"/>
      <c r="J86" s="257"/>
    </row>
    <row r="87" spans="1:10">
      <c r="A87" s="12"/>
      <c r="B87" s="32" t="s">
        <v>971</v>
      </c>
      <c r="C87" s="32"/>
      <c r="D87" s="32"/>
      <c r="E87" s="182"/>
      <c r="F87" s="182"/>
      <c r="G87" s="182"/>
      <c r="H87" s="182"/>
      <c r="I87" s="258"/>
      <c r="J87" s="181"/>
    </row>
    <row r="88" spans="1:10">
      <c r="A88" s="12"/>
      <c r="B88" s="2" t="s">
        <v>972</v>
      </c>
      <c r="C88" s="44"/>
      <c r="D88" s="44"/>
      <c r="E88" s="66"/>
      <c r="F88" s="66"/>
      <c r="G88" s="44"/>
      <c r="H88" s="259"/>
      <c r="I88" s="44"/>
      <c r="J88" s="183"/>
    </row>
    <row r="89" spans="1:10">
      <c r="A89" s="12"/>
      <c r="B89" s="67" t="s">
        <v>973</v>
      </c>
      <c r="C89" s="44"/>
      <c r="D89" s="44"/>
      <c r="E89" s="44"/>
      <c r="F89" s="260"/>
      <c r="G89" s="44"/>
      <c r="H89" s="259"/>
      <c r="I89" s="260"/>
      <c r="J89" s="181"/>
    </row>
    <row r="90" spans="1:10">
      <c r="A90" s="12"/>
      <c r="B90" s="184" t="s">
        <v>974</v>
      </c>
      <c r="F90" s="185"/>
      <c r="G90" s="439"/>
    </row>
    <row r="91" spans="1:10">
      <c r="A91" s="12"/>
      <c r="B91" s="67"/>
      <c r="C91" s="44"/>
      <c r="D91" s="44"/>
      <c r="E91" s="44"/>
      <c r="F91" s="2" t="s">
        <v>975</v>
      </c>
      <c r="G91" s="440"/>
      <c r="H91" s="10" t="s">
        <v>97</v>
      </c>
      <c r="I91" s="440"/>
      <c r="J91" s="181"/>
    </row>
    <row r="92" spans="1:10">
      <c r="A92" s="12"/>
      <c r="B92" s="184" t="s">
        <v>976</v>
      </c>
    </row>
    <row r="93" spans="1:10">
      <c r="A93" s="12"/>
      <c r="F93" s="60"/>
      <c r="G93" s="60"/>
      <c r="H93" s="60"/>
      <c r="I93" s="61"/>
      <c r="J93" s="181"/>
    </row>
    <row r="94" spans="1:10">
      <c r="A94" s="12"/>
      <c r="G94" s="19" t="s">
        <v>977</v>
      </c>
      <c r="I94" s="12"/>
    </row>
    <row r="95" spans="1:10">
      <c r="A95" s="12"/>
      <c r="J95" s="181"/>
    </row>
    <row r="96" spans="1:10">
      <c r="A96" s="12"/>
      <c r="B96" s="185"/>
      <c r="C96" s="1"/>
      <c r="D96" s="1"/>
      <c r="E96" s="1"/>
      <c r="F96" s="1"/>
      <c r="G96" s="438"/>
      <c r="H96" s="1"/>
      <c r="I96" s="438"/>
    </row>
    <row r="97" spans="1:10">
      <c r="A97" s="12"/>
      <c r="B97" s="32"/>
      <c r="C97" s="18"/>
      <c r="D97" s="1"/>
      <c r="E97" s="1"/>
      <c r="F97" s="2"/>
      <c r="G97" s="1"/>
      <c r="H97" s="32"/>
      <c r="I97" s="1"/>
      <c r="J97" s="12"/>
    </row>
    <row r="98" spans="1:10">
      <c r="A98" s="12"/>
      <c r="B98" s="1"/>
      <c r="C98" s="1"/>
      <c r="D98" s="18"/>
      <c r="E98" s="18"/>
      <c r="F98" s="1"/>
      <c r="G98" s="1"/>
      <c r="H98" s="1"/>
      <c r="I98" s="18"/>
      <c r="J98" s="12"/>
    </row>
    <row r="99" spans="1:10">
      <c r="B99" s="1"/>
      <c r="C99" s="1"/>
      <c r="D99" s="1"/>
      <c r="E99" s="1"/>
      <c r="F99" s="1"/>
      <c r="G99" s="1"/>
      <c r="H99" s="1"/>
      <c r="I99" s="18"/>
    </row>
    <row r="102" spans="1:10">
      <c r="A102"/>
      <c r="B102"/>
      <c r="C102"/>
      <c r="D102"/>
      <c r="E102"/>
      <c r="F102"/>
      <c r="G102"/>
      <c r="H102"/>
      <c r="I102"/>
      <c r="J102"/>
    </row>
    <row r="103" spans="1:10">
      <c r="A103"/>
      <c r="B103"/>
      <c r="C103"/>
      <c r="D103"/>
      <c r="E103"/>
      <c r="F103"/>
      <c r="G103"/>
      <c r="H103"/>
      <c r="I103"/>
      <c r="J103"/>
    </row>
    <row r="104" spans="1:10">
      <c r="A104"/>
      <c r="B104"/>
      <c r="C104"/>
      <c r="D104"/>
      <c r="E104"/>
      <c r="F104"/>
      <c r="G104"/>
      <c r="H104"/>
      <c r="I104"/>
      <c r="J104"/>
    </row>
    <row r="105" spans="1:10">
      <c r="A105"/>
      <c r="B105"/>
      <c r="C105"/>
      <c r="D105"/>
      <c r="E105"/>
      <c r="F105"/>
      <c r="G105"/>
      <c r="H105"/>
      <c r="I105"/>
      <c r="J105"/>
    </row>
    <row r="106" spans="1:10">
      <c r="A106"/>
      <c r="B106"/>
      <c r="C106"/>
      <c r="D106"/>
      <c r="E106"/>
      <c r="F106"/>
      <c r="G106"/>
      <c r="H106"/>
      <c r="I106"/>
      <c r="J106"/>
    </row>
    <row r="107" spans="1:10">
      <c r="A107"/>
      <c r="B107"/>
      <c r="C107"/>
      <c r="D107"/>
      <c r="E107"/>
      <c r="F107"/>
      <c r="G107"/>
      <c r="H107"/>
      <c r="I107"/>
      <c r="J107"/>
    </row>
    <row r="108" spans="1:10">
      <c r="A108"/>
      <c r="B108"/>
      <c r="C108"/>
      <c r="D108"/>
      <c r="E108"/>
      <c r="F108"/>
      <c r="G108"/>
      <c r="H108"/>
      <c r="I108"/>
      <c r="J108"/>
    </row>
    <row r="109" spans="1:10">
      <c r="A109"/>
      <c r="B109"/>
      <c r="C109"/>
      <c r="D109"/>
      <c r="E109"/>
      <c r="F109"/>
      <c r="G109"/>
      <c r="H109"/>
      <c r="I109"/>
      <c r="J109"/>
    </row>
    <row r="110" spans="1:10">
      <c r="A110"/>
      <c r="B110"/>
      <c r="C110"/>
      <c r="D110"/>
      <c r="E110"/>
      <c r="F110"/>
      <c r="G110"/>
      <c r="H110"/>
      <c r="I110"/>
      <c r="J110"/>
    </row>
    <row r="111" spans="1:10">
      <c r="A111"/>
      <c r="B111"/>
      <c r="C111"/>
      <c r="D111"/>
      <c r="E111"/>
      <c r="F111"/>
      <c r="G111"/>
      <c r="H111"/>
      <c r="I111"/>
      <c r="J111"/>
    </row>
  </sheetData>
  <sheetProtection password="C69B" sheet="1" formatCells="0" formatColumns="0" formatRows="0" insertColumns="0" insertRows="0" insertHyperlinks="0" deleteColumns="0" deleteRows="0" sort="0" autoFilter="0" pivotTables="0"/>
  <phoneticPr fontId="23" type="noConversion"/>
  <printOptions horizontalCentered="1" verticalCentered="1"/>
  <pageMargins left="0" right="0" top="0" bottom="0" header="0" footer="0"/>
  <pageSetup scale="94" orientation="portrait" blackAndWhite="1" r:id="rId1"/>
  <headerFooter alignWithMargins="0"/>
  <rowBreaks count="1" manualBreakCount="1">
    <brk id="50" max="9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workbookViewId="0">
      <selection activeCell="Q38" sqref="Q38"/>
    </sheetView>
  </sheetViews>
  <sheetFormatPr defaultRowHeight="15.75"/>
  <sheetData>
    <row r="1" spans="1:1">
      <c r="A1" s="468" t="s">
        <v>1062</v>
      </c>
    </row>
    <row r="2" spans="1:1">
      <c r="A2" s="539" t="s">
        <v>1217</v>
      </c>
    </row>
    <row r="4" spans="1:1">
      <c r="A4" t="s">
        <v>1218</v>
      </c>
    </row>
    <row r="5" spans="1:1">
      <c r="A5" t="s">
        <v>1219</v>
      </c>
    </row>
    <row r="6" spans="1:1">
      <c r="A6" t="s">
        <v>1220</v>
      </c>
    </row>
    <row r="7" spans="1:1">
      <c r="A7" s="655" t="s">
        <v>2442</v>
      </c>
    </row>
    <row r="9" spans="1:1">
      <c r="A9" t="s">
        <v>1221</v>
      </c>
    </row>
    <row r="10" spans="1:1">
      <c r="A10" t="s">
        <v>1222</v>
      </c>
    </row>
    <row r="11" spans="1:1">
      <c r="A11" t="s">
        <v>1223</v>
      </c>
    </row>
    <row r="12" spans="1:1">
      <c r="A12" t="s">
        <v>1224</v>
      </c>
    </row>
    <row r="14" spans="1:1">
      <c r="A14" t="s">
        <v>1225</v>
      </c>
    </row>
    <row r="15" spans="1:1">
      <c r="A15" t="s">
        <v>1226</v>
      </c>
    </row>
    <row r="16" spans="1:1">
      <c r="A16" t="s">
        <v>1227</v>
      </c>
    </row>
    <row r="17" spans="1:1">
      <c r="A17" t="s">
        <v>1228</v>
      </c>
    </row>
    <row r="19" spans="1:1">
      <c r="A19" t="s">
        <v>1229</v>
      </c>
    </row>
    <row r="20" spans="1:1">
      <c r="A20" t="s">
        <v>1230</v>
      </c>
    </row>
    <row r="21" spans="1:1">
      <c r="A21" t="s">
        <v>1231</v>
      </c>
    </row>
    <row r="22" spans="1:1">
      <c r="A22" t="s">
        <v>1232</v>
      </c>
    </row>
    <row r="24" spans="1:1">
      <c r="A24" s="539" t="s">
        <v>1233</v>
      </c>
    </row>
    <row r="25" spans="1:1" s="655" customFormat="1"/>
    <row r="26" spans="1:1">
      <c r="A26" s="468" t="s">
        <v>1032</v>
      </c>
    </row>
    <row r="27" spans="1:1">
      <c r="A27" s="272" t="s">
        <v>1033</v>
      </c>
    </row>
    <row r="28" spans="1:1">
      <c r="A28" s="272" t="s">
        <v>1034</v>
      </c>
    </row>
    <row r="29" spans="1:1">
      <c r="A29" s="272" t="s">
        <v>1035</v>
      </c>
    </row>
    <row r="30" spans="1:1">
      <c r="A30" s="272" t="s">
        <v>1036</v>
      </c>
    </row>
    <row r="31" spans="1:1">
      <c r="A31" s="272" t="s">
        <v>1037</v>
      </c>
    </row>
    <row r="32" spans="1:1">
      <c r="A32" s="272" t="s">
        <v>1038</v>
      </c>
    </row>
    <row r="33" spans="1:1">
      <c r="A33" s="272" t="s">
        <v>1039</v>
      </c>
    </row>
    <row r="34" spans="1:1">
      <c r="A34" s="272" t="s">
        <v>1040</v>
      </c>
    </row>
    <row r="35" spans="1:1">
      <c r="A35" s="272" t="s">
        <v>1041</v>
      </c>
    </row>
    <row r="36" spans="1:1">
      <c r="A36" s="272" t="s">
        <v>1042</v>
      </c>
    </row>
    <row r="38" spans="1:1">
      <c r="A38" s="468" t="s">
        <v>1043</v>
      </c>
    </row>
    <row r="39" spans="1:1">
      <c r="A39" s="272" t="s">
        <v>1044</v>
      </c>
    </row>
    <row r="40" spans="1:1">
      <c r="A40" s="272" t="s">
        <v>1045</v>
      </c>
    </row>
    <row r="41" spans="1:1">
      <c r="A41" s="272" t="s">
        <v>1046</v>
      </c>
    </row>
    <row r="42" spans="1:1">
      <c r="A42" s="272" t="s">
        <v>1047</v>
      </c>
    </row>
    <row r="43" spans="1:1">
      <c r="A43" s="272" t="s">
        <v>1048</v>
      </c>
    </row>
    <row r="45" spans="1:1">
      <c r="A45" s="468" t="s">
        <v>1049</v>
      </c>
    </row>
    <row r="46" spans="1:1">
      <c r="A46" s="272" t="s">
        <v>1050</v>
      </c>
    </row>
    <row r="47" spans="1:1">
      <c r="A47" s="272" t="s">
        <v>1051</v>
      </c>
    </row>
    <row r="48" spans="1:1">
      <c r="A48" s="272" t="s">
        <v>1052</v>
      </c>
    </row>
    <row r="49" spans="1:1">
      <c r="A49" s="272" t="s">
        <v>1053</v>
      </c>
    </row>
    <row r="50" spans="1:1">
      <c r="A50" s="272" t="s">
        <v>1054</v>
      </c>
    </row>
    <row r="52" spans="1:1">
      <c r="A52" s="468" t="s">
        <v>1055</v>
      </c>
    </row>
    <row r="53" spans="1:1">
      <c r="A53" s="272" t="s">
        <v>1056</v>
      </c>
    </row>
    <row r="54" spans="1:1">
      <c r="A54" s="272" t="s">
        <v>1057</v>
      </c>
    </row>
    <row r="55" spans="1:1">
      <c r="A55" s="272" t="s">
        <v>1058</v>
      </c>
    </row>
    <row r="56" spans="1:1">
      <c r="A56" s="272" t="s">
        <v>1059</v>
      </c>
    </row>
    <row r="57" spans="1:1">
      <c r="A57" s="272" t="s">
        <v>1060</v>
      </c>
    </row>
    <row r="58" spans="1:1">
      <c r="A58" s="272" t="s">
        <v>1061</v>
      </c>
    </row>
    <row r="59" spans="1:1">
      <c r="A59" s="272"/>
    </row>
    <row r="60" spans="1:1">
      <c r="A60" s="540"/>
    </row>
  </sheetData>
  <phoneticPr fontId="2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106"/>
  <sheetViews>
    <sheetView zoomScaleNormal="100" workbookViewId="0">
      <selection activeCell="A24" sqref="A24"/>
    </sheetView>
  </sheetViews>
  <sheetFormatPr defaultColWidth="9" defaultRowHeight="15.75"/>
  <cols>
    <col min="1" max="1" width="8.5" style="19" customWidth="1"/>
    <col min="2" max="2" width="12.5" style="19" customWidth="1"/>
    <col min="3" max="3" width="10.125" style="19" customWidth="1"/>
    <col min="4" max="4" width="9.625" style="19" customWidth="1"/>
    <col min="5" max="6" width="9.875" style="19" customWidth="1"/>
    <col min="7" max="7" width="9.75" style="19" customWidth="1"/>
    <col min="8" max="8" width="10.125" style="19" customWidth="1"/>
    <col min="9" max="9" width="9.5" style="19" customWidth="1"/>
    <col min="10" max="10" width="13.375" style="19" customWidth="1"/>
    <col min="11" max="11" width="9.25" style="19" customWidth="1"/>
    <col min="12" max="12" width="11" style="19" customWidth="1"/>
    <col min="13" max="13" width="9.5" style="19" customWidth="1"/>
    <col min="14" max="14" width="9.625" style="19" customWidth="1"/>
    <col min="15" max="17" width="9" style="19"/>
    <col min="18" max="18" width="8.625" style="19" customWidth="1"/>
    <col min="19" max="19" width="9.5" style="19" customWidth="1"/>
    <col min="20" max="20" width="10.375" style="19" customWidth="1"/>
    <col min="21" max="16384" width="9" style="19"/>
  </cols>
  <sheetData>
    <row r="1" spans="1:31" ht="18.75">
      <c r="A1" s="25"/>
      <c r="B1" s="26"/>
      <c r="C1" s="26"/>
      <c r="D1" s="26"/>
      <c r="E1" s="26"/>
      <c r="F1" s="139" t="s">
        <v>496</v>
      </c>
      <c r="G1" s="26"/>
      <c r="H1" s="26"/>
      <c r="I1" s="26"/>
      <c r="J1" s="140"/>
      <c r="AE1" s="12"/>
    </row>
    <row r="2" spans="1:31" ht="18.75">
      <c r="A2" s="27"/>
      <c r="B2" s="1"/>
      <c r="C2" s="1"/>
      <c r="D2" s="1"/>
      <c r="E2" s="1"/>
      <c r="F2" s="141" t="s">
        <v>499</v>
      </c>
      <c r="G2" s="1"/>
      <c r="H2" s="1"/>
      <c r="I2" s="1"/>
      <c r="J2" s="142"/>
      <c r="AE2" s="12"/>
    </row>
    <row r="3" spans="1:31">
      <c r="A3" s="27"/>
      <c r="B3" s="1"/>
      <c r="C3" s="1"/>
      <c r="D3" s="1"/>
      <c r="E3" s="1"/>
      <c r="F3" s="191" t="s">
        <v>513</v>
      </c>
      <c r="G3" s="1"/>
      <c r="H3" s="1"/>
      <c r="I3" s="1"/>
      <c r="J3" s="142"/>
      <c r="AE3" s="12"/>
    </row>
    <row r="4" spans="1:31">
      <c r="A4" s="27"/>
      <c r="B4" s="1"/>
      <c r="C4" s="1"/>
      <c r="D4" s="1"/>
      <c r="E4" s="1"/>
      <c r="F4" s="67" t="s">
        <v>514</v>
      </c>
      <c r="G4" s="1"/>
      <c r="H4" s="1"/>
      <c r="I4" s="1"/>
      <c r="J4" s="142"/>
      <c r="AE4" s="12"/>
    </row>
    <row r="5" spans="1:31" ht="21" thickBot="1">
      <c r="A5" s="143"/>
      <c r="B5" s="144" t="s">
        <v>82</v>
      </c>
      <c r="C5" s="145"/>
      <c r="D5" s="145"/>
      <c r="E5" s="145"/>
      <c r="F5" s="146" t="s">
        <v>497</v>
      </c>
      <c r="G5" s="145"/>
      <c r="H5" s="145"/>
      <c r="I5" s="145"/>
      <c r="J5" s="147"/>
      <c r="AE5" s="12"/>
    </row>
    <row r="6" spans="1:31">
      <c r="A6" s="27"/>
      <c r="B6" s="2" t="s">
        <v>83</v>
      </c>
      <c r="C6" s="148"/>
      <c r="D6" s="148"/>
      <c r="E6" s="148"/>
      <c r="F6" s="148"/>
      <c r="G6" s="148"/>
      <c r="H6" s="148"/>
      <c r="I6" s="148"/>
      <c r="J6" s="149"/>
      <c r="AE6" s="12"/>
    </row>
    <row r="7" spans="1:31">
      <c r="A7" s="27"/>
      <c r="B7" s="2" t="s">
        <v>84</v>
      </c>
      <c r="C7" s="150" t="s">
        <v>508</v>
      </c>
      <c r="D7" s="150"/>
      <c r="E7" s="2" t="s">
        <v>85</v>
      </c>
      <c r="F7" s="151" t="s">
        <v>46</v>
      </c>
      <c r="G7" s="44"/>
      <c r="H7" s="1"/>
      <c r="I7" s="1"/>
      <c r="J7" s="142"/>
      <c r="AE7" s="12"/>
    </row>
    <row r="8" spans="1:31">
      <c r="A8" s="28"/>
      <c r="B8" s="3" t="s">
        <v>86</v>
      </c>
      <c r="C8" s="152"/>
      <c r="D8" s="152"/>
      <c r="E8" s="152"/>
      <c r="F8" s="152"/>
      <c r="G8" s="152"/>
      <c r="H8" s="3" t="s">
        <v>87</v>
      </c>
      <c r="I8" s="152">
        <v>2</v>
      </c>
      <c r="J8" s="153" t="s">
        <v>88</v>
      </c>
      <c r="AE8" s="12"/>
    </row>
    <row r="9" spans="1:31">
      <c r="A9" s="29" t="s">
        <v>141</v>
      </c>
      <c r="B9" s="29" t="s">
        <v>142</v>
      </c>
      <c r="C9" s="154" t="s">
        <v>89</v>
      </c>
      <c r="D9" s="155"/>
      <c r="E9" s="156"/>
      <c r="F9" s="26"/>
      <c r="G9" s="26"/>
      <c r="H9" s="156"/>
      <c r="I9" s="155"/>
      <c r="J9" s="140"/>
      <c r="AE9" s="12"/>
    </row>
    <row r="10" spans="1:31">
      <c r="A10" s="30" t="s">
        <v>90</v>
      </c>
      <c r="B10" s="31"/>
      <c r="C10" s="157" t="s">
        <v>91</v>
      </c>
      <c r="D10" s="60"/>
      <c r="E10" s="60"/>
      <c r="F10" s="60"/>
      <c r="G10" s="60"/>
      <c r="H10" s="60"/>
      <c r="I10" s="3" t="s">
        <v>92</v>
      </c>
      <c r="J10" s="158"/>
      <c r="AE10" s="12"/>
    </row>
    <row r="11" spans="1:31">
      <c r="A11" s="34" t="str">
        <f>+計價表!R2</f>
        <v xml:space="preserve"> D 2</v>
      </c>
      <c r="B11" s="35" t="str">
        <f>+計價表!S2</f>
        <v xml:space="preserve"> </v>
      </c>
      <c r="C11" s="159"/>
      <c r="D11" s="160"/>
      <c r="E11" s="42"/>
      <c r="F11" s="26"/>
      <c r="G11" s="42"/>
      <c r="H11" s="42"/>
      <c r="I11" s="48"/>
      <c r="J11" s="71"/>
      <c r="AE11" s="12"/>
    </row>
    <row r="12" spans="1:31">
      <c r="A12" s="36" t="str">
        <f>+計價表!T2</f>
        <v xml:space="preserve"> </v>
      </c>
      <c r="B12" s="37"/>
      <c r="C12" s="161"/>
      <c r="D12" s="43"/>
      <c r="E12" s="43"/>
      <c r="F12" s="43"/>
      <c r="G12" s="43"/>
      <c r="H12" s="43"/>
      <c r="I12" s="43"/>
      <c r="J12" s="162"/>
      <c r="AE12" s="12"/>
    </row>
    <row r="13" spans="1:31">
      <c r="A13" s="34" t="str">
        <f>+計價表!R3</f>
        <v xml:space="preserve"> D 3</v>
      </c>
      <c r="B13" s="35" t="str">
        <f>+計價表!S3</f>
        <v xml:space="preserve"> </v>
      </c>
      <c r="C13" s="27"/>
      <c r="D13" s="163"/>
      <c r="E13" s="1"/>
      <c r="F13" s="44"/>
      <c r="G13" s="44"/>
      <c r="H13" s="44"/>
      <c r="I13" s="65"/>
      <c r="J13" s="164"/>
      <c r="AE13" s="12"/>
    </row>
    <row r="14" spans="1:31">
      <c r="A14" s="36" t="str">
        <f>+計價表!T3</f>
        <v xml:space="preserve"> </v>
      </c>
      <c r="B14" s="37"/>
      <c r="C14" s="28"/>
      <c r="D14" s="43"/>
      <c r="E14" s="60"/>
      <c r="F14" s="60"/>
      <c r="G14" s="3"/>
      <c r="H14" s="3"/>
      <c r="I14" s="43"/>
      <c r="J14" s="73"/>
      <c r="AE14" s="12"/>
    </row>
    <row r="15" spans="1:31">
      <c r="A15" s="34" t="str">
        <f>+計價表!R4</f>
        <v xml:space="preserve"> D 4</v>
      </c>
      <c r="B15" s="35" t="str">
        <f>+計價表!S4</f>
        <v xml:space="preserve"> </v>
      </c>
      <c r="C15" s="27"/>
      <c r="D15" s="163"/>
      <c r="E15" s="1"/>
      <c r="F15" s="44"/>
      <c r="G15" s="44"/>
      <c r="H15" s="44"/>
      <c r="I15" s="65"/>
      <c r="J15" s="164"/>
      <c r="AE15" s="12"/>
    </row>
    <row r="16" spans="1:31">
      <c r="A16" s="36" t="str">
        <f>+計價表!T4</f>
        <v xml:space="preserve"> </v>
      </c>
      <c r="B16" s="37"/>
      <c r="C16" s="192"/>
      <c r="D16" s="50"/>
      <c r="E16" s="43"/>
      <c r="F16" s="60"/>
      <c r="G16" s="51"/>
      <c r="H16" s="193"/>
      <c r="I16" s="45"/>
      <c r="J16" s="73"/>
      <c r="AE16" s="12"/>
    </row>
    <row r="17" spans="1:31">
      <c r="A17" s="34" t="str">
        <f>+計價表!R5</f>
        <v xml:space="preserve"> D 5</v>
      </c>
      <c r="B17" s="35" t="str">
        <f>+計價表!S5</f>
        <v xml:space="preserve"> </v>
      </c>
      <c r="C17" s="25"/>
      <c r="D17" s="160"/>
      <c r="E17" s="26"/>
      <c r="F17" s="42"/>
      <c r="G17" s="42"/>
      <c r="H17" s="42"/>
      <c r="I17" s="190"/>
      <c r="J17" s="164"/>
      <c r="AE17" s="12"/>
    </row>
    <row r="18" spans="1:31">
      <c r="A18" s="36" t="str">
        <f>+計價表!T5</f>
        <v xml:space="preserve"> </v>
      </c>
      <c r="B18" s="37"/>
      <c r="C18" s="28"/>
      <c r="D18" s="43"/>
      <c r="E18" s="43"/>
      <c r="F18" s="43"/>
      <c r="G18" s="3"/>
      <c r="H18" s="43"/>
      <c r="I18" s="43"/>
      <c r="J18" s="162"/>
      <c r="AE18" s="12"/>
    </row>
    <row r="19" spans="1:31">
      <c r="A19" s="34" t="str">
        <f>+計價表!R6</f>
        <v xml:space="preserve"> D 6</v>
      </c>
      <c r="B19" s="35" t="str">
        <f>+計價表!S6</f>
        <v xml:space="preserve">  </v>
      </c>
      <c r="C19" s="25"/>
      <c r="D19" s="160"/>
      <c r="E19" s="42"/>
      <c r="F19" s="26"/>
      <c r="G19" s="42"/>
      <c r="H19" s="42"/>
      <c r="I19" s="65"/>
      <c r="J19" s="164"/>
      <c r="AE19" s="12"/>
    </row>
    <row r="20" spans="1:31">
      <c r="A20" s="36" t="str">
        <f>+計價表!T6</f>
        <v xml:space="preserve"> </v>
      </c>
      <c r="B20" s="37"/>
      <c r="C20" s="28"/>
      <c r="D20" s="43"/>
      <c r="E20" s="43"/>
      <c r="F20" s="60"/>
      <c r="G20" s="3"/>
      <c r="H20" s="43"/>
      <c r="I20" s="43"/>
      <c r="J20" s="51"/>
      <c r="K20" s="27"/>
      <c r="AE20" s="12"/>
    </row>
    <row r="21" spans="1:31">
      <c r="A21" s="34" t="str">
        <f>+計價表!R7</f>
        <v xml:space="preserve"> D 7</v>
      </c>
      <c r="B21" s="35" t="str">
        <f>+計價表!S7</f>
        <v xml:space="preserve"> </v>
      </c>
      <c r="C21" s="46"/>
      <c r="D21" s="160"/>
      <c r="E21" s="42"/>
      <c r="F21" s="26"/>
      <c r="G21" s="42"/>
      <c r="H21" s="42"/>
      <c r="I21" s="65"/>
      <c r="J21" s="44"/>
      <c r="K21" s="27"/>
      <c r="AE21" s="12"/>
    </row>
    <row r="22" spans="1:31">
      <c r="A22" s="36" t="str">
        <f>+計價表!T7</f>
        <v xml:space="preserve"> </v>
      </c>
      <c r="B22" s="37"/>
      <c r="C22" s="194"/>
      <c r="D22" s="43"/>
      <c r="E22" s="43"/>
      <c r="F22" s="169"/>
      <c r="G22" s="44"/>
      <c r="H22" s="44"/>
      <c r="I22" s="167"/>
      <c r="J22" s="44"/>
      <c r="K22" s="27"/>
      <c r="AE22" s="12"/>
    </row>
    <row r="23" spans="1:31">
      <c r="A23" s="34" t="str">
        <f>+計價表!R8</f>
        <v xml:space="preserve"> D 8</v>
      </c>
      <c r="B23" s="35" t="str">
        <f>+計價表!S8</f>
        <v xml:space="preserve"> </v>
      </c>
      <c r="C23" s="46"/>
      <c r="D23" s="42"/>
      <c r="E23" s="42"/>
      <c r="F23" s="42"/>
      <c r="G23" s="42"/>
      <c r="H23" s="42"/>
      <c r="I23" s="65"/>
      <c r="J23" s="42"/>
      <c r="K23" s="27"/>
      <c r="AE23" s="12"/>
    </row>
    <row r="24" spans="1:31">
      <c r="A24" s="36" t="str">
        <f>+計價表!T8</f>
        <v xml:space="preserve"> </v>
      </c>
      <c r="B24" s="37"/>
      <c r="C24" s="168"/>
      <c r="D24" s="43"/>
      <c r="E24" s="43"/>
      <c r="F24" s="43"/>
      <c r="G24" s="43"/>
      <c r="H24" s="43"/>
      <c r="I24" s="43"/>
      <c r="J24" s="43"/>
      <c r="K24" s="27"/>
      <c r="AE24" s="12"/>
    </row>
    <row r="25" spans="1:31">
      <c r="A25" s="34" t="str">
        <f>+計價表!R9</f>
        <v xml:space="preserve"> D 9</v>
      </c>
      <c r="B25" s="35" t="str">
        <f>+計價表!S9</f>
        <v xml:space="preserve"> </v>
      </c>
      <c r="C25" s="46"/>
      <c r="D25" s="42"/>
      <c r="E25" s="66"/>
      <c r="F25" s="48"/>
      <c r="G25" s="42"/>
      <c r="H25" s="42"/>
      <c r="I25" s="65"/>
      <c r="J25" s="44"/>
      <c r="K25" s="27"/>
      <c r="AE25" s="12"/>
    </row>
    <row r="26" spans="1:31">
      <c r="A26" s="36" t="str">
        <f>+計價表!T9</f>
        <v xml:space="preserve"> </v>
      </c>
      <c r="B26" s="37"/>
      <c r="C26" s="47"/>
      <c r="D26" s="44"/>
      <c r="E26" s="66"/>
      <c r="F26" s="44"/>
      <c r="G26" s="44"/>
      <c r="H26" s="44"/>
      <c r="I26" s="43"/>
      <c r="J26" s="43"/>
      <c r="K26" s="27"/>
      <c r="AE26" s="12"/>
    </row>
    <row r="27" spans="1:31">
      <c r="A27" s="34" t="str">
        <f>+計價表!R10</f>
        <v xml:space="preserve"> D 10</v>
      </c>
      <c r="B27" s="35" t="str">
        <f>+計價表!S10</f>
        <v xml:space="preserve"> </v>
      </c>
      <c r="C27" s="46"/>
      <c r="D27" s="42"/>
      <c r="E27" s="42"/>
      <c r="F27" s="48"/>
      <c r="G27" s="48"/>
      <c r="H27" s="42"/>
      <c r="I27" s="65"/>
      <c r="J27" s="44"/>
      <c r="K27" s="27"/>
      <c r="AE27" s="12"/>
    </row>
    <row r="28" spans="1:31">
      <c r="A28" s="36" t="str">
        <f>+計價表!T10</f>
        <v xml:space="preserve"> </v>
      </c>
      <c r="B28" s="37"/>
      <c r="C28" s="49"/>
      <c r="D28" s="43"/>
      <c r="E28" s="43"/>
      <c r="F28" s="50"/>
      <c r="G28" s="43"/>
      <c r="H28" s="43"/>
      <c r="I28" s="3"/>
      <c r="J28" s="43"/>
      <c r="K28" s="27"/>
      <c r="AE28" s="12"/>
    </row>
    <row r="29" spans="1:31">
      <c r="A29" s="34" t="str">
        <f>+計價表!R11</f>
        <v xml:space="preserve"> D 11</v>
      </c>
      <c r="B29" s="35" t="str">
        <f>+計價表!S11</f>
        <v xml:space="preserve"> </v>
      </c>
      <c r="C29" s="47"/>
      <c r="D29" s="44"/>
      <c r="E29" s="44"/>
      <c r="F29" s="44"/>
      <c r="G29" s="44"/>
      <c r="H29" s="44"/>
      <c r="I29" s="65"/>
      <c r="J29" s="44"/>
      <c r="K29" s="27"/>
      <c r="AE29" s="12"/>
    </row>
    <row r="30" spans="1:31">
      <c r="A30" s="36" t="str">
        <f>+計價表!T11</f>
        <v xml:space="preserve"> </v>
      </c>
      <c r="B30" s="37"/>
      <c r="C30" s="72"/>
      <c r="D30" s="43"/>
      <c r="E30" s="166"/>
      <c r="F30" s="43"/>
      <c r="G30" s="43"/>
      <c r="H30" s="43"/>
      <c r="I30" s="43"/>
      <c r="J30" s="43"/>
      <c r="K30" s="27"/>
      <c r="AE30" s="12"/>
    </row>
    <row r="31" spans="1:31">
      <c r="A31" s="34" t="str">
        <f>+計價表!R12</f>
        <v xml:space="preserve"> D 12</v>
      </c>
      <c r="B31" s="35" t="str">
        <f>+計價表!S12</f>
        <v xml:space="preserve"> </v>
      </c>
      <c r="C31" s="170"/>
      <c r="D31" s="44"/>
      <c r="E31" s="44"/>
      <c r="F31" s="42"/>
      <c r="G31" s="42"/>
      <c r="H31" s="42"/>
      <c r="I31" s="65"/>
      <c r="J31" s="44"/>
      <c r="K31" s="27"/>
      <c r="AE31" s="12"/>
    </row>
    <row r="32" spans="1:31">
      <c r="A32" s="36" t="str">
        <f>+計價表!T12</f>
        <v xml:space="preserve"> </v>
      </c>
      <c r="B32" s="37"/>
      <c r="C32" s="28"/>
      <c r="D32" s="43"/>
      <c r="E32" s="51"/>
      <c r="F32" s="43"/>
      <c r="G32" s="51"/>
      <c r="H32" s="43"/>
      <c r="I32" s="43"/>
      <c r="J32" s="43"/>
      <c r="K32" s="27"/>
      <c r="AE32" s="12"/>
    </row>
    <row r="33" spans="1:31">
      <c r="A33" s="34" t="str">
        <f>+計價表!R13</f>
        <v xml:space="preserve"> D 13</v>
      </c>
      <c r="B33" s="35" t="str">
        <f>+計價表!S13</f>
        <v xml:space="preserve"> </v>
      </c>
      <c r="C33" s="52"/>
      <c r="D33" s="42"/>
      <c r="E33" s="42"/>
      <c r="F33" s="42"/>
      <c r="G33" s="42"/>
      <c r="H33" s="42"/>
      <c r="I33" s="165"/>
      <c r="J33" s="44"/>
      <c r="K33" s="27"/>
      <c r="AE33" s="12"/>
    </row>
    <row r="34" spans="1:31">
      <c r="A34" s="36" t="str">
        <f>+計價表!T13</f>
        <v xml:space="preserve"> </v>
      </c>
      <c r="B34" s="37"/>
      <c r="C34" s="49"/>
      <c r="D34" s="43"/>
      <c r="E34" s="43"/>
      <c r="F34" s="51"/>
      <c r="G34" s="43"/>
      <c r="H34" s="43"/>
      <c r="I34" s="3"/>
      <c r="J34" s="43"/>
      <c r="K34" s="27"/>
      <c r="AE34" s="12"/>
    </row>
    <row r="35" spans="1:31">
      <c r="A35" s="34" t="str">
        <f>+計價表!R14</f>
        <v xml:space="preserve"> D 14</v>
      </c>
      <c r="B35" s="35" t="str">
        <f>+計價表!S14</f>
        <v xml:space="preserve"> </v>
      </c>
      <c r="C35" s="170"/>
      <c r="D35" s="44"/>
      <c r="E35" s="1"/>
      <c r="F35" s="44"/>
      <c r="G35" s="44"/>
      <c r="H35" s="1"/>
      <c r="I35" s="65"/>
      <c r="J35" s="44"/>
      <c r="K35" s="27"/>
      <c r="AE35" s="12"/>
    </row>
    <row r="36" spans="1:31">
      <c r="A36" s="36" t="str">
        <f>+計價表!T14</f>
        <v xml:space="preserve"> </v>
      </c>
      <c r="B36" s="37"/>
      <c r="C36" s="171"/>
      <c r="D36" s="60"/>
      <c r="E36" s="43"/>
      <c r="F36" s="51"/>
      <c r="G36" s="51"/>
      <c r="H36" s="43"/>
      <c r="I36" s="43"/>
      <c r="J36" s="73"/>
      <c r="AE36" s="12"/>
    </row>
    <row r="37" spans="1:31">
      <c r="A37" s="38" t="str">
        <f>+計價表!R15</f>
        <v xml:space="preserve"> D 15</v>
      </c>
      <c r="B37" s="34" t="str">
        <f>+計價表!S15</f>
        <v xml:space="preserve"> </v>
      </c>
      <c r="C37" s="4"/>
      <c r="D37" s="5"/>
      <c r="E37" s="5"/>
      <c r="F37" s="5"/>
      <c r="G37" s="5"/>
      <c r="H37" s="5"/>
      <c r="I37" s="5"/>
      <c r="J37" s="6"/>
      <c r="AE37" s="12"/>
    </row>
    <row r="38" spans="1:31">
      <c r="A38" s="36" t="str">
        <f>+計價表!T15</f>
        <v xml:space="preserve"> </v>
      </c>
      <c r="B38" s="37"/>
      <c r="C38" s="7"/>
      <c r="D38" s="8"/>
      <c r="E38" s="8"/>
      <c r="F38" s="8"/>
      <c r="G38" s="8"/>
      <c r="H38" s="8"/>
      <c r="I38" s="8"/>
      <c r="J38" s="9"/>
      <c r="AE38" s="12"/>
    </row>
    <row r="39" spans="1:31">
      <c r="A39" s="34" t="str">
        <f>+計價表!R16</f>
        <v xml:space="preserve"> D 16</v>
      </c>
      <c r="B39" s="35" t="str">
        <f>+計價表!S16</f>
        <v xml:space="preserve"> </v>
      </c>
      <c r="C39" s="4"/>
      <c r="D39" s="5"/>
      <c r="E39" s="5"/>
      <c r="F39" s="5"/>
      <c r="G39" s="5"/>
      <c r="H39" s="5"/>
      <c r="I39" s="5"/>
      <c r="J39" s="6"/>
      <c r="AE39" s="12"/>
    </row>
    <row r="40" spans="1:31">
      <c r="A40" s="36" t="str">
        <f>+計價表!T16</f>
        <v xml:space="preserve"> </v>
      </c>
      <c r="B40" s="37"/>
      <c r="C40" s="7"/>
      <c r="D40" s="8"/>
      <c r="E40" s="8"/>
      <c r="F40" s="8"/>
      <c r="G40" s="8"/>
      <c r="H40" s="8"/>
      <c r="I40" s="8"/>
      <c r="J40" s="9"/>
      <c r="AE40" s="12"/>
    </row>
    <row r="41" spans="1:31">
      <c r="A41" s="34" t="str">
        <f>+計價表!R17</f>
        <v xml:space="preserve"> D 17</v>
      </c>
      <c r="B41" s="35" t="str">
        <f>+計價表!S17</f>
        <v xml:space="preserve"> </v>
      </c>
      <c r="C41" s="70" t="s">
        <v>509</v>
      </c>
      <c r="D41" s="42"/>
      <c r="E41" s="42"/>
      <c r="F41" s="42"/>
      <c r="G41" s="42"/>
      <c r="H41" s="42"/>
      <c r="I41" s="42"/>
      <c r="J41" s="71"/>
      <c r="AE41" s="12"/>
    </row>
    <row r="42" spans="1:31">
      <c r="A42" s="36" t="str">
        <f>+計價表!T17</f>
        <v xml:space="preserve"> </v>
      </c>
      <c r="B42" s="37"/>
      <c r="C42" s="49"/>
      <c r="D42" s="68"/>
      <c r="E42" s="60"/>
      <c r="F42" s="60"/>
      <c r="G42" s="60"/>
      <c r="H42" s="60"/>
      <c r="I42" s="60"/>
      <c r="J42" s="73"/>
      <c r="AE42" s="12"/>
    </row>
    <row r="43" spans="1:31">
      <c r="A43" s="34" t="str">
        <f>+計價表!R18</f>
        <v xml:space="preserve"> D 18</v>
      </c>
      <c r="B43" s="35" t="str">
        <f>+計價表!S18</f>
        <v xml:space="preserve"> </v>
      </c>
      <c r="C43" s="172" t="s">
        <v>965</v>
      </c>
      <c r="D43" s="44"/>
      <c r="E43" s="44"/>
      <c r="F43" s="66"/>
      <c r="G43" s="66"/>
      <c r="H43" s="44"/>
      <c r="I43" s="65"/>
      <c r="J43" s="164"/>
      <c r="AE43" s="12"/>
    </row>
    <row r="44" spans="1:31">
      <c r="A44" s="36" t="str">
        <f>+計價表!T18</f>
        <v xml:space="preserve"> </v>
      </c>
      <c r="B44" s="37"/>
      <c r="C44" s="161" t="s">
        <v>964</v>
      </c>
      <c r="D44" s="44"/>
      <c r="E44" s="44"/>
      <c r="F44" s="65"/>
      <c r="G44" s="44"/>
      <c r="H44" s="44"/>
      <c r="I44" s="2"/>
      <c r="J44" s="164"/>
      <c r="AE44" s="12"/>
    </row>
    <row r="45" spans="1:31">
      <c r="A45" s="34" t="str">
        <f>+計價表!R19</f>
        <v xml:space="preserve"> D 19</v>
      </c>
      <c r="B45" s="35" t="str">
        <f>+計價表!S19</f>
        <v xml:space="preserve"> </v>
      </c>
      <c r="C45" s="69" t="s">
        <v>72</v>
      </c>
      <c r="D45" s="42"/>
      <c r="E45" s="42"/>
      <c r="F45" s="42"/>
      <c r="G45" s="42"/>
      <c r="H45" s="42"/>
      <c r="I45" s="165"/>
      <c r="J45" s="71"/>
      <c r="AE45" s="12"/>
    </row>
    <row r="46" spans="1:31">
      <c r="A46" s="36" t="str">
        <f>+計價表!T19</f>
        <v xml:space="preserve"> </v>
      </c>
      <c r="B46" s="37"/>
      <c r="C46" s="49"/>
      <c r="D46" s="68"/>
      <c r="E46" s="60"/>
      <c r="F46" s="60"/>
      <c r="G46" s="60"/>
      <c r="H46" s="60"/>
      <c r="I46" s="60"/>
      <c r="J46" s="73"/>
      <c r="AE46" s="12"/>
    </row>
    <row r="47" spans="1:31">
      <c r="A47" s="34" t="str">
        <f>+計價表!R20</f>
        <v xml:space="preserve"> D 20</v>
      </c>
      <c r="B47" s="35" t="str">
        <f>+計價表!S20</f>
        <v xml:space="preserve"> </v>
      </c>
      <c r="C47" s="70" t="s">
        <v>510</v>
      </c>
      <c r="D47" s="42"/>
      <c r="E47" s="42"/>
      <c r="F47" s="42"/>
      <c r="G47" s="42"/>
      <c r="H47" s="42"/>
      <c r="I47" s="42"/>
      <c r="J47" s="71"/>
      <c r="AE47" s="12"/>
    </row>
    <row r="48" spans="1:31">
      <c r="A48" s="36" t="str">
        <f>+計價表!T20</f>
        <v xml:space="preserve"> </v>
      </c>
      <c r="B48" s="37"/>
      <c r="C48" s="72"/>
      <c r="D48" s="43"/>
      <c r="E48" s="43"/>
      <c r="F48" s="43"/>
      <c r="G48" s="43"/>
      <c r="H48" s="43"/>
      <c r="I48" s="43"/>
      <c r="J48" s="73"/>
      <c r="AE48" s="12"/>
    </row>
    <row r="49" spans="1:31">
      <c r="A49" s="34" t="str">
        <f>+計價表!R21</f>
        <v xml:space="preserve"> D 21</v>
      </c>
      <c r="B49" s="35" t="str">
        <f>+計價表!S21</f>
        <v xml:space="preserve"> </v>
      </c>
      <c r="C49" s="25" t="s">
        <v>511</v>
      </c>
      <c r="D49" s="42"/>
      <c r="E49" s="42"/>
      <c r="F49" s="42"/>
      <c r="G49" s="42"/>
      <c r="H49" s="42"/>
      <c r="I49" s="42"/>
      <c r="J49" s="71"/>
      <c r="AE49" s="12"/>
    </row>
    <row r="50" spans="1:31">
      <c r="A50" s="36" t="str">
        <f>+計價表!T21</f>
        <v xml:space="preserve"> </v>
      </c>
      <c r="B50" s="37"/>
      <c r="C50" s="28" t="s">
        <v>512</v>
      </c>
      <c r="D50" s="43"/>
      <c r="E50" s="43"/>
      <c r="F50" s="43"/>
      <c r="G50" s="43"/>
      <c r="H50" s="43"/>
      <c r="I50" s="43"/>
      <c r="J50" s="73"/>
      <c r="AE50" s="12"/>
    </row>
    <row r="51" spans="1:31" ht="18.75">
      <c r="F51" s="141" t="s">
        <v>496</v>
      </c>
      <c r="G51" s="1"/>
      <c r="H51" s="1"/>
      <c r="I51" s="1"/>
      <c r="J51" s="1"/>
      <c r="AE51" s="12"/>
    </row>
    <row r="52" spans="1:31" ht="18.75">
      <c r="F52" s="141" t="s">
        <v>499</v>
      </c>
      <c r="G52" s="1"/>
      <c r="H52" s="1"/>
      <c r="I52" s="1"/>
      <c r="J52" s="1"/>
      <c r="AE52" s="12"/>
    </row>
    <row r="53" spans="1:31">
      <c r="F53" s="191" t="s">
        <v>513</v>
      </c>
      <c r="G53" s="1"/>
      <c r="H53" s="1"/>
      <c r="I53" s="1"/>
      <c r="J53" s="1"/>
      <c r="K53" s="1"/>
      <c r="AE53" s="12"/>
    </row>
    <row r="54" spans="1:31">
      <c r="F54" s="67" t="s">
        <v>515</v>
      </c>
      <c r="K54" s="1"/>
      <c r="AE54" s="12"/>
    </row>
    <row r="55" spans="1:31" ht="21" thickBot="1">
      <c r="A55" s="145"/>
      <c r="B55" s="144" t="s">
        <v>82</v>
      </c>
      <c r="C55" s="145"/>
      <c r="D55" s="145"/>
      <c r="E55" s="145"/>
      <c r="F55" s="146" t="s">
        <v>497</v>
      </c>
      <c r="G55" s="145"/>
      <c r="H55" s="145"/>
      <c r="I55" s="145"/>
      <c r="J55" s="145"/>
      <c r="K55" s="1"/>
      <c r="AE55" s="12"/>
    </row>
    <row r="56" spans="1:31">
      <c r="A56" s="12"/>
      <c r="B56" s="32" t="s">
        <v>83</v>
      </c>
      <c r="C56" s="186">
        <f>+C6</f>
        <v>0</v>
      </c>
      <c r="D56" s="186"/>
      <c r="E56" s="186"/>
      <c r="F56" s="186"/>
      <c r="G56" s="186"/>
      <c r="H56" s="17"/>
      <c r="I56" s="17"/>
      <c r="J56" s="12"/>
      <c r="AE56" s="12"/>
    </row>
    <row r="57" spans="1:31">
      <c r="A57" s="12"/>
      <c r="B57" s="10" t="s">
        <v>84</v>
      </c>
      <c r="C57" s="187" t="str">
        <f>+C7</f>
        <v>EETS-TPE-</v>
      </c>
      <c r="D57" s="187"/>
      <c r="E57" s="187"/>
      <c r="F57" s="15"/>
      <c r="G57" s="15"/>
      <c r="H57" s="15"/>
      <c r="I57" s="15"/>
      <c r="J57" s="12"/>
      <c r="AE57" s="12"/>
    </row>
    <row r="58" spans="1:31">
      <c r="A58" s="12"/>
      <c r="B58" s="32" t="s">
        <v>85</v>
      </c>
      <c r="C58" s="242" t="str">
        <f>+F7</f>
        <v>2006/</v>
      </c>
      <c r="D58" s="187"/>
      <c r="E58" s="187"/>
      <c r="F58" s="15"/>
      <c r="G58" s="15"/>
      <c r="H58" s="15"/>
      <c r="I58" s="15"/>
      <c r="J58" s="12"/>
      <c r="AE58" s="12"/>
    </row>
    <row r="59" spans="1:31">
      <c r="A59" s="12"/>
      <c r="B59" s="12"/>
      <c r="C59" s="15"/>
      <c r="D59" s="15"/>
      <c r="E59" s="12"/>
      <c r="F59" s="12"/>
      <c r="G59" s="12"/>
      <c r="H59" s="12"/>
      <c r="I59" s="12"/>
      <c r="J59" s="12"/>
      <c r="AE59" s="12"/>
    </row>
    <row r="60" spans="1:31" ht="16.5" thickBot="1">
      <c r="A60" s="12"/>
      <c r="B60" s="13" t="s">
        <v>93</v>
      </c>
      <c r="C60" s="188">
        <f>+C8</f>
        <v>0</v>
      </c>
      <c r="D60" s="188"/>
      <c r="E60" s="188"/>
      <c r="F60" s="188"/>
      <c r="G60" s="188"/>
      <c r="H60" s="188">
        <f>+I8</f>
        <v>2</v>
      </c>
      <c r="I60" s="33" t="str">
        <f>+J8</f>
        <v>PAGE(S)</v>
      </c>
      <c r="J60" s="12"/>
      <c r="AE60" s="12"/>
    </row>
    <row r="61" spans="1:31" ht="16.5">
      <c r="A61" s="12"/>
      <c r="B61" s="10" t="s">
        <v>474</v>
      </c>
      <c r="C61" s="10"/>
      <c r="D61" s="11" t="s">
        <v>188</v>
      </c>
      <c r="E61" s="11"/>
      <c r="F61" s="12"/>
      <c r="G61" s="12"/>
      <c r="H61" s="12"/>
      <c r="I61" s="12"/>
      <c r="J61" s="12"/>
      <c r="AE61" s="12"/>
    </row>
    <row r="62" spans="1:31">
      <c r="A62" s="12"/>
      <c r="B62" s="12"/>
      <c r="C62" s="12" t="s">
        <v>101</v>
      </c>
      <c r="D62" s="12" t="s">
        <v>100</v>
      </c>
      <c r="E62" s="12" t="s">
        <v>99</v>
      </c>
      <c r="F62" s="12" t="s">
        <v>98</v>
      </c>
      <c r="G62" s="19" t="s">
        <v>421</v>
      </c>
      <c r="H62" s="19" t="s">
        <v>463</v>
      </c>
      <c r="I62" s="19" t="s">
        <v>462</v>
      </c>
      <c r="J62" s="12" t="s">
        <v>461</v>
      </c>
      <c r="AE62" s="12"/>
    </row>
    <row r="63" spans="1:31" ht="16.5">
      <c r="A63" s="12"/>
      <c r="B63" s="10" t="s">
        <v>189</v>
      </c>
      <c r="C63" s="223" t="str">
        <f>+計價表!T31</f>
        <v xml:space="preserve"> </v>
      </c>
      <c r="D63" s="223" t="str">
        <f>+計價表!U31</f>
        <v xml:space="preserve"> </v>
      </c>
      <c r="E63" s="223" t="str">
        <f>+計價表!V31</f>
        <v xml:space="preserve"> </v>
      </c>
      <c r="F63" s="223" t="str">
        <f>+計價表!W31</f>
        <v xml:space="preserve"> </v>
      </c>
      <c r="G63" s="223" t="str">
        <f>+計價表!X31</f>
        <v xml:space="preserve"> </v>
      </c>
      <c r="H63" s="223" t="str">
        <f>+計價表!Y31</f>
        <v xml:space="preserve"> </v>
      </c>
      <c r="I63" s="223" t="str">
        <f>+計價表!Z31</f>
        <v xml:space="preserve"> </v>
      </c>
      <c r="J63" s="223" t="str">
        <f>+計價表!AA31</f>
        <v xml:space="preserve"> </v>
      </c>
      <c r="AE63" s="12"/>
    </row>
    <row r="64" spans="1:31">
      <c r="A64" s="12"/>
      <c r="D64" s="19" t="s">
        <v>426</v>
      </c>
      <c r="E64" s="19" t="s">
        <v>425</v>
      </c>
      <c r="F64" s="19" t="s">
        <v>424</v>
      </c>
      <c r="G64" s="19" t="s">
        <v>423</v>
      </c>
      <c r="H64" s="19" t="s">
        <v>422</v>
      </c>
      <c r="I64" s="19" t="s">
        <v>517</v>
      </c>
      <c r="K64" s="12"/>
      <c r="L64" s="12"/>
      <c r="M64" s="12"/>
      <c r="AE64" s="12"/>
    </row>
    <row r="65" spans="1:31" ht="16.5">
      <c r="A65" s="12"/>
      <c r="B65" s="10" t="s">
        <v>189</v>
      </c>
      <c r="C65" s="59"/>
      <c r="D65" s="223" t="str">
        <f>+計價表!AC31</f>
        <v xml:space="preserve"> </v>
      </c>
      <c r="E65" s="223" t="str">
        <f>+計價表!AE31</f>
        <v xml:space="preserve"> </v>
      </c>
      <c r="F65" s="223" t="str">
        <f>+計價表!AF31</f>
        <v xml:space="preserve"> </v>
      </c>
      <c r="G65" s="223" t="str">
        <f>+計價表!AG31</f>
        <v xml:space="preserve">  </v>
      </c>
      <c r="H65" s="223" t="str">
        <f>+計價表!AH31</f>
        <v xml:space="preserve"> </v>
      </c>
      <c r="I65" s="223" t="str">
        <f>+計價表!AI31</f>
        <v xml:space="preserve"> </v>
      </c>
      <c r="J65" s="59"/>
      <c r="AE65" s="12"/>
    </row>
    <row r="66" spans="1:31" ht="17.25" thickBot="1">
      <c r="A66" s="12"/>
      <c r="C66" s="12" t="s">
        <v>479</v>
      </c>
      <c r="D66" s="22"/>
      <c r="E66" s="14"/>
      <c r="F66" s="222" t="str">
        <f>+計價表!AD31</f>
        <v xml:space="preserve"> </v>
      </c>
      <c r="G66" s="10" t="s">
        <v>189</v>
      </c>
      <c r="H66" s="16"/>
      <c r="I66" s="17"/>
      <c r="J66" s="12"/>
      <c r="AE66" s="12"/>
    </row>
    <row r="67" spans="1:31">
      <c r="A67" s="12"/>
      <c r="B67" s="12"/>
      <c r="C67" s="174" t="s">
        <v>475</v>
      </c>
      <c r="D67" s="12"/>
      <c r="E67" s="175" t="s">
        <v>476</v>
      </c>
      <c r="F67" s="12" t="s">
        <v>477</v>
      </c>
      <c r="G67" s="175" t="s">
        <v>478</v>
      </c>
      <c r="I67" s="12"/>
      <c r="J67" s="12"/>
      <c r="AE67" s="12"/>
    </row>
    <row r="68" spans="1:31">
      <c r="A68" s="12"/>
      <c r="B68" s="12" t="s">
        <v>480</v>
      </c>
      <c r="C68" s="12"/>
      <c r="D68" s="12"/>
      <c r="E68" s="12"/>
      <c r="F68" s="12"/>
      <c r="G68" s="12"/>
      <c r="H68" s="12"/>
      <c r="I68" s="12"/>
      <c r="J68" s="12"/>
      <c r="AE68" s="12"/>
    </row>
    <row r="69" spans="1:31" ht="19.5" thickBot="1">
      <c r="A69" s="12"/>
      <c r="B69" s="236" t="s">
        <v>481</v>
      </c>
      <c r="C69" s="12"/>
      <c r="D69" s="12"/>
      <c r="E69" s="12"/>
      <c r="F69" s="12"/>
      <c r="G69" s="39"/>
      <c r="H69" s="12" t="s">
        <v>123</v>
      </c>
      <c r="I69" s="12"/>
      <c r="J69" s="12"/>
      <c r="AE69" s="12"/>
    </row>
    <row r="70" spans="1:31">
      <c r="A70" s="12"/>
      <c r="B70" s="23" t="str">
        <f>+計價表!S2</f>
        <v xml:space="preserve"> </v>
      </c>
      <c r="C70" s="23" t="str">
        <f>+計價表!T2</f>
        <v xml:space="preserve"> </v>
      </c>
      <c r="D70" s="23"/>
      <c r="E70" s="23" t="str">
        <f>+計價表!S3</f>
        <v xml:space="preserve"> </v>
      </c>
      <c r="F70" s="23" t="str">
        <f>+計價表!T3</f>
        <v xml:space="preserve"> </v>
      </c>
      <c r="G70" s="23"/>
      <c r="H70" s="23" t="str">
        <f>+計價表!S4</f>
        <v xml:space="preserve"> </v>
      </c>
      <c r="I70" s="23" t="str">
        <f>+計價表!T4</f>
        <v xml:space="preserve"> </v>
      </c>
      <c r="J70" s="189"/>
      <c r="AE70" s="12"/>
    </row>
    <row r="71" spans="1:31">
      <c r="A71" s="12"/>
      <c r="B71" s="23" t="str">
        <f>+計價表!S5</f>
        <v xml:space="preserve"> </v>
      </c>
      <c r="C71" s="23" t="str">
        <f>+計價表!T5</f>
        <v xml:space="preserve"> </v>
      </c>
      <c r="D71" s="23"/>
      <c r="E71" s="24" t="str">
        <f>+計價表!S6</f>
        <v xml:space="preserve">  </v>
      </c>
      <c r="F71" s="23" t="str">
        <f>+計價表!T6</f>
        <v xml:space="preserve"> </v>
      </c>
      <c r="G71" s="23"/>
      <c r="H71" s="23" t="str">
        <f>+計價表!S7</f>
        <v xml:space="preserve"> </v>
      </c>
      <c r="I71" s="23" t="str">
        <f>+計價表!T7</f>
        <v xml:space="preserve"> </v>
      </c>
      <c r="J71" s="189"/>
      <c r="AE71" s="12"/>
    </row>
    <row r="72" spans="1:31">
      <c r="A72" s="12"/>
      <c r="B72" s="23" t="str">
        <f>+計價表!S8</f>
        <v xml:space="preserve"> </v>
      </c>
      <c r="C72" s="23" t="str">
        <f>+計價表!T8</f>
        <v xml:space="preserve"> </v>
      </c>
      <c r="D72" s="23"/>
      <c r="E72" s="23" t="str">
        <f>+計價表!S9</f>
        <v xml:space="preserve"> </v>
      </c>
      <c r="F72" s="23" t="str">
        <f>+計價表!T9</f>
        <v xml:space="preserve"> </v>
      </c>
      <c r="G72" s="23"/>
      <c r="H72" s="23" t="str">
        <f>+計價表!S10</f>
        <v xml:space="preserve"> </v>
      </c>
      <c r="I72" s="23" t="str">
        <f>+計價表!T10</f>
        <v xml:space="preserve"> </v>
      </c>
      <c r="J72" s="189"/>
      <c r="AE72" s="12"/>
    </row>
    <row r="73" spans="1:31">
      <c r="A73" s="12"/>
      <c r="B73" s="23" t="str">
        <f>+計價表!S11</f>
        <v xml:space="preserve"> </v>
      </c>
      <c r="C73" s="23" t="str">
        <f>+計價表!T11</f>
        <v xml:space="preserve"> </v>
      </c>
      <c r="D73" s="23"/>
      <c r="E73" s="23" t="str">
        <f>+計價表!S12</f>
        <v xml:space="preserve"> </v>
      </c>
      <c r="F73" s="23" t="str">
        <f>+計價表!T12</f>
        <v xml:space="preserve"> </v>
      </c>
      <c r="G73" s="23"/>
      <c r="H73" s="23" t="str">
        <f>+計價表!S13</f>
        <v xml:space="preserve"> </v>
      </c>
      <c r="I73" s="23" t="str">
        <f>+計價表!T13</f>
        <v xml:space="preserve"> </v>
      </c>
      <c r="J73" s="189"/>
      <c r="AE73" s="12"/>
    </row>
    <row r="74" spans="1:31">
      <c r="A74" s="12"/>
      <c r="B74" s="23" t="str">
        <f>+計價表!S14</f>
        <v xml:space="preserve"> </v>
      </c>
      <c r="C74" s="23" t="str">
        <f>+計價表!T14</f>
        <v xml:space="preserve"> </v>
      </c>
      <c r="D74" s="23"/>
      <c r="E74" s="23" t="str">
        <f>+計價表!S15</f>
        <v xml:space="preserve"> </v>
      </c>
      <c r="F74" s="23" t="str">
        <f>+計價表!T15</f>
        <v xml:space="preserve"> </v>
      </c>
      <c r="G74" s="23"/>
      <c r="H74" s="23" t="str">
        <f>+計價表!S16</f>
        <v xml:space="preserve"> </v>
      </c>
      <c r="I74" s="23" t="str">
        <f>+計價表!T16</f>
        <v xml:space="preserve"> </v>
      </c>
      <c r="J74" s="189"/>
      <c r="AE74" s="12"/>
    </row>
    <row r="75" spans="1:31">
      <c r="A75" s="12"/>
      <c r="B75" s="23" t="str">
        <f>+計價表!S17</f>
        <v xml:space="preserve"> </v>
      </c>
      <c r="C75" s="23" t="str">
        <f>+計價表!T17</f>
        <v xml:space="preserve"> </v>
      </c>
      <c r="D75" s="23"/>
      <c r="E75" s="23" t="str">
        <f>+計價表!S18</f>
        <v xml:space="preserve"> </v>
      </c>
      <c r="F75" s="23" t="str">
        <f>+計價表!T18</f>
        <v xml:space="preserve"> </v>
      </c>
      <c r="G75" s="23"/>
      <c r="H75" s="23" t="str">
        <f>+計價表!S19</f>
        <v xml:space="preserve"> </v>
      </c>
      <c r="I75" s="23" t="str">
        <f>+計價表!T19</f>
        <v xml:space="preserve"> </v>
      </c>
      <c r="J75" s="189"/>
      <c r="AE75" s="12"/>
    </row>
    <row r="76" spans="1:31">
      <c r="A76" s="12"/>
      <c r="B76" s="23" t="str">
        <f>+計價表!S20</f>
        <v xml:space="preserve"> </v>
      </c>
      <c r="C76" s="23" t="str">
        <f>+計價表!T20</f>
        <v xml:space="preserve"> </v>
      </c>
      <c r="D76" s="23"/>
      <c r="E76" s="23" t="str">
        <f>+計價表!S21</f>
        <v xml:space="preserve"> </v>
      </c>
      <c r="F76" s="23" t="str">
        <f>+計價表!T21</f>
        <v xml:space="preserve"> </v>
      </c>
      <c r="G76" s="23"/>
      <c r="H76" s="23"/>
      <c r="I76" s="23" t="s">
        <v>144</v>
      </c>
      <c r="J76" s="189"/>
      <c r="AE76" s="12"/>
    </row>
    <row r="77" spans="1:31" ht="16.5" thickBot="1">
      <c r="A77" s="12"/>
      <c r="B77" s="19" t="s">
        <v>427</v>
      </c>
      <c r="D77" s="176" t="s">
        <v>94</v>
      </c>
      <c r="E77" s="12" t="s">
        <v>428</v>
      </c>
      <c r="F77" s="12"/>
      <c r="H77" s="177" t="s">
        <v>45</v>
      </c>
      <c r="I77" s="19" t="s">
        <v>429</v>
      </c>
      <c r="AE77" s="12"/>
    </row>
    <row r="78" spans="1:31" ht="16.5" thickBot="1">
      <c r="A78" s="12"/>
      <c r="D78" s="178" t="s">
        <v>115</v>
      </c>
      <c r="E78" s="19" t="s">
        <v>430</v>
      </c>
      <c r="H78" s="177" t="s">
        <v>45</v>
      </c>
      <c r="I78" s="19" t="s">
        <v>431</v>
      </c>
      <c r="AE78" s="12"/>
    </row>
    <row r="79" spans="1:31">
      <c r="A79" s="12"/>
      <c r="B79" s="12" t="s">
        <v>43</v>
      </c>
      <c r="C79" s="12"/>
      <c r="D79" s="12"/>
      <c r="E79" s="12"/>
      <c r="F79" s="12"/>
      <c r="G79" s="12"/>
      <c r="H79" s="12"/>
      <c r="I79" s="12"/>
      <c r="J79" s="12"/>
      <c r="AE79" s="12"/>
    </row>
    <row r="80" spans="1:31" ht="16.5" thickBot="1">
      <c r="A80" s="12"/>
      <c r="B80" s="20" t="s">
        <v>44</v>
      </c>
      <c r="C80" s="12" t="s">
        <v>432</v>
      </c>
      <c r="D80" s="39"/>
      <c r="E80" s="174" t="s">
        <v>433</v>
      </c>
      <c r="G80" s="39"/>
      <c r="H80" s="12" t="s">
        <v>434</v>
      </c>
      <c r="I80" s="12"/>
      <c r="J80" s="12"/>
      <c r="AE80" s="12"/>
    </row>
    <row r="81" spans="1:31" ht="16.5" thickBot="1">
      <c r="A81" s="12"/>
      <c r="B81" s="12" t="s">
        <v>435</v>
      </c>
      <c r="C81" s="12"/>
      <c r="D81" s="12"/>
      <c r="E81" s="12"/>
      <c r="F81" s="39" t="s">
        <v>45</v>
      </c>
      <c r="G81" s="12" t="s">
        <v>436</v>
      </c>
      <c r="H81" s="176" t="s">
        <v>437</v>
      </c>
      <c r="I81" s="12" t="s">
        <v>95</v>
      </c>
      <c r="J81" s="176" t="s">
        <v>438</v>
      </c>
      <c r="AE81" s="12"/>
    </row>
    <row r="82" spans="1:31">
      <c r="A82" s="12"/>
      <c r="B82" s="12" t="s">
        <v>472</v>
      </c>
      <c r="C82" s="12"/>
      <c r="D82" s="12"/>
      <c r="E82" s="12"/>
      <c r="F82" s="12"/>
      <c r="G82" s="12"/>
      <c r="H82" s="12"/>
      <c r="I82" s="12"/>
      <c r="J82" s="12"/>
      <c r="AE82" s="12"/>
    </row>
    <row r="83" spans="1:31">
      <c r="A83" s="12"/>
      <c r="B83" s="12" t="s">
        <v>96</v>
      </c>
      <c r="C83" s="12"/>
      <c r="D83" s="12"/>
      <c r="E83" s="12" t="s">
        <v>473</v>
      </c>
      <c r="F83" s="12"/>
      <c r="G83" s="12"/>
      <c r="H83" s="12"/>
      <c r="I83" s="15"/>
      <c r="J83" s="12"/>
      <c r="AE83" s="12"/>
    </row>
    <row r="84" spans="1:31">
      <c r="A84" s="12"/>
      <c r="B84" s="243" t="s">
        <v>542</v>
      </c>
      <c r="C84" s="180"/>
      <c r="D84" s="180"/>
      <c r="F84" s="180"/>
      <c r="G84" s="180"/>
      <c r="H84" s="180"/>
      <c r="I84" s="181"/>
      <c r="J84" s="180"/>
      <c r="AE84" s="12"/>
    </row>
    <row r="85" spans="1:31">
      <c r="A85" s="12"/>
      <c r="B85" s="244" t="s">
        <v>68</v>
      </c>
      <c r="C85" s="245"/>
      <c r="D85" s="246"/>
      <c r="E85" s="247"/>
      <c r="F85" s="42"/>
      <c r="G85" s="42"/>
      <c r="H85" s="248"/>
      <c r="I85" s="249"/>
      <c r="J85" s="250"/>
      <c r="AE85" s="12"/>
    </row>
    <row r="86" spans="1:31">
      <c r="A86" s="12"/>
      <c r="B86" s="251" t="s">
        <v>69</v>
      </c>
      <c r="C86" s="45"/>
      <c r="D86" s="252"/>
      <c r="E86" s="253"/>
      <c r="F86" s="254"/>
      <c r="G86" s="255"/>
      <c r="H86" s="43"/>
      <c r="I86" s="256"/>
      <c r="J86" s="257"/>
      <c r="AE86" s="12"/>
    </row>
    <row r="87" spans="1:31">
      <c r="A87" s="12"/>
      <c r="B87" s="32" t="s">
        <v>70</v>
      </c>
      <c r="C87" s="32"/>
      <c r="D87" s="32"/>
      <c r="E87" s="182"/>
      <c r="F87" s="182"/>
      <c r="G87" s="182"/>
      <c r="H87" s="182"/>
      <c r="I87" s="258"/>
      <c r="J87" s="181"/>
      <c r="AE87" s="12"/>
    </row>
    <row r="88" spans="1:31">
      <c r="A88" s="12"/>
      <c r="B88" s="2" t="s">
        <v>71</v>
      </c>
      <c r="C88" s="44"/>
      <c r="D88" s="44"/>
      <c r="E88" s="66"/>
      <c r="F88" s="66"/>
      <c r="G88" s="44"/>
      <c r="H88" s="259"/>
      <c r="I88" s="44"/>
      <c r="J88" s="183"/>
      <c r="AE88" s="12"/>
    </row>
    <row r="89" spans="1:31">
      <c r="A89" s="12"/>
      <c r="B89" s="67" t="s">
        <v>72</v>
      </c>
      <c r="C89" s="44"/>
      <c r="D89" s="44"/>
      <c r="E89" s="44"/>
      <c r="F89" s="260"/>
      <c r="G89" s="44"/>
      <c r="H89" s="259"/>
      <c r="I89" s="260"/>
      <c r="J89" s="181"/>
      <c r="AE89" s="12"/>
    </row>
    <row r="90" spans="1:31">
      <c r="A90" s="12"/>
      <c r="B90" s="184"/>
      <c r="C90" s="180"/>
      <c r="D90" s="180"/>
      <c r="E90" s="180"/>
      <c r="F90" s="180"/>
      <c r="G90" s="180"/>
      <c r="H90" s="180"/>
      <c r="I90" s="180"/>
      <c r="J90" s="181"/>
      <c r="AE90" s="12"/>
    </row>
    <row r="91" spans="1:31">
      <c r="A91" s="12"/>
      <c r="AE91" s="12"/>
    </row>
    <row r="92" spans="1:31">
      <c r="A92" s="12"/>
      <c r="B92" s="184"/>
      <c r="C92" s="180"/>
      <c r="D92" s="180"/>
      <c r="E92" s="180"/>
      <c r="F92" s="180"/>
      <c r="G92" s="180"/>
      <c r="H92" s="180"/>
      <c r="I92" s="181"/>
      <c r="J92" s="181"/>
      <c r="AE92" s="12"/>
    </row>
    <row r="93" spans="1:31">
      <c r="A93" s="12"/>
      <c r="B93" s="185"/>
      <c r="C93" s="182"/>
      <c r="D93" s="182"/>
      <c r="E93" s="182"/>
      <c r="F93" s="182"/>
      <c r="G93" s="182"/>
      <c r="H93" s="182"/>
      <c r="I93" s="183"/>
      <c r="J93" s="183"/>
      <c r="AE93" s="12"/>
    </row>
    <row r="94" spans="1:31">
      <c r="A94" s="12"/>
      <c r="B94" s="179"/>
      <c r="C94" s="180"/>
      <c r="D94" s="180"/>
      <c r="F94" s="181"/>
      <c r="G94" s="181"/>
      <c r="H94" s="181"/>
      <c r="I94" s="181"/>
      <c r="J94" s="181"/>
      <c r="AE94" s="12"/>
    </row>
    <row r="95" spans="1:31">
      <c r="A95" s="12"/>
      <c r="B95" s="185"/>
      <c r="C95" s="182"/>
      <c r="E95" s="180"/>
      <c r="F95" s="181"/>
      <c r="G95" s="181"/>
      <c r="H95" s="181"/>
      <c r="I95" s="181"/>
      <c r="J95" s="181"/>
      <c r="AE95" s="12"/>
    </row>
    <row r="96" spans="1:31">
      <c r="A96" s="12"/>
      <c r="B96" s="185"/>
      <c r="C96" s="185"/>
      <c r="E96" s="41"/>
      <c r="F96" s="181"/>
      <c r="G96" s="181"/>
      <c r="H96" s="181"/>
      <c r="I96" s="181"/>
      <c r="J96" s="181"/>
      <c r="AE96" s="12"/>
    </row>
    <row r="97" spans="1:31">
      <c r="A97" s="12"/>
      <c r="AE97" s="12"/>
    </row>
    <row r="98" spans="1:31">
      <c r="A98" s="12"/>
      <c r="I98" s="12"/>
      <c r="J98" s="12"/>
      <c r="AE98" s="12"/>
    </row>
    <row r="99" spans="1:31">
      <c r="C99" s="12"/>
      <c r="I99" s="12"/>
      <c r="J99" s="12"/>
      <c r="AE99" s="12"/>
    </row>
    <row r="100" spans="1:31">
      <c r="B100" s="12"/>
      <c r="E100" s="12"/>
      <c r="F100" s="12"/>
      <c r="G100" s="12"/>
      <c r="H100" s="12"/>
      <c r="I100" s="12"/>
      <c r="J100" s="12"/>
      <c r="AE100" s="12"/>
    </row>
    <row r="101" spans="1:31">
      <c r="A101" s="12"/>
      <c r="B101" s="10" t="s">
        <v>97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AE101" s="12"/>
    </row>
    <row r="102" spans="1:3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AE102" s="12"/>
    </row>
    <row r="103" spans="1:3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AE103" s="12"/>
    </row>
    <row r="104" spans="1:3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spans="1:31">
      <c r="A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1:3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</sheetData>
  <sheetProtection password="C69B" sheet="1" formatCells="0" formatColumns="0" formatRows="0" insertColumns="0" insertRows="0" insertHyperlinks="0" deleteColumns="0" deleteRows="0" sort="0" autoFilter="0" pivotTables="0"/>
  <phoneticPr fontId="18" type="noConversion"/>
  <printOptions horizontalCentered="1" verticalCentered="1"/>
  <pageMargins left="0" right="0" top="0" bottom="0" header="0" footer="0"/>
  <pageSetup paperSize="9" scale="86" orientation="portrait" blackAndWhite="1" horizontalDpi="4294967292" verticalDpi="360" r:id="rId1"/>
  <headerFooter alignWithMargins="0"/>
  <rowBreaks count="15" manualBreakCount="15">
    <brk id="50" max="16383" man="1"/>
    <brk id="168" max="65535" man="1"/>
    <brk id="183" max="65535" man="1"/>
    <brk id="198" max="65535" man="1"/>
    <brk id="213" max="65535" man="1"/>
    <brk id="228" max="65535" man="1"/>
    <brk id="243" max="65535" man="1"/>
    <brk id="258" max="65535" man="1"/>
    <brk id="273" max="65535" man="1"/>
    <brk id="288" max="65535" man="1"/>
    <brk id="303" max="65535" man="1"/>
    <brk id="318" max="65535" man="1"/>
    <brk id="333" max="65535" man="1"/>
    <brk id="348" max="65535" man="1"/>
    <brk id="363" max="6553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98"/>
  <sheetViews>
    <sheetView zoomScale="75" workbookViewId="0">
      <selection activeCell="A4" sqref="A4"/>
    </sheetView>
  </sheetViews>
  <sheetFormatPr defaultRowHeight="15.75"/>
  <sheetData>
    <row r="1" spans="1:22" ht="20.25" thickBot="1">
      <c r="A1" s="221" t="s">
        <v>547</v>
      </c>
      <c r="C1" s="77"/>
      <c r="D1" s="77"/>
      <c r="E1" s="78" t="s">
        <v>105</v>
      </c>
      <c r="F1" s="77"/>
      <c r="G1" s="77"/>
      <c r="H1" s="77"/>
      <c r="I1" s="77"/>
      <c r="J1" s="79" t="s">
        <v>124</v>
      </c>
      <c r="K1" s="110" t="s">
        <v>521</v>
      </c>
      <c r="L1" s="77"/>
      <c r="M1" s="77"/>
      <c r="N1" s="77"/>
      <c r="O1" s="77"/>
      <c r="P1" s="77"/>
      <c r="Q1" s="77"/>
      <c r="R1" s="80"/>
      <c r="S1" s="80"/>
      <c r="T1" s="80"/>
      <c r="U1" s="80"/>
      <c r="V1" s="80"/>
    </row>
    <row r="2" spans="1:22" ht="16.5" thickBot="1">
      <c r="A2" s="77"/>
      <c r="B2" s="77"/>
      <c r="C2" s="77"/>
      <c r="D2" s="77"/>
      <c r="E2" s="81" t="s">
        <v>126</v>
      </c>
      <c r="F2" s="81" t="s">
        <v>127</v>
      </c>
      <c r="G2" s="81" t="s">
        <v>128</v>
      </c>
      <c r="H2" s="81" t="s">
        <v>129</v>
      </c>
      <c r="I2" s="82" t="s">
        <v>130</v>
      </c>
      <c r="J2" s="83" t="s">
        <v>131</v>
      </c>
      <c r="K2" s="111" t="s">
        <v>132</v>
      </c>
      <c r="L2" s="81" t="s">
        <v>133</v>
      </c>
      <c r="M2" s="81" t="s">
        <v>133</v>
      </c>
      <c r="N2" s="81" t="s">
        <v>102</v>
      </c>
      <c r="O2" s="87" t="s">
        <v>574</v>
      </c>
      <c r="P2" s="105"/>
      <c r="Q2" s="77"/>
      <c r="R2" s="75" t="s">
        <v>80</v>
      </c>
      <c r="S2" s="76">
        <v>1</v>
      </c>
      <c r="T2" s="80"/>
      <c r="U2" s="80"/>
      <c r="V2" s="80"/>
    </row>
    <row r="3" spans="1:22">
      <c r="A3" s="81"/>
      <c r="B3" s="81"/>
      <c r="C3" s="81" t="s">
        <v>144</v>
      </c>
      <c r="D3" s="82" t="s">
        <v>144</v>
      </c>
      <c r="E3" s="84">
        <f>SUM(計價表!E2:E21)</f>
        <v>373.25</v>
      </c>
      <c r="F3" s="112">
        <f>SUM(計價表!F2:F21)</f>
        <v>44</v>
      </c>
      <c r="G3" s="112">
        <f>SUM(計價表!G2:G21)</f>
        <v>22</v>
      </c>
      <c r="H3" s="86">
        <f>SUM(計價表!H2:H21)</f>
        <v>50.3</v>
      </c>
      <c r="I3" s="87">
        <f>SUM(計價表!I2:I21)</f>
        <v>395</v>
      </c>
      <c r="J3" s="88">
        <f>SUM(計價表!L2:L21)</f>
        <v>469.75</v>
      </c>
      <c r="K3" s="89">
        <f>SUM(計價表!M2:M21)</f>
        <v>246.5</v>
      </c>
      <c r="L3" s="89">
        <f>SUM(計價表!J2:J21)</f>
        <v>3880</v>
      </c>
      <c r="M3" s="89">
        <f>SUM(計價表!K2:K21)</f>
        <v>460</v>
      </c>
      <c r="N3" s="86">
        <f>SUM(計價表!N2:N21)</f>
        <v>23.5</v>
      </c>
      <c r="O3" s="114">
        <f>+F3+G3</f>
        <v>66</v>
      </c>
      <c r="P3" s="115"/>
      <c r="Q3" s="77"/>
      <c r="R3" s="80"/>
      <c r="S3" s="80"/>
      <c r="T3" s="80"/>
      <c r="U3" s="80"/>
      <c r="V3" s="80"/>
    </row>
    <row r="4" spans="1:22">
      <c r="A4" s="81"/>
      <c r="B4" s="81"/>
      <c r="C4" s="81" t="s">
        <v>144</v>
      </c>
      <c r="D4" s="90">
        <f>+H3+N3</f>
        <v>73.8</v>
      </c>
      <c r="E4" s="91">
        <f>+E3+H3+N3</f>
        <v>447.05</v>
      </c>
      <c r="F4" s="113">
        <f>+F3+G3</f>
        <v>66</v>
      </c>
      <c r="G4" s="92">
        <f>+E4+F4</f>
        <v>513.04999999999995</v>
      </c>
      <c r="H4" s="93">
        <f>+F3+G3+H3</f>
        <v>116.3</v>
      </c>
      <c r="I4" s="94">
        <f>+I3+J3+L3+M3</f>
        <v>5204.75</v>
      </c>
      <c r="J4" s="95">
        <f>+J3</f>
        <v>469.75</v>
      </c>
      <c r="K4" s="95"/>
      <c r="L4" s="77"/>
      <c r="M4" s="77"/>
      <c r="N4" s="80"/>
      <c r="O4" s="77"/>
      <c r="P4" s="77"/>
      <c r="Q4" s="77"/>
      <c r="R4" s="80"/>
      <c r="S4" s="80"/>
      <c r="T4" s="80"/>
      <c r="U4" s="80"/>
      <c r="V4" s="80"/>
    </row>
    <row r="5" spans="1:22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</row>
    <row r="6" spans="1:22">
      <c r="A6" s="81" t="s">
        <v>162</v>
      </c>
      <c r="B6" s="81"/>
      <c r="C6" s="89">
        <v>2</v>
      </c>
      <c r="D6" s="89">
        <v>2</v>
      </c>
      <c r="E6" s="89">
        <v>2</v>
      </c>
      <c r="F6" s="89">
        <v>2</v>
      </c>
      <c r="G6" s="89">
        <v>1</v>
      </c>
      <c r="H6" s="89">
        <v>1</v>
      </c>
      <c r="I6" s="89">
        <v>1</v>
      </c>
      <c r="J6" s="89">
        <v>1</v>
      </c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</row>
    <row r="7" spans="1:22">
      <c r="A7" s="81" t="s">
        <v>163</v>
      </c>
      <c r="B7" s="81"/>
      <c r="C7" s="116" t="s">
        <v>368</v>
      </c>
      <c r="D7" s="116" t="s">
        <v>369</v>
      </c>
      <c r="E7" s="116" t="s">
        <v>370</v>
      </c>
      <c r="F7" s="116" t="s">
        <v>371</v>
      </c>
      <c r="G7" s="116" t="s">
        <v>372</v>
      </c>
      <c r="H7" s="116" t="s">
        <v>373</v>
      </c>
      <c r="I7" s="116" t="s">
        <v>374</v>
      </c>
      <c r="J7" s="116" t="s">
        <v>375</v>
      </c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</row>
    <row r="8" spans="1:22" hidden="1">
      <c r="A8" s="81" t="s">
        <v>164</v>
      </c>
      <c r="B8" s="81"/>
      <c r="C8" s="81">
        <f>+F4+F4/45</f>
        <v>67.466666666666669</v>
      </c>
      <c r="D8" s="81">
        <f>+F4+F4/40</f>
        <v>67.650000000000006</v>
      </c>
      <c r="E8" s="81">
        <f>+F4+F4/35</f>
        <v>67.885714285714286</v>
      </c>
      <c r="F8" s="81">
        <f>+F4+F4/30</f>
        <v>68.2</v>
      </c>
      <c r="G8" s="81">
        <f>+F4</f>
        <v>66</v>
      </c>
      <c r="H8" s="81">
        <f>+F4</f>
        <v>66</v>
      </c>
      <c r="I8" s="81">
        <f>+F4</f>
        <v>66</v>
      </c>
      <c r="J8" s="81">
        <f>+F4+F4/10</f>
        <v>72.599999999999994</v>
      </c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</row>
    <row r="9" spans="1:22" hidden="1">
      <c r="A9" s="81" t="s">
        <v>165</v>
      </c>
      <c r="B9" s="81"/>
      <c r="C9" s="81">
        <f>+E4</f>
        <v>447.05</v>
      </c>
      <c r="D9" s="81">
        <f>+E4</f>
        <v>447.05</v>
      </c>
      <c r="E9" s="81">
        <f>+E4</f>
        <v>447.05</v>
      </c>
      <c r="F9" s="81">
        <f>+E4</f>
        <v>447.05</v>
      </c>
      <c r="G9" s="81">
        <f>+E4</f>
        <v>447.05</v>
      </c>
      <c r="H9" s="81">
        <f>+E4</f>
        <v>447.05</v>
      </c>
      <c r="I9" s="81">
        <f>+E4</f>
        <v>447.05</v>
      </c>
      <c r="J9" s="81">
        <f>+E4</f>
        <v>447.05</v>
      </c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</row>
    <row r="10" spans="1:22" hidden="1">
      <c r="A10" s="81" t="s">
        <v>166</v>
      </c>
      <c r="B10" s="81"/>
      <c r="C10" s="96">
        <f>+(H3+N3+K3)/45</f>
        <v>7.1177777777777784</v>
      </c>
      <c r="D10" s="96">
        <f>+(H3+N3+K3)/40</f>
        <v>8.0075000000000003</v>
      </c>
      <c r="E10" s="81">
        <f>+(E4+K3)/35</f>
        <v>19.815714285714286</v>
      </c>
      <c r="F10" s="81">
        <f>+(E4+K3)/30</f>
        <v>23.118333333333332</v>
      </c>
      <c r="G10" s="81">
        <f>+K3/25</f>
        <v>9.86</v>
      </c>
      <c r="H10" s="81">
        <f>+K3/20</f>
        <v>12.324999999999999</v>
      </c>
      <c r="I10" s="81">
        <f>+(E4+K3)/15</f>
        <v>46.236666666666665</v>
      </c>
      <c r="J10" s="81">
        <f>+(E4+K3)/10</f>
        <v>69.35499999999999</v>
      </c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</row>
    <row r="11" spans="1:22" hidden="1">
      <c r="A11" s="81" t="s">
        <v>103</v>
      </c>
      <c r="B11" s="81"/>
      <c r="C11" s="81">
        <f>+I4/45</f>
        <v>115.66111111111111</v>
      </c>
      <c r="D11" s="81">
        <f>+I4/40</f>
        <v>130.11875000000001</v>
      </c>
      <c r="E11" s="81">
        <f>+I4/35</f>
        <v>148.70714285714286</v>
      </c>
      <c r="F11" s="81">
        <f>+I4/30</f>
        <v>173.49166666666667</v>
      </c>
      <c r="G11" s="81">
        <f>+I4/25</f>
        <v>208.19</v>
      </c>
      <c r="H11" s="81">
        <f>+I4/20</f>
        <v>260.23750000000001</v>
      </c>
      <c r="I11" s="81">
        <f>+I4/15</f>
        <v>346.98333333333335</v>
      </c>
      <c r="J11" s="81">
        <f>+I4/10</f>
        <v>520.47500000000002</v>
      </c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</row>
    <row r="12" spans="1:22" hidden="1">
      <c r="A12" s="81" t="s">
        <v>167</v>
      </c>
      <c r="B12" s="81"/>
      <c r="C12" s="81">
        <f t="shared" ref="C12:J12" si="0">SUM(C8:C11)</f>
        <v>637.29555555555555</v>
      </c>
      <c r="D12" s="81">
        <f t="shared" si="0"/>
        <v>652.82625000000007</v>
      </c>
      <c r="E12" s="81">
        <f t="shared" si="0"/>
        <v>683.45857142857153</v>
      </c>
      <c r="F12" s="81">
        <f t="shared" si="0"/>
        <v>711.86</v>
      </c>
      <c r="G12" s="81">
        <f t="shared" si="0"/>
        <v>731.09999999999991</v>
      </c>
      <c r="H12" s="81">
        <f t="shared" si="0"/>
        <v>785.61249999999995</v>
      </c>
      <c r="I12" s="81">
        <f t="shared" si="0"/>
        <v>906.27</v>
      </c>
      <c r="J12" s="81">
        <f t="shared" si="0"/>
        <v>1109.48</v>
      </c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</row>
    <row r="13" spans="1:22">
      <c r="A13" s="97" t="s">
        <v>516</v>
      </c>
      <c r="B13" s="81"/>
      <c r="C13" s="88">
        <f t="shared" ref="C13:J13" si="1">+C12</f>
        <v>637.29555555555555</v>
      </c>
      <c r="D13" s="88">
        <f t="shared" si="1"/>
        <v>652.82625000000007</v>
      </c>
      <c r="E13" s="88">
        <f t="shared" si="1"/>
        <v>683.45857142857153</v>
      </c>
      <c r="F13" s="88">
        <f t="shared" si="1"/>
        <v>711.86</v>
      </c>
      <c r="G13" s="88">
        <f t="shared" si="1"/>
        <v>731.09999999999991</v>
      </c>
      <c r="H13" s="88">
        <f t="shared" si="1"/>
        <v>785.61249999999995</v>
      </c>
      <c r="I13" s="88">
        <f t="shared" si="1"/>
        <v>906.27</v>
      </c>
      <c r="J13" s="98">
        <f t="shared" si="1"/>
        <v>1109.48</v>
      </c>
      <c r="K13" s="80"/>
      <c r="L13" s="80"/>
      <c r="M13" s="80"/>
      <c r="N13" s="80"/>
      <c r="O13" s="80"/>
      <c r="P13" s="77"/>
      <c r="Q13" s="77"/>
      <c r="R13" s="80"/>
      <c r="S13" s="80"/>
      <c r="T13" s="80"/>
      <c r="U13" s="80"/>
      <c r="V13" s="80"/>
    </row>
    <row r="14" spans="1:22" ht="19.5">
      <c r="A14" s="220" t="s">
        <v>546</v>
      </c>
      <c r="B14" s="80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0"/>
      <c r="S14" s="80"/>
      <c r="T14" s="80"/>
      <c r="U14" s="80"/>
      <c r="V14" s="80"/>
    </row>
    <row r="15" spans="1:22">
      <c r="A15" s="81" t="s">
        <v>162</v>
      </c>
      <c r="B15" s="81"/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1</v>
      </c>
      <c r="M15" s="89">
        <v>1</v>
      </c>
      <c r="N15" s="89">
        <v>1</v>
      </c>
      <c r="O15" s="89">
        <v>1</v>
      </c>
      <c r="P15" s="89">
        <v>1</v>
      </c>
      <c r="Q15" s="89">
        <v>1</v>
      </c>
      <c r="R15" s="89">
        <v>1</v>
      </c>
      <c r="S15" s="80"/>
      <c r="T15" s="80"/>
      <c r="U15" s="80"/>
      <c r="V15" s="80"/>
    </row>
    <row r="16" spans="1:22">
      <c r="A16" s="81" t="s">
        <v>163</v>
      </c>
      <c r="B16" s="81"/>
      <c r="C16" s="85" t="s">
        <v>376</v>
      </c>
      <c r="D16" s="85" t="s">
        <v>377</v>
      </c>
      <c r="E16" s="85" t="s">
        <v>378</v>
      </c>
      <c r="F16" s="85" t="s">
        <v>379</v>
      </c>
      <c r="G16" s="85" t="s">
        <v>380</v>
      </c>
      <c r="H16" s="85" t="s">
        <v>375</v>
      </c>
      <c r="I16" s="85" t="s">
        <v>381</v>
      </c>
      <c r="J16" s="85" t="s">
        <v>382</v>
      </c>
      <c r="K16" s="85" t="s">
        <v>383</v>
      </c>
      <c r="L16" s="85" t="s">
        <v>384</v>
      </c>
      <c r="M16" s="85" t="s">
        <v>374</v>
      </c>
      <c r="N16" s="85" t="s">
        <v>385</v>
      </c>
      <c r="O16" s="85" t="s">
        <v>386</v>
      </c>
      <c r="P16" s="85" t="s">
        <v>387</v>
      </c>
      <c r="Q16" s="85" t="s">
        <v>388</v>
      </c>
      <c r="R16" s="85" t="s">
        <v>373</v>
      </c>
      <c r="S16" s="80"/>
      <c r="T16" s="80"/>
      <c r="U16" s="80"/>
      <c r="V16" s="80"/>
    </row>
    <row r="17" spans="1:22" hidden="1">
      <c r="A17" s="81" t="s">
        <v>164</v>
      </c>
      <c r="B17" s="81"/>
      <c r="C17" s="81">
        <f>+F4+F4/5</f>
        <v>79.2</v>
      </c>
      <c r="D17" s="81">
        <f>+F4+F4/6</f>
        <v>77</v>
      </c>
      <c r="E17" s="81">
        <f>+F4+F4/7</f>
        <v>75.428571428571431</v>
      </c>
      <c r="F17" s="81">
        <f>+F4+F4/8</f>
        <v>74.25</v>
      </c>
      <c r="G17" s="81">
        <f>+F4+F4/9</f>
        <v>73.333333333333329</v>
      </c>
      <c r="H17" s="81">
        <f>+F4+F4/10</f>
        <v>72.599999999999994</v>
      </c>
      <c r="I17" s="81">
        <f>+F4+F4/11</f>
        <v>72</v>
      </c>
      <c r="J17" s="81">
        <f>+F4+F4/12</f>
        <v>71.5</v>
      </c>
      <c r="K17" s="81">
        <f>+F4+F4/13</f>
        <v>71.07692307692308</v>
      </c>
      <c r="L17" s="81">
        <f>+F4+F4/14</f>
        <v>70.714285714285708</v>
      </c>
      <c r="M17" s="81">
        <f>+F4</f>
        <v>66</v>
      </c>
      <c r="N17" s="81">
        <f>+F4</f>
        <v>66</v>
      </c>
      <c r="O17" s="99">
        <f>+F4</f>
        <v>66</v>
      </c>
      <c r="P17" s="99">
        <f>+F4</f>
        <v>66</v>
      </c>
      <c r="Q17" s="99">
        <f>+F4</f>
        <v>66</v>
      </c>
      <c r="R17" s="81">
        <f>+F4</f>
        <v>66</v>
      </c>
      <c r="S17" s="80"/>
      <c r="T17" s="80"/>
      <c r="U17" s="80"/>
      <c r="V17" s="80"/>
    </row>
    <row r="18" spans="1:22" hidden="1">
      <c r="A18" s="81" t="s">
        <v>165</v>
      </c>
      <c r="B18" s="81"/>
      <c r="C18" s="81">
        <f>+E4</f>
        <v>447.05</v>
      </c>
      <c r="D18" s="81">
        <f>+E4</f>
        <v>447.05</v>
      </c>
      <c r="E18" s="81">
        <f>+E4</f>
        <v>447.05</v>
      </c>
      <c r="F18" s="81">
        <f>+E4</f>
        <v>447.05</v>
      </c>
      <c r="G18" s="81">
        <f>+E4</f>
        <v>447.05</v>
      </c>
      <c r="H18" s="81">
        <f>+E4</f>
        <v>447.05</v>
      </c>
      <c r="I18" s="81">
        <f>+E4</f>
        <v>447.05</v>
      </c>
      <c r="J18" s="81">
        <f>+E4</f>
        <v>447.05</v>
      </c>
      <c r="K18" s="81">
        <f>+E4</f>
        <v>447.05</v>
      </c>
      <c r="L18" s="81">
        <f>+E4</f>
        <v>447.05</v>
      </c>
      <c r="M18" s="81">
        <f>+E4</f>
        <v>447.05</v>
      </c>
      <c r="N18" s="81">
        <f>+E4</f>
        <v>447.05</v>
      </c>
      <c r="O18" s="100">
        <f>+E4</f>
        <v>447.05</v>
      </c>
      <c r="P18" s="100">
        <f>+E4</f>
        <v>447.05</v>
      </c>
      <c r="Q18" s="100">
        <f>+E4</f>
        <v>447.05</v>
      </c>
      <c r="R18" s="81">
        <f>+E4</f>
        <v>447.05</v>
      </c>
      <c r="S18" s="80"/>
      <c r="T18" s="80"/>
      <c r="U18" s="80"/>
      <c r="V18" s="80"/>
    </row>
    <row r="19" spans="1:22" hidden="1">
      <c r="A19" s="81" t="s">
        <v>166</v>
      </c>
      <c r="B19" s="81"/>
      <c r="C19" s="81">
        <f>+(G4+K3)/5</f>
        <v>151.91</v>
      </c>
      <c r="D19" s="81">
        <f>+(G4+K3)/6</f>
        <v>126.59166666666665</v>
      </c>
      <c r="E19" s="81">
        <f>+(G4+K3)/7</f>
        <v>108.50714285714285</v>
      </c>
      <c r="F19" s="81">
        <f>+(G4+K3)/8</f>
        <v>94.943749999999994</v>
      </c>
      <c r="G19" s="81">
        <f>+(G4+K3)/9</f>
        <v>84.394444444444446</v>
      </c>
      <c r="H19" s="81">
        <f>+(E4+K3)/10</f>
        <v>69.35499999999999</v>
      </c>
      <c r="I19" s="81">
        <f>+(E4+K3)/11</f>
        <v>63.05</v>
      </c>
      <c r="J19" s="81">
        <f>+(E4+K3)/12</f>
        <v>57.795833333333327</v>
      </c>
      <c r="K19" s="81">
        <f>+(E4+K3)/13</f>
        <v>53.349999999999994</v>
      </c>
      <c r="L19" s="81">
        <f>+(E4+K3)/14</f>
        <v>49.539285714285711</v>
      </c>
      <c r="M19" s="81">
        <f>+(E4+K3)/15</f>
        <v>46.236666666666665</v>
      </c>
      <c r="N19" s="81">
        <f>+(E4+K3)/16</f>
        <v>43.346874999999997</v>
      </c>
      <c r="O19" s="81">
        <f>+(E4+K3)/17</f>
        <v>40.797058823529412</v>
      </c>
      <c r="P19" s="81">
        <f>+(E4+K3)/18</f>
        <v>38.530555555555551</v>
      </c>
      <c r="Q19" s="81">
        <f>+(E4+K3)/19</f>
        <v>36.502631578947366</v>
      </c>
      <c r="R19" s="81">
        <f>+K3/20</f>
        <v>12.324999999999999</v>
      </c>
      <c r="S19" s="80"/>
      <c r="T19" s="80"/>
      <c r="U19" s="80"/>
      <c r="V19" s="80"/>
    </row>
    <row r="20" spans="1:22" hidden="1">
      <c r="A20" s="81" t="s">
        <v>103</v>
      </c>
      <c r="B20" s="81"/>
      <c r="C20" s="81">
        <f>+I4/5</f>
        <v>1040.95</v>
      </c>
      <c r="D20" s="81">
        <f>+I4/6</f>
        <v>867.45833333333337</v>
      </c>
      <c r="E20" s="81">
        <f>+I4/7</f>
        <v>743.53571428571433</v>
      </c>
      <c r="F20" s="81">
        <f>+I4/8</f>
        <v>650.59375</v>
      </c>
      <c r="G20" s="81">
        <f>+I4/9</f>
        <v>578.30555555555554</v>
      </c>
      <c r="H20" s="81">
        <f>+I4/10</f>
        <v>520.47500000000002</v>
      </c>
      <c r="I20" s="81">
        <f>+I4/11</f>
        <v>473.15909090909093</v>
      </c>
      <c r="J20" s="81">
        <f>+I4/12</f>
        <v>433.72916666666669</v>
      </c>
      <c r="K20" s="81">
        <f>+I4/13</f>
        <v>400.36538461538464</v>
      </c>
      <c r="L20" s="81">
        <f>+I4/14</f>
        <v>371.76785714285717</v>
      </c>
      <c r="M20" s="81">
        <f>+I4/15</f>
        <v>346.98333333333335</v>
      </c>
      <c r="N20" s="81">
        <f>+I4/16</f>
        <v>325.296875</v>
      </c>
      <c r="O20" s="81">
        <f>+I4/17</f>
        <v>306.16176470588238</v>
      </c>
      <c r="P20" s="81">
        <f>+I4/18</f>
        <v>289.15277777777777</v>
      </c>
      <c r="Q20" s="81">
        <f>+I4/19</f>
        <v>273.93421052631578</v>
      </c>
      <c r="R20" s="81">
        <f>+I4/20</f>
        <v>260.23750000000001</v>
      </c>
      <c r="S20" s="80"/>
      <c r="T20" s="80"/>
      <c r="U20" s="80"/>
      <c r="V20" s="80"/>
    </row>
    <row r="21" spans="1:22" hidden="1">
      <c r="A21" s="81" t="s">
        <v>167</v>
      </c>
      <c r="B21" s="81"/>
      <c r="C21" s="81">
        <f t="shared" ref="C21:R21" si="2">SUM(C17:C20)</f>
        <v>1719.1100000000001</v>
      </c>
      <c r="D21" s="81">
        <f t="shared" si="2"/>
        <v>1518.1</v>
      </c>
      <c r="E21" s="81">
        <f t="shared" si="2"/>
        <v>1374.5214285714287</v>
      </c>
      <c r="F21" s="81">
        <f t="shared" si="2"/>
        <v>1266.8375000000001</v>
      </c>
      <c r="G21" s="81">
        <f t="shared" si="2"/>
        <v>1183.0833333333335</v>
      </c>
      <c r="H21" s="81">
        <f t="shared" si="2"/>
        <v>1109.48</v>
      </c>
      <c r="I21" s="81">
        <f t="shared" si="2"/>
        <v>1055.2590909090909</v>
      </c>
      <c r="J21" s="81">
        <f t="shared" si="2"/>
        <v>1010.075</v>
      </c>
      <c r="K21" s="81">
        <f t="shared" si="2"/>
        <v>971.84230769230771</v>
      </c>
      <c r="L21" s="81">
        <f t="shared" si="2"/>
        <v>939.07142857142867</v>
      </c>
      <c r="M21" s="81">
        <f t="shared" si="2"/>
        <v>906.27</v>
      </c>
      <c r="N21" s="81">
        <f t="shared" si="2"/>
        <v>881.69374999999991</v>
      </c>
      <c r="O21" s="81">
        <f t="shared" si="2"/>
        <v>860.00882352941176</v>
      </c>
      <c r="P21" s="81">
        <f t="shared" si="2"/>
        <v>840.73333333333335</v>
      </c>
      <c r="Q21" s="81">
        <f t="shared" si="2"/>
        <v>823.48684210526312</v>
      </c>
      <c r="R21" s="81">
        <f t="shared" si="2"/>
        <v>785.61249999999995</v>
      </c>
      <c r="S21" s="80"/>
      <c r="T21" s="80"/>
      <c r="U21" s="80"/>
      <c r="V21" s="80"/>
    </row>
    <row r="22" spans="1:22">
      <c r="A22" s="97" t="s">
        <v>516</v>
      </c>
      <c r="B22" s="81"/>
      <c r="C22" s="229">
        <f t="shared" ref="C22:R22" si="3">+C21</f>
        <v>1719.1100000000001</v>
      </c>
      <c r="D22" s="229">
        <f t="shared" si="3"/>
        <v>1518.1</v>
      </c>
      <c r="E22" s="229">
        <f t="shared" si="3"/>
        <v>1374.5214285714287</v>
      </c>
      <c r="F22" s="229">
        <f t="shared" si="3"/>
        <v>1266.8375000000001</v>
      </c>
      <c r="G22" s="229">
        <f t="shared" si="3"/>
        <v>1183.0833333333335</v>
      </c>
      <c r="H22" s="229">
        <f t="shared" si="3"/>
        <v>1109.48</v>
      </c>
      <c r="I22" s="229">
        <f t="shared" si="3"/>
        <v>1055.2590909090909</v>
      </c>
      <c r="J22" s="229">
        <f t="shared" si="3"/>
        <v>1010.075</v>
      </c>
      <c r="K22" s="229">
        <f t="shared" si="3"/>
        <v>971.84230769230771</v>
      </c>
      <c r="L22" s="229">
        <f t="shared" si="3"/>
        <v>939.07142857142867</v>
      </c>
      <c r="M22" s="229">
        <f t="shared" si="3"/>
        <v>906.27</v>
      </c>
      <c r="N22" s="229">
        <f t="shared" si="3"/>
        <v>881.69374999999991</v>
      </c>
      <c r="O22" s="229">
        <f t="shared" si="3"/>
        <v>860.00882352941176</v>
      </c>
      <c r="P22" s="229">
        <f t="shared" si="3"/>
        <v>840.73333333333335</v>
      </c>
      <c r="Q22" s="229">
        <f t="shared" si="3"/>
        <v>823.48684210526312</v>
      </c>
      <c r="R22" s="229">
        <f t="shared" si="3"/>
        <v>785.61249999999995</v>
      </c>
      <c r="S22" s="80"/>
      <c r="T22" s="80"/>
      <c r="U22" s="80"/>
      <c r="V22" s="80"/>
    </row>
    <row r="23" spans="1:22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101"/>
      <c r="R23" s="102"/>
      <c r="S23" s="80"/>
      <c r="T23" s="80"/>
      <c r="U23" s="80"/>
      <c r="V23" s="80"/>
    </row>
    <row r="24" spans="1:22">
      <c r="A24" s="81" t="s">
        <v>162</v>
      </c>
      <c r="B24" s="81"/>
      <c r="C24" s="89">
        <v>1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89">
        <v>1</v>
      </c>
      <c r="J24" s="89">
        <v>1</v>
      </c>
      <c r="K24" s="89">
        <v>1</v>
      </c>
      <c r="L24" s="89">
        <v>2</v>
      </c>
      <c r="M24" s="89">
        <v>2</v>
      </c>
      <c r="N24" s="89">
        <v>2</v>
      </c>
      <c r="O24" s="89">
        <v>2</v>
      </c>
      <c r="P24" s="89">
        <v>2</v>
      </c>
      <c r="Q24" s="89">
        <v>2</v>
      </c>
      <c r="R24" s="89">
        <v>2</v>
      </c>
      <c r="S24" s="80"/>
      <c r="T24" s="80"/>
      <c r="U24" s="80"/>
      <c r="V24" s="80"/>
    </row>
    <row r="25" spans="1:22">
      <c r="A25" s="81" t="s">
        <v>163</v>
      </c>
      <c r="B25" s="81"/>
      <c r="C25" s="85" t="s">
        <v>389</v>
      </c>
      <c r="D25" s="85" t="s">
        <v>390</v>
      </c>
      <c r="E25" s="85" t="s">
        <v>391</v>
      </c>
      <c r="F25" s="85" t="s">
        <v>392</v>
      </c>
      <c r="G25" s="85" t="s">
        <v>372</v>
      </c>
      <c r="H25" s="85" t="s">
        <v>393</v>
      </c>
      <c r="I25" s="85" t="s">
        <v>394</v>
      </c>
      <c r="J25" s="85" t="s">
        <v>395</v>
      </c>
      <c r="K25" s="85" t="s">
        <v>396</v>
      </c>
      <c r="L25" s="85" t="s">
        <v>371</v>
      </c>
      <c r="M25" s="85" t="s">
        <v>397</v>
      </c>
      <c r="N25" s="85" t="s">
        <v>398</v>
      </c>
      <c r="O25" s="85" t="s">
        <v>399</v>
      </c>
      <c r="P25" s="85" t="s">
        <v>400</v>
      </c>
      <c r="Q25" s="85" t="s">
        <v>370</v>
      </c>
      <c r="R25" s="85" t="s">
        <v>556</v>
      </c>
      <c r="S25" s="80"/>
      <c r="T25" s="80"/>
      <c r="U25" s="80"/>
      <c r="V25" s="80"/>
    </row>
    <row r="26" spans="1:22" hidden="1">
      <c r="A26" s="81" t="s">
        <v>164</v>
      </c>
      <c r="B26" s="81"/>
      <c r="C26" s="81">
        <f>+F4</f>
        <v>66</v>
      </c>
      <c r="D26" s="81">
        <f>+F4</f>
        <v>66</v>
      </c>
      <c r="E26" s="81">
        <f>+F4</f>
        <v>66</v>
      </c>
      <c r="F26" s="81">
        <f>+F4</f>
        <v>66</v>
      </c>
      <c r="G26" s="81">
        <f>+F4</f>
        <v>66</v>
      </c>
      <c r="H26" s="81">
        <f>+F4</f>
        <v>66</v>
      </c>
      <c r="I26" s="81">
        <f>+F4</f>
        <v>66</v>
      </c>
      <c r="J26" s="81">
        <f>+F4</f>
        <v>66</v>
      </c>
      <c r="K26" s="81">
        <f>+F4</f>
        <v>66</v>
      </c>
      <c r="L26" s="81">
        <f>+F4+F4/30</f>
        <v>68.2</v>
      </c>
      <c r="M26" s="81">
        <f>+F4+F4/31</f>
        <v>68.129032258064512</v>
      </c>
      <c r="N26" s="81">
        <f>+F4+F4/32</f>
        <v>68.0625</v>
      </c>
      <c r="O26" s="81">
        <f>+F4+F4/33</f>
        <v>68</v>
      </c>
      <c r="P26" s="81">
        <f>+F4+F4/34</f>
        <v>67.941176470588232</v>
      </c>
      <c r="Q26" s="81">
        <f>+F4+F4/35</f>
        <v>67.885714285714286</v>
      </c>
      <c r="R26" s="81">
        <f>+F4+F4/36</f>
        <v>67.833333333333329</v>
      </c>
      <c r="S26" s="80"/>
      <c r="T26" s="80"/>
      <c r="U26" s="80"/>
      <c r="V26" s="80"/>
    </row>
    <row r="27" spans="1:22" hidden="1">
      <c r="A27" s="81" t="s">
        <v>165</v>
      </c>
      <c r="B27" s="81"/>
      <c r="C27" s="81">
        <f>+E4</f>
        <v>447.05</v>
      </c>
      <c r="D27" s="81">
        <f>+E4</f>
        <v>447.05</v>
      </c>
      <c r="E27" s="81">
        <f>+E4</f>
        <v>447.05</v>
      </c>
      <c r="F27" s="81">
        <f>+E4</f>
        <v>447.05</v>
      </c>
      <c r="G27" s="81">
        <f>+E4</f>
        <v>447.05</v>
      </c>
      <c r="H27" s="81">
        <f>+E4</f>
        <v>447.05</v>
      </c>
      <c r="I27" s="81">
        <f>+E4</f>
        <v>447.05</v>
      </c>
      <c r="J27" s="81">
        <f>+E4</f>
        <v>447.05</v>
      </c>
      <c r="K27" s="81">
        <f>+E4</f>
        <v>447.05</v>
      </c>
      <c r="L27" s="81">
        <f>+E4</f>
        <v>447.05</v>
      </c>
      <c r="M27" s="81">
        <f>+E4</f>
        <v>447.05</v>
      </c>
      <c r="N27" s="81">
        <f>+E4</f>
        <v>447.05</v>
      </c>
      <c r="O27" s="81">
        <f>+E4</f>
        <v>447.05</v>
      </c>
      <c r="P27" s="81">
        <f>+E4</f>
        <v>447.05</v>
      </c>
      <c r="Q27" s="81">
        <f>+E4</f>
        <v>447.05</v>
      </c>
      <c r="R27" s="81">
        <f>+E4</f>
        <v>447.05</v>
      </c>
      <c r="S27" s="80"/>
      <c r="T27" s="80"/>
      <c r="U27" s="80"/>
      <c r="V27" s="80"/>
    </row>
    <row r="28" spans="1:22" hidden="1">
      <c r="A28" s="81" t="s">
        <v>166</v>
      </c>
      <c r="B28" s="81"/>
      <c r="C28" s="81">
        <f>+K3/21</f>
        <v>11.738095238095237</v>
      </c>
      <c r="D28" s="81">
        <f>+K3/22</f>
        <v>11.204545454545455</v>
      </c>
      <c r="E28" s="81">
        <f>+K3/23</f>
        <v>10.717391304347826</v>
      </c>
      <c r="F28" s="81">
        <f>+K3/24</f>
        <v>10.270833333333334</v>
      </c>
      <c r="G28" s="81">
        <f>+K3/25</f>
        <v>9.86</v>
      </c>
      <c r="H28" s="81">
        <f>+K3/26</f>
        <v>9.4807692307692299</v>
      </c>
      <c r="I28" s="81">
        <f>+K3/27</f>
        <v>9.1296296296296298</v>
      </c>
      <c r="J28" s="81">
        <f>+K3/28</f>
        <v>8.8035714285714288</v>
      </c>
      <c r="K28" s="81">
        <f>+K3/29</f>
        <v>8.5</v>
      </c>
      <c r="L28" s="81">
        <f>+(E4+K3)/30</f>
        <v>23.118333333333332</v>
      </c>
      <c r="M28" s="81">
        <f>+(E4+K3)/31</f>
        <v>22.372580645161289</v>
      </c>
      <c r="N28" s="81">
        <f>+(E4+K3)/32</f>
        <v>21.673437499999999</v>
      </c>
      <c r="O28" s="81">
        <f>+(E4+K3)/33</f>
        <v>21.016666666666666</v>
      </c>
      <c r="P28" s="81">
        <f>+(E4+K3)/34</f>
        <v>20.398529411764706</v>
      </c>
      <c r="Q28" s="81">
        <f>+(E4+K3)/35</f>
        <v>19.815714285714286</v>
      </c>
      <c r="R28" s="81">
        <f>+(E4+K3)/36</f>
        <v>19.265277777777776</v>
      </c>
      <c r="S28" s="80"/>
      <c r="T28" s="80"/>
      <c r="U28" s="80"/>
      <c r="V28" s="80"/>
    </row>
    <row r="29" spans="1:22" hidden="1">
      <c r="A29" s="81" t="s">
        <v>103</v>
      </c>
      <c r="B29" s="81"/>
      <c r="C29" s="81">
        <f>+I4/21</f>
        <v>247.8452380952381</v>
      </c>
      <c r="D29" s="81">
        <f>+I4/22</f>
        <v>236.57954545454547</v>
      </c>
      <c r="E29" s="81">
        <f>+I4/23</f>
        <v>226.29347826086956</v>
      </c>
      <c r="F29" s="81">
        <f>+I4/24</f>
        <v>216.86458333333334</v>
      </c>
      <c r="G29" s="81">
        <f>+I4/25</f>
        <v>208.19</v>
      </c>
      <c r="H29" s="81">
        <f>+I4/26</f>
        <v>200.18269230769232</v>
      </c>
      <c r="I29" s="81">
        <f>+I4/27</f>
        <v>192.7685185185185</v>
      </c>
      <c r="J29" s="81">
        <f>+I4/28</f>
        <v>185.88392857142858</v>
      </c>
      <c r="K29" s="81">
        <f>+I4/29</f>
        <v>179.47413793103448</v>
      </c>
      <c r="L29" s="81">
        <f>+I4/30</f>
        <v>173.49166666666667</v>
      </c>
      <c r="M29" s="81">
        <f>+I4/31</f>
        <v>167.89516129032259</v>
      </c>
      <c r="N29" s="81">
        <f>+I4/32</f>
        <v>162.6484375</v>
      </c>
      <c r="O29" s="81">
        <f>+I4/33</f>
        <v>157.71969696969697</v>
      </c>
      <c r="P29" s="81">
        <f>+I4/34</f>
        <v>153.08088235294119</v>
      </c>
      <c r="Q29" s="81">
        <f>+I4/35</f>
        <v>148.70714285714286</v>
      </c>
      <c r="R29" s="81">
        <f>+I4/36</f>
        <v>144.57638888888889</v>
      </c>
      <c r="S29" s="80"/>
      <c r="T29" s="80"/>
      <c r="U29" s="80"/>
      <c r="V29" s="80"/>
    </row>
    <row r="30" spans="1:22" hidden="1">
      <c r="A30" s="81" t="s">
        <v>167</v>
      </c>
      <c r="B30" s="81"/>
      <c r="C30" s="81">
        <f>SUM(C26:C29)</f>
        <v>772.63333333333321</v>
      </c>
      <c r="D30" s="81">
        <f>SUM(D26:D29)</f>
        <v>760.83409090909095</v>
      </c>
      <c r="E30" s="81">
        <f>SUM(E26:E29)</f>
        <v>750.06086956521744</v>
      </c>
      <c r="F30" s="81">
        <f>SUM(F26:F29)</f>
        <v>740.1854166666667</v>
      </c>
      <c r="G30" s="81">
        <f>SUM(G26:G29)</f>
        <v>731.09999999999991</v>
      </c>
      <c r="H30" s="81">
        <f t="shared" ref="H30:P30" si="4">SUM(H26:H29)</f>
        <v>722.71346153846162</v>
      </c>
      <c r="I30" s="81">
        <f t="shared" si="4"/>
        <v>714.94814814814811</v>
      </c>
      <c r="J30" s="81">
        <f t="shared" si="4"/>
        <v>707.73749999999995</v>
      </c>
      <c r="K30" s="81">
        <f t="shared" si="4"/>
        <v>701.02413793103437</v>
      </c>
      <c r="L30" s="81">
        <f t="shared" si="4"/>
        <v>711.86</v>
      </c>
      <c r="M30" s="81">
        <f t="shared" si="4"/>
        <v>705.44677419354844</v>
      </c>
      <c r="N30" s="81">
        <f t="shared" si="4"/>
        <v>699.43437499999993</v>
      </c>
      <c r="O30" s="81">
        <f t="shared" si="4"/>
        <v>693.7863636363636</v>
      </c>
      <c r="P30" s="81">
        <f t="shared" si="4"/>
        <v>688.47058823529414</v>
      </c>
      <c r="Q30" s="81">
        <f>SUM(Q26:Q29)</f>
        <v>683.45857142857153</v>
      </c>
      <c r="R30" s="81">
        <f>SUM(R26:R29)</f>
        <v>678.72500000000002</v>
      </c>
      <c r="S30" s="80"/>
      <c r="T30" s="80"/>
      <c r="U30" s="80"/>
      <c r="V30" s="80"/>
    </row>
    <row r="31" spans="1:22">
      <c r="A31" s="97" t="s">
        <v>516</v>
      </c>
      <c r="B31" s="81"/>
      <c r="C31" s="229">
        <f>+C30</f>
        <v>772.63333333333321</v>
      </c>
      <c r="D31" s="230">
        <f>+D30</f>
        <v>760.83409090909095</v>
      </c>
      <c r="E31" s="230">
        <f>+E30</f>
        <v>750.06086956521744</v>
      </c>
      <c r="F31" s="230">
        <f>+F30</f>
        <v>740.1854166666667</v>
      </c>
      <c r="G31" s="230">
        <f>+G30</f>
        <v>731.09999999999991</v>
      </c>
      <c r="H31" s="230">
        <f t="shared" ref="H31:P31" si="5">+H30</f>
        <v>722.71346153846162</v>
      </c>
      <c r="I31" s="230">
        <f t="shared" si="5"/>
        <v>714.94814814814811</v>
      </c>
      <c r="J31" s="230">
        <f t="shared" si="5"/>
        <v>707.73749999999995</v>
      </c>
      <c r="K31" s="230">
        <f t="shared" si="5"/>
        <v>701.02413793103437</v>
      </c>
      <c r="L31" s="230">
        <f t="shared" si="5"/>
        <v>711.86</v>
      </c>
      <c r="M31" s="230">
        <f t="shared" si="5"/>
        <v>705.44677419354844</v>
      </c>
      <c r="N31" s="230">
        <f t="shared" si="5"/>
        <v>699.43437499999993</v>
      </c>
      <c r="O31" s="230">
        <f t="shared" si="5"/>
        <v>693.7863636363636</v>
      </c>
      <c r="P31" s="230">
        <f t="shared" si="5"/>
        <v>688.47058823529414</v>
      </c>
      <c r="Q31" s="230">
        <f>+Q30</f>
        <v>683.45857142857153</v>
      </c>
      <c r="R31" s="230">
        <f>+R30</f>
        <v>678.72500000000002</v>
      </c>
      <c r="S31" s="80"/>
      <c r="T31" s="80"/>
      <c r="U31" s="80"/>
      <c r="V31" s="80"/>
    </row>
    <row r="32" spans="1:22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1"/>
      <c r="R32" s="104"/>
      <c r="S32" s="80"/>
      <c r="T32" s="80"/>
      <c r="U32" s="80"/>
      <c r="V32" s="80"/>
    </row>
    <row r="33" spans="1:22">
      <c r="A33" s="81" t="s">
        <v>162</v>
      </c>
      <c r="B33" s="81"/>
      <c r="C33" s="89">
        <v>2</v>
      </c>
      <c r="D33" s="89">
        <v>2</v>
      </c>
      <c r="E33" s="89">
        <v>2</v>
      </c>
      <c r="F33" s="89">
        <v>2</v>
      </c>
      <c r="G33" s="89">
        <v>2</v>
      </c>
      <c r="H33" s="89">
        <v>2</v>
      </c>
      <c r="I33" s="89">
        <v>2</v>
      </c>
      <c r="J33" s="89">
        <v>2</v>
      </c>
      <c r="K33" s="89">
        <v>2</v>
      </c>
      <c r="L33" s="89">
        <v>2</v>
      </c>
      <c r="M33" s="89">
        <v>2</v>
      </c>
      <c r="N33" s="89">
        <v>2</v>
      </c>
      <c r="O33" s="89">
        <v>2</v>
      </c>
      <c r="P33" s="89">
        <v>2</v>
      </c>
      <c r="Q33" s="85">
        <v>3</v>
      </c>
      <c r="R33" s="85">
        <v>3</v>
      </c>
      <c r="S33" s="85">
        <v>3</v>
      </c>
      <c r="T33" s="85">
        <v>3</v>
      </c>
      <c r="U33" s="85">
        <v>3</v>
      </c>
      <c r="V33" s="80"/>
    </row>
    <row r="34" spans="1:22">
      <c r="A34" s="81" t="s">
        <v>163</v>
      </c>
      <c r="B34" s="81"/>
      <c r="C34" s="85" t="s">
        <v>557</v>
      </c>
      <c r="D34" s="85" t="s">
        <v>558</v>
      </c>
      <c r="E34" s="85" t="s">
        <v>559</v>
      </c>
      <c r="F34" s="85" t="s">
        <v>369</v>
      </c>
      <c r="G34" s="85" t="s">
        <v>560</v>
      </c>
      <c r="H34" s="85" t="s">
        <v>561</v>
      </c>
      <c r="I34" s="85" t="s">
        <v>562</v>
      </c>
      <c r="J34" s="85" t="s">
        <v>563</v>
      </c>
      <c r="K34" s="85" t="s">
        <v>368</v>
      </c>
      <c r="L34" s="85" t="s">
        <v>564</v>
      </c>
      <c r="M34" s="85" t="s">
        <v>565</v>
      </c>
      <c r="N34" s="85" t="s">
        <v>566</v>
      </c>
      <c r="O34" s="85" t="s">
        <v>567</v>
      </c>
      <c r="P34" s="85" t="s">
        <v>568</v>
      </c>
      <c r="Q34" s="85" t="s">
        <v>569</v>
      </c>
      <c r="R34" s="85" t="s">
        <v>570</v>
      </c>
      <c r="S34" s="85" t="s">
        <v>571</v>
      </c>
      <c r="T34" s="85" t="s">
        <v>572</v>
      </c>
      <c r="U34" s="85" t="s">
        <v>573</v>
      </c>
      <c r="V34" s="80"/>
    </row>
    <row r="35" spans="1:22" hidden="1">
      <c r="A35" s="81" t="s">
        <v>164</v>
      </c>
      <c r="B35" s="81"/>
      <c r="C35" s="81">
        <f>+F4+F4/37</f>
        <v>67.78378378378379</v>
      </c>
      <c r="D35" s="81">
        <f>+F4+F4/38</f>
        <v>67.736842105263165</v>
      </c>
      <c r="E35" s="81">
        <f>+F4+F4/39</f>
        <v>67.692307692307693</v>
      </c>
      <c r="F35" s="81">
        <f>+F4+F4/40</f>
        <v>67.650000000000006</v>
      </c>
      <c r="G35" s="81">
        <f>+F4+F4/41</f>
        <v>67.609756097560975</v>
      </c>
      <c r="H35" s="81">
        <f>+F4+F4/42</f>
        <v>67.571428571428569</v>
      </c>
      <c r="I35" s="81">
        <f>+F4+F4/43</f>
        <v>67.534883720930239</v>
      </c>
      <c r="J35" s="81">
        <f>+F4+F4/44</f>
        <v>67.5</v>
      </c>
      <c r="K35" s="81">
        <f>+F4+F4/45</f>
        <v>67.466666666666669</v>
      </c>
      <c r="L35" s="81">
        <f>+F4+F4/46</f>
        <v>67.434782608695656</v>
      </c>
      <c r="M35" s="81">
        <f>+F4+F4/47</f>
        <v>67.40425531914893</v>
      </c>
      <c r="N35" s="81">
        <f>+F4+F4/48</f>
        <v>67.375</v>
      </c>
      <c r="O35" s="81">
        <f>+F4+F4/49</f>
        <v>67.34693877551021</v>
      </c>
      <c r="P35" s="81">
        <f>+F4+F4/50</f>
        <v>67.319999999999993</v>
      </c>
      <c r="Q35" s="81">
        <f>+F4+F4/45*2</f>
        <v>68.933333333333337</v>
      </c>
      <c r="R35" s="81">
        <f>+F4+F4/46*2</f>
        <v>68.869565217391298</v>
      </c>
      <c r="S35" s="81">
        <f>+F4+F4/47*2</f>
        <v>68.808510638297875</v>
      </c>
      <c r="T35" s="81">
        <f>+F4+F4/48*2</f>
        <v>68.75</v>
      </c>
      <c r="U35" s="81">
        <f>+F4+F4/49*2</f>
        <v>68.693877551020407</v>
      </c>
      <c r="V35" s="80"/>
    </row>
    <row r="36" spans="1:22" hidden="1">
      <c r="A36" s="81" t="s">
        <v>165</v>
      </c>
      <c r="B36" s="81"/>
      <c r="C36" s="81">
        <f>+E4</f>
        <v>447.05</v>
      </c>
      <c r="D36" s="81">
        <f>+E4</f>
        <v>447.05</v>
      </c>
      <c r="E36" s="81">
        <f>+E4</f>
        <v>447.05</v>
      </c>
      <c r="F36" s="81">
        <f>+E4</f>
        <v>447.05</v>
      </c>
      <c r="G36" s="81">
        <f>+E4</f>
        <v>447.05</v>
      </c>
      <c r="H36" s="81">
        <f>+E4</f>
        <v>447.05</v>
      </c>
      <c r="I36" s="81">
        <f>+E4</f>
        <v>447.05</v>
      </c>
      <c r="J36" s="81">
        <f>+E4</f>
        <v>447.05</v>
      </c>
      <c r="K36" s="81">
        <f>+E4</f>
        <v>447.05</v>
      </c>
      <c r="L36" s="81">
        <f>+E4</f>
        <v>447.05</v>
      </c>
      <c r="M36" s="81">
        <f>+E4</f>
        <v>447.05</v>
      </c>
      <c r="N36" s="81">
        <f>+E4</f>
        <v>447.05</v>
      </c>
      <c r="O36" s="81">
        <f>+E4</f>
        <v>447.05</v>
      </c>
      <c r="P36" s="81">
        <f>+E4</f>
        <v>447.05</v>
      </c>
      <c r="Q36" s="81">
        <f>+E4</f>
        <v>447.05</v>
      </c>
      <c r="R36" s="81">
        <f>+E4</f>
        <v>447.05</v>
      </c>
      <c r="S36" s="81">
        <f>+E4</f>
        <v>447.05</v>
      </c>
      <c r="T36" s="81">
        <f>+E4</f>
        <v>447.05</v>
      </c>
      <c r="U36" s="81">
        <f>+E4</f>
        <v>447.05</v>
      </c>
      <c r="V36" s="80"/>
    </row>
    <row r="37" spans="1:22" hidden="1">
      <c r="A37" s="81" t="s">
        <v>166</v>
      </c>
      <c r="B37" s="81"/>
      <c r="C37" s="81">
        <f>+(E4+K3)/37</f>
        <v>18.744594594594595</v>
      </c>
      <c r="D37" s="81">
        <f>+(E4+K3)/38</f>
        <v>18.251315789473683</v>
      </c>
      <c r="E37" s="81">
        <f>+(E4+K3)/39</f>
        <v>17.783333333333331</v>
      </c>
      <c r="F37" s="81">
        <f>+(D4+K3)/40</f>
        <v>8.0075000000000003</v>
      </c>
      <c r="G37" s="81">
        <f>+(D4+K3)/41</f>
        <v>7.8121951219512198</v>
      </c>
      <c r="H37" s="81">
        <f>+(D4+K3)/42</f>
        <v>7.6261904761904766</v>
      </c>
      <c r="I37" s="81">
        <f>+(D4+K3)/43</f>
        <v>7.4488372093023258</v>
      </c>
      <c r="J37" s="81">
        <f>+(D4+K3)/44</f>
        <v>7.2795454545454552</v>
      </c>
      <c r="K37" s="81">
        <f>+(D4+K3)/45</f>
        <v>7.1177777777777784</v>
      </c>
      <c r="L37" s="81">
        <f>+(D4+K3)/46</f>
        <v>6.9630434782608699</v>
      </c>
      <c r="M37" s="81">
        <f>+(D4+K3)/47</f>
        <v>6.8148936170212773</v>
      </c>
      <c r="N37" s="81">
        <f>+(D4+K3)/48</f>
        <v>6.6729166666666666</v>
      </c>
      <c r="O37" s="81">
        <f>+(D4+K3)/49</f>
        <v>6.536734693877551</v>
      </c>
      <c r="P37" s="81">
        <f>+(D4+K3)/50</f>
        <v>6.4060000000000006</v>
      </c>
      <c r="Q37" s="81">
        <f>+(E4+K3)/45</f>
        <v>15.412222222222221</v>
      </c>
      <c r="R37" s="81">
        <f>+(E4+K3)/46</f>
        <v>15.077173913043477</v>
      </c>
      <c r="S37" s="81">
        <f>+(E4+K3)/47</f>
        <v>14.756382978723403</v>
      </c>
      <c r="T37" s="81">
        <f>+(E4+K3)/48</f>
        <v>14.448958333333332</v>
      </c>
      <c r="U37" s="81">
        <f>+(E4+K3)/49</f>
        <v>14.15408163265306</v>
      </c>
      <c r="V37" s="80"/>
    </row>
    <row r="38" spans="1:22" hidden="1">
      <c r="A38" s="81" t="s">
        <v>103</v>
      </c>
      <c r="B38" s="81"/>
      <c r="C38" s="81">
        <f>+I4/37</f>
        <v>140.66891891891891</v>
      </c>
      <c r="D38" s="81">
        <f>+I4/38</f>
        <v>136.96710526315789</v>
      </c>
      <c r="E38" s="81">
        <f>+I4/39</f>
        <v>133.4551282051282</v>
      </c>
      <c r="F38" s="81">
        <f>+I4/40</f>
        <v>130.11875000000001</v>
      </c>
      <c r="G38" s="81">
        <f>+I4/41</f>
        <v>126.94512195121951</v>
      </c>
      <c r="H38" s="81">
        <f>+I4/42</f>
        <v>123.92261904761905</v>
      </c>
      <c r="I38" s="81">
        <f>+I4/43</f>
        <v>121.04069767441861</v>
      </c>
      <c r="J38" s="81">
        <f>+I4/44</f>
        <v>118.28977272727273</v>
      </c>
      <c r="K38" s="81">
        <f>+I4/45</f>
        <v>115.66111111111111</v>
      </c>
      <c r="L38" s="81">
        <f>+I4/46</f>
        <v>113.14673913043478</v>
      </c>
      <c r="M38" s="81">
        <f>+I4/47</f>
        <v>110.73936170212765</v>
      </c>
      <c r="N38" s="81">
        <f>+I4/48</f>
        <v>108.43229166666667</v>
      </c>
      <c r="O38" s="81">
        <f>+I4/49</f>
        <v>106.21938775510205</v>
      </c>
      <c r="P38" s="81">
        <f>+I4/50</f>
        <v>104.095</v>
      </c>
      <c r="Q38" s="81">
        <f>+I4/45</f>
        <v>115.66111111111111</v>
      </c>
      <c r="R38" s="81">
        <f>+I4/46</f>
        <v>113.14673913043478</v>
      </c>
      <c r="S38" s="81">
        <f>+I4/47</f>
        <v>110.73936170212765</v>
      </c>
      <c r="T38" s="81">
        <f>+I4/48</f>
        <v>108.43229166666667</v>
      </c>
      <c r="U38" s="81">
        <f>+I4/49</f>
        <v>106.21938775510205</v>
      </c>
      <c r="V38" s="80"/>
    </row>
    <row r="39" spans="1:22" hidden="1">
      <c r="A39" s="81" t="s">
        <v>167</v>
      </c>
      <c r="B39" s="81"/>
      <c r="C39" s="81">
        <f t="shared" ref="C39:U39" si="6">SUM(C35:C38)</f>
        <v>674.24729729729734</v>
      </c>
      <c r="D39" s="81">
        <f t="shared" si="6"/>
        <v>670.00526315789477</v>
      </c>
      <c r="E39" s="81">
        <f t="shared" si="6"/>
        <v>665.98076923076917</v>
      </c>
      <c r="F39" s="81">
        <f t="shared" si="6"/>
        <v>652.82625000000007</v>
      </c>
      <c r="G39" s="81">
        <f t="shared" si="6"/>
        <v>649.41707317073178</v>
      </c>
      <c r="H39" s="81">
        <f t="shared" si="6"/>
        <v>646.17023809523812</v>
      </c>
      <c r="I39" s="81">
        <f t="shared" si="6"/>
        <v>643.07441860465133</v>
      </c>
      <c r="J39" s="81">
        <f t="shared" si="6"/>
        <v>640.11931818181813</v>
      </c>
      <c r="K39" s="81">
        <f t="shared" si="6"/>
        <v>637.29555555555555</v>
      </c>
      <c r="L39" s="81">
        <f t="shared" si="6"/>
        <v>634.59456521739128</v>
      </c>
      <c r="M39" s="81">
        <f t="shared" si="6"/>
        <v>632.00851063829793</v>
      </c>
      <c r="N39" s="81">
        <f t="shared" si="6"/>
        <v>629.53020833333323</v>
      </c>
      <c r="O39" s="81">
        <f t="shared" si="6"/>
        <v>627.15306122448976</v>
      </c>
      <c r="P39" s="81">
        <f t="shared" si="6"/>
        <v>624.87099999999998</v>
      </c>
      <c r="Q39" s="81">
        <f t="shared" si="6"/>
        <v>647.05666666666673</v>
      </c>
      <c r="R39" s="81">
        <f t="shared" si="6"/>
        <v>644.14347826086953</v>
      </c>
      <c r="S39" s="81">
        <f t="shared" si="6"/>
        <v>641.35425531914893</v>
      </c>
      <c r="T39" s="81">
        <f t="shared" si="6"/>
        <v>638.68124999999986</v>
      </c>
      <c r="U39" s="81">
        <f t="shared" si="6"/>
        <v>636.11734693877554</v>
      </c>
      <c r="V39" s="80"/>
    </row>
    <row r="40" spans="1:22">
      <c r="A40" s="97" t="s">
        <v>516</v>
      </c>
      <c r="B40" s="81"/>
      <c r="C40" s="230">
        <f t="shared" ref="C40:U40" si="7">+C39</f>
        <v>674.24729729729734</v>
      </c>
      <c r="D40" s="230">
        <f t="shared" si="7"/>
        <v>670.00526315789477</v>
      </c>
      <c r="E40" s="230">
        <f t="shared" si="7"/>
        <v>665.98076923076917</v>
      </c>
      <c r="F40" s="230">
        <f t="shared" si="7"/>
        <v>652.82625000000007</v>
      </c>
      <c r="G40" s="230">
        <f t="shared" si="7"/>
        <v>649.41707317073178</v>
      </c>
      <c r="H40" s="230">
        <f t="shared" si="7"/>
        <v>646.17023809523812</v>
      </c>
      <c r="I40" s="230">
        <f t="shared" si="7"/>
        <v>643.07441860465133</v>
      </c>
      <c r="J40" s="230">
        <f t="shared" si="7"/>
        <v>640.11931818181813</v>
      </c>
      <c r="K40" s="230">
        <f t="shared" si="7"/>
        <v>637.29555555555555</v>
      </c>
      <c r="L40" s="230">
        <f t="shared" si="7"/>
        <v>634.59456521739128</v>
      </c>
      <c r="M40" s="230">
        <f t="shared" si="7"/>
        <v>632.00851063829793</v>
      </c>
      <c r="N40" s="230">
        <f t="shared" si="7"/>
        <v>629.53020833333323</v>
      </c>
      <c r="O40" s="230">
        <f t="shared" si="7"/>
        <v>627.15306122448976</v>
      </c>
      <c r="P40" s="230">
        <f t="shared" si="7"/>
        <v>624.87099999999998</v>
      </c>
      <c r="Q40" s="230">
        <f t="shared" si="7"/>
        <v>647.05666666666673</v>
      </c>
      <c r="R40" s="230">
        <f t="shared" si="7"/>
        <v>644.14347826086953</v>
      </c>
      <c r="S40" s="230">
        <f t="shared" si="7"/>
        <v>641.35425531914893</v>
      </c>
      <c r="T40" s="230">
        <f t="shared" si="7"/>
        <v>638.68124999999986</v>
      </c>
      <c r="U40" s="230">
        <f t="shared" si="7"/>
        <v>636.11734693877554</v>
      </c>
      <c r="V40" s="80"/>
    </row>
    <row r="41" spans="1:22" ht="19.5">
      <c r="A41" s="220" t="s">
        <v>544</v>
      </c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77"/>
      <c r="M41" s="77"/>
      <c r="N41" s="77"/>
      <c r="O41" s="77"/>
      <c r="P41" s="77"/>
      <c r="Q41" s="77"/>
      <c r="R41" s="103"/>
      <c r="S41" s="80"/>
      <c r="T41" s="80"/>
      <c r="U41" s="80"/>
      <c r="V41" s="80"/>
    </row>
    <row r="42" spans="1:22" ht="16.5" thickBot="1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80"/>
      <c r="L42" s="80"/>
      <c r="M42" s="80"/>
      <c r="N42" s="80"/>
      <c r="O42" s="80"/>
      <c r="P42" s="103"/>
      <c r="Q42" s="103"/>
      <c r="R42" s="103"/>
      <c r="S42" s="80"/>
      <c r="T42" s="80"/>
      <c r="U42" s="80"/>
      <c r="V42" s="80"/>
    </row>
    <row r="43" spans="1:22" ht="16.5" thickBot="1">
      <c r="A43" s="199"/>
      <c r="B43" s="200"/>
      <c r="C43" s="201"/>
      <c r="D43" s="201"/>
      <c r="E43" s="202" t="s">
        <v>105</v>
      </c>
      <c r="F43" s="201"/>
      <c r="G43" s="201"/>
      <c r="H43" s="201"/>
      <c r="I43" s="201"/>
      <c r="J43" s="203" t="s">
        <v>124</v>
      </c>
      <c r="K43" s="204" t="s">
        <v>125</v>
      </c>
      <c r="L43" s="201"/>
      <c r="M43" s="201"/>
      <c r="N43" s="201"/>
      <c r="O43" s="201"/>
      <c r="P43" s="205"/>
      <c r="Q43" s="206"/>
      <c r="R43" s="206"/>
      <c r="S43" s="206"/>
      <c r="T43" s="207"/>
      <c r="U43" s="80"/>
      <c r="V43" s="80"/>
    </row>
    <row r="44" spans="1:22" ht="20.25" thickBot="1">
      <c r="A44" s="221" t="s">
        <v>548</v>
      </c>
      <c r="B44" s="196"/>
      <c r="C44" s="196"/>
      <c r="D44" s="196"/>
      <c r="E44" s="81" t="s">
        <v>126</v>
      </c>
      <c r="F44" s="81" t="s">
        <v>127</v>
      </c>
      <c r="G44" s="81" t="s">
        <v>128</v>
      </c>
      <c r="H44" s="81" t="s">
        <v>129</v>
      </c>
      <c r="I44" s="82" t="s">
        <v>130</v>
      </c>
      <c r="J44" s="83" t="s">
        <v>131</v>
      </c>
      <c r="K44" s="111" t="s">
        <v>132</v>
      </c>
      <c r="L44" s="81" t="s">
        <v>133</v>
      </c>
      <c r="M44" s="81" t="s">
        <v>133</v>
      </c>
      <c r="N44" s="81" t="s">
        <v>102</v>
      </c>
      <c r="O44" s="87" t="s">
        <v>574</v>
      </c>
      <c r="P44" s="105"/>
      <c r="Q44" s="195"/>
      <c r="R44" s="75" t="s">
        <v>80</v>
      </c>
      <c r="S44" s="76">
        <v>1</v>
      </c>
      <c r="T44" s="208"/>
      <c r="U44" s="80"/>
      <c r="V44" s="80"/>
    </row>
    <row r="45" spans="1:22">
      <c r="A45" s="81"/>
      <c r="B45" s="105"/>
      <c r="C45" s="81" t="s">
        <v>144</v>
      </c>
      <c r="D45" s="81" t="s">
        <v>144</v>
      </c>
      <c r="E45" s="84">
        <f>SUM(計價表!V2:V21)</f>
        <v>0</v>
      </c>
      <c r="F45" s="112">
        <f>SUM(計價表!W2:W21)</f>
        <v>0</v>
      </c>
      <c r="G45" s="112">
        <f>SUM(計價表!X2:X21)</f>
        <v>0</v>
      </c>
      <c r="H45" s="84">
        <f>SUM(計價表!Y2:Y21)</f>
        <v>0</v>
      </c>
      <c r="I45" s="89">
        <f>SUM(計價表!Z2:Z21)</f>
        <v>0</v>
      </c>
      <c r="J45" s="88">
        <f>SUM(計價表!AA2:AA21)</f>
        <v>0</v>
      </c>
      <c r="K45" s="89">
        <f>SUM(計價表!AD2:AD21)</f>
        <v>0</v>
      </c>
      <c r="L45" s="89">
        <f>SUM(計價表!AB2:AB21)</f>
        <v>0</v>
      </c>
      <c r="M45" s="89">
        <f>SUM(計價表!AC2:AC21)</f>
        <v>0</v>
      </c>
      <c r="N45" s="84">
        <f>SUM(計價表!AE2:AE21)</f>
        <v>0</v>
      </c>
      <c r="O45" s="114">
        <f>+F45+G45</f>
        <v>0</v>
      </c>
      <c r="P45" s="115"/>
      <c r="Q45" s="195"/>
      <c r="R45" s="195"/>
      <c r="S45" s="195"/>
      <c r="T45" s="208"/>
      <c r="U45" s="80"/>
      <c r="V45" s="80"/>
    </row>
    <row r="46" spans="1:22">
      <c r="A46" s="209"/>
      <c r="B46" s="81"/>
      <c r="C46" s="81" t="s">
        <v>144</v>
      </c>
      <c r="D46" s="81"/>
      <c r="E46" s="106">
        <f>+E45+H45+N45</f>
        <v>0</v>
      </c>
      <c r="F46" s="107">
        <f>+F45+G45</f>
        <v>0</v>
      </c>
      <c r="G46" s="108">
        <f>+E46+F46</f>
        <v>0</v>
      </c>
      <c r="H46" s="81">
        <f>+F45+G45+H45</f>
        <v>0</v>
      </c>
      <c r="I46" s="95">
        <f>+I45+J45+L45+M45</f>
        <v>0</v>
      </c>
      <c r="J46" s="95">
        <f>+J45</f>
        <v>0</v>
      </c>
      <c r="K46" s="95"/>
      <c r="L46" s="196"/>
      <c r="M46" s="196"/>
      <c r="N46" s="196"/>
      <c r="O46" s="196"/>
      <c r="P46" s="210"/>
      <c r="Q46" s="195"/>
      <c r="R46" s="195"/>
      <c r="S46" s="195"/>
      <c r="T46" s="208"/>
      <c r="U46" s="80"/>
      <c r="V46" s="80"/>
    </row>
    <row r="47" spans="1:22">
      <c r="A47" s="211"/>
      <c r="B47" s="195"/>
      <c r="C47" s="195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208"/>
      <c r="U47" s="80"/>
      <c r="V47" s="80"/>
    </row>
    <row r="48" spans="1:22" hidden="1">
      <c r="A48" s="212" t="s">
        <v>162</v>
      </c>
      <c r="B48" s="81"/>
      <c r="C48" s="81">
        <v>0</v>
      </c>
      <c r="D48" s="81">
        <v>0</v>
      </c>
      <c r="E48" s="81">
        <v>0</v>
      </c>
      <c r="F48" s="81">
        <v>0</v>
      </c>
      <c r="G48" s="81">
        <v>0</v>
      </c>
      <c r="H48" s="81">
        <v>0</v>
      </c>
      <c r="I48" s="81">
        <v>0</v>
      </c>
      <c r="J48" s="81">
        <v>0</v>
      </c>
      <c r="K48" s="81">
        <v>0</v>
      </c>
      <c r="L48" s="195"/>
      <c r="M48" s="81">
        <v>1</v>
      </c>
      <c r="N48" s="81">
        <v>1</v>
      </c>
      <c r="O48" s="81">
        <v>1</v>
      </c>
      <c r="P48" s="81">
        <v>1</v>
      </c>
      <c r="Q48" s="81">
        <v>1</v>
      </c>
      <c r="R48" s="81">
        <v>1</v>
      </c>
      <c r="S48" s="195"/>
      <c r="T48" s="208"/>
      <c r="U48" s="80"/>
      <c r="V48" s="80"/>
    </row>
    <row r="49" spans="1:22" hidden="1">
      <c r="A49" s="212" t="s">
        <v>163</v>
      </c>
      <c r="B49" s="81"/>
      <c r="C49" s="81">
        <v>2</v>
      </c>
      <c r="D49" s="81">
        <v>3</v>
      </c>
      <c r="E49" s="81">
        <v>4</v>
      </c>
      <c r="F49" s="81">
        <v>5</v>
      </c>
      <c r="G49" s="81">
        <v>6</v>
      </c>
      <c r="H49" s="81">
        <v>7</v>
      </c>
      <c r="I49" s="81">
        <v>8</v>
      </c>
      <c r="J49" s="81">
        <v>9</v>
      </c>
      <c r="K49" s="81">
        <v>10</v>
      </c>
      <c r="L49" s="195"/>
      <c r="M49" s="81">
        <v>5</v>
      </c>
      <c r="N49" s="81">
        <v>6</v>
      </c>
      <c r="O49" s="81">
        <v>7</v>
      </c>
      <c r="P49" s="81">
        <v>8</v>
      </c>
      <c r="Q49" s="81">
        <v>9</v>
      </c>
      <c r="R49" s="81">
        <v>10</v>
      </c>
      <c r="S49" s="195"/>
      <c r="T49" s="208"/>
      <c r="U49" s="80"/>
      <c r="V49" s="80"/>
    </row>
    <row r="50" spans="1:22" hidden="1">
      <c r="A50" s="212" t="s">
        <v>164</v>
      </c>
      <c r="B50" s="81"/>
      <c r="C50" s="81">
        <f>+F46+F46/2</f>
        <v>0</v>
      </c>
      <c r="D50" s="81">
        <f>+F46+F46/3</f>
        <v>0</v>
      </c>
      <c r="E50" s="81">
        <f>+F46+F46/4</f>
        <v>0</v>
      </c>
      <c r="F50" s="81">
        <f>+F46+F46/5</f>
        <v>0</v>
      </c>
      <c r="G50" s="81">
        <f>+F46+F46/6</f>
        <v>0</v>
      </c>
      <c r="H50" s="81">
        <f>+F46+F46/7</f>
        <v>0</v>
      </c>
      <c r="I50" s="81">
        <f>+F46+F46/8</f>
        <v>0</v>
      </c>
      <c r="J50" s="81">
        <f>+F46+F46/9</f>
        <v>0</v>
      </c>
      <c r="K50" s="81">
        <f>+F46+F46/10</f>
        <v>0</v>
      </c>
      <c r="L50" s="195"/>
      <c r="M50" s="81">
        <f>+F46+F46/5</f>
        <v>0</v>
      </c>
      <c r="N50" s="81">
        <f>+F46+F46/6</f>
        <v>0</v>
      </c>
      <c r="O50" s="81">
        <f>+F46+F46/7</f>
        <v>0</v>
      </c>
      <c r="P50" s="81">
        <f>+F46+F46/8</f>
        <v>0</v>
      </c>
      <c r="Q50" s="81">
        <f>+F46+F46/9</f>
        <v>0</v>
      </c>
      <c r="R50" s="81">
        <f>+F46+F46/10</f>
        <v>0</v>
      </c>
      <c r="S50" s="195"/>
      <c r="T50" s="208"/>
      <c r="U50" s="80"/>
      <c r="V50" s="80"/>
    </row>
    <row r="51" spans="1:22" hidden="1">
      <c r="A51" s="212" t="s">
        <v>165</v>
      </c>
      <c r="B51" s="81"/>
      <c r="C51" s="81">
        <f>+E46</f>
        <v>0</v>
      </c>
      <c r="D51" s="81">
        <f>+E46</f>
        <v>0</v>
      </c>
      <c r="E51" s="81">
        <f>+E46</f>
        <v>0</v>
      </c>
      <c r="F51" s="81">
        <f>+E46</f>
        <v>0</v>
      </c>
      <c r="G51" s="81">
        <f>+E46</f>
        <v>0</v>
      </c>
      <c r="H51" s="81">
        <f>+E46</f>
        <v>0</v>
      </c>
      <c r="I51" s="81">
        <f>+E46</f>
        <v>0</v>
      </c>
      <c r="J51" s="81">
        <f>+E46</f>
        <v>0</v>
      </c>
      <c r="K51" s="81">
        <f>+E46</f>
        <v>0</v>
      </c>
      <c r="L51" s="195"/>
      <c r="M51" s="81">
        <f>+E46</f>
        <v>0</v>
      </c>
      <c r="N51" s="81">
        <f>+E46</f>
        <v>0</v>
      </c>
      <c r="O51" s="81">
        <f>+E46</f>
        <v>0</v>
      </c>
      <c r="P51" s="81">
        <f>+E46</f>
        <v>0</v>
      </c>
      <c r="Q51" s="81">
        <f>+E46</f>
        <v>0</v>
      </c>
      <c r="R51" s="81">
        <f>+E46</f>
        <v>0</v>
      </c>
      <c r="S51" s="195"/>
      <c r="T51" s="208"/>
      <c r="U51" s="80"/>
      <c r="V51" s="80"/>
    </row>
    <row r="52" spans="1:22" hidden="1">
      <c r="A52" s="212" t="s">
        <v>166</v>
      </c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195"/>
      <c r="M52" s="81">
        <f>+(G46+K45)/5</f>
        <v>0</v>
      </c>
      <c r="N52" s="81">
        <f>+(G46+K45)/6</f>
        <v>0</v>
      </c>
      <c r="O52" s="81">
        <f>+(G46+K45)/7</f>
        <v>0</v>
      </c>
      <c r="P52" s="81">
        <f>+(G46+K45)/8</f>
        <v>0</v>
      </c>
      <c r="Q52" s="81">
        <f>+(G46+K45)/9</f>
        <v>0</v>
      </c>
      <c r="R52" s="81">
        <f>+(E46+K45)/10</f>
        <v>0</v>
      </c>
      <c r="S52" s="195"/>
      <c r="T52" s="208"/>
      <c r="U52" s="80"/>
      <c r="V52" s="80"/>
    </row>
    <row r="53" spans="1:22" hidden="1">
      <c r="A53" s="212" t="s">
        <v>103</v>
      </c>
      <c r="B53" s="81"/>
      <c r="C53" s="81">
        <f>+I46/2</f>
        <v>0</v>
      </c>
      <c r="D53" s="81">
        <f>+I46/3</f>
        <v>0</v>
      </c>
      <c r="E53" s="81">
        <f>+I46/4</f>
        <v>0</v>
      </c>
      <c r="F53" s="81">
        <f>+I46/5</f>
        <v>0</v>
      </c>
      <c r="G53" s="81">
        <f>+I46/6</f>
        <v>0</v>
      </c>
      <c r="H53" s="81">
        <f>+I46/7</f>
        <v>0</v>
      </c>
      <c r="I53" s="81">
        <f>+I46/8</f>
        <v>0</v>
      </c>
      <c r="J53" s="81">
        <f>+I46/9</f>
        <v>0</v>
      </c>
      <c r="K53" s="81">
        <f>+I46/10</f>
        <v>0</v>
      </c>
      <c r="L53" s="195"/>
      <c r="M53" s="81">
        <f>+I46/5</f>
        <v>0</v>
      </c>
      <c r="N53" s="81">
        <f>+I46/6</f>
        <v>0</v>
      </c>
      <c r="O53" s="81">
        <f>+I46/7</f>
        <v>0</v>
      </c>
      <c r="P53" s="81">
        <f>+I46/8</f>
        <v>0</v>
      </c>
      <c r="Q53" s="81">
        <f>+I46/9</f>
        <v>0</v>
      </c>
      <c r="R53" s="81">
        <f>+I46/10</f>
        <v>0</v>
      </c>
      <c r="S53" s="195"/>
      <c r="T53" s="208"/>
      <c r="U53" s="80"/>
      <c r="V53" s="80"/>
    </row>
    <row r="54" spans="1:22" hidden="1">
      <c r="A54" s="212" t="s">
        <v>167</v>
      </c>
      <c r="B54" s="81"/>
      <c r="C54" s="81">
        <f t="shared" ref="C54:K54" si="8">SUM(C50:C53)</f>
        <v>0</v>
      </c>
      <c r="D54" s="81">
        <f t="shared" si="8"/>
        <v>0</v>
      </c>
      <c r="E54" s="81">
        <f t="shared" si="8"/>
        <v>0</v>
      </c>
      <c r="F54" s="81">
        <f t="shared" si="8"/>
        <v>0</v>
      </c>
      <c r="G54" s="81">
        <f t="shared" si="8"/>
        <v>0</v>
      </c>
      <c r="H54" s="81">
        <f t="shared" si="8"/>
        <v>0</v>
      </c>
      <c r="I54" s="81">
        <f t="shared" si="8"/>
        <v>0</v>
      </c>
      <c r="J54" s="81">
        <f t="shared" si="8"/>
        <v>0</v>
      </c>
      <c r="K54" s="81">
        <f t="shared" si="8"/>
        <v>0</v>
      </c>
      <c r="L54" s="195"/>
      <c r="M54" s="81">
        <f t="shared" ref="M54:R54" si="9">SUM(M50:M53)</f>
        <v>0</v>
      </c>
      <c r="N54" s="81">
        <f t="shared" si="9"/>
        <v>0</v>
      </c>
      <c r="O54" s="81">
        <f t="shared" si="9"/>
        <v>0</v>
      </c>
      <c r="P54" s="81">
        <f t="shared" si="9"/>
        <v>0</v>
      </c>
      <c r="Q54" s="81">
        <f t="shared" si="9"/>
        <v>0</v>
      </c>
      <c r="R54" s="81">
        <f t="shared" si="9"/>
        <v>0</v>
      </c>
      <c r="S54" s="195"/>
      <c r="T54" s="208"/>
      <c r="U54" s="80"/>
      <c r="V54" s="80"/>
    </row>
    <row r="55" spans="1:22" hidden="1">
      <c r="A55" s="213" t="s">
        <v>134</v>
      </c>
      <c r="B55" s="81"/>
      <c r="C55" s="95">
        <f t="shared" ref="C55:K55" si="10">+C54</f>
        <v>0</v>
      </c>
      <c r="D55" s="95">
        <f t="shared" si="10"/>
        <v>0</v>
      </c>
      <c r="E55" s="95">
        <f t="shared" si="10"/>
        <v>0</v>
      </c>
      <c r="F55" s="95">
        <f t="shared" si="10"/>
        <v>0</v>
      </c>
      <c r="G55" s="81">
        <f t="shared" si="10"/>
        <v>0</v>
      </c>
      <c r="H55" s="81">
        <f t="shared" si="10"/>
        <v>0</v>
      </c>
      <c r="I55" s="81">
        <f t="shared" si="10"/>
        <v>0</v>
      </c>
      <c r="J55" s="81">
        <f t="shared" si="10"/>
        <v>0</v>
      </c>
      <c r="K55" s="81">
        <f t="shared" si="10"/>
        <v>0</v>
      </c>
      <c r="L55" s="195"/>
      <c r="M55" s="81">
        <f t="shared" ref="M55:R55" si="11">+M54</f>
        <v>0</v>
      </c>
      <c r="N55" s="81">
        <f t="shared" si="11"/>
        <v>0</v>
      </c>
      <c r="O55" s="95">
        <f t="shared" si="11"/>
        <v>0</v>
      </c>
      <c r="P55" s="95">
        <f t="shared" si="11"/>
        <v>0</v>
      </c>
      <c r="Q55" s="95">
        <f t="shared" si="11"/>
        <v>0</v>
      </c>
      <c r="R55" s="95">
        <f t="shared" si="11"/>
        <v>0</v>
      </c>
      <c r="S55" s="195"/>
      <c r="T55" s="208"/>
      <c r="U55" s="80"/>
      <c r="V55" s="80"/>
    </row>
    <row r="56" spans="1:22" ht="16.5">
      <c r="A56" s="40" t="s">
        <v>545</v>
      </c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5"/>
      <c r="M56" s="196"/>
      <c r="N56" s="196"/>
      <c r="O56" s="196"/>
      <c r="P56" s="196"/>
      <c r="Q56" s="196"/>
      <c r="R56" s="196"/>
      <c r="S56" s="195"/>
      <c r="T56" s="208"/>
      <c r="U56" s="80"/>
      <c r="V56" s="80"/>
    </row>
    <row r="57" spans="1:22">
      <c r="A57" s="214"/>
      <c r="B57" s="109"/>
      <c r="C57" s="85" t="s">
        <v>106</v>
      </c>
      <c r="D57" s="85" t="s">
        <v>461</v>
      </c>
      <c r="E57" s="85" t="s">
        <v>462</v>
      </c>
      <c r="F57" s="85" t="s">
        <v>463</v>
      </c>
      <c r="G57" s="85" t="s">
        <v>135</v>
      </c>
      <c r="H57" s="85" t="s">
        <v>136</v>
      </c>
      <c r="I57" s="85" t="s">
        <v>137</v>
      </c>
      <c r="J57" s="85" t="s">
        <v>138</v>
      </c>
      <c r="K57" s="85" t="s">
        <v>139</v>
      </c>
      <c r="L57" s="195"/>
      <c r="M57" s="85" t="s">
        <v>517</v>
      </c>
      <c r="N57" s="85" t="s">
        <v>464</v>
      </c>
      <c r="O57" s="85" t="s">
        <v>465</v>
      </c>
      <c r="P57" s="85" t="s">
        <v>466</v>
      </c>
      <c r="Q57" s="85" t="s">
        <v>467</v>
      </c>
      <c r="R57" s="85" t="s">
        <v>468</v>
      </c>
      <c r="S57" s="195"/>
      <c r="T57" s="208"/>
      <c r="U57" s="80"/>
      <c r="V57" s="80"/>
    </row>
    <row r="58" spans="1:22">
      <c r="A58" s="212" t="s">
        <v>134</v>
      </c>
      <c r="B58" s="81"/>
      <c r="C58" s="230">
        <f>SUM(換算!C55:C55)</f>
        <v>0</v>
      </c>
      <c r="D58" s="230">
        <f>SUM(換算!D55:D55)</f>
        <v>0</v>
      </c>
      <c r="E58" s="230">
        <f>SUM(換算!E55:E55)</f>
        <v>0</v>
      </c>
      <c r="F58" s="230">
        <f>SUM(換算!F55:F55)</f>
        <v>0</v>
      </c>
      <c r="G58" s="231">
        <f>SUM(換算!G55:G55)</f>
        <v>0</v>
      </c>
      <c r="H58" s="231">
        <f>SUM(換算!H55:H55)</f>
        <v>0</v>
      </c>
      <c r="I58" s="231">
        <f>SUM(換算!I55:I55)</f>
        <v>0</v>
      </c>
      <c r="J58" s="231">
        <f>SUM(換算!J55:J55)</f>
        <v>0</v>
      </c>
      <c r="K58" s="231">
        <f>SUM(換算!K55:K55)</f>
        <v>0</v>
      </c>
      <c r="L58" s="232"/>
      <c r="M58" s="231">
        <f>SUM(換算!M55:M55)</f>
        <v>0</v>
      </c>
      <c r="N58" s="231">
        <f>SUM(換算!N55:N55)</f>
        <v>0</v>
      </c>
      <c r="O58" s="230">
        <f>SUM(換算!O55:O55)</f>
        <v>0</v>
      </c>
      <c r="P58" s="230">
        <f>SUM(換算!P55:P55)</f>
        <v>0</v>
      </c>
      <c r="Q58" s="230">
        <f>SUM(換算!Q55:Q55)</f>
        <v>0</v>
      </c>
      <c r="R58" s="230">
        <f>SUM(換算!R55:R55)</f>
        <v>0</v>
      </c>
      <c r="S58" s="195"/>
      <c r="T58" s="208"/>
      <c r="U58" s="80"/>
      <c r="V58" s="80"/>
    </row>
    <row r="59" spans="1:22" ht="16.5" thickBot="1">
      <c r="A59" s="215"/>
      <c r="B59" s="216"/>
      <c r="C59" s="217"/>
      <c r="D59" s="217"/>
      <c r="E59" s="217"/>
      <c r="F59" s="217"/>
      <c r="G59" s="217"/>
      <c r="H59" s="217"/>
      <c r="I59" s="217"/>
      <c r="J59" s="217"/>
      <c r="K59" s="217"/>
      <c r="L59" s="218"/>
      <c r="M59" s="217"/>
      <c r="N59" s="217"/>
      <c r="O59" s="217"/>
      <c r="P59" s="217"/>
      <c r="Q59" s="217"/>
      <c r="R59" s="217"/>
      <c r="S59" s="218"/>
      <c r="T59" s="219"/>
      <c r="U59" s="80"/>
      <c r="V59" s="80"/>
    </row>
    <row r="60" spans="1:22">
      <c r="A60" s="196"/>
      <c r="B60" s="196"/>
      <c r="C60" s="197"/>
      <c r="D60" s="197"/>
      <c r="E60" s="197"/>
      <c r="F60" s="197"/>
      <c r="G60" s="197"/>
      <c r="H60" s="197"/>
      <c r="I60" s="197"/>
      <c r="J60" s="197"/>
      <c r="K60" s="197"/>
      <c r="L60" s="198"/>
      <c r="M60" s="197"/>
      <c r="N60" s="197"/>
      <c r="O60" s="197"/>
      <c r="P60" s="197"/>
      <c r="Q60" s="197"/>
      <c r="R60" s="197"/>
      <c r="S60" s="195"/>
      <c r="T60" s="80"/>
      <c r="U60" s="80"/>
      <c r="V60" s="80"/>
    </row>
    <row r="61" spans="1:22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</row>
    <row r="62" spans="1:22" ht="16.5" thickBot="1"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</row>
    <row r="63" spans="1:22" ht="18.75">
      <c r="A63" s="117" t="s">
        <v>575</v>
      </c>
      <c r="B63" s="118"/>
      <c r="C63" s="118"/>
      <c r="D63" s="118"/>
      <c r="E63" s="118"/>
      <c r="F63" s="118"/>
      <c r="G63" s="118"/>
      <c r="H63" s="118"/>
      <c r="I63" s="118"/>
      <c r="J63" s="118"/>
      <c r="K63" s="119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</row>
    <row r="64" spans="1:22" ht="18.75">
      <c r="A64" s="120" t="s">
        <v>518</v>
      </c>
      <c r="B64" s="121"/>
      <c r="C64" s="121"/>
      <c r="D64" s="121"/>
      <c r="E64" s="121"/>
      <c r="F64" s="121"/>
      <c r="G64" s="121"/>
      <c r="H64" s="121"/>
      <c r="I64" s="121"/>
      <c r="J64" s="121"/>
      <c r="K64" s="122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</row>
    <row r="65" spans="1:22" ht="18.75">
      <c r="A65" s="120" t="s">
        <v>519</v>
      </c>
      <c r="B65" s="121"/>
      <c r="C65" s="121"/>
      <c r="D65" s="121"/>
      <c r="E65" s="121"/>
      <c r="F65" s="121"/>
      <c r="G65" s="121"/>
      <c r="H65" s="121"/>
      <c r="I65" s="121"/>
      <c r="J65" s="121"/>
      <c r="K65" s="122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</row>
    <row r="66" spans="1:22" ht="18.75">
      <c r="A66" s="123" t="s">
        <v>576</v>
      </c>
      <c r="B66" s="124"/>
      <c r="C66" s="124"/>
      <c r="D66" s="124"/>
      <c r="E66" s="124"/>
      <c r="F66" s="124"/>
      <c r="G66" s="124"/>
      <c r="H66" s="124"/>
      <c r="I66" s="124"/>
      <c r="J66" s="124"/>
      <c r="K66" s="125"/>
      <c r="S66" s="80"/>
      <c r="T66" s="80"/>
      <c r="U66" s="80"/>
      <c r="V66" s="80"/>
    </row>
    <row r="67" spans="1:22" ht="19.5" thickBot="1">
      <c r="A67" s="126" t="s">
        <v>520</v>
      </c>
      <c r="B67" s="127"/>
      <c r="C67" s="127"/>
      <c r="D67" s="127"/>
      <c r="E67" s="127"/>
      <c r="F67" s="127"/>
      <c r="G67" s="127"/>
      <c r="H67" s="127"/>
      <c r="I67" s="127"/>
      <c r="J67" s="127"/>
      <c r="K67" s="128"/>
      <c r="S67" s="80"/>
      <c r="T67" s="80"/>
      <c r="U67" s="80"/>
      <c r="V67" s="80"/>
    </row>
    <row r="68" spans="1:22">
      <c r="L68" s="74"/>
      <c r="M68" s="74"/>
      <c r="N68" s="74"/>
      <c r="O68" s="74"/>
      <c r="P68" s="74"/>
    </row>
    <row r="69" spans="1:22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</row>
    <row r="70" spans="1:22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</row>
    <row r="97" spans="12:12">
      <c r="L97" s="74"/>
    </row>
    <row r="98" spans="12:12">
      <c r="L98" s="74"/>
    </row>
  </sheetData>
  <sheetProtection password="C69B" sheet="1" objects="1" scenarios="1"/>
  <phoneticPr fontId="18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第&amp;P頁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"/>
  <sheetViews>
    <sheetView topLeftCell="A166" zoomScale="50" workbookViewId="0">
      <selection activeCell="F59" sqref="F59"/>
    </sheetView>
  </sheetViews>
  <sheetFormatPr defaultColWidth="10" defaultRowHeight="18.75"/>
  <cols>
    <col min="1" max="1" width="10" style="1918"/>
    <col min="2" max="2" width="33.875" style="1918" customWidth="1"/>
    <col min="3" max="3" width="37.25" style="1918" bestFit="1" customWidth="1"/>
    <col min="4" max="4" width="87.25" style="1918" bestFit="1" customWidth="1"/>
    <col min="5" max="5" width="13.125" style="1918" customWidth="1"/>
    <col min="6" max="6" width="14" style="1918" customWidth="1"/>
    <col min="7" max="7" width="12.75" style="1918" bestFit="1" customWidth="1"/>
    <col min="8" max="8" width="87.25" style="1967" customWidth="1"/>
    <col min="9" max="16384" width="10" style="1918"/>
  </cols>
  <sheetData>
    <row r="1" spans="1:8">
      <c r="A1" s="1914" t="s">
        <v>4497</v>
      </c>
      <c r="B1" s="1915" t="s">
        <v>490</v>
      </c>
      <c r="C1" s="1914" t="s">
        <v>444</v>
      </c>
      <c r="D1" s="1916" t="s">
        <v>936</v>
      </c>
      <c r="E1" s="1916" t="s">
        <v>3762</v>
      </c>
      <c r="F1" s="1916" t="s">
        <v>201</v>
      </c>
      <c r="G1" s="1916" t="s">
        <v>232</v>
      </c>
      <c r="H1" s="1917" t="s">
        <v>4498</v>
      </c>
    </row>
    <row r="2" spans="1:8">
      <c r="A2" s="1919" t="s">
        <v>4499</v>
      </c>
      <c r="B2" s="1920" t="s">
        <v>4500</v>
      </c>
      <c r="C2" s="1919" t="s">
        <v>2427</v>
      </c>
      <c r="D2" s="1921" t="s">
        <v>4501</v>
      </c>
      <c r="E2" s="1923">
        <v>27</v>
      </c>
      <c r="F2" s="1924">
        <v>49</v>
      </c>
      <c r="G2" s="1924">
        <v>4</v>
      </c>
      <c r="H2" s="1922" t="s">
        <v>4502</v>
      </c>
    </row>
    <row r="3" spans="1:8">
      <c r="A3" s="1919"/>
      <c r="B3" s="1920"/>
      <c r="C3" s="1919" t="s">
        <v>2427</v>
      </c>
      <c r="D3" s="1925" t="s">
        <v>4503</v>
      </c>
      <c r="E3" s="1924">
        <v>36</v>
      </c>
      <c r="F3" s="1924">
        <v>67</v>
      </c>
      <c r="G3" s="1924">
        <v>4</v>
      </c>
      <c r="H3" s="1926"/>
    </row>
    <row r="4" spans="1:8">
      <c r="A4" s="1919"/>
      <c r="B4" s="1920"/>
      <c r="C4" s="1919" t="s">
        <v>2427</v>
      </c>
      <c r="D4" s="1925" t="s">
        <v>4504</v>
      </c>
      <c r="E4" s="1924">
        <v>50</v>
      </c>
      <c r="F4" s="1924">
        <v>95</v>
      </c>
      <c r="G4" s="1924">
        <v>4</v>
      </c>
      <c r="H4" s="1926"/>
    </row>
    <row r="5" spans="1:8">
      <c r="A5" s="1927"/>
      <c r="B5" s="1928"/>
      <c r="C5" s="1927" t="s">
        <v>2427</v>
      </c>
      <c r="D5" s="1929" t="s">
        <v>4505</v>
      </c>
      <c r="E5" s="1931">
        <v>70</v>
      </c>
      <c r="F5" s="1931">
        <v>136</v>
      </c>
      <c r="G5" s="1931">
        <v>4</v>
      </c>
      <c r="H5" s="1930"/>
    </row>
    <row r="6" spans="1:8">
      <c r="A6" s="1932" t="s">
        <v>4499</v>
      </c>
      <c r="B6" s="1920" t="s">
        <v>4500</v>
      </c>
      <c r="C6" s="1932" t="s">
        <v>2426</v>
      </c>
      <c r="D6" s="1921" t="s">
        <v>4501</v>
      </c>
      <c r="E6" s="1924">
        <v>27</v>
      </c>
      <c r="F6" s="1924">
        <v>49</v>
      </c>
      <c r="G6" s="1924">
        <v>4</v>
      </c>
      <c r="H6" s="1922" t="s">
        <v>4506</v>
      </c>
    </row>
    <row r="7" spans="1:8">
      <c r="A7" s="1932"/>
      <c r="B7" s="1920"/>
      <c r="C7" s="1932" t="s">
        <v>2426</v>
      </c>
      <c r="D7" s="1925" t="s">
        <v>4503</v>
      </c>
      <c r="E7" s="1924">
        <v>34.5</v>
      </c>
      <c r="F7" s="1924">
        <v>63</v>
      </c>
      <c r="G7" s="1924">
        <v>4</v>
      </c>
      <c r="H7" s="1926"/>
    </row>
    <row r="8" spans="1:8">
      <c r="A8" s="1932"/>
      <c r="B8" s="1920"/>
      <c r="C8" s="1932" t="s">
        <v>2426</v>
      </c>
      <c r="D8" s="1925" t="s">
        <v>4504</v>
      </c>
      <c r="E8" s="1924">
        <v>47</v>
      </c>
      <c r="F8" s="1924">
        <v>89</v>
      </c>
      <c r="G8" s="1924">
        <v>4</v>
      </c>
      <c r="H8" s="1926"/>
    </row>
    <row r="9" spans="1:8">
      <c r="A9" s="1933"/>
      <c r="B9" s="1928"/>
      <c r="C9" s="1933" t="s">
        <v>2426</v>
      </c>
      <c r="D9" s="1929" t="s">
        <v>4507</v>
      </c>
      <c r="E9" s="1931">
        <v>70</v>
      </c>
      <c r="F9" s="1931">
        <v>136</v>
      </c>
      <c r="G9" s="1931">
        <v>4</v>
      </c>
      <c r="H9" s="1930"/>
    </row>
    <row r="10" spans="1:8">
      <c r="A10" s="1919" t="s">
        <v>4508</v>
      </c>
      <c r="B10" s="1920" t="s">
        <v>4500</v>
      </c>
      <c r="C10" s="1919" t="s">
        <v>3769</v>
      </c>
      <c r="D10" s="1925" t="s">
        <v>4509</v>
      </c>
      <c r="E10" s="1924">
        <v>23.5</v>
      </c>
      <c r="F10" s="1924">
        <v>45</v>
      </c>
      <c r="G10" s="1924">
        <v>6</v>
      </c>
      <c r="H10" s="1926"/>
    </row>
    <row r="11" spans="1:8">
      <c r="A11" s="1919"/>
      <c r="B11" s="1920"/>
      <c r="C11" s="1919" t="s">
        <v>3769</v>
      </c>
      <c r="D11" s="1925" t="s">
        <v>4510</v>
      </c>
      <c r="E11" s="1924">
        <v>29.5</v>
      </c>
      <c r="F11" s="1924">
        <v>56</v>
      </c>
      <c r="G11" s="1924">
        <v>6</v>
      </c>
      <c r="H11" s="1926"/>
    </row>
    <row r="12" spans="1:8">
      <c r="A12" s="1919"/>
      <c r="B12" s="1920"/>
      <c r="C12" s="1919" t="s">
        <v>3769</v>
      </c>
      <c r="D12" s="1925" t="s">
        <v>4511</v>
      </c>
      <c r="E12" s="1924">
        <v>30.5</v>
      </c>
      <c r="F12" s="1924">
        <v>59</v>
      </c>
      <c r="G12" s="1924">
        <v>6</v>
      </c>
      <c r="H12" s="1926"/>
    </row>
    <row r="13" spans="1:8">
      <c r="A13" s="1919"/>
      <c r="B13" s="1920"/>
      <c r="C13" s="1919" t="s">
        <v>3769</v>
      </c>
      <c r="D13" s="1925" t="s">
        <v>4512</v>
      </c>
      <c r="E13" s="1924">
        <v>39.5</v>
      </c>
      <c r="F13" s="1924">
        <v>76</v>
      </c>
      <c r="G13" s="1924">
        <v>6</v>
      </c>
      <c r="H13" s="1926"/>
    </row>
    <row r="14" spans="1:8" ht="36.75">
      <c r="A14" s="1919"/>
      <c r="B14" s="1934"/>
      <c r="C14" s="1935" t="s">
        <v>3769</v>
      </c>
      <c r="D14" s="1936" t="s">
        <v>4513</v>
      </c>
      <c r="E14" s="1924">
        <v>55</v>
      </c>
      <c r="F14" s="1924">
        <v>106</v>
      </c>
      <c r="G14" s="1924">
        <v>6</v>
      </c>
      <c r="H14" s="1937"/>
    </row>
    <row r="15" spans="1:8">
      <c r="A15" s="1927"/>
      <c r="B15" s="1928"/>
      <c r="C15" s="1938" t="s">
        <v>3769</v>
      </c>
      <c r="D15" s="1939" t="s">
        <v>4514</v>
      </c>
      <c r="E15" s="1931">
        <v>67</v>
      </c>
      <c r="F15" s="1931">
        <v>130</v>
      </c>
      <c r="G15" s="1931">
        <v>6</v>
      </c>
      <c r="H15" s="1940"/>
    </row>
    <row r="16" spans="1:8">
      <c r="A16" s="1919" t="s">
        <v>4499</v>
      </c>
      <c r="B16" s="1920" t="s">
        <v>4500</v>
      </c>
      <c r="C16" s="1919" t="s">
        <v>3775</v>
      </c>
      <c r="D16" s="1925" t="s">
        <v>4509</v>
      </c>
      <c r="E16" s="1924">
        <v>28</v>
      </c>
      <c r="F16" s="1924">
        <v>50</v>
      </c>
      <c r="G16" s="1924">
        <v>6</v>
      </c>
      <c r="H16" s="1926"/>
    </row>
    <row r="17" spans="1:8">
      <c r="A17" s="1919"/>
      <c r="B17" s="1920"/>
      <c r="C17" s="1919" t="s">
        <v>3775</v>
      </c>
      <c r="D17" s="1925" t="s">
        <v>4510</v>
      </c>
      <c r="E17" s="1924">
        <v>37</v>
      </c>
      <c r="F17" s="1924">
        <v>71</v>
      </c>
      <c r="G17" s="1924">
        <v>6</v>
      </c>
      <c r="H17" s="1926"/>
    </row>
    <row r="18" spans="1:8">
      <c r="A18" s="1919"/>
      <c r="B18" s="1920"/>
      <c r="C18" s="1919" t="s">
        <v>3775</v>
      </c>
      <c r="D18" s="1925" t="s">
        <v>4511</v>
      </c>
      <c r="E18" s="1924">
        <v>38</v>
      </c>
      <c r="F18" s="1924">
        <v>74</v>
      </c>
      <c r="G18" s="1924">
        <v>6</v>
      </c>
      <c r="H18" s="1926"/>
    </row>
    <row r="19" spans="1:8">
      <c r="A19" s="1919"/>
      <c r="B19" s="1920"/>
      <c r="C19" s="1919" t="s">
        <v>3775</v>
      </c>
      <c r="D19" s="1925" t="s">
        <v>4512</v>
      </c>
      <c r="E19" s="1924">
        <v>48</v>
      </c>
      <c r="F19" s="1924">
        <v>74</v>
      </c>
      <c r="G19" s="1924">
        <v>6</v>
      </c>
      <c r="H19" s="1926"/>
    </row>
    <row r="20" spans="1:8" ht="18" customHeight="1">
      <c r="A20" s="1927"/>
      <c r="B20" s="1928"/>
      <c r="C20" s="1938" t="s">
        <v>3775</v>
      </c>
      <c r="D20" s="1941" t="s">
        <v>4515</v>
      </c>
      <c r="E20" s="1942">
        <v>68</v>
      </c>
      <c r="F20" s="1942">
        <v>132</v>
      </c>
      <c r="G20" s="1942">
        <v>6</v>
      </c>
      <c r="H20" s="1940"/>
    </row>
    <row r="21" spans="1:8" ht="36.75">
      <c r="A21" s="1932" t="s">
        <v>4508</v>
      </c>
      <c r="B21" s="1920" t="s">
        <v>4500</v>
      </c>
      <c r="C21" s="1932" t="s">
        <v>1028</v>
      </c>
      <c r="D21" s="1921" t="s">
        <v>4516</v>
      </c>
      <c r="E21" s="1924">
        <v>24.5</v>
      </c>
      <c r="F21" s="1924">
        <v>47</v>
      </c>
      <c r="G21" s="1924">
        <v>5</v>
      </c>
      <c r="H21" s="1922" t="s">
        <v>4517</v>
      </c>
    </row>
    <row r="22" spans="1:8" ht="36.75">
      <c r="A22" s="1932"/>
      <c r="B22" s="1920"/>
      <c r="C22" s="1932" t="s">
        <v>1028</v>
      </c>
      <c r="D22" s="1921" t="s">
        <v>4518</v>
      </c>
      <c r="E22" s="1924">
        <v>28</v>
      </c>
      <c r="F22" s="1924">
        <v>56</v>
      </c>
      <c r="G22" s="1924">
        <v>5</v>
      </c>
      <c r="H22" s="1922" t="s">
        <v>4519</v>
      </c>
    </row>
    <row r="23" spans="1:8">
      <c r="A23" s="1932"/>
      <c r="B23" s="1920"/>
      <c r="C23" s="1932" t="s">
        <v>1028</v>
      </c>
      <c r="D23" s="1921" t="s">
        <v>4520</v>
      </c>
      <c r="E23" s="1924">
        <v>32.5</v>
      </c>
      <c r="F23" s="1924">
        <v>65</v>
      </c>
      <c r="G23" s="1924">
        <v>5</v>
      </c>
      <c r="H23" s="1922" t="s">
        <v>4521</v>
      </c>
    </row>
    <row r="24" spans="1:8">
      <c r="A24" s="1933"/>
      <c r="B24" s="1928"/>
      <c r="C24" s="1933" t="s">
        <v>1028</v>
      </c>
      <c r="D24" s="1943" t="s">
        <v>4507</v>
      </c>
      <c r="E24" s="1931">
        <v>56.5</v>
      </c>
      <c r="F24" s="1931">
        <v>113</v>
      </c>
      <c r="G24" s="1931">
        <v>5</v>
      </c>
      <c r="H24" s="1944"/>
    </row>
    <row r="25" spans="1:8">
      <c r="A25" s="1932" t="s">
        <v>4508</v>
      </c>
      <c r="B25" s="1920" t="s">
        <v>4500</v>
      </c>
      <c r="C25" s="1932" t="s">
        <v>2424</v>
      </c>
      <c r="D25" s="1921" t="s">
        <v>4522</v>
      </c>
      <c r="E25" s="1924">
        <v>26.5</v>
      </c>
      <c r="F25" s="1924">
        <v>53</v>
      </c>
      <c r="G25" s="1924"/>
      <c r="H25" s="1922"/>
    </row>
    <row r="26" spans="1:8">
      <c r="A26" s="1932"/>
      <c r="B26" s="1920"/>
      <c r="C26" s="1932" t="s">
        <v>2424</v>
      </c>
      <c r="D26" s="1921" t="s">
        <v>4523</v>
      </c>
      <c r="E26" s="1924">
        <v>55.5</v>
      </c>
      <c r="F26" s="1924">
        <v>89</v>
      </c>
      <c r="G26" s="1924"/>
      <c r="H26" s="1922"/>
    </row>
    <row r="27" spans="1:8" ht="54.75">
      <c r="A27" s="1932"/>
      <c r="B27" s="1920"/>
      <c r="C27" s="1945" t="s">
        <v>2424</v>
      </c>
      <c r="D27" s="1921" t="s">
        <v>4524</v>
      </c>
      <c r="E27" s="1924">
        <v>44.5</v>
      </c>
      <c r="F27" s="1924">
        <v>75</v>
      </c>
      <c r="G27" s="1924"/>
      <c r="H27" s="1922"/>
    </row>
    <row r="28" spans="1:8">
      <c r="A28" s="1946"/>
      <c r="B28" s="1928"/>
      <c r="C28" s="1946" t="s">
        <v>2424</v>
      </c>
      <c r="D28" s="1943" t="s">
        <v>4525</v>
      </c>
      <c r="E28" s="1942">
        <v>81.5</v>
      </c>
      <c r="F28" s="1942">
        <v>138</v>
      </c>
      <c r="G28" s="1931"/>
      <c r="H28" s="1947"/>
    </row>
    <row r="29" spans="1:8">
      <c r="A29" s="1919" t="s">
        <v>4499</v>
      </c>
      <c r="B29" s="1920" t="s">
        <v>4500</v>
      </c>
      <c r="C29" s="1919" t="s">
        <v>3777</v>
      </c>
      <c r="D29" s="1925" t="s">
        <v>4526</v>
      </c>
      <c r="E29" s="1924">
        <v>25</v>
      </c>
      <c r="F29" s="1924">
        <v>50</v>
      </c>
      <c r="G29" s="1924"/>
      <c r="H29" s="1948"/>
    </row>
    <row r="30" spans="1:8">
      <c r="A30" s="1919"/>
      <c r="B30" s="1920"/>
      <c r="C30" s="1919" t="s">
        <v>3777</v>
      </c>
      <c r="D30" s="1925" t="s">
        <v>4527</v>
      </c>
      <c r="E30" s="1924">
        <v>31</v>
      </c>
      <c r="F30" s="1924">
        <v>62</v>
      </c>
      <c r="G30" s="1924"/>
      <c r="H30" s="1948"/>
    </row>
    <row r="31" spans="1:8">
      <c r="A31" s="1919"/>
      <c r="B31" s="1920"/>
      <c r="C31" s="1919" t="s">
        <v>3777</v>
      </c>
      <c r="D31" s="1925" t="s">
        <v>3766</v>
      </c>
      <c r="E31" s="1924">
        <v>36.5</v>
      </c>
      <c r="F31" s="1924">
        <v>73</v>
      </c>
      <c r="G31" s="1924"/>
      <c r="H31" s="1948"/>
    </row>
    <row r="32" spans="1:8">
      <c r="A32" s="1927"/>
      <c r="B32" s="1928"/>
      <c r="C32" s="1927" t="s">
        <v>3777</v>
      </c>
      <c r="D32" s="1929" t="s">
        <v>4528</v>
      </c>
      <c r="E32" s="1931">
        <v>43.5</v>
      </c>
      <c r="F32" s="1931">
        <v>87</v>
      </c>
      <c r="G32" s="1931"/>
      <c r="H32" s="1949"/>
    </row>
    <row r="33" spans="1:8">
      <c r="A33" s="1919" t="s">
        <v>4499</v>
      </c>
      <c r="B33" s="1920" t="s">
        <v>4500</v>
      </c>
      <c r="C33" s="1919" t="s">
        <v>4529</v>
      </c>
      <c r="D33" s="1925" t="s">
        <v>4530</v>
      </c>
      <c r="E33" s="1924">
        <v>24.5</v>
      </c>
      <c r="F33" s="1924">
        <v>49</v>
      </c>
      <c r="G33" s="1924"/>
      <c r="H33" s="1948"/>
    </row>
    <row r="34" spans="1:8">
      <c r="A34" s="1919"/>
      <c r="B34" s="1920"/>
      <c r="C34" s="1919" t="s">
        <v>4529</v>
      </c>
      <c r="D34" s="1925" t="s">
        <v>4531</v>
      </c>
      <c r="E34" s="1924">
        <v>42</v>
      </c>
      <c r="F34" s="1924">
        <v>84</v>
      </c>
      <c r="G34" s="1924"/>
      <c r="H34" s="1948"/>
    </row>
    <row r="35" spans="1:8">
      <c r="A35" s="1919"/>
      <c r="B35" s="1920"/>
      <c r="C35" s="1919" t="s">
        <v>4529</v>
      </c>
      <c r="D35" s="1925" t="s">
        <v>4532</v>
      </c>
      <c r="E35" s="1924">
        <v>28</v>
      </c>
      <c r="F35" s="1924">
        <v>56</v>
      </c>
      <c r="G35" s="1924"/>
      <c r="H35" s="1948"/>
    </row>
    <row r="36" spans="1:8">
      <c r="A36" s="1927"/>
      <c r="B36" s="1928"/>
      <c r="C36" s="1927" t="s">
        <v>4529</v>
      </c>
      <c r="D36" s="1929" t="s">
        <v>4533</v>
      </c>
      <c r="E36" s="1931">
        <v>84</v>
      </c>
      <c r="F36" s="1931">
        <v>168</v>
      </c>
      <c r="G36" s="1931"/>
      <c r="H36" s="1949"/>
    </row>
    <row r="37" spans="1:8">
      <c r="A37" s="1919" t="s">
        <v>4508</v>
      </c>
      <c r="B37" s="1920" t="s">
        <v>4534</v>
      </c>
      <c r="C37" s="1919" t="s">
        <v>4535</v>
      </c>
      <c r="D37" s="1925" t="s">
        <v>4501</v>
      </c>
      <c r="E37" s="1924">
        <v>22</v>
      </c>
      <c r="F37" s="1924">
        <v>42</v>
      </c>
      <c r="G37" s="1924">
        <v>4</v>
      </c>
      <c r="H37" s="1948" t="s">
        <v>4536</v>
      </c>
    </row>
    <row r="38" spans="1:8">
      <c r="A38" s="1919"/>
      <c r="B38" s="1920"/>
      <c r="C38" s="1919" t="s">
        <v>4535</v>
      </c>
      <c r="D38" s="1925" t="s">
        <v>4537</v>
      </c>
      <c r="E38" s="1924">
        <v>26.5</v>
      </c>
      <c r="F38" s="1924">
        <v>47</v>
      </c>
      <c r="G38" s="1924">
        <v>4</v>
      </c>
      <c r="H38" s="1948"/>
    </row>
    <row r="39" spans="1:8">
      <c r="A39" s="1919"/>
      <c r="B39" s="1920"/>
      <c r="C39" s="1919" t="s">
        <v>4535</v>
      </c>
      <c r="D39" s="1925" t="s">
        <v>4538</v>
      </c>
      <c r="E39" s="1924">
        <v>40</v>
      </c>
      <c r="F39" s="1924">
        <v>74</v>
      </c>
      <c r="G39" s="1924">
        <v>4</v>
      </c>
      <c r="H39" s="1948"/>
    </row>
    <row r="40" spans="1:8">
      <c r="A40" s="1927"/>
      <c r="B40" s="1928"/>
      <c r="C40" s="1950" t="s">
        <v>4535</v>
      </c>
      <c r="D40" s="1929" t="s">
        <v>2421</v>
      </c>
      <c r="E40" s="1931">
        <v>58.5</v>
      </c>
      <c r="F40" s="1931">
        <v>110</v>
      </c>
      <c r="G40" s="1931">
        <v>4</v>
      </c>
      <c r="H40" s="1949"/>
    </row>
    <row r="41" spans="1:8">
      <c r="A41" s="1919" t="s">
        <v>4508</v>
      </c>
      <c r="B41" s="1920" t="s">
        <v>4500</v>
      </c>
      <c r="C41" s="1919" t="s">
        <v>4539</v>
      </c>
      <c r="D41" s="1925" t="s">
        <v>4540</v>
      </c>
      <c r="E41" s="1924">
        <v>22</v>
      </c>
      <c r="F41" s="1924">
        <v>38</v>
      </c>
      <c r="G41" s="1924">
        <v>4</v>
      </c>
      <c r="H41" s="1948"/>
    </row>
    <row r="42" spans="1:8">
      <c r="A42" s="1919"/>
      <c r="B42" s="1920"/>
      <c r="C42" s="1919" t="s">
        <v>4539</v>
      </c>
      <c r="D42" s="1925" t="s">
        <v>4541</v>
      </c>
      <c r="E42" s="1924">
        <v>26</v>
      </c>
      <c r="F42" s="1924">
        <v>47</v>
      </c>
      <c r="G42" s="1924">
        <v>4</v>
      </c>
      <c r="H42" s="1948"/>
    </row>
    <row r="43" spans="1:8">
      <c r="A43" s="1919"/>
      <c r="B43" s="1920"/>
      <c r="C43" s="1919" t="s">
        <v>4539</v>
      </c>
      <c r="D43" s="1925" t="s">
        <v>4542</v>
      </c>
      <c r="E43" s="1924">
        <v>33.5</v>
      </c>
      <c r="F43" s="1924">
        <v>61</v>
      </c>
      <c r="G43" s="1924">
        <v>4</v>
      </c>
      <c r="H43" s="1948"/>
    </row>
    <row r="44" spans="1:8">
      <c r="A44" s="1927"/>
      <c r="B44" s="1928"/>
      <c r="C44" s="1927" t="s">
        <v>4539</v>
      </c>
      <c r="D44" s="1929" t="s">
        <v>4543</v>
      </c>
      <c r="E44" s="1931">
        <v>42</v>
      </c>
      <c r="F44" s="1931">
        <v>78</v>
      </c>
      <c r="G44" s="1931">
        <v>4</v>
      </c>
      <c r="H44" s="1949"/>
    </row>
    <row r="45" spans="1:8">
      <c r="A45" s="1932" t="s">
        <v>4508</v>
      </c>
      <c r="B45" s="1920" t="s">
        <v>4500</v>
      </c>
      <c r="C45" s="1932" t="s">
        <v>3767</v>
      </c>
      <c r="D45" s="1951" t="s">
        <v>4544</v>
      </c>
      <c r="E45" s="1924">
        <v>17.5</v>
      </c>
      <c r="F45" s="1924">
        <v>29</v>
      </c>
      <c r="G45" s="1924">
        <v>4</v>
      </c>
      <c r="H45" s="1952" t="s">
        <v>4545</v>
      </c>
    </row>
    <row r="46" spans="1:8">
      <c r="A46" s="1932"/>
      <c r="B46" s="1920"/>
      <c r="C46" s="1932" t="s">
        <v>3767</v>
      </c>
      <c r="D46" s="1951" t="s">
        <v>4546</v>
      </c>
      <c r="E46" s="1924">
        <v>23</v>
      </c>
      <c r="F46" s="1924">
        <v>37</v>
      </c>
      <c r="G46" s="1924">
        <v>4</v>
      </c>
      <c r="H46" s="1952"/>
    </row>
    <row r="47" spans="1:8">
      <c r="A47" s="1932"/>
      <c r="B47" s="1920"/>
      <c r="C47" s="1932" t="s">
        <v>3767</v>
      </c>
      <c r="D47" s="1951" t="s">
        <v>4547</v>
      </c>
      <c r="E47" s="1924">
        <v>38.5</v>
      </c>
      <c r="F47" s="1924">
        <v>73</v>
      </c>
      <c r="G47" s="1924">
        <v>4</v>
      </c>
      <c r="H47" s="1952"/>
    </row>
    <row r="48" spans="1:8">
      <c r="A48" s="1932"/>
      <c r="B48" s="1920"/>
      <c r="C48" s="1932" t="s">
        <v>3767</v>
      </c>
      <c r="D48" s="1951" t="s">
        <v>4548</v>
      </c>
      <c r="E48" s="1924">
        <v>27.5</v>
      </c>
      <c r="F48" s="1924">
        <v>51</v>
      </c>
      <c r="G48" s="1924">
        <v>4</v>
      </c>
      <c r="H48" s="1952"/>
    </row>
    <row r="49" spans="1:14">
      <c r="A49" s="1933"/>
      <c r="B49" s="1928"/>
      <c r="C49" s="1933" t="s">
        <v>3767</v>
      </c>
      <c r="D49" s="1953" t="s">
        <v>4549</v>
      </c>
      <c r="E49" s="1931">
        <v>49.5</v>
      </c>
      <c r="F49" s="1931">
        <v>94</v>
      </c>
      <c r="G49" s="1931">
        <v>4</v>
      </c>
      <c r="H49" s="1954"/>
    </row>
    <row r="50" spans="1:14">
      <c r="A50" s="1932"/>
      <c r="B50" s="1920" t="s">
        <v>4500</v>
      </c>
      <c r="C50" s="1932" t="s">
        <v>2422</v>
      </c>
      <c r="D50" s="1951" t="s">
        <v>4544</v>
      </c>
      <c r="E50" s="1924">
        <v>19</v>
      </c>
      <c r="F50" s="1924">
        <v>34</v>
      </c>
      <c r="G50" s="1924">
        <v>4</v>
      </c>
      <c r="H50" s="1952" t="s">
        <v>4545</v>
      </c>
    </row>
    <row r="51" spans="1:14">
      <c r="A51" s="1932"/>
      <c r="B51" s="1920"/>
      <c r="C51" s="1932" t="s">
        <v>2422</v>
      </c>
      <c r="D51" s="1951" t="s">
        <v>4546</v>
      </c>
      <c r="E51" s="1924">
        <v>26.5</v>
      </c>
      <c r="F51" s="1924">
        <v>43</v>
      </c>
      <c r="G51" s="1924">
        <v>4</v>
      </c>
      <c r="H51" s="1952"/>
    </row>
    <row r="52" spans="1:14">
      <c r="A52" s="1932"/>
      <c r="B52" s="1920"/>
      <c r="C52" s="1932" t="s">
        <v>2422</v>
      </c>
      <c r="D52" s="1951" t="s">
        <v>4547</v>
      </c>
      <c r="E52" s="1924">
        <v>43.5</v>
      </c>
      <c r="F52" s="1924">
        <v>82</v>
      </c>
      <c r="G52" s="1924">
        <v>4</v>
      </c>
      <c r="H52" s="1952"/>
    </row>
    <row r="53" spans="1:14">
      <c r="A53" s="1932"/>
      <c r="B53" s="1920"/>
      <c r="C53" s="1932" t="s">
        <v>2422</v>
      </c>
      <c r="D53" s="1951" t="s">
        <v>4548</v>
      </c>
      <c r="E53" s="1924">
        <v>30</v>
      </c>
      <c r="F53" s="1924">
        <v>55</v>
      </c>
      <c r="G53" s="1924">
        <v>4</v>
      </c>
      <c r="H53" s="1952"/>
    </row>
    <row r="54" spans="1:14">
      <c r="A54" s="1933"/>
      <c r="B54" s="1928"/>
      <c r="C54" s="1933" t="s">
        <v>2422</v>
      </c>
      <c r="D54" s="1953" t="s">
        <v>4550</v>
      </c>
      <c r="E54" s="1931">
        <v>55</v>
      </c>
      <c r="F54" s="1931">
        <v>105</v>
      </c>
      <c r="G54" s="1931">
        <v>4</v>
      </c>
      <c r="H54" s="1954"/>
    </row>
    <row r="55" spans="1:14">
      <c r="A55" s="1932" t="s">
        <v>4508</v>
      </c>
      <c r="B55" s="1920" t="s">
        <v>4500</v>
      </c>
      <c r="C55" s="1932" t="s">
        <v>3768</v>
      </c>
      <c r="D55" s="1951" t="s">
        <v>4551</v>
      </c>
      <c r="E55" s="1924">
        <v>21</v>
      </c>
      <c r="F55" s="1924">
        <v>40</v>
      </c>
      <c r="G55" s="1924">
        <v>4</v>
      </c>
      <c r="H55" s="1952"/>
    </row>
    <row r="56" spans="1:14">
      <c r="A56" s="1932"/>
      <c r="B56" s="1920"/>
      <c r="C56" s="1932" t="s">
        <v>3768</v>
      </c>
      <c r="D56" s="1951" t="s">
        <v>4552</v>
      </c>
      <c r="E56" s="1924">
        <v>27</v>
      </c>
      <c r="F56" s="1924">
        <v>45</v>
      </c>
      <c r="G56" s="1924">
        <v>4</v>
      </c>
      <c r="H56" s="1952"/>
    </row>
    <row r="57" spans="1:14">
      <c r="A57" s="1932"/>
      <c r="B57" s="1920"/>
      <c r="C57" s="1932" t="s">
        <v>3768</v>
      </c>
      <c r="D57" s="1951" t="s">
        <v>4553</v>
      </c>
      <c r="E57" s="1924">
        <v>31</v>
      </c>
      <c r="F57" s="1924">
        <v>60</v>
      </c>
      <c r="G57" s="1924">
        <v>4</v>
      </c>
      <c r="H57" s="1952"/>
    </row>
    <row r="58" spans="1:14">
      <c r="A58" s="1933"/>
      <c r="B58" s="1928"/>
      <c r="C58" s="1933" t="s">
        <v>3768</v>
      </c>
      <c r="D58" s="1953" t="s">
        <v>4554</v>
      </c>
      <c r="E58" s="1931">
        <v>49</v>
      </c>
      <c r="F58" s="1931">
        <v>84</v>
      </c>
      <c r="G58" s="1931">
        <v>4</v>
      </c>
      <c r="H58" s="1954"/>
    </row>
    <row r="59" spans="1:14">
      <c r="A59" s="1919" t="s">
        <v>4499</v>
      </c>
      <c r="B59" s="1920" t="s">
        <v>4500</v>
      </c>
      <c r="C59" s="1919" t="s">
        <v>4555</v>
      </c>
      <c r="D59" s="1925" t="s">
        <v>4556</v>
      </c>
      <c r="E59" s="1924">
        <v>27.5</v>
      </c>
      <c r="F59" s="1924">
        <v>54</v>
      </c>
      <c r="G59" s="1924">
        <v>4</v>
      </c>
      <c r="H59" s="1948"/>
    </row>
    <row r="60" spans="1:14">
      <c r="A60" s="1919"/>
      <c r="B60" s="1920"/>
      <c r="C60" s="1919" t="s">
        <v>4555</v>
      </c>
      <c r="D60" s="1925" t="s">
        <v>4557</v>
      </c>
      <c r="E60" s="1924" t="s">
        <v>4558</v>
      </c>
      <c r="F60" s="1924" t="s">
        <v>4559</v>
      </c>
      <c r="G60" s="1924">
        <v>4</v>
      </c>
      <c r="H60" s="1948"/>
    </row>
    <row r="61" spans="1:14">
      <c r="A61" s="1927"/>
      <c r="B61" s="1928"/>
      <c r="C61" s="1927" t="s">
        <v>4555</v>
      </c>
      <c r="D61" s="1929" t="s">
        <v>4560</v>
      </c>
      <c r="E61" s="1931" t="s">
        <v>4561</v>
      </c>
      <c r="F61" s="1931" t="s">
        <v>4562</v>
      </c>
      <c r="G61" s="1931">
        <v>4</v>
      </c>
      <c r="H61" s="1949"/>
      <c r="I61" s="1955"/>
      <c r="J61" s="1955"/>
      <c r="K61" s="1955"/>
      <c r="L61" s="1955"/>
      <c r="M61" s="1955"/>
      <c r="N61" s="1955"/>
    </row>
    <row r="62" spans="1:14">
      <c r="A62" s="1932" t="s">
        <v>4508</v>
      </c>
      <c r="B62" s="1920" t="s">
        <v>4500</v>
      </c>
      <c r="C62" s="1932" t="s">
        <v>3770</v>
      </c>
      <c r="D62" s="1956" t="s">
        <v>3771</v>
      </c>
      <c r="E62" s="1923">
        <v>20.5</v>
      </c>
      <c r="F62" s="1923">
        <v>39</v>
      </c>
      <c r="G62" s="1924">
        <v>4</v>
      </c>
      <c r="H62" s="1957"/>
      <c r="I62" s="1958"/>
      <c r="J62" s="1958"/>
      <c r="K62" s="1958"/>
      <c r="L62" s="1958"/>
      <c r="M62" s="1958"/>
      <c r="N62" s="1955"/>
    </row>
    <row r="63" spans="1:14">
      <c r="A63" s="1932"/>
      <c r="B63" s="1920"/>
      <c r="C63" s="1932" t="s">
        <v>3772</v>
      </c>
      <c r="D63" s="1951" t="s">
        <v>3773</v>
      </c>
      <c r="E63" s="1924">
        <v>24.5</v>
      </c>
      <c r="F63" s="1924">
        <v>46</v>
      </c>
      <c r="G63" s="1924">
        <v>4</v>
      </c>
      <c r="H63" s="1959"/>
      <c r="I63" s="1958"/>
      <c r="J63" s="1958"/>
      <c r="K63" s="1958"/>
      <c r="L63" s="1958"/>
      <c r="M63" s="1958"/>
      <c r="N63" s="1955"/>
    </row>
    <row r="64" spans="1:14">
      <c r="A64" s="1932"/>
      <c r="B64" s="1920"/>
      <c r="C64" s="1932" t="s">
        <v>3772</v>
      </c>
      <c r="D64" s="1951" t="s">
        <v>4563</v>
      </c>
      <c r="E64" s="1924">
        <v>26.5</v>
      </c>
      <c r="F64" s="1924">
        <v>50</v>
      </c>
      <c r="G64" s="1924">
        <v>4</v>
      </c>
      <c r="H64" s="1959"/>
      <c r="I64" s="1958"/>
      <c r="J64" s="1958"/>
      <c r="K64" s="1958"/>
      <c r="L64" s="1958"/>
      <c r="M64" s="1958"/>
      <c r="N64" s="1955"/>
    </row>
    <row r="65" spans="1:14">
      <c r="A65" s="1933"/>
      <c r="B65" s="1928"/>
      <c r="C65" s="1933" t="s">
        <v>3772</v>
      </c>
      <c r="D65" s="1953" t="s">
        <v>3774</v>
      </c>
      <c r="E65" s="1931">
        <v>33</v>
      </c>
      <c r="F65" s="1931">
        <v>63</v>
      </c>
      <c r="G65" s="1931">
        <v>4</v>
      </c>
      <c r="H65" s="1960"/>
      <c r="I65" s="1958"/>
      <c r="J65" s="1958"/>
      <c r="K65" s="1958"/>
      <c r="L65" s="1958"/>
      <c r="M65" s="1958"/>
      <c r="N65" s="1955"/>
    </row>
    <row r="66" spans="1:14">
      <c r="A66" s="1919" t="s">
        <v>4499</v>
      </c>
      <c r="B66" s="1920" t="s">
        <v>4500</v>
      </c>
      <c r="C66" s="1919" t="s">
        <v>3779</v>
      </c>
      <c r="D66" s="1925" t="s">
        <v>4564</v>
      </c>
      <c r="E66" s="1924">
        <v>25.5</v>
      </c>
      <c r="F66" s="1924">
        <v>48</v>
      </c>
      <c r="G66" s="1924"/>
      <c r="H66" s="1948"/>
      <c r="I66" s="1955"/>
      <c r="J66" s="1955"/>
      <c r="K66" s="1955"/>
      <c r="L66" s="1955"/>
      <c r="M66" s="1955"/>
      <c r="N66" s="1955"/>
    </row>
    <row r="67" spans="1:14">
      <c r="A67" s="1919"/>
      <c r="B67" s="1920"/>
      <c r="C67" s="1919" t="s">
        <v>3779</v>
      </c>
      <c r="D67" s="1925" t="s">
        <v>4565</v>
      </c>
      <c r="E67" s="1924">
        <v>37.5</v>
      </c>
      <c r="F67" s="1924">
        <v>71</v>
      </c>
      <c r="G67" s="1924"/>
      <c r="H67" s="1948"/>
    </row>
    <row r="68" spans="1:14">
      <c r="A68" s="1919"/>
      <c r="B68" s="1920"/>
      <c r="C68" s="1919" t="s">
        <v>3779</v>
      </c>
      <c r="D68" s="1925" t="s">
        <v>4566</v>
      </c>
      <c r="E68" s="1924">
        <v>47.5</v>
      </c>
      <c r="F68" s="1924">
        <v>93</v>
      </c>
      <c r="G68" s="1924"/>
      <c r="H68" s="1948"/>
    </row>
    <row r="69" spans="1:14">
      <c r="A69" s="1927"/>
      <c r="B69" s="1928"/>
      <c r="C69" s="1927" t="s">
        <v>3779</v>
      </c>
      <c r="D69" s="1929" t="s">
        <v>4567</v>
      </c>
      <c r="E69" s="1931">
        <v>54</v>
      </c>
      <c r="F69" s="1931">
        <v>104</v>
      </c>
      <c r="G69" s="1931"/>
      <c r="H69" s="1949"/>
    </row>
    <row r="70" spans="1:14">
      <c r="A70" s="1932" t="s">
        <v>4508</v>
      </c>
      <c r="B70" s="1920" t="s">
        <v>4500</v>
      </c>
      <c r="C70" s="1932" t="s">
        <v>2425</v>
      </c>
      <c r="D70" s="1951" t="s">
        <v>4568</v>
      </c>
      <c r="E70" s="1924">
        <v>22</v>
      </c>
      <c r="F70" s="1924">
        <v>42</v>
      </c>
      <c r="G70" s="1924">
        <v>4</v>
      </c>
      <c r="H70" s="1952"/>
    </row>
    <row r="71" spans="1:14">
      <c r="A71" s="1945"/>
      <c r="B71" s="1920"/>
      <c r="C71" s="1945" t="s">
        <v>2425</v>
      </c>
      <c r="D71" s="1921" t="s">
        <v>4569</v>
      </c>
      <c r="E71" s="1924">
        <v>26.5</v>
      </c>
      <c r="F71" s="1924">
        <v>51</v>
      </c>
      <c r="G71" s="1924">
        <v>4</v>
      </c>
      <c r="H71" s="1961"/>
    </row>
    <row r="72" spans="1:14">
      <c r="A72" s="1932"/>
      <c r="B72" s="1920"/>
      <c r="C72" s="1932" t="s">
        <v>2425</v>
      </c>
      <c r="D72" s="1951" t="s">
        <v>4570</v>
      </c>
      <c r="E72" s="1924">
        <v>39</v>
      </c>
      <c r="F72" s="1924">
        <v>76</v>
      </c>
      <c r="G72" s="1924">
        <v>4</v>
      </c>
      <c r="H72" s="1952"/>
    </row>
    <row r="73" spans="1:14">
      <c r="A73" s="1933"/>
      <c r="B73" s="1928"/>
      <c r="C73" s="1933" t="s">
        <v>2425</v>
      </c>
      <c r="D73" s="1953" t="s">
        <v>4571</v>
      </c>
      <c r="E73" s="1931">
        <v>62</v>
      </c>
      <c r="F73" s="1931">
        <v>122</v>
      </c>
      <c r="G73" s="1931">
        <v>4</v>
      </c>
      <c r="H73" s="1954"/>
    </row>
    <row r="74" spans="1:14">
      <c r="A74" s="1932" t="s">
        <v>4508</v>
      </c>
      <c r="B74" s="1920" t="s">
        <v>4500</v>
      </c>
      <c r="C74" s="1932" t="s">
        <v>938</v>
      </c>
      <c r="D74" s="1951" t="s">
        <v>4572</v>
      </c>
      <c r="E74" s="1924">
        <v>19</v>
      </c>
      <c r="F74" s="1924">
        <v>33</v>
      </c>
      <c r="G74" s="1924"/>
      <c r="H74" s="1952"/>
    </row>
    <row r="75" spans="1:14" ht="36.75">
      <c r="A75" s="1932"/>
      <c r="B75" s="1920"/>
      <c r="C75" s="1932" t="s">
        <v>938</v>
      </c>
      <c r="D75" s="1921" t="s">
        <v>4573</v>
      </c>
      <c r="E75" s="1924">
        <v>23.5</v>
      </c>
      <c r="F75" s="1924">
        <v>40</v>
      </c>
      <c r="G75" s="1924"/>
      <c r="H75" s="1961"/>
    </row>
    <row r="76" spans="1:14" ht="36.75">
      <c r="A76" s="1933"/>
      <c r="B76" s="1928"/>
      <c r="C76" s="1933" t="s">
        <v>938</v>
      </c>
      <c r="D76" s="1943" t="s">
        <v>4574</v>
      </c>
      <c r="E76" s="1931">
        <v>28.5</v>
      </c>
      <c r="F76" s="1931">
        <v>43</v>
      </c>
      <c r="G76" s="1931"/>
      <c r="H76" s="1947"/>
    </row>
    <row r="77" spans="1:14">
      <c r="A77" s="1945" t="s">
        <v>4508</v>
      </c>
      <c r="B77" s="1920" t="s">
        <v>4500</v>
      </c>
      <c r="C77" s="1945" t="s">
        <v>2423</v>
      </c>
      <c r="D77" s="1951" t="s">
        <v>4575</v>
      </c>
      <c r="E77" s="1924">
        <v>22</v>
      </c>
      <c r="F77" s="1924">
        <v>40</v>
      </c>
      <c r="G77" s="1924">
        <v>4</v>
      </c>
      <c r="H77" s="1952"/>
    </row>
    <row r="78" spans="1:14">
      <c r="A78" s="1945"/>
      <c r="B78" s="1920"/>
      <c r="C78" s="1945" t="s">
        <v>2423</v>
      </c>
      <c r="D78" s="1951" t="s">
        <v>4576</v>
      </c>
      <c r="E78" s="1924">
        <v>22.5</v>
      </c>
      <c r="F78" s="1924">
        <v>42</v>
      </c>
      <c r="G78" s="1924">
        <v>4</v>
      </c>
      <c r="H78" s="1952"/>
    </row>
    <row r="79" spans="1:14">
      <c r="A79" s="1945"/>
      <c r="B79" s="1920"/>
      <c r="C79" s="1945" t="s">
        <v>2423</v>
      </c>
      <c r="D79" s="1951" t="s">
        <v>4577</v>
      </c>
      <c r="E79" s="1924">
        <v>27</v>
      </c>
      <c r="F79" s="1924">
        <v>53</v>
      </c>
      <c r="G79" s="1924">
        <v>4</v>
      </c>
      <c r="H79" s="1952"/>
    </row>
    <row r="80" spans="1:14">
      <c r="A80" s="1945"/>
      <c r="B80" s="1920"/>
      <c r="C80" s="1945" t="s">
        <v>2423</v>
      </c>
      <c r="D80" s="1951" t="s">
        <v>4578</v>
      </c>
      <c r="E80" s="1924">
        <v>36.5</v>
      </c>
      <c r="F80" s="1924">
        <v>70</v>
      </c>
      <c r="G80" s="1924">
        <v>4</v>
      </c>
      <c r="H80" s="1952"/>
    </row>
    <row r="81" spans="1:8">
      <c r="A81" s="1962"/>
      <c r="B81" s="1928"/>
      <c r="C81" s="1962" t="s">
        <v>2423</v>
      </c>
      <c r="D81" s="1953" t="s">
        <v>4579</v>
      </c>
      <c r="E81" s="1931" t="s">
        <v>4580</v>
      </c>
      <c r="F81" s="1931" t="s">
        <v>4580</v>
      </c>
      <c r="G81" s="1931">
        <v>4</v>
      </c>
      <c r="H81" s="1954"/>
    </row>
    <row r="82" spans="1:8">
      <c r="A82" s="1919" t="s">
        <v>4499</v>
      </c>
      <c r="B82" s="1920" t="s">
        <v>4500</v>
      </c>
      <c r="C82" s="1919" t="s">
        <v>3778</v>
      </c>
      <c r="D82" s="1925" t="s">
        <v>4581</v>
      </c>
      <c r="E82" s="1924">
        <v>25.5</v>
      </c>
      <c r="F82" s="1924">
        <v>48</v>
      </c>
      <c r="G82" s="1924">
        <v>4</v>
      </c>
      <c r="H82" s="1948"/>
    </row>
    <row r="83" spans="1:8">
      <c r="A83" s="1919"/>
      <c r="B83" s="1920"/>
      <c r="C83" s="1919" t="s">
        <v>3778</v>
      </c>
      <c r="D83" s="1925" t="s">
        <v>4582</v>
      </c>
      <c r="E83" s="1924">
        <v>33.5</v>
      </c>
      <c r="F83" s="1924">
        <v>59</v>
      </c>
      <c r="G83" s="1924">
        <v>4</v>
      </c>
      <c r="H83" s="1948"/>
    </row>
    <row r="84" spans="1:8">
      <c r="A84" s="1919"/>
      <c r="B84" s="1920"/>
      <c r="C84" s="1919" t="s">
        <v>3778</v>
      </c>
      <c r="D84" s="1925" t="s">
        <v>4583</v>
      </c>
      <c r="E84" s="1924">
        <v>44.5</v>
      </c>
      <c r="F84" s="1924">
        <v>81</v>
      </c>
      <c r="G84" s="1924">
        <v>4</v>
      </c>
      <c r="H84" s="1948"/>
    </row>
    <row r="85" spans="1:8">
      <c r="A85" s="1927"/>
      <c r="B85" s="1928"/>
      <c r="C85" s="1927" t="s">
        <v>3778</v>
      </c>
      <c r="D85" s="1929" t="s">
        <v>4584</v>
      </c>
      <c r="E85" s="1931">
        <v>50</v>
      </c>
      <c r="F85" s="1931">
        <v>92</v>
      </c>
      <c r="G85" s="1931">
        <v>4</v>
      </c>
      <c r="H85" s="1949"/>
    </row>
    <row r="86" spans="1:8">
      <c r="A86" s="1932" t="s">
        <v>4508</v>
      </c>
      <c r="B86" s="1920" t="s">
        <v>4500</v>
      </c>
      <c r="C86" s="1932" t="s">
        <v>1029</v>
      </c>
      <c r="D86" s="1925" t="s">
        <v>4585</v>
      </c>
      <c r="E86" s="1924">
        <v>20.5</v>
      </c>
      <c r="F86" s="1924">
        <v>36</v>
      </c>
      <c r="G86" s="1924">
        <v>3</v>
      </c>
      <c r="H86" s="1948"/>
    </row>
    <row r="87" spans="1:8">
      <c r="A87" s="1963"/>
      <c r="B87" s="1920"/>
      <c r="C87" s="1932" t="s">
        <v>1029</v>
      </c>
      <c r="D87" s="1951" t="s">
        <v>4586</v>
      </c>
      <c r="E87" s="1924">
        <v>23</v>
      </c>
      <c r="F87" s="1924">
        <v>40</v>
      </c>
      <c r="G87" s="1924">
        <v>3</v>
      </c>
      <c r="H87" s="1952"/>
    </row>
    <row r="88" spans="1:8">
      <c r="A88" s="1945"/>
      <c r="B88" s="1920"/>
      <c r="C88" s="1945" t="s">
        <v>1029</v>
      </c>
      <c r="D88" s="1951" t="s">
        <v>4587</v>
      </c>
      <c r="E88" s="1924">
        <v>25</v>
      </c>
      <c r="F88" s="1924">
        <v>44</v>
      </c>
      <c r="G88" s="1924">
        <v>3</v>
      </c>
      <c r="H88" s="1952"/>
    </row>
    <row r="89" spans="1:8">
      <c r="A89" s="1945"/>
      <c r="B89" s="1920"/>
      <c r="C89" s="1945" t="s">
        <v>1029</v>
      </c>
      <c r="D89" s="1951" t="s">
        <v>4588</v>
      </c>
      <c r="E89" s="1924">
        <v>31</v>
      </c>
      <c r="F89" s="1924">
        <v>54</v>
      </c>
      <c r="G89" s="1924">
        <v>3</v>
      </c>
      <c r="H89" s="1952"/>
    </row>
    <row r="90" spans="1:8" ht="36.75">
      <c r="A90" s="1962"/>
      <c r="B90" s="1928"/>
      <c r="C90" s="1962" t="s">
        <v>1029</v>
      </c>
      <c r="D90" s="1943" t="s">
        <v>4589</v>
      </c>
      <c r="E90" s="1931">
        <v>44</v>
      </c>
      <c r="F90" s="1931">
        <v>76</v>
      </c>
      <c r="G90" s="1931">
        <v>3</v>
      </c>
      <c r="H90" s="1947"/>
    </row>
    <row r="91" spans="1:8">
      <c r="A91" s="1919" t="s">
        <v>4499</v>
      </c>
      <c r="B91" s="1920" t="s">
        <v>4500</v>
      </c>
      <c r="C91" s="1919" t="s">
        <v>3780</v>
      </c>
      <c r="D91" s="1925" t="s">
        <v>4590</v>
      </c>
      <c r="E91" s="1924" t="s">
        <v>4591</v>
      </c>
      <c r="F91" s="1924" t="s">
        <v>4592</v>
      </c>
      <c r="G91" s="1924"/>
      <c r="H91" s="1948"/>
    </row>
    <row r="92" spans="1:8">
      <c r="A92" s="1919"/>
      <c r="B92" s="1920"/>
      <c r="C92" s="1919" t="s">
        <v>3780</v>
      </c>
      <c r="D92" s="1925" t="s">
        <v>4593</v>
      </c>
      <c r="E92" s="1924" t="s">
        <v>4594</v>
      </c>
      <c r="F92" s="1924" t="s">
        <v>4595</v>
      </c>
      <c r="G92" s="1924"/>
      <c r="H92" s="1948"/>
    </row>
    <row r="93" spans="1:8">
      <c r="A93" s="1919"/>
      <c r="B93" s="1920"/>
      <c r="C93" s="1919" t="s">
        <v>3780</v>
      </c>
      <c r="D93" s="1925" t="s">
        <v>4566</v>
      </c>
      <c r="E93" s="1924" t="s">
        <v>4596</v>
      </c>
      <c r="F93" s="1924" t="s">
        <v>4597</v>
      </c>
      <c r="G93" s="1924"/>
      <c r="H93" s="1948"/>
    </row>
    <row r="94" spans="1:8">
      <c r="A94" s="1927"/>
      <c r="B94" s="1928"/>
      <c r="C94" s="1927" t="s">
        <v>3780</v>
      </c>
      <c r="D94" s="1929" t="s">
        <v>4552</v>
      </c>
      <c r="E94" s="1931" t="s">
        <v>4598</v>
      </c>
      <c r="F94" s="1931" t="s">
        <v>4599</v>
      </c>
      <c r="G94" s="1931"/>
      <c r="H94" s="1949"/>
    </row>
    <row r="95" spans="1:8">
      <c r="A95" s="1919" t="s">
        <v>4600</v>
      </c>
      <c r="B95" s="1920" t="s">
        <v>4500</v>
      </c>
      <c r="C95" s="1919" t="s">
        <v>3782</v>
      </c>
      <c r="D95" s="1925" t="s">
        <v>4601</v>
      </c>
      <c r="E95" s="1924">
        <v>47</v>
      </c>
      <c r="F95" s="1924">
        <v>83</v>
      </c>
      <c r="G95" s="1924">
        <v>2</v>
      </c>
      <c r="H95" s="1948"/>
    </row>
    <row r="96" spans="1:8">
      <c r="A96" s="1919"/>
      <c r="B96" s="1920"/>
      <c r="C96" s="1919" t="s">
        <v>3782</v>
      </c>
      <c r="D96" s="1925" t="s">
        <v>4602</v>
      </c>
      <c r="E96" s="1924">
        <v>72</v>
      </c>
      <c r="F96" s="1924">
        <v>132</v>
      </c>
      <c r="G96" s="1924">
        <v>2</v>
      </c>
      <c r="H96" s="1948"/>
    </row>
    <row r="97" spans="1:8">
      <c r="A97" s="1919"/>
      <c r="B97" s="1920"/>
      <c r="C97" s="1919" t="s">
        <v>3782</v>
      </c>
      <c r="D97" s="1925" t="s">
        <v>4603</v>
      </c>
      <c r="E97" s="1924">
        <v>53</v>
      </c>
      <c r="F97" s="1924">
        <v>94</v>
      </c>
      <c r="G97" s="1924">
        <v>2</v>
      </c>
      <c r="H97" s="1948"/>
    </row>
    <row r="98" spans="1:8">
      <c r="A98" s="1919"/>
      <c r="B98" s="1920"/>
      <c r="C98" s="1919" t="s">
        <v>3782</v>
      </c>
      <c r="D98" s="1925" t="s">
        <v>4604</v>
      </c>
      <c r="E98" s="1924">
        <v>60</v>
      </c>
      <c r="F98" s="1924">
        <v>113</v>
      </c>
      <c r="G98" s="1924">
        <v>2</v>
      </c>
      <c r="H98" s="1948"/>
    </row>
    <row r="99" spans="1:8">
      <c r="A99" s="1927"/>
      <c r="B99" s="1964"/>
      <c r="C99" s="1950" t="s">
        <v>3782</v>
      </c>
      <c r="D99" s="1929" t="s">
        <v>4605</v>
      </c>
      <c r="E99" s="1931">
        <v>102.5</v>
      </c>
      <c r="F99" s="1931">
        <v>192</v>
      </c>
      <c r="G99" s="1931">
        <v>2</v>
      </c>
      <c r="H99" s="1949"/>
    </row>
    <row r="100" spans="1:8">
      <c r="A100" s="1919" t="s">
        <v>4600</v>
      </c>
      <c r="B100" s="1920" t="s">
        <v>4500</v>
      </c>
      <c r="C100" s="1919" t="s">
        <v>4606</v>
      </c>
      <c r="D100" s="1925"/>
      <c r="E100" s="1924" t="s">
        <v>4580</v>
      </c>
      <c r="F100" s="1924" t="s">
        <v>4580</v>
      </c>
      <c r="G100" s="1965"/>
      <c r="H100" s="1948"/>
    </row>
    <row r="101" spans="1:8">
      <c r="A101" s="1919"/>
      <c r="B101" s="1920"/>
      <c r="C101" s="1919" t="s">
        <v>4606</v>
      </c>
      <c r="D101" s="1925"/>
      <c r="E101" s="1924" t="s">
        <v>4580</v>
      </c>
      <c r="F101" s="1924" t="s">
        <v>4580</v>
      </c>
      <c r="G101" s="1965"/>
      <c r="H101" s="1948"/>
    </row>
    <row r="102" spans="1:8">
      <c r="A102" s="1919"/>
      <c r="B102" s="1920"/>
      <c r="C102" s="1919" t="s">
        <v>4606</v>
      </c>
      <c r="D102" s="1925"/>
      <c r="E102" s="1924" t="s">
        <v>4580</v>
      </c>
      <c r="F102" s="1924" t="s">
        <v>4580</v>
      </c>
      <c r="G102" s="1965"/>
      <c r="H102" s="1948"/>
    </row>
    <row r="103" spans="1:8">
      <c r="A103" s="1919"/>
      <c r="B103" s="1920"/>
      <c r="C103" s="1919" t="s">
        <v>4606</v>
      </c>
      <c r="D103" s="1925"/>
      <c r="E103" s="1924" t="s">
        <v>4580</v>
      </c>
      <c r="F103" s="1924" t="s">
        <v>4580</v>
      </c>
      <c r="G103" s="1965"/>
      <c r="H103" s="1948"/>
    </row>
    <row r="104" spans="1:8">
      <c r="A104" s="1919"/>
      <c r="B104" s="1920"/>
      <c r="C104" s="1919" t="s">
        <v>4606</v>
      </c>
      <c r="D104" s="1925"/>
      <c r="E104" s="1924" t="s">
        <v>4580</v>
      </c>
      <c r="F104" s="1924" t="s">
        <v>4580</v>
      </c>
      <c r="G104" s="1965"/>
      <c r="H104" s="1948"/>
    </row>
    <row r="105" spans="1:8">
      <c r="A105" s="1919" t="s">
        <v>4600</v>
      </c>
      <c r="B105" s="1920" t="s">
        <v>4500</v>
      </c>
      <c r="C105" s="1919" t="s">
        <v>4607</v>
      </c>
      <c r="D105" s="1925"/>
      <c r="E105" s="1924" t="s">
        <v>4580</v>
      </c>
      <c r="F105" s="1924" t="s">
        <v>4580</v>
      </c>
      <c r="G105" s="1965"/>
      <c r="H105" s="1948"/>
    </row>
    <row r="106" spans="1:8">
      <c r="A106" s="1919"/>
      <c r="B106" s="1920"/>
      <c r="C106" s="1919" t="s">
        <v>4607</v>
      </c>
      <c r="D106" s="1925"/>
      <c r="E106" s="1924" t="s">
        <v>4580</v>
      </c>
      <c r="F106" s="1924" t="s">
        <v>4580</v>
      </c>
      <c r="G106" s="1965"/>
      <c r="H106" s="1948"/>
    </row>
    <row r="107" spans="1:8">
      <c r="A107" s="1919"/>
      <c r="B107" s="1920"/>
      <c r="C107" s="1919" t="s">
        <v>4607</v>
      </c>
      <c r="D107" s="1925"/>
      <c r="E107" s="1924" t="s">
        <v>4580</v>
      </c>
      <c r="F107" s="1924" t="s">
        <v>4580</v>
      </c>
      <c r="G107" s="1965"/>
      <c r="H107" s="1948"/>
    </row>
    <row r="108" spans="1:8">
      <c r="A108" s="1919"/>
      <c r="B108" s="1920"/>
      <c r="C108" s="1919" t="s">
        <v>4607</v>
      </c>
      <c r="D108" s="1925"/>
      <c r="E108" s="1924" t="s">
        <v>4580</v>
      </c>
      <c r="F108" s="1924" t="s">
        <v>4580</v>
      </c>
      <c r="G108" s="1965"/>
      <c r="H108" s="1948"/>
    </row>
    <row r="109" spans="1:8">
      <c r="A109" s="1927"/>
      <c r="B109" s="1928"/>
      <c r="C109" s="1927" t="s">
        <v>4607</v>
      </c>
      <c r="D109" s="1929"/>
      <c r="E109" s="1931" t="s">
        <v>4580</v>
      </c>
      <c r="F109" s="1931" t="s">
        <v>4580</v>
      </c>
      <c r="G109" s="1966"/>
      <c r="H109" s="1949"/>
    </row>
    <row r="110" spans="1:8">
      <c r="A110" s="1919" t="s">
        <v>4600</v>
      </c>
      <c r="B110" s="1920" t="s">
        <v>4500</v>
      </c>
      <c r="C110" s="1919" t="s">
        <v>4608</v>
      </c>
      <c r="D110" s="1925"/>
      <c r="E110" s="1924" t="s">
        <v>4580</v>
      </c>
      <c r="F110" s="1924" t="s">
        <v>4580</v>
      </c>
      <c r="G110" s="1924"/>
      <c r="H110" s="1948"/>
    </row>
    <row r="111" spans="1:8">
      <c r="A111" s="1919"/>
      <c r="B111" s="1920"/>
      <c r="C111" s="1919" t="s">
        <v>4608</v>
      </c>
      <c r="D111" s="1925"/>
      <c r="E111" s="1924" t="s">
        <v>4580</v>
      </c>
      <c r="F111" s="1924" t="s">
        <v>4580</v>
      </c>
      <c r="G111" s="1924"/>
      <c r="H111" s="1948"/>
    </row>
    <row r="112" spans="1:8">
      <c r="A112" s="1919"/>
      <c r="B112" s="1920"/>
      <c r="C112" s="1919" t="s">
        <v>4608</v>
      </c>
      <c r="D112" s="1925"/>
      <c r="E112" s="1924" t="s">
        <v>4580</v>
      </c>
      <c r="F112" s="1924" t="s">
        <v>4580</v>
      </c>
      <c r="G112" s="1924"/>
      <c r="H112" s="1948"/>
    </row>
    <row r="113" spans="1:8">
      <c r="A113" s="1919"/>
      <c r="B113" s="1920"/>
      <c r="C113" s="1919" t="s">
        <v>4608</v>
      </c>
      <c r="D113" s="1925"/>
      <c r="E113" s="1924" t="s">
        <v>4580</v>
      </c>
      <c r="F113" s="1924" t="s">
        <v>4580</v>
      </c>
      <c r="G113" s="1924"/>
      <c r="H113" s="1948"/>
    </row>
    <row r="114" spans="1:8">
      <c r="A114" s="1919"/>
      <c r="B114" s="1920"/>
      <c r="C114" s="1919" t="s">
        <v>4608</v>
      </c>
      <c r="D114" s="1925"/>
      <c r="E114" s="1924" t="s">
        <v>4580</v>
      </c>
      <c r="F114" s="1924" t="s">
        <v>4580</v>
      </c>
      <c r="G114" s="1924"/>
      <c r="H114" s="1948"/>
    </row>
    <row r="115" spans="1:8">
      <c r="A115" s="1919" t="s">
        <v>4600</v>
      </c>
      <c r="B115" s="1920" t="s">
        <v>4500</v>
      </c>
      <c r="C115" s="1919" t="s">
        <v>4609</v>
      </c>
      <c r="D115" s="1925"/>
      <c r="E115" s="1924" t="s">
        <v>4580</v>
      </c>
      <c r="F115" s="1924" t="s">
        <v>4580</v>
      </c>
      <c r="G115" s="1924"/>
      <c r="H115" s="1948"/>
    </row>
    <row r="116" spans="1:8">
      <c r="A116" s="1919"/>
      <c r="B116" s="1920"/>
      <c r="C116" s="1919" t="s">
        <v>4609</v>
      </c>
      <c r="D116" s="1925"/>
      <c r="E116" s="1924" t="s">
        <v>4580</v>
      </c>
      <c r="F116" s="1924" t="s">
        <v>4580</v>
      </c>
      <c r="G116" s="1924"/>
      <c r="H116" s="1948"/>
    </row>
    <row r="117" spans="1:8">
      <c r="A117" s="1919"/>
      <c r="B117" s="1920"/>
      <c r="C117" s="1919" t="s">
        <v>4609</v>
      </c>
      <c r="D117" s="1925"/>
      <c r="E117" s="1924" t="s">
        <v>4580</v>
      </c>
      <c r="F117" s="1924" t="s">
        <v>4580</v>
      </c>
      <c r="G117" s="1924"/>
      <c r="H117" s="1948"/>
    </row>
    <row r="118" spans="1:8">
      <c r="A118" s="1919"/>
      <c r="B118" s="1920"/>
      <c r="C118" s="1919" t="s">
        <v>4609</v>
      </c>
      <c r="D118" s="1925"/>
      <c r="E118" s="1924" t="s">
        <v>4580</v>
      </c>
      <c r="F118" s="1924" t="s">
        <v>4580</v>
      </c>
      <c r="G118" s="1924"/>
      <c r="H118" s="1948"/>
    </row>
    <row r="119" spans="1:8">
      <c r="A119" s="1927"/>
      <c r="B119" s="1928"/>
      <c r="C119" s="1927" t="s">
        <v>4609</v>
      </c>
      <c r="D119" s="1929"/>
      <c r="E119" s="1931" t="s">
        <v>4580</v>
      </c>
      <c r="F119" s="1931" t="s">
        <v>4580</v>
      </c>
      <c r="G119" s="1931"/>
      <c r="H119" s="1949"/>
    </row>
    <row r="120" spans="1:8">
      <c r="A120" s="1919" t="s">
        <v>4600</v>
      </c>
      <c r="B120" s="1920" t="s">
        <v>4500</v>
      </c>
      <c r="C120" s="1919" t="s">
        <v>939</v>
      </c>
      <c r="D120" s="1925" t="s">
        <v>4610</v>
      </c>
      <c r="E120" s="1924">
        <v>38</v>
      </c>
      <c r="F120" s="1924">
        <v>72</v>
      </c>
      <c r="G120" s="1924">
        <v>4</v>
      </c>
      <c r="H120" s="1948" t="s">
        <v>4611</v>
      </c>
    </row>
    <row r="121" spans="1:8">
      <c r="A121" s="1919"/>
      <c r="B121" s="1920"/>
      <c r="C121" s="1919" t="s">
        <v>939</v>
      </c>
      <c r="D121" s="1925" t="s">
        <v>4612</v>
      </c>
      <c r="E121" s="1924">
        <v>45</v>
      </c>
      <c r="F121" s="1924">
        <v>86</v>
      </c>
      <c r="G121" s="1924">
        <v>4</v>
      </c>
      <c r="H121" s="1948"/>
    </row>
    <row r="122" spans="1:8">
      <c r="A122" s="1919"/>
      <c r="B122" s="1920"/>
      <c r="C122" s="1919" t="s">
        <v>939</v>
      </c>
      <c r="D122" s="1925" t="s">
        <v>4613</v>
      </c>
      <c r="E122" s="1924">
        <v>60</v>
      </c>
      <c r="F122" s="1924">
        <v>113</v>
      </c>
      <c r="G122" s="1924">
        <v>4</v>
      </c>
      <c r="H122" s="1948"/>
    </row>
    <row r="123" spans="1:8">
      <c r="A123" s="1919"/>
      <c r="B123" s="1920"/>
      <c r="C123" s="1919" t="s">
        <v>939</v>
      </c>
      <c r="D123" s="1925" t="s">
        <v>4576</v>
      </c>
      <c r="E123" s="1924">
        <v>39</v>
      </c>
      <c r="F123" s="1924">
        <v>74</v>
      </c>
      <c r="G123" s="1924">
        <v>4</v>
      </c>
      <c r="H123" s="1948"/>
    </row>
    <row r="124" spans="1:8">
      <c r="A124" s="1927"/>
      <c r="B124" s="1928"/>
      <c r="C124" s="1927" t="s">
        <v>939</v>
      </c>
      <c r="D124" s="1929" t="s">
        <v>4614</v>
      </c>
      <c r="E124" s="1931">
        <v>68.5</v>
      </c>
      <c r="F124" s="1931">
        <v>131</v>
      </c>
      <c r="G124" s="1931">
        <v>4</v>
      </c>
      <c r="H124" s="1949"/>
    </row>
    <row r="125" spans="1:8">
      <c r="A125" s="1919" t="s">
        <v>4600</v>
      </c>
      <c r="B125" s="1920" t="s">
        <v>4500</v>
      </c>
      <c r="C125" s="1919" t="s">
        <v>1015</v>
      </c>
      <c r="D125" s="1925" t="s">
        <v>4615</v>
      </c>
      <c r="E125" s="1924" t="s">
        <v>4616</v>
      </c>
      <c r="F125" s="1924" t="s">
        <v>4617</v>
      </c>
      <c r="G125" s="1924"/>
      <c r="H125" s="1948"/>
    </row>
    <row r="126" spans="1:8">
      <c r="A126" s="1919"/>
      <c r="B126" s="1920"/>
      <c r="C126" s="1919" t="s">
        <v>1015</v>
      </c>
      <c r="D126" s="1925" t="s">
        <v>4618</v>
      </c>
      <c r="E126" s="1924" t="s">
        <v>4561</v>
      </c>
      <c r="F126" s="1924" t="s">
        <v>4562</v>
      </c>
      <c r="G126" s="1924"/>
      <c r="H126" s="1948"/>
    </row>
    <row r="127" spans="1:8">
      <c r="A127" s="1919"/>
      <c r="B127" s="1920"/>
      <c r="C127" s="1919" t="s">
        <v>1015</v>
      </c>
      <c r="D127" s="1925" t="s">
        <v>4619</v>
      </c>
      <c r="E127" s="1924" t="s">
        <v>4620</v>
      </c>
      <c r="F127" s="1924" t="s">
        <v>4621</v>
      </c>
      <c r="G127" s="1924"/>
      <c r="H127" s="1948"/>
    </row>
    <row r="128" spans="1:8">
      <c r="A128" s="1919"/>
      <c r="B128" s="1920"/>
      <c r="C128" s="1919" t="s">
        <v>1015</v>
      </c>
      <c r="D128" s="1925" t="s">
        <v>4622</v>
      </c>
      <c r="E128" s="1924" t="s">
        <v>4580</v>
      </c>
      <c r="F128" s="1924" t="s">
        <v>4580</v>
      </c>
      <c r="G128" s="1924"/>
      <c r="H128" s="1948"/>
    </row>
    <row r="129" spans="1:8">
      <c r="A129" s="1919"/>
      <c r="B129" s="1920"/>
      <c r="C129" s="1919" t="s">
        <v>1015</v>
      </c>
      <c r="D129" s="1925" t="s">
        <v>4623</v>
      </c>
      <c r="E129" s="1924" t="s">
        <v>4624</v>
      </c>
      <c r="F129" s="1924" t="s">
        <v>4625</v>
      </c>
      <c r="G129" s="1924"/>
      <c r="H129" s="1948"/>
    </row>
    <row r="130" spans="1:8">
      <c r="A130" s="1927"/>
      <c r="B130" s="1928"/>
      <c r="C130" s="1927" t="s">
        <v>1015</v>
      </c>
      <c r="D130" s="1929" t="s">
        <v>4626</v>
      </c>
      <c r="E130" s="1931" t="s">
        <v>4558</v>
      </c>
      <c r="F130" s="1931" t="s">
        <v>4559</v>
      </c>
      <c r="G130" s="1931"/>
      <c r="H130" s="1949"/>
    </row>
    <row r="131" spans="1:8">
      <c r="A131" s="1932" t="s">
        <v>4600</v>
      </c>
      <c r="B131" s="1920" t="s">
        <v>4500</v>
      </c>
      <c r="C131" s="1932" t="s">
        <v>1030</v>
      </c>
      <c r="D131" s="1951" t="s">
        <v>4627</v>
      </c>
      <c r="E131" s="1924">
        <v>58</v>
      </c>
      <c r="F131" s="1924">
        <v>103</v>
      </c>
      <c r="G131" s="1924">
        <v>4</v>
      </c>
      <c r="H131" s="1952"/>
    </row>
    <row r="132" spans="1:8">
      <c r="A132" s="1932"/>
      <c r="B132" s="1920"/>
      <c r="C132" s="1932" t="s">
        <v>1030</v>
      </c>
      <c r="D132" s="1951" t="s">
        <v>4628</v>
      </c>
      <c r="E132" s="1924">
        <v>70.5</v>
      </c>
      <c r="F132" s="1924">
        <v>128</v>
      </c>
      <c r="G132" s="1924">
        <v>4</v>
      </c>
      <c r="H132" s="1952"/>
    </row>
    <row r="133" spans="1:8">
      <c r="A133" s="1932"/>
      <c r="B133" s="1920"/>
      <c r="C133" s="1932" t="s">
        <v>1030</v>
      </c>
      <c r="D133" s="1921" t="s">
        <v>4629</v>
      </c>
      <c r="E133" s="1924">
        <v>63</v>
      </c>
      <c r="F133" s="1924">
        <v>112</v>
      </c>
      <c r="G133" s="1924">
        <v>4</v>
      </c>
      <c r="H133" s="1961"/>
    </row>
    <row r="134" spans="1:8">
      <c r="A134" s="1932"/>
      <c r="B134" s="1934"/>
      <c r="C134" s="1920" t="s">
        <v>1030</v>
      </c>
      <c r="D134" s="1921" t="s">
        <v>4630</v>
      </c>
      <c r="E134" s="1924">
        <v>84</v>
      </c>
      <c r="F134" s="1924">
        <v>154</v>
      </c>
      <c r="G134" s="1924">
        <v>4</v>
      </c>
      <c r="H134" s="1961"/>
    </row>
    <row r="135" spans="1:8">
      <c r="A135" s="1933"/>
      <c r="B135" s="1928"/>
      <c r="C135" s="1933" t="s">
        <v>1030</v>
      </c>
      <c r="D135" s="1943" t="s">
        <v>1409</v>
      </c>
      <c r="E135" s="1931">
        <v>106.5</v>
      </c>
      <c r="F135" s="1931">
        <v>199</v>
      </c>
      <c r="G135" s="1931">
        <v>4</v>
      </c>
      <c r="H135" s="1947"/>
    </row>
    <row r="136" spans="1:8">
      <c r="A136" s="1932" t="s">
        <v>4600</v>
      </c>
      <c r="B136" s="1920" t="s">
        <v>4500</v>
      </c>
      <c r="C136" s="1932" t="s">
        <v>1031</v>
      </c>
      <c r="D136" s="1951" t="s">
        <v>4627</v>
      </c>
      <c r="E136" s="1924">
        <v>49.5</v>
      </c>
      <c r="F136" s="1924">
        <v>87</v>
      </c>
      <c r="G136" s="1924">
        <v>4</v>
      </c>
      <c r="H136" s="1952"/>
    </row>
    <row r="137" spans="1:8">
      <c r="A137" s="1932"/>
      <c r="B137" s="1920"/>
      <c r="C137" s="1932" t="s">
        <v>1031</v>
      </c>
      <c r="D137" s="1921" t="s">
        <v>4631</v>
      </c>
      <c r="E137" s="1924">
        <v>61</v>
      </c>
      <c r="F137" s="1924">
        <v>110</v>
      </c>
      <c r="G137" s="1924">
        <v>4</v>
      </c>
      <c r="H137" s="1961"/>
    </row>
    <row r="138" spans="1:8">
      <c r="A138" s="1932"/>
      <c r="B138" s="1920"/>
      <c r="C138" s="1932" t="s">
        <v>1031</v>
      </c>
      <c r="D138" s="1921" t="s">
        <v>4632</v>
      </c>
      <c r="E138" s="1924">
        <v>54.5</v>
      </c>
      <c r="F138" s="1924">
        <v>97</v>
      </c>
      <c r="G138" s="1924">
        <v>4</v>
      </c>
      <c r="H138" s="1961"/>
    </row>
    <row r="139" spans="1:8">
      <c r="A139" s="1932"/>
      <c r="B139" s="1920"/>
      <c r="C139" s="1932" t="s">
        <v>1031</v>
      </c>
      <c r="D139" s="1921" t="s">
        <v>4633</v>
      </c>
      <c r="E139" s="1924">
        <v>91</v>
      </c>
      <c r="F139" s="1924">
        <v>170</v>
      </c>
      <c r="G139" s="1924">
        <v>4</v>
      </c>
      <c r="H139" s="1961"/>
    </row>
    <row r="140" spans="1:8">
      <c r="A140" s="1933"/>
      <c r="B140" s="1928"/>
      <c r="C140" s="1933" t="s">
        <v>1031</v>
      </c>
      <c r="D140" s="1943" t="s">
        <v>4630</v>
      </c>
      <c r="E140" s="1931">
        <v>67</v>
      </c>
      <c r="F140" s="1931">
        <v>121</v>
      </c>
      <c r="G140" s="1931">
        <v>4</v>
      </c>
      <c r="H140" s="1947"/>
    </row>
    <row r="141" spans="1:8">
      <c r="A141" s="1919" t="s">
        <v>4600</v>
      </c>
      <c r="B141" s="1920" t="s">
        <v>4500</v>
      </c>
      <c r="C141" s="1919" t="s">
        <v>4634</v>
      </c>
      <c r="D141" s="1925" t="s">
        <v>4635</v>
      </c>
      <c r="E141" s="1924" t="s">
        <v>4636</v>
      </c>
      <c r="F141" s="1924" t="s">
        <v>4637</v>
      </c>
      <c r="G141" s="1924">
        <v>6</v>
      </c>
      <c r="H141" s="1948"/>
    </row>
    <row r="142" spans="1:8">
      <c r="A142" s="1919"/>
      <c r="B142" s="1920"/>
      <c r="C142" s="1919" t="s">
        <v>4634</v>
      </c>
      <c r="D142" s="1925" t="s">
        <v>4638</v>
      </c>
      <c r="E142" s="1924" t="s">
        <v>4558</v>
      </c>
      <c r="F142" s="1924" t="s">
        <v>4559</v>
      </c>
      <c r="G142" s="1924">
        <v>6</v>
      </c>
      <c r="H142" s="1948"/>
    </row>
    <row r="143" spans="1:8">
      <c r="A143" s="1927"/>
      <c r="B143" s="1928"/>
      <c r="C143" s="1927" t="s">
        <v>4634</v>
      </c>
      <c r="D143" s="1929" t="s">
        <v>4639</v>
      </c>
      <c r="E143" s="1931" t="s">
        <v>4640</v>
      </c>
      <c r="F143" s="1931" t="s">
        <v>4641</v>
      </c>
      <c r="G143" s="1931">
        <v>6</v>
      </c>
      <c r="H143" s="1949"/>
    </row>
    <row r="144" spans="1:8">
      <c r="A144" s="1919" t="s">
        <v>4600</v>
      </c>
      <c r="B144" s="1920" t="s">
        <v>4500</v>
      </c>
      <c r="C144" s="1919" t="s">
        <v>3781</v>
      </c>
      <c r="D144" s="1925" t="s">
        <v>4642</v>
      </c>
      <c r="E144" s="1924">
        <v>52.5</v>
      </c>
      <c r="F144" s="1924">
        <v>105</v>
      </c>
      <c r="G144" s="1924"/>
      <c r="H144" s="1948"/>
    </row>
    <row r="145" spans="1:8">
      <c r="A145" s="1919"/>
      <c r="B145" s="1920"/>
      <c r="C145" s="1919" t="s">
        <v>3781</v>
      </c>
      <c r="D145" s="1925" t="s">
        <v>4643</v>
      </c>
      <c r="E145" s="1924">
        <v>104</v>
      </c>
      <c r="F145" s="1924">
        <v>208</v>
      </c>
      <c r="G145" s="1924"/>
      <c r="H145" s="1948"/>
    </row>
    <row r="146" spans="1:8">
      <c r="A146" s="1919"/>
      <c r="B146" s="1920"/>
      <c r="C146" s="1919" t="s">
        <v>3781</v>
      </c>
      <c r="D146" s="1925" t="s">
        <v>4552</v>
      </c>
      <c r="E146" s="1924">
        <v>69</v>
      </c>
      <c r="F146" s="1924">
        <v>138</v>
      </c>
      <c r="G146" s="1924"/>
      <c r="H146" s="1948"/>
    </row>
    <row r="147" spans="1:8">
      <c r="A147" s="1927"/>
      <c r="B147" s="1928"/>
      <c r="C147" s="1927" t="s">
        <v>3781</v>
      </c>
      <c r="D147" s="1929" t="s">
        <v>4533</v>
      </c>
      <c r="E147" s="1931">
        <v>126</v>
      </c>
      <c r="F147" s="1931">
        <v>252</v>
      </c>
      <c r="G147" s="1931"/>
      <c r="H147" s="1949"/>
    </row>
    <row r="148" spans="1:8">
      <c r="A148" s="1932" t="s">
        <v>4600</v>
      </c>
      <c r="B148" s="1920" t="s">
        <v>4500</v>
      </c>
      <c r="C148" s="1932" t="s">
        <v>4644</v>
      </c>
      <c r="D148" s="1951" t="s">
        <v>4645</v>
      </c>
      <c r="E148" s="1924">
        <v>39.5</v>
      </c>
      <c r="F148" s="1924">
        <v>79</v>
      </c>
      <c r="G148" s="1924">
        <v>5</v>
      </c>
      <c r="H148" s="1952"/>
    </row>
    <row r="149" spans="1:8">
      <c r="A149" s="1932"/>
      <c r="B149" s="1920"/>
      <c r="C149" s="1932" t="s">
        <v>4644</v>
      </c>
      <c r="D149" s="1951" t="s">
        <v>4646</v>
      </c>
      <c r="E149" s="1924">
        <v>45</v>
      </c>
      <c r="F149" s="1924">
        <v>90</v>
      </c>
      <c r="G149" s="1924">
        <v>5</v>
      </c>
      <c r="H149" s="1952"/>
    </row>
    <row r="150" spans="1:8">
      <c r="A150" s="1932"/>
      <c r="B150" s="1920"/>
      <c r="C150" s="1932" t="s">
        <v>4644</v>
      </c>
      <c r="D150" s="1951" t="s">
        <v>4647</v>
      </c>
      <c r="E150" s="1924">
        <v>62</v>
      </c>
      <c r="F150" s="1924">
        <v>124</v>
      </c>
      <c r="G150" s="1924">
        <v>5</v>
      </c>
      <c r="H150" s="1952"/>
    </row>
    <row r="151" spans="1:8">
      <c r="A151" s="1932"/>
      <c r="B151" s="1920"/>
      <c r="C151" s="1932" t="s">
        <v>4644</v>
      </c>
      <c r="D151" s="1951" t="s">
        <v>4648</v>
      </c>
      <c r="E151" s="1924">
        <v>67.5</v>
      </c>
      <c r="F151" s="1924">
        <v>135</v>
      </c>
      <c r="G151" s="1924">
        <v>5</v>
      </c>
      <c r="H151" s="1952"/>
    </row>
    <row r="152" spans="1:8">
      <c r="A152" s="1932"/>
      <c r="B152" s="1920"/>
      <c r="C152" s="1932" t="s">
        <v>4644</v>
      </c>
      <c r="D152" s="1951" t="s">
        <v>4649</v>
      </c>
      <c r="E152" s="1924">
        <v>70</v>
      </c>
      <c r="F152" s="1924">
        <v>140</v>
      </c>
      <c r="G152" s="1924">
        <v>5</v>
      </c>
      <c r="H152" s="1952"/>
    </row>
    <row r="153" spans="1:8">
      <c r="A153" s="1933"/>
      <c r="B153" s="1928"/>
      <c r="C153" s="1928" t="s">
        <v>4644</v>
      </c>
      <c r="D153" s="1953" t="s">
        <v>4650</v>
      </c>
      <c r="E153" s="1931">
        <v>76</v>
      </c>
      <c r="F153" s="1931">
        <v>152</v>
      </c>
      <c r="G153" s="1931">
        <v>5</v>
      </c>
      <c r="H153" s="1954"/>
    </row>
    <row r="154" spans="1:8">
      <c r="A154" s="1932" t="s">
        <v>4600</v>
      </c>
      <c r="B154" s="1920" t="s">
        <v>4500</v>
      </c>
      <c r="C154" s="1932" t="s">
        <v>4651</v>
      </c>
      <c r="D154" s="1951" t="s">
        <v>4645</v>
      </c>
      <c r="E154" s="1924">
        <v>45</v>
      </c>
      <c r="F154" s="1924">
        <v>90</v>
      </c>
      <c r="G154" s="1924">
        <v>5</v>
      </c>
      <c r="H154" s="1952"/>
    </row>
    <row r="155" spans="1:8">
      <c r="A155" s="1932"/>
      <c r="B155" s="1920"/>
      <c r="C155" s="1932" t="s">
        <v>4651</v>
      </c>
      <c r="D155" s="1951" t="s">
        <v>4646</v>
      </c>
      <c r="E155" s="1924">
        <v>50.5</v>
      </c>
      <c r="F155" s="1924">
        <v>101</v>
      </c>
      <c r="G155" s="1924">
        <v>5</v>
      </c>
      <c r="H155" s="1952"/>
    </row>
    <row r="156" spans="1:8">
      <c r="A156" s="1932"/>
      <c r="B156" s="1920"/>
      <c r="C156" s="1932" t="s">
        <v>4651</v>
      </c>
      <c r="D156" s="1951" t="s">
        <v>4647</v>
      </c>
      <c r="E156" s="1924">
        <v>67.5</v>
      </c>
      <c r="F156" s="1924">
        <v>135</v>
      </c>
      <c r="G156" s="1924">
        <v>5</v>
      </c>
      <c r="H156" s="1952"/>
    </row>
    <row r="157" spans="1:8">
      <c r="A157" s="1932"/>
      <c r="B157" s="1920"/>
      <c r="C157" s="1932" t="s">
        <v>4651</v>
      </c>
      <c r="D157" s="1951" t="s">
        <v>4648</v>
      </c>
      <c r="E157" s="1924">
        <v>73</v>
      </c>
      <c r="F157" s="1924">
        <v>146</v>
      </c>
      <c r="G157" s="1924">
        <v>5</v>
      </c>
      <c r="H157" s="1952"/>
    </row>
    <row r="158" spans="1:8">
      <c r="A158" s="1932"/>
      <c r="B158" s="1920"/>
      <c r="C158" s="1932" t="s">
        <v>4651</v>
      </c>
      <c r="D158" s="1951" t="s">
        <v>4649</v>
      </c>
      <c r="E158" s="1924">
        <v>76</v>
      </c>
      <c r="F158" s="1924">
        <v>152</v>
      </c>
      <c r="G158" s="1924">
        <v>5</v>
      </c>
      <c r="H158" s="1952"/>
    </row>
    <row r="159" spans="1:8">
      <c r="A159" s="1933"/>
      <c r="B159" s="1928"/>
      <c r="C159" s="1928" t="s">
        <v>4651</v>
      </c>
      <c r="D159" s="1951" t="s">
        <v>4650</v>
      </c>
      <c r="E159" s="1931">
        <v>81.5</v>
      </c>
      <c r="F159" s="1931">
        <v>163</v>
      </c>
      <c r="G159" s="1931">
        <v>5</v>
      </c>
      <c r="H159" s="1952"/>
    </row>
    <row r="161" spans="1:8">
      <c r="A161" s="1975" t="s">
        <v>4497</v>
      </c>
      <c r="B161" s="1976" t="s">
        <v>490</v>
      </c>
      <c r="C161" s="1977" t="s">
        <v>444</v>
      </c>
      <c r="D161" s="1976" t="s">
        <v>936</v>
      </c>
      <c r="E161" s="1977" t="s">
        <v>3762</v>
      </c>
      <c r="F161" s="1976" t="s">
        <v>201</v>
      </c>
      <c r="G161" s="1976" t="s">
        <v>232</v>
      </c>
      <c r="H161" s="1978" t="s">
        <v>4498</v>
      </c>
    </row>
    <row r="162" spans="1:8">
      <c r="A162" s="1979" t="s">
        <v>4652</v>
      </c>
      <c r="B162" s="1980" t="s">
        <v>4653</v>
      </c>
      <c r="C162" s="1981" t="s">
        <v>4508</v>
      </c>
      <c r="D162" s="1982" t="s">
        <v>4654</v>
      </c>
      <c r="E162" s="1984">
        <v>27</v>
      </c>
      <c r="F162" s="1984">
        <v>33</v>
      </c>
      <c r="G162" s="1985"/>
      <c r="H162" s="1983"/>
    </row>
    <row r="163" spans="1:8">
      <c r="A163" s="1986"/>
      <c r="B163" s="1987" t="s">
        <v>4653</v>
      </c>
      <c r="C163" s="1987"/>
      <c r="D163" s="1988" t="s">
        <v>4655</v>
      </c>
      <c r="E163" s="1990">
        <v>29</v>
      </c>
      <c r="F163" s="1991">
        <v>35</v>
      </c>
      <c r="G163" s="1992"/>
      <c r="H163" s="1989"/>
    </row>
    <row r="164" spans="1:8">
      <c r="A164" s="1979" t="s">
        <v>4652</v>
      </c>
      <c r="B164" s="1993" t="s">
        <v>295</v>
      </c>
      <c r="C164" s="1994" t="s">
        <v>4508</v>
      </c>
      <c r="D164" s="1995" t="s">
        <v>4656</v>
      </c>
      <c r="E164" s="1984">
        <v>29</v>
      </c>
      <c r="F164" s="1990">
        <v>39</v>
      </c>
      <c r="G164" s="1996">
        <v>3</v>
      </c>
      <c r="H164" s="1983"/>
    </row>
    <row r="165" spans="1:8">
      <c r="A165" s="1986"/>
      <c r="B165" s="1997" t="s">
        <v>295</v>
      </c>
      <c r="C165" s="1997"/>
      <c r="D165" s="1998" t="s">
        <v>4657</v>
      </c>
      <c r="E165" s="1991">
        <v>34</v>
      </c>
      <c r="F165" s="1991">
        <v>45</v>
      </c>
      <c r="G165" s="2000">
        <v>3</v>
      </c>
      <c r="H165" s="1999"/>
    </row>
    <row r="166" spans="1:8">
      <c r="A166" s="1979" t="s">
        <v>4652</v>
      </c>
      <c r="B166" s="2001" t="s">
        <v>3763</v>
      </c>
      <c r="C166" s="2002" t="s">
        <v>4508</v>
      </c>
      <c r="D166" s="1995" t="s">
        <v>4658</v>
      </c>
      <c r="E166" s="1984">
        <v>27</v>
      </c>
      <c r="F166" s="1984">
        <v>37</v>
      </c>
      <c r="G166" s="1996"/>
      <c r="H166" s="1983"/>
    </row>
    <row r="167" spans="1:8">
      <c r="A167" s="1979"/>
      <c r="B167" s="1993" t="s">
        <v>3763</v>
      </c>
      <c r="C167" s="1993"/>
      <c r="D167" s="2003" t="s">
        <v>4659</v>
      </c>
      <c r="E167" s="1990">
        <v>43</v>
      </c>
      <c r="F167" s="1990">
        <v>53</v>
      </c>
      <c r="G167" s="1996"/>
      <c r="H167" s="1989"/>
    </row>
    <row r="168" spans="1:8">
      <c r="A168" s="1986"/>
      <c r="B168" s="1997" t="s">
        <v>3763</v>
      </c>
      <c r="C168" s="1997"/>
      <c r="D168" s="1998" t="s">
        <v>4660</v>
      </c>
      <c r="E168" s="1991">
        <v>53</v>
      </c>
      <c r="F168" s="1991">
        <v>63</v>
      </c>
      <c r="G168" s="2000"/>
      <c r="H168" s="1999"/>
    </row>
    <row r="169" spans="1:8">
      <c r="A169" s="1979" t="s">
        <v>4652</v>
      </c>
      <c r="B169" s="2001" t="s">
        <v>186</v>
      </c>
      <c r="C169" s="2002" t="s">
        <v>4508</v>
      </c>
      <c r="D169" s="2004" t="s">
        <v>4661</v>
      </c>
      <c r="E169" s="1984">
        <v>36</v>
      </c>
      <c r="F169" s="1984">
        <v>48</v>
      </c>
      <c r="G169" s="1996">
        <v>3</v>
      </c>
      <c r="H169" s="1983"/>
    </row>
    <row r="170" spans="1:8">
      <c r="A170" s="2005"/>
      <c r="B170" s="1997" t="s">
        <v>186</v>
      </c>
      <c r="C170" s="1997"/>
      <c r="D170" s="2006" t="s">
        <v>4662</v>
      </c>
      <c r="E170" s="1991">
        <v>48.5</v>
      </c>
      <c r="F170" s="1991">
        <v>61</v>
      </c>
      <c r="G170" s="2000">
        <v>3</v>
      </c>
      <c r="H170" s="1999"/>
    </row>
    <row r="171" spans="1:8">
      <c r="A171" s="1979" t="s">
        <v>4652</v>
      </c>
      <c r="B171" s="1994" t="s">
        <v>4705</v>
      </c>
      <c r="C171" s="1994" t="s">
        <v>4600</v>
      </c>
      <c r="D171" s="2003" t="s">
        <v>4706</v>
      </c>
      <c r="E171" s="1990">
        <v>63.5</v>
      </c>
      <c r="F171" s="1990">
        <v>104</v>
      </c>
      <c r="G171" s="1996">
        <v>4</v>
      </c>
      <c r="H171" s="2007" t="s">
        <v>4663</v>
      </c>
    </row>
    <row r="172" spans="1:8">
      <c r="A172" s="1979"/>
      <c r="B172" s="1994" t="s">
        <v>4707</v>
      </c>
      <c r="C172" s="1994"/>
      <c r="D172" s="2003" t="s">
        <v>4708</v>
      </c>
      <c r="E172" s="1990">
        <v>69</v>
      </c>
      <c r="F172" s="1990">
        <v>109</v>
      </c>
      <c r="G172" s="1996">
        <v>4</v>
      </c>
      <c r="H172" s="1989"/>
    </row>
    <row r="173" spans="1:8">
      <c r="A173" s="1979"/>
      <c r="B173" s="1993" t="s">
        <v>1027</v>
      </c>
      <c r="C173" s="1993"/>
      <c r="D173" s="2003" t="s">
        <v>4664</v>
      </c>
      <c r="E173" s="1990">
        <v>56</v>
      </c>
      <c r="F173" s="1990">
        <v>89</v>
      </c>
      <c r="G173" s="1996">
        <v>4</v>
      </c>
      <c r="H173" s="1989"/>
    </row>
    <row r="174" spans="1:8">
      <c r="A174" s="1979"/>
      <c r="B174" s="1994" t="s">
        <v>2417</v>
      </c>
      <c r="C174" s="1994"/>
      <c r="D174" s="2008" t="s">
        <v>4665</v>
      </c>
      <c r="E174" s="1990"/>
      <c r="F174" s="1990"/>
      <c r="G174" s="1996"/>
      <c r="H174" s="1989"/>
    </row>
    <row r="175" spans="1:8">
      <c r="A175" s="1986"/>
      <c r="B175" s="2009" t="s">
        <v>2417</v>
      </c>
      <c r="C175" s="2009"/>
      <c r="D175" s="1998" t="s">
        <v>4666</v>
      </c>
      <c r="E175" s="1992"/>
      <c r="F175" s="1992"/>
      <c r="G175" s="1992"/>
      <c r="H175" s="2010"/>
    </row>
    <row r="176" spans="1:8">
      <c r="A176" s="2011" t="s">
        <v>4652</v>
      </c>
      <c r="B176" s="1993" t="s">
        <v>4667</v>
      </c>
      <c r="C176" s="1994" t="s">
        <v>4600</v>
      </c>
      <c r="D176" s="2003" t="s">
        <v>4668</v>
      </c>
      <c r="E176" s="1990">
        <v>89.5</v>
      </c>
      <c r="F176" s="1990">
        <v>134</v>
      </c>
      <c r="G176" s="1996"/>
      <c r="H176" s="2012"/>
    </row>
    <row r="177" spans="1:8">
      <c r="A177" s="1986"/>
      <c r="B177" s="1993" t="s">
        <v>4667</v>
      </c>
      <c r="C177" s="1993"/>
      <c r="D177" s="2003" t="s">
        <v>4669</v>
      </c>
      <c r="E177" s="1991">
        <v>106</v>
      </c>
      <c r="F177" s="1991">
        <v>157</v>
      </c>
      <c r="G177" s="1991"/>
      <c r="H177" s="2010"/>
    </row>
    <row r="178" spans="1:8">
      <c r="A178" s="1979" t="s">
        <v>4652</v>
      </c>
      <c r="B178" s="2002" t="s">
        <v>3764</v>
      </c>
      <c r="C178" s="2002" t="s">
        <v>4499</v>
      </c>
      <c r="D178" s="1995" t="s">
        <v>4658</v>
      </c>
      <c r="E178" s="1990">
        <v>50</v>
      </c>
      <c r="F178" s="1990">
        <v>60</v>
      </c>
      <c r="G178" s="1996"/>
      <c r="H178" s="1989"/>
    </row>
    <row r="179" spans="1:8">
      <c r="A179" s="1979"/>
      <c r="B179" s="1994" t="s">
        <v>3764</v>
      </c>
      <c r="C179" s="1994"/>
      <c r="D179" s="2003" t="s">
        <v>4659</v>
      </c>
      <c r="E179" s="1990">
        <v>63</v>
      </c>
      <c r="F179" s="1990">
        <v>73</v>
      </c>
      <c r="G179" s="1996"/>
      <c r="H179" s="1989"/>
    </row>
    <row r="180" spans="1:8">
      <c r="A180" s="1986"/>
      <c r="B180" s="2009" t="s">
        <v>3764</v>
      </c>
      <c r="C180" s="2009"/>
      <c r="D180" s="1998" t="s">
        <v>4670</v>
      </c>
      <c r="E180" s="1991">
        <v>83</v>
      </c>
      <c r="F180" s="1991">
        <v>92</v>
      </c>
      <c r="G180" s="2000"/>
      <c r="H180" s="1999"/>
    </row>
    <row r="181" spans="1:8">
      <c r="A181" s="1994" t="s">
        <v>4671</v>
      </c>
      <c r="B181" s="1979" t="s">
        <v>448</v>
      </c>
      <c r="C181" s="1993" t="s">
        <v>4508</v>
      </c>
      <c r="D181" s="2013" t="s">
        <v>4672</v>
      </c>
      <c r="E181" s="2015">
        <v>28</v>
      </c>
      <c r="F181" s="1990">
        <v>45</v>
      </c>
      <c r="G181" s="1990"/>
      <c r="H181" s="2014"/>
    </row>
    <row r="182" spans="1:8">
      <c r="A182" s="1993"/>
      <c r="B182" s="1979" t="s">
        <v>448</v>
      </c>
      <c r="C182" s="1993"/>
      <c r="D182" s="2013" t="s">
        <v>4673</v>
      </c>
      <c r="E182" s="2015">
        <v>45</v>
      </c>
      <c r="F182" s="1990">
        <v>72</v>
      </c>
      <c r="G182" s="1990"/>
      <c r="H182" s="2014"/>
    </row>
    <row r="183" spans="1:8">
      <c r="A183" s="1993"/>
      <c r="B183" s="1979" t="s">
        <v>448</v>
      </c>
      <c r="C183" s="1993"/>
      <c r="D183" s="2013" t="s">
        <v>4674</v>
      </c>
      <c r="E183" s="2015">
        <v>39</v>
      </c>
      <c r="F183" s="1990">
        <v>61</v>
      </c>
      <c r="G183" s="1990"/>
      <c r="H183" s="2014"/>
    </row>
    <row r="184" spans="1:8">
      <c r="A184" s="1993"/>
      <c r="B184" s="1997" t="s">
        <v>448</v>
      </c>
      <c r="C184" s="1993"/>
      <c r="D184" s="2013" t="s">
        <v>4675</v>
      </c>
      <c r="E184" s="2015">
        <v>33</v>
      </c>
      <c r="F184" s="1991">
        <v>50</v>
      </c>
      <c r="G184" s="1990"/>
      <c r="H184" s="2014"/>
    </row>
    <row r="185" spans="1:8">
      <c r="A185" s="2002" t="s">
        <v>4671</v>
      </c>
      <c r="B185" s="1979" t="s">
        <v>449</v>
      </c>
      <c r="C185" s="2001" t="s">
        <v>4600</v>
      </c>
      <c r="D185" s="2016" t="s">
        <v>4676</v>
      </c>
      <c r="E185" s="2018">
        <v>52</v>
      </c>
      <c r="F185" s="1984">
        <v>98</v>
      </c>
      <c r="G185" s="1984"/>
      <c r="H185" s="2017"/>
    </row>
    <row r="186" spans="1:8">
      <c r="A186" s="1993"/>
      <c r="B186" s="1979" t="s">
        <v>449</v>
      </c>
      <c r="C186" s="1993"/>
      <c r="D186" s="2013" t="s">
        <v>4674</v>
      </c>
      <c r="E186" s="2015">
        <v>63</v>
      </c>
      <c r="F186" s="1990">
        <v>117</v>
      </c>
      <c r="G186" s="1990"/>
      <c r="H186" s="2014"/>
    </row>
    <row r="187" spans="1:8">
      <c r="A187" s="1993"/>
      <c r="B187" s="1979" t="s">
        <v>449</v>
      </c>
      <c r="C187" s="1993"/>
      <c r="D187" s="2013" t="s">
        <v>4675</v>
      </c>
      <c r="E187" s="2015">
        <v>54</v>
      </c>
      <c r="F187" s="1990">
        <v>100</v>
      </c>
      <c r="G187" s="1990"/>
      <c r="H187" s="2014"/>
    </row>
    <row r="188" spans="1:8">
      <c r="A188" s="1997"/>
      <c r="B188" s="1997" t="s">
        <v>449</v>
      </c>
      <c r="C188" s="1997"/>
      <c r="D188" s="2019" t="s">
        <v>4677</v>
      </c>
      <c r="E188" s="2021">
        <v>83</v>
      </c>
      <c r="F188" s="1991">
        <v>150</v>
      </c>
      <c r="G188" s="1991"/>
      <c r="H188" s="2020"/>
    </row>
    <row r="190" spans="1:8">
      <c r="B190" s="2022" t="s">
        <v>490</v>
      </c>
      <c r="C190" s="2023" t="s">
        <v>444</v>
      </c>
      <c r="D190" s="2022" t="s">
        <v>936</v>
      </c>
      <c r="E190" s="2023" t="s">
        <v>3762</v>
      </c>
      <c r="F190" s="2022" t="s">
        <v>201</v>
      </c>
      <c r="G190" s="2022" t="s">
        <v>232</v>
      </c>
      <c r="H190" s="2023" t="s">
        <v>4678</v>
      </c>
    </row>
    <row r="191" spans="1:8">
      <c r="A191" s="1968" t="s">
        <v>4724</v>
      </c>
      <c r="B191" s="2001" t="s">
        <v>447</v>
      </c>
      <c r="C191" s="2002" t="s">
        <v>4508</v>
      </c>
      <c r="D191" s="2004" t="s">
        <v>4679</v>
      </c>
      <c r="E191" s="1984">
        <v>24</v>
      </c>
      <c r="F191" s="1984">
        <v>34</v>
      </c>
      <c r="G191" s="2025">
        <v>4</v>
      </c>
      <c r="H191" s="2024"/>
    </row>
    <row r="192" spans="1:8">
      <c r="A192" s="1969"/>
      <c r="B192" s="1997" t="s">
        <v>447</v>
      </c>
      <c r="C192" s="1997"/>
      <c r="D192" s="2008" t="s">
        <v>4680</v>
      </c>
      <c r="E192" s="1991">
        <v>37</v>
      </c>
      <c r="F192" s="1991">
        <v>48</v>
      </c>
      <c r="G192" s="2000">
        <v>4</v>
      </c>
      <c r="H192" s="2026"/>
    </row>
    <row r="193" spans="1:8">
      <c r="A193" s="1968" t="s">
        <v>4724</v>
      </c>
      <c r="B193" s="2001" t="s">
        <v>320</v>
      </c>
      <c r="C193" s="2002" t="s">
        <v>4508</v>
      </c>
      <c r="D193" s="1995" t="s">
        <v>4681</v>
      </c>
      <c r="E193" s="1984">
        <v>25</v>
      </c>
      <c r="F193" s="1984">
        <v>36</v>
      </c>
      <c r="G193" s="1996">
        <v>4</v>
      </c>
      <c r="H193" s="2024"/>
    </row>
    <row r="194" spans="1:8">
      <c r="A194" s="1969"/>
      <c r="B194" s="1997" t="s">
        <v>320</v>
      </c>
      <c r="C194" s="2009"/>
      <c r="D194" s="2003" t="s">
        <v>4682</v>
      </c>
      <c r="E194" s="1991">
        <v>44</v>
      </c>
      <c r="F194" s="1991">
        <v>49</v>
      </c>
      <c r="G194" s="1996">
        <v>4</v>
      </c>
      <c r="H194" s="2027"/>
    </row>
    <row r="195" spans="1:8">
      <c r="A195" s="1968" t="s">
        <v>4724</v>
      </c>
      <c r="B195" s="2028" t="s">
        <v>185</v>
      </c>
      <c r="C195" s="2029" t="s">
        <v>4508</v>
      </c>
      <c r="D195" s="1995" t="s">
        <v>4709</v>
      </c>
      <c r="E195" s="2031" t="s">
        <v>940</v>
      </c>
      <c r="F195" s="2031" t="s">
        <v>940</v>
      </c>
      <c r="G195" s="2025">
        <v>4</v>
      </c>
      <c r="H195" s="2030"/>
    </row>
    <row r="196" spans="1:8">
      <c r="A196" s="1969"/>
      <c r="B196" s="1993" t="s">
        <v>185</v>
      </c>
      <c r="C196" s="1993"/>
      <c r="D196" s="2003" t="s">
        <v>4710</v>
      </c>
      <c r="E196" s="1990">
        <v>37</v>
      </c>
      <c r="F196" s="1990">
        <v>51</v>
      </c>
      <c r="G196" s="2000">
        <v>4</v>
      </c>
      <c r="H196" s="2032"/>
    </row>
    <row r="197" spans="1:8">
      <c r="A197" s="1968" t="s">
        <v>4724</v>
      </c>
      <c r="B197" s="2002" t="s">
        <v>2418</v>
      </c>
      <c r="C197" s="2002" t="s">
        <v>4508</v>
      </c>
      <c r="D197" s="1995" t="s">
        <v>4683</v>
      </c>
      <c r="E197" s="1984">
        <v>24</v>
      </c>
      <c r="F197" s="1984">
        <v>38</v>
      </c>
      <c r="G197" s="1996">
        <v>6</v>
      </c>
      <c r="H197" s="2024"/>
    </row>
    <row r="198" spans="1:8">
      <c r="A198" s="1968"/>
      <c r="B198" s="1994" t="s">
        <v>296</v>
      </c>
      <c r="C198" s="1994"/>
      <c r="D198" s="2003" t="s">
        <v>4684</v>
      </c>
      <c r="E198" s="1990">
        <v>25</v>
      </c>
      <c r="F198" s="1990">
        <v>38</v>
      </c>
      <c r="G198" s="1996">
        <v>6</v>
      </c>
      <c r="H198" s="2027"/>
    </row>
    <row r="199" spans="1:8">
      <c r="A199" s="1968"/>
      <c r="B199" s="1993" t="s">
        <v>296</v>
      </c>
      <c r="C199" s="1993"/>
      <c r="D199" s="2003" t="s">
        <v>4711</v>
      </c>
      <c r="E199" s="1990">
        <v>33</v>
      </c>
      <c r="F199" s="1990">
        <v>54</v>
      </c>
      <c r="G199" s="1996">
        <v>6</v>
      </c>
      <c r="H199" s="2027"/>
    </row>
    <row r="200" spans="1:8">
      <c r="A200" s="1973"/>
      <c r="B200" s="1997" t="s">
        <v>296</v>
      </c>
      <c r="C200" s="1997"/>
      <c r="D200" s="2003" t="s">
        <v>4712</v>
      </c>
      <c r="E200" s="1991">
        <v>41.5</v>
      </c>
      <c r="F200" s="1991">
        <v>72</v>
      </c>
      <c r="G200" s="2000">
        <v>6</v>
      </c>
      <c r="H200" s="2026"/>
    </row>
    <row r="201" spans="1:8">
      <c r="A201" s="1974"/>
      <c r="B201" s="1994" t="s">
        <v>4713</v>
      </c>
      <c r="C201" s="1994" t="s">
        <v>4508</v>
      </c>
      <c r="D201" s="1995" t="s">
        <v>4714</v>
      </c>
      <c r="E201" s="1990">
        <v>25</v>
      </c>
      <c r="F201" s="1990">
        <v>38</v>
      </c>
      <c r="G201" s="1996">
        <v>4</v>
      </c>
      <c r="H201" s="2027"/>
    </row>
    <row r="202" spans="1:8">
      <c r="A202" s="1974"/>
      <c r="B202" s="1994" t="s">
        <v>4715</v>
      </c>
      <c r="C202" s="1993"/>
      <c r="D202" s="2003" t="s">
        <v>4716</v>
      </c>
      <c r="E202" s="1990">
        <v>40</v>
      </c>
      <c r="F202" s="1990">
        <v>64</v>
      </c>
      <c r="G202" s="1996">
        <v>4</v>
      </c>
      <c r="H202" s="2027"/>
    </row>
    <row r="203" spans="1:8">
      <c r="A203" s="1968" t="s">
        <v>4724</v>
      </c>
      <c r="B203" s="1993" t="s">
        <v>4685</v>
      </c>
      <c r="C203" s="1994"/>
      <c r="D203" s="2003" t="s">
        <v>4717</v>
      </c>
      <c r="E203" s="1990">
        <v>27</v>
      </c>
      <c r="F203" s="1990">
        <v>48</v>
      </c>
      <c r="G203" s="1996">
        <v>4</v>
      </c>
      <c r="H203" s="2032"/>
    </row>
    <row r="204" spans="1:8">
      <c r="A204" s="1969"/>
      <c r="B204" s="1997" t="s">
        <v>4685</v>
      </c>
      <c r="C204" s="1997"/>
      <c r="D204" s="1998" t="s">
        <v>4718</v>
      </c>
      <c r="E204" s="1991">
        <v>59</v>
      </c>
      <c r="F204" s="1991">
        <v>101</v>
      </c>
      <c r="G204" s="2000">
        <v>4</v>
      </c>
      <c r="H204" s="2033"/>
    </row>
    <row r="205" spans="1:8">
      <c r="A205" s="1968" t="s">
        <v>4724</v>
      </c>
      <c r="B205" s="1994" t="s">
        <v>4686</v>
      </c>
      <c r="C205" s="1994" t="s">
        <v>4600</v>
      </c>
      <c r="D205" s="2003" t="s">
        <v>4687</v>
      </c>
      <c r="E205" s="1990">
        <v>56</v>
      </c>
      <c r="F205" s="1990">
        <v>91</v>
      </c>
      <c r="G205" s="1996">
        <v>6</v>
      </c>
      <c r="H205" s="2027"/>
    </row>
    <row r="206" spans="1:8">
      <c r="A206" s="1968"/>
      <c r="B206" s="1994" t="s">
        <v>4719</v>
      </c>
      <c r="C206" s="1994"/>
      <c r="D206" s="2003" t="s">
        <v>4720</v>
      </c>
      <c r="E206" s="1990">
        <v>50</v>
      </c>
      <c r="F206" s="1990">
        <v>67</v>
      </c>
      <c r="G206" s="1996">
        <v>6</v>
      </c>
      <c r="H206" s="2027"/>
    </row>
    <row r="207" spans="1:8">
      <c r="A207" s="1968"/>
      <c r="B207" s="1994" t="s">
        <v>4721</v>
      </c>
      <c r="C207" s="1994"/>
      <c r="D207" s="2003" t="s">
        <v>4722</v>
      </c>
      <c r="E207" s="1990">
        <v>67.5</v>
      </c>
      <c r="F207" s="1990">
        <v>114</v>
      </c>
      <c r="G207" s="1996">
        <v>6</v>
      </c>
      <c r="H207" s="2027"/>
    </row>
    <row r="208" spans="1:8">
      <c r="A208" s="1968"/>
      <c r="B208" s="1994" t="s">
        <v>4686</v>
      </c>
      <c r="C208" s="1994"/>
      <c r="D208" s="2003" t="s">
        <v>4723</v>
      </c>
      <c r="E208" s="1990">
        <v>82</v>
      </c>
      <c r="F208" s="1990">
        <v>143</v>
      </c>
      <c r="G208" s="1996">
        <v>6</v>
      </c>
      <c r="H208" s="2027"/>
    </row>
    <row r="209" spans="1:8">
      <c r="A209" s="1973"/>
      <c r="B209" s="2009" t="s">
        <v>4688</v>
      </c>
      <c r="C209" s="2009"/>
      <c r="D209" s="1998" t="s">
        <v>4689</v>
      </c>
      <c r="E209" s="1991">
        <v>120</v>
      </c>
      <c r="F209" s="1991">
        <v>219</v>
      </c>
      <c r="G209" s="1996">
        <v>6</v>
      </c>
      <c r="H209" s="2026"/>
    </row>
    <row r="210" spans="1:8">
      <c r="A210" s="1972" t="s">
        <v>4725</v>
      </c>
      <c r="B210" s="2001" t="s">
        <v>4690</v>
      </c>
      <c r="C210" s="2001" t="s">
        <v>4508</v>
      </c>
      <c r="D210" s="2004" t="s">
        <v>4679</v>
      </c>
      <c r="E210" s="1984">
        <v>30</v>
      </c>
      <c r="F210" s="1984">
        <v>45</v>
      </c>
      <c r="G210" s="1984"/>
      <c r="H210" s="2034"/>
    </row>
    <row r="211" spans="1:8">
      <c r="A211" s="1970"/>
      <c r="B211" s="1993" t="s">
        <v>4690</v>
      </c>
      <c r="C211" s="1993"/>
      <c r="D211" s="2008" t="s">
        <v>4680</v>
      </c>
      <c r="E211" s="1990">
        <v>42</v>
      </c>
      <c r="F211" s="1990">
        <v>73</v>
      </c>
      <c r="G211" s="1990"/>
      <c r="H211" s="2035"/>
    </row>
    <row r="212" spans="1:8">
      <c r="A212" s="1970"/>
      <c r="B212" s="1993" t="s">
        <v>4691</v>
      </c>
      <c r="C212" s="1993"/>
      <c r="D212" s="2004" t="s">
        <v>4679</v>
      </c>
      <c r="E212" s="1990">
        <v>33</v>
      </c>
      <c r="F212" s="1990"/>
      <c r="G212" s="1990"/>
      <c r="H212" s="2032"/>
    </row>
    <row r="213" spans="1:8">
      <c r="A213" s="1971"/>
      <c r="B213" s="1997" t="s">
        <v>4691</v>
      </c>
      <c r="C213" s="1997"/>
      <c r="D213" s="2008" t="s">
        <v>4680</v>
      </c>
      <c r="E213" s="1991">
        <v>45</v>
      </c>
      <c r="F213" s="1991"/>
      <c r="G213" s="1991"/>
      <c r="H213" s="2033"/>
    </row>
    <row r="214" spans="1:8">
      <c r="A214" s="1968" t="s">
        <v>4725</v>
      </c>
      <c r="B214" s="1993" t="s">
        <v>4692</v>
      </c>
      <c r="C214" s="1993" t="s">
        <v>4600</v>
      </c>
      <c r="D214" s="2008" t="s">
        <v>4693</v>
      </c>
      <c r="E214" s="1990">
        <v>35</v>
      </c>
      <c r="F214" s="1990">
        <v>56</v>
      </c>
      <c r="G214" s="1990"/>
      <c r="H214" s="2032"/>
    </row>
    <row r="215" spans="1:8">
      <c r="A215" s="1968"/>
      <c r="B215" s="1993" t="s">
        <v>4694</v>
      </c>
      <c r="C215" s="1993"/>
      <c r="D215" s="2008" t="s">
        <v>4693</v>
      </c>
      <c r="E215" s="1990">
        <v>40</v>
      </c>
      <c r="F215" s="1990">
        <v>76</v>
      </c>
      <c r="G215" s="1990"/>
      <c r="H215" s="2032"/>
    </row>
    <row r="216" spans="1:8">
      <c r="A216" s="1968"/>
      <c r="B216" s="1993" t="s">
        <v>4692</v>
      </c>
      <c r="C216" s="1993"/>
      <c r="D216" s="2008" t="s">
        <v>4695</v>
      </c>
      <c r="E216" s="1990">
        <v>52</v>
      </c>
      <c r="F216" s="1990">
        <v>88</v>
      </c>
      <c r="G216" s="1990"/>
      <c r="H216" s="2032"/>
    </row>
    <row r="217" spans="1:8">
      <c r="A217" s="1968"/>
      <c r="B217" s="1993" t="s">
        <v>4694</v>
      </c>
      <c r="C217" s="1993"/>
      <c r="D217" s="2008" t="s">
        <v>4695</v>
      </c>
      <c r="E217" s="1990">
        <v>57</v>
      </c>
      <c r="F217" s="1990">
        <v>99</v>
      </c>
      <c r="G217" s="1990"/>
      <c r="H217" s="2032"/>
    </row>
    <row r="218" spans="1:8">
      <c r="A218" s="1968"/>
      <c r="B218" s="1993" t="s">
        <v>4696</v>
      </c>
      <c r="C218" s="1993"/>
      <c r="D218" s="2008" t="s">
        <v>4697</v>
      </c>
      <c r="E218" s="1990">
        <v>67</v>
      </c>
      <c r="F218" s="1990">
        <v>121</v>
      </c>
      <c r="G218" s="1990"/>
      <c r="H218" s="2032"/>
    </row>
    <row r="219" spans="1:8">
      <c r="A219" s="1972" t="s">
        <v>4726</v>
      </c>
      <c r="B219" s="1981" t="s">
        <v>450</v>
      </c>
      <c r="C219" s="1981" t="s">
        <v>4508</v>
      </c>
      <c r="D219" s="1995" t="s">
        <v>4698</v>
      </c>
      <c r="E219" s="1984">
        <v>24.5</v>
      </c>
      <c r="F219" s="1984">
        <v>48</v>
      </c>
      <c r="G219" s="1984">
        <v>4</v>
      </c>
      <c r="H219" s="2024"/>
    </row>
    <row r="220" spans="1:8">
      <c r="A220" s="1970"/>
      <c r="B220" s="2036" t="s">
        <v>2419</v>
      </c>
      <c r="C220" s="2036"/>
      <c r="D220" s="2037" t="s">
        <v>4655</v>
      </c>
      <c r="E220" s="1990">
        <v>26.5</v>
      </c>
      <c r="F220" s="1990">
        <v>54</v>
      </c>
      <c r="G220" s="1990">
        <v>4</v>
      </c>
      <c r="H220" s="2038"/>
    </row>
    <row r="221" spans="1:8">
      <c r="A221" s="1971"/>
      <c r="B221" s="2036" t="s">
        <v>2420</v>
      </c>
      <c r="C221" s="2036"/>
      <c r="D221" s="2037" t="s">
        <v>4699</v>
      </c>
      <c r="E221" s="1990">
        <v>48</v>
      </c>
      <c r="F221" s="1990">
        <v>94</v>
      </c>
      <c r="G221" s="1990">
        <v>4</v>
      </c>
      <c r="H221" s="2038"/>
    </row>
    <row r="222" spans="1:8">
      <c r="A222" s="1968" t="s">
        <v>4726</v>
      </c>
      <c r="B222" s="1980" t="s">
        <v>3765</v>
      </c>
      <c r="C222" s="1980" t="s">
        <v>4508</v>
      </c>
      <c r="D222" s="1982" t="s">
        <v>4700</v>
      </c>
      <c r="E222" s="1984">
        <v>24</v>
      </c>
      <c r="F222" s="1984">
        <v>47</v>
      </c>
      <c r="G222" s="1984"/>
      <c r="H222" s="2039"/>
    </row>
    <row r="223" spans="1:8">
      <c r="A223" s="1968"/>
      <c r="B223" s="2040" t="s">
        <v>3765</v>
      </c>
      <c r="C223" s="2040"/>
      <c r="D223" s="2037" t="s">
        <v>4628</v>
      </c>
      <c r="E223" s="1990">
        <v>25.5</v>
      </c>
      <c r="F223" s="1990">
        <v>51</v>
      </c>
      <c r="G223" s="1990"/>
      <c r="H223" s="2038"/>
    </row>
    <row r="224" spans="1:8">
      <c r="A224" s="1968"/>
      <c r="B224" s="2040" t="s">
        <v>3765</v>
      </c>
      <c r="C224" s="2040"/>
      <c r="D224" s="2037" t="s">
        <v>4701</v>
      </c>
      <c r="E224" s="1990">
        <v>24.5</v>
      </c>
      <c r="F224" s="1990">
        <v>50</v>
      </c>
      <c r="G224" s="1990"/>
      <c r="H224" s="2038"/>
    </row>
    <row r="225" spans="1:8">
      <c r="A225" s="1974"/>
      <c r="B225" s="2040" t="s">
        <v>3765</v>
      </c>
      <c r="C225" s="2040"/>
      <c r="D225" s="1988" t="s">
        <v>1409</v>
      </c>
      <c r="E225" s="1990">
        <v>28</v>
      </c>
      <c r="F225" s="1990">
        <v>56</v>
      </c>
      <c r="G225" s="1990"/>
      <c r="H225" s="2041"/>
    </row>
    <row r="226" spans="1:8">
      <c r="A226" s="1973"/>
      <c r="B226" s="1987" t="s">
        <v>3765</v>
      </c>
      <c r="C226" s="1987"/>
      <c r="D226" s="2042" t="s">
        <v>4702</v>
      </c>
      <c r="E226" s="1991">
        <v>43.5</v>
      </c>
      <c r="F226" s="1991">
        <v>87</v>
      </c>
      <c r="G226" s="1991"/>
      <c r="H226" s="2043"/>
    </row>
    <row r="227" spans="1:8">
      <c r="A227" s="1974" t="s">
        <v>4727</v>
      </c>
      <c r="B227" s="1994" t="s">
        <v>2416</v>
      </c>
      <c r="C227" s="1994" t="s">
        <v>4508</v>
      </c>
      <c r="D227" s="2003" t="s">
        <v>4703</v>
      </c>
      <c r="E227" s="1990">
        <v>26.5</v>
      </c>
      <c r="F227" s="1990">
        <v>44</v>
      </c>
      <c r="G227" s="1990">
        <v>3</v>
      </c>
      <c r="H227" s="2027"/>
    </row>
    <row r="228" spans="1:8">
      <c r="A228" s="1974"/>
      <c r="B228" s="1994" t="s">
        <v>2416</v>
      </c>
      <c r="C228" s="1994"/>
      <c r="D228" s="2003" t="s">
        <v>4704</v>
      </c>
      <c r="E228" s="1990">
        <v>30</v>
      </c>
      <c r="F228" s="1990">
        <v>52</v>
      </c>
      <c r="G228" s="1990">
        <v>3</v>
      </c>
      <c r="H228" s="2027"/>
    </row>
    <row r="229" spans="1:8">
      <c r="A229" s="1973"/>
      <c r="B229" s="2009" t="s">
        <v>2416</v>
      </c>
      <c r="C229" s="2009"/>
      <c r="D229" s="1998" t="s">
        <v>4507</v>
      </c>
      <c r="E229" s="1991">
        <v>33</v>
      </c>
      <c r="F229" s="1991">
        <v>55</v>
      </c>
      <c r="G229" s="1991">
        <v>3</v>
      </c>
      <c r="H229" s="2026"/>
    </row>
  </sheetData>
  <phoneticPr fontId="35" type="noConversion"/>
  <pageMargins left="0.75" right="0.75" top="1" bottom="1" header="0.5" footer="0.5"/>
  <pageSetup paperSize="9" scale="24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4"/>
  <sheetViews>
    <sheetView topLeftCell="A13" zoomScale="90" zoomScaleNormal="90" workbookViewId="0">
      <selection activeCell="B100" sqref="B100"/>
    </sheetView>
  </sheetViews>
  <sheetFormatPr defaultRowHeight="15.75"/>
  <cols>
    <col min="1" max="1" width="15.625" style="1192" bestFit="1" customWidth="1"/>
    <col min="2" max="2" width="68" style="1192" bestFit="1" customWidth="1"/>
    <col min="3" max="3" width="42" style="1192" bestFit="1" customWidth="1"/>
    <col min="4" max="4" width="23.875" style="1192" bestFit="1" customWidth="1"/>
    <col min="5" max="5" width="22.75" style="1192" bestFit="1" customWidth="1"/>
    <col min="6" max="6" width="37" style="594" customWidth="1"/>
    <col min="7" max="7" width="11.625" style="1192" customWidth="1"/>
    <col min="8" max="256" width="10" style="1192"/>
    <col min="257" max="257" width="15.625" style="1192" bestFit="1" customWidth="1"/>
    <col min="258" max="258" width="68" style="1192" bestFit="1" customWidth="1"/>
    <col min="259" max="259" width="42" style="1192" bestFit="1" customWidth="1"/>
    <col min="260" max="260" width="23.875" style="1192" bestFit="1" customWidth="1"/>
    <col min="261" max="261" width="22.75" style="1192" bestFit="1" customWidth="1"/>
    <col min="262" max="262" width="10" style="1192"/>
    <col min="263" max="263" width="11.625" style="1192" customWidth="1"/>
    <col min="264" max="512" width="10" style="1192"/>
    <col min="513" max="513" width="15.625" style="1192" bestFit="1" customWidth="1"/>
    <col min="514" max="514" width="68" style="1192" bestFit="1" customWidth="1"/>
    <col min="515" max="515" width="42" style="1192" bestFit="1" customWidth="1"/>
    <col min="516" max="516" width="23.875" style="1192" bestFit="1" customWidth="1"/>
    <col min="517" max="517" width="22.75" style="1192" bestFit="1" customWidth="1"/>
    <col min="518" max="518" width="10" style="1192"/>
    <col min="519" max="519" width="11.625" style="1192" customWidth="1"/>
    <col min="520" max="768" width="10" style="1192"/>
    <col min="769" max="769" width="15.625" style="1192" bestFit="1" customWidth="1"/>
    <col min="770" max="770" width="68" style="1192" bestFit="1" customWidth="1"/>
    <col min="771" max="771" width="42" style="1192" bestFit="1" customWidth="1"/>
    <col min="772" max="772" width="23.875" style="1192" bestFit="1" customWidth="1"/>
    <col min="773" max="773" width="22.75" style="1192" bestFit="1" customWidth="1"/>
    <col min="774" max="774" width="10" style="1192"/>
    <col min="775" max="775" width="11.625" style="1192" customWidth="1"/>
    <col min="776" max="1024" width="9" style="1192"/>
    <col min="1025" max="1025" width="15.625" style="1192" bestFit="1" customWidth="1"/>
    <col min="1026" max="1026" width="68" style="1192" bestFit="1" customWidth="1"/>
    <col min="1027" max="1027" width="42" style="1192" bestFit="1" customWidth="1"/>
    <col min="1028" max="1028" width="23.875" style="1192" bestFit="1" customWidth="1"/>
    <col min="1029" max="1029" width="22.75" style="1192" bestFit="1" customWidth="1"/>
    <col min="1030" max="1030" width="10" style="1192"/>
    <col min="1031" max="1031" width="11.625" style="1192" customWidth="1"/>
    <col min="1032" max="1280" width="10" style="1192"/>
    <col min="1281" max="1281" width="15.625" style="1192" bestFit="1" customWidth="1"/>
    <col min="1282" max="1282" width="68" style="1192" bestFit="1" customWidth="1"/>
    <col min="1283" max="1283" width="42" style="1192" bestFit="1" customWidth="1"/>
    <col min="1284" max="1284" width="23.875" style="1192" bestFit="1" customWidth="1"/>
    <col min="1285" max="1285" width="22.75" style="1192" bestFit="1" customWidth="1"/>
    <col min="1286" max="1286" width="10" style="1192"/>
    <col min="1287" max="1287" width="11.625" style="1192" customWidth="1"/>
    <col min="1288" max="1536" width="10" style="1192"/>
    <col min="1537" max="1537" width="15.625" style="1192" bestFit="1" customWidth="1"/>
    <col min="1538" max="1538" width="68" style="1192" bestFit="1" customWidth="1"/>
    <col min="1539" max="1539" width="42" style="1192" bestFit="1" customWidth="1"/>
    <col min="1540" max="1540" width="23.875" style="1192" bestFit="1" customWidth="1"/>
    <col min="1541" max="1541" width="22.75" style="1192" bestFit="1" customWidth="1"/>
    <col min="1542" max="1542" width="10" style="1192"/>
    <col min="1543" max="1543" width="11.625" style="1192" customWidth="1"/>
    <col min="1544" max="1792" width="10" style="1192"/>
    <col min="1793" max="1793" width="15.625" style="1192" bestFit="1" customWidth="1"/>
    <col min="1794" max="1794" width="68" style="1192" bestFit="1" customWidth="1"/>
    <col min="1795" max="1795" width="42" style="1192" bestFit="1" customWidth="1"/>
    <col min="1796" max="1796" width="23.875" style="1192" bestFit="1" customWidth="1"/>
    <col min="1797" max="1797" width="22.75" style="1192" bestFit="1" customWidth="1"/>
    <col min="1798" max="1798" width="10" style="1192"/>
    <col min="1799" max="1799" width="11.625" style="1192" customWidth="1"/>
    <col min="1800" max="2048" width="9" style="1192"/>
    <col min="2049" max="2049" width="15.625" style="1192" bestFit="1" customWidth="1"/>
    <col min="2050" max="2050" width="68" style="1192" bestFit="1" customWidth="1"/>
    <col min="2051" max="2051" width="42" style="1192" bestFit="1" customWidth="1"/>
    <col min="2052" max="2052" width="23.875" style="1192" bestFit="1" customWidth="1"/>
    <col min="2053" max="2053" width="22.75" style="1192" bestFit="1" customWidth="1"/>
    <col min="2054" max="2054" width="10" style="1192"/>
    <col min="2055" max="2055" width="11.625" style="1192" customWidth="1"/>
    <col min="2056" max="2304" width="10" style="1192"/>
    <col min="2305" max="2305" width="15.625" style="1192" bestFit="1" customWidth="1"/>
    <col min="2306" max="2306" width="68" style="1192" bestFit="1" customWidth="1"/>
    <col min="2307" max="2307" width="42" style="1192" bestFit="1" customWidth="1"/>
    <col min="2308" max="2308" width="23.875" style="1192" bestFit="1" customWidth="1"/>
    <col min="2309" max="2309" width="22.75" style="1192" bestFit="1" customWidth="1"/>
    <col min="2310" max="2310" width="10" style="1192"/>
    <col min="2311" max="2311" width="11.625" style="1192" customWidth="1"/>
    <col min="2312" max="2560" width="10" style="1192"/>
    <col min="2561" max="2561" width="15.625" style="1192" bestFit="1" customWidth="1"/>
    <col min="2562" max="2562" width="68" style="1192" bestFit="1" customWidth="1"/>
    <col min="2563" max="2563" width="42" style="1192" bestFit="1" customWidth="1"/>
    <col min="2564" max="2564" width="23.875" style="1192" bestFit="1" customWidth="1"/>
    <col min="2565" max="2565" width="22.75" style="1192" bestFit="1" customWidth="1"/>
    <col min="2566" max="2566" width="10" style="1192"/>
    <col min="2567" max="2567" width="11.625" style="1192" customWidth="1"/>
    <col min="2568" max="2816" width="10" style="1192"/>
    <col min="2817" max="2817" width="15.625" style="1192" bestFit="1" customWidth="1"/>
    <col min="2818" max="2818" width="68" style="1192" bestFit="1" customWidth="1"/>
    <col min="2819" max="2819" width="42" style="1192" bestFit="1" customWidth="1"/>
    <col min="2820" max="2820" width="23.875" style="1192" bestFit="1" customWidth="1"/>
    <col min="2821" max="2821" width="22.75" style="1192" bestFit="1" customWidth="1"/>
    <col min="2822" max="2822" width="10" style="1192"/>
    <col min="2823" max="2823" width="11.625" style="1192" customWidth="1"/>
    <col min="2824" max="3072" width="9" style="1192"/>
    <col min="3073" max="3073" width="15.625" style="1192" bestFit="1" customWidth="1"/>
    <col min="3074" max="3074" width="68" style="1192" bestFit="1" customWidth="1"/>
    <col min="3075" max="3075" width="42" style="1192" bestFit="1" customWidth="1"/>
    <col min="3076" max="3076" width="23.875" style="1192" bestFit="1" customWidth="1"/>
    <col min="3077" max="3077" width="22.75" style="1192" bestFit="1" customWidth="1"/>
    <col min="3078" max="3078" width="10" style="1192"/>
    <col min="3079" max="3079" width="11.625" style="1192" customWidth="1"/>
    <col min="3080" max="3328" width="10" style="1192"/>
    <col min="3329" max="3329" width="15.625" style="1192" bestFit="1" customWidth="1"/>
    <col min="3330" max="3330" width="68" style="1192" bestFit="1" customWidth="1"/>
    <col min="3331" max="3331" width="42" style="1192" bestFit="1" customWidth="1"/>
    <col min="3332" max="3332" width="23.875" style="1192" bestFit="1" customWidth="1"/>
    <col min="3333" max="3333" width="22.75" style="1192" bestFit="1" customWidth="1"/>
    <col min="3334" max="3334" width="10" style="1192"/>
    <col min="3335" max="3335" width="11.625" style="1192" customWidth="1"/>
    <col min="3336" max="3584" width="10" style="1192"/>
    <col min="3585" max="3585" width="15.625" style="1192" bestFit="1" customWidth="1"/>
    <col min="3586" max="3586" width="68" style="1192" bestFit="1" customWidth="1"/>
    <col min="3587" max="3587" width="42" style="1192" bestFit="1" customWidth="1"/>
    <col min="3588" max="3588" width="23.875" style="1192" bestFit="1" customWidth="1"/>
    <col min="3589" max="3589" width="22.75" style="1192" bestFit="1" customWidth="1"/>
    <col min="3590" max="3590" width="10" style="1192"/>
    <col min="3591" max="3591" width="11.625" style="1192" customWidth="1"/>
    <col min="3592" max="3840" width="10" style="1192"/>
    <col min="3841" max="3841" width="15.625" style="1192" bestFit="1" customWidth="1"/>
    <col min="3842" max="3842" width="68" style="1192" bestFit="1" customWidth="1"/>
    <col min="3843" max="3843" width="42" style="1192" bestFit="1" customWidth="1"/>
    <col min="3844" max="3844" width="23.875" style="1192" bestFit="1" customWidth="1"/>
    <col min="3845" max="3845" width="22.75" style="1192" bestFit="1" customWidth="1"/>
    <col min="3846" max="3846" width="10" style="1192"/>
    <col min="3847" max="3847" width="11.625" style="1192" customWidth="1"/>
    <col min="3848" max="4096" width="9" style="1192"/>
    <col min="4097" max="4097" width="15.625" style="1192" bestFit="1" customWidth="1"/>
    <col min="4098" max="4098" width="68" style="1192" bestFit="1" customWidth="1"/>
    <col min="4099" max="4099" width="42" style="1192" bestFit="1" customWidth="1"/>
    <col min="4100" max="4100" width="23.875" style="1192" bestFit="1" customWidth="1"/>
    <col min="4101" max="4101" width="22.75" style="1192" bestFit="1" customWidth="1"/>
    <col min="4102" max="4102" width="10" style="1192"/>
    <col min="4103" max="4103" width="11.625" style="1192" customWidth="1"/>
    <col min="4104" max="4352" width="10" style="1192"/>
    <col min="4353" max="4353" width="15.625" style="1192" bestFit="1" customWidth="1"/>
    <col min="4354" max="4354" width="68" style="1192" bestFit="1" customWidth="1"/>
    <col min="4355" max="4355" width="42" style="1192" bestFit="1" customWidth="1"/>
    <col min="4356" max="4356" width="23.875" style="1192" bestFit="1" customWidth="1"/>
    <col min="4357" max="4357" width="22.75" style="1192" bestFit="1" customWidth="1"/>
    <col min="4358" max="4358" width="10" style="1192"/>
    <col min="4359" max="4359" width="11.625" style="1192" customWidth="1"/>
    <col min="4360" max="4608" width="10" style="1192"/>
    <col min="4609" max="4609" width="15.625" style="1192" bestFit="1" customWidth="1"/>
    <col min="4610" max="4610" width="68" style="1192" bestFit="1" customWidth="1"/>
    <col min="4611" max="4611" width="42" style="1192" bestFit="1" customWidth="1"/>
    <col min="4612" max="4612" width="23.875" style="1192" bestFit="1" customWidth="1"/>
    <col min="4613" max="4613" width="22.75" style="1192" bestFit="1" customWidth="1"/>
    <col min="4614" max="4614" width="10" style="1192"/>
    <col min="4615" max="4615" width="11.625" style="1192" customWidth="1"/>
    <col min="4616" max="4864" width="10" style="1192"/>
    <col min="4865" max="4865" width="15.625" style="1192" bestFit="1" customWidth="1"/>
    <col min="4866" max="4866" width="68" style="1192" bestFit="1" customWidth="1"/>
    <col min="4867" max="4867" width="42" style="1192" bestFit="1" customWidth="1"/>
    <col min="4868" max="4868" width="23.875" style="1192" bestFit="1" customWidth="1"/>
    <col min="4869" max="4869" width="22.75" style="1192" bestFit="1" customWidth="1"/>
    <col min="4870" max="4870" width="10" style="1192"/>
    <col min="4871" max="4871" width="11.625" style="1192" customWidth="1"/>
    <col min="4872" max="5120" width="9" style="1192"/>
    <col min="5121" max="5121" width="15.625" style="1192" bestFit="1" customWidth="1"/>
    <col min="5122" max="5122" width="68" style="1192" bestFit="1" customWidth="1"/>
    <col min="5123" max="5123" width="42" style="1192" bestFit="1" customWidth="1"/>
    <col min="5124" max="5124" width="23.875" style="1192" bestFit="1" customWidth="1"/>
    <col min="5125" max="5125" width="22.75" style="1192" bestFit="1" customWidth="1"/>
    <col min="5126" max="5126" width="10" style="1192"/>
    <col min="5127" max="5127" width="11.625" style="1192" customWidth="1"/>
    <col min="5128" max="5376" width="10" style="1192"/>
    <col min="5377" max="5377" width="15.625" style="1192" bestFit="1" customWidth="1"/>
    <col min="5378" max="5378" width="68" style="1192" bestFit="1" customWidth="1"/>
    <col min="5379" max="5379" width="42" style="1192" bestFit="1" customWidth="1"/>
    <col min="5380" max="5380" width="23.875" style="1192" bestFit="1" customWidth="1"/>
    <col min="5381" max="5381" width="22.75" style="1192" bestFit="1" customWidth="1"/>
    <col min="5382" max="5382" width="10" style="1192"/>
    <col min="5383" max="5383" width="11.625" style="1192" customWidth="1"/>
    <col min="5384" max="5632" width="10" style="1192"/>
    <col min="5633" max="5633" width="15.625" style="1192" bestFit="1" customWidth="1"/>
    <col min="5634" max="5634" width="68" style="1192" bestFit="1" customWidth="1"/>
    <col min="5635" max="5635" width="42" style="1192" bestFit="1" customWidth="1"/>
    <col min="5636" max="5636" width="23.875" style="1192" bestFit="1" customWidth="1"/>
    <col min="5637" max="5637" width="22.75" style="1192" bestFit="1" customWidth="1"/>
    <col min="5638" max="5638" width="10" style="1192"/>
    <col min="5639" max="5639" width="11.625" style="1192" customWidth="1"/>
    <col min="5640" max="5888" width="10" style="1192"/>
    <col min="5889" max="5889" width="15.625" style="1192" bestFit="1" customWidth="1"/>
    <col min="5890" max="5890" width="68" style="1192" bestFit="1" customWidth="1"/>
    <col min="5891" max="5891" width="42" style="1192" bestFit="1" customWidth="1"/>
    <col min="5892" max="5892" width="23.875" style="1192" bestFit="1" customWidth="1"/>
    <col min="5893" max="5893" width="22.75" style="1192" bestFit="1" customWidth="1"/>
    <col min="5894" max="5894" width="10" style="1192"/>
    <col min="5895" max="5895" width="11.625" style="1192" customWidth="1"/>
    <col min="5896" max="6144" width="9" style="1192"/>
    <col min="6145" max="6145" width="15.625" style="1192" bestFit="1" customWidth="1"/>
    <col min="6146" max="6146" width="68" style="1192" bestFit="1" customWidth="1"/>
    <col min="6147" max="6147" width="42" style="1192" bestFit="1" customWidth="1"/>
    <col min="6148" max="6148" width="23.875" style="1192" bestFit="1" customWidth="1"/>
    <col min="6149" max="6149" width="22.75" style="1192" bestFit="1" customWidth="1"/>
    <col min="6150" max="6150" width="10" style="1192"/>
    <col min="6151" max="6151" width="11.625" style="1192" customWidth="1"/>
    <col min="6152" max="6400" width="10" style="1192"/>
    <col min="6401" max="6401" width="15.625" style="1192" bestFit="1" customWidth="1"/>
    <col min="6402" max="6402" width="68" style="1192" bestFit="1" customWidth="1"/>
    <col min="6403" max="6403" width="42" style="1192" bestFit="1" customWidth="1"/>
    <col min="6404" max="6404" width="23.875" style="1192" bestFit="1" customWidth="1"/>
    <col min="6405" max="6405" width="22.75" style="1192" bestFit="1" customWidth="1"/>
    <col min="6406" max="6406" width="10" style="1192"/>
    <col min="6407" max="6407" width="11.625" style="1192" customWidth="1"/>
    <col min="6408" max="6656" width="10" style="1192"/>
    <col min="6657" max="6657" width="15.625" style="1192" bestFit="1" customWidth="1"/>
    <col min="6658" max="6658" width="68" style="1192" bestFit="1" customWidth="1"/>
    <col min="6659" max="6659" width="42" style="1192" bestFit="1" customWidth="1"/>
    <col min="6660" max="6660" width="23.875" style="1192" bestFit="1" customWidth="1"/>
    <col min="6661" max="6661" width="22.75" style="1192" bestFit="1" customWidth="1"/>
    <col min="6662" max="6662" width="10" style="1192"/>
    <col min="6663" max="6663" width="11.625" style="1192" customWidth="1"/>
    <col min="6664" max="6912" width="10" style="1192"/>
    <col min="6913" max="6913" width="15.625" style="1192" bestFit="1" customWidth="1"/>
    <col min="6914" max="6914" width="68" style="1192" bestFit="1" customWidth="1"/>
    <col min="6915" max="6915" width="42" style="1192" bestFit="1" customWidth="1"/>
    <col min="6916" max="6916" width="23.875" style="1192" bestFit="1" customWidth="1"/>
    <col min="6917" max="6917" width="22.75" style="1192" bestFit="1" customWidth="1"/>
    <col min="6918" max="6918" width="10" style="1192"/>
    <col min="6919" max="6919" width="11.625" style="1192" customWidth="1"/>
    <col min="6920" max="7168" width="9" style="1192"/>
    <col min="7169" max="7169" width="15.625" style="1192" bestFit="1" customWidth="1"/>
    <col min="7170" max="7170" width="68" style="1192" bestFit="1" customWidth="1"/>
    <col min="7171" max="7171" width="42" style="1192" bestFit="1" customWidth="1"/>
    <col min="7172" max="7172" width="23.875" style="1192" bestFit="1" customWidth="1"/>
    <col min="7173" max="7173" width="22.75" style="1192" bestFit="1" customWidth="1"/>
    <col min="7174" max="7174" width="10" style="1192"/>
    <col min="7175" max="7175" width="11.625" style="1192" customWidth="1"/>
    <col min="7176" max="7424" width="10" style="1192"/>
    <col min="7425" max="7425" width="15.625" style="1192" bestFit="1" customWidth="1"/>
    <col min="7426" max="7426" width="68" style="1192" bestFit="1" customWidth="1"/>
    <col min="7427" max="7427" width="42" style="1192" bestFit="1" customWidth="1"/>
    <col min="7428" max="7428" width="23.875" style="1192" bestFit="1" customWidth="1"/>
    <col min="7429" max="7429" width="22.75" style="1192" bestFit="1" customWidth="1"/>
    <col min="7430" max="7430" width="10" style="1192"/>
    <col min="7431" max="7431" width="11.625" style="1192" customWidth="1"/>
    <col min="7432" max="7680" width="10" style="1192"/>
    <col min="7681" max="7681" width="15.625" style="1192" bestFit="1" customWidth="1"/>
    <col min="7682" max="7682" width="68" style="1192" bestFit="1" customWidth="1"/>
    <col min="7683" max="7683" width="42" style="1192" bestFit="1" customWidth="1"/>
    <col min="7684" max="7684" width="23.875" style="1192" bestFit="1" customWidth="1"/>
    <col min="7685" max="7685" width="22.75" style="1192" bestFit="1" customWidth="1"/>
    <col min="7686" max="7686" width="10" style="1192"/>
    <col min="7687" max="7687" width="11.625" style="1192" customWidth="1"/>
    <col min="7688" max="7936" width="10" style="1192"/>
    <col min="7937" max="7937" width="15.625" style="1192" bestFit="1" customWidth="1"/>
    <col min="7938" max="7938" width="68" style="1192" bestFit="1" customWidth="1"/>
    <col min="7939" max="7939" width="42" style="1192" bestFit="1" customWidth="1"/>
    <col min="7940" max="7940" width="23.875" style="1192" bestFit="1" customWidth="1"/>
    <col min="7941" max="7941" width="22.75" style="1192" bestFit="1" customWidth="1"/>
    <col min="7942" max="7942" width="10" style="1192"/>
    <col min="7943" max="7943" width="11.625" style="1192" customWidth="1"/>
    <col min="7944" max="8192" width="9" style="1192"/>
    <col min="8193" max="8193" width="15.625" style="1192" bestFit="1" customWidth="1"/>
    <col min="8194" max="8194" width="68" style="1192" bestFit="1" customWidth="1"/>
    <col min="8195" max="8195" width="42" style="1192" bestFit="1" customWidth="1"/>
    <col min="8196" max="8196" width="23.875" style="1192" bestFit="1" customWidth="1"/>
    <col min="8197" max="8197" width="22.75" style="1192" bestFit="1" customWidth="1"/>
    <col min="8198" max="8198" width="10" style="1192"/>
    <col min="8199" max="8199" width="11.625" style="1192" customWidth="1"/>
    <col min="8200" max="8448" width="10" style="1192"/>
    <col min="8449" max="8449" width="15.625" style="1192" bestFit="1" customWidth="1"/>
    <col min="8450" max="8450" width="68" style="1192" bestFit="1" customWidth="1"/>
    <col min="8451" max="8451" width="42" style="1192" bestFit="1" customWidth="1"/>
    <col min="8452" max="8452" width="23.875" style="1192" bestFit="1" customWidth="1"/>
    <col min="8453" max="8453" width="22.75" style="1192" bestFit="1" customWidth="1"/>
    <col min="8454" max="8454" width="10" style="1192"/>
    <col min="8455" max="8455" width="11.625" style="1192" customWidth="1"/>
    <col min="8456" max="8704" width="10" style="1192"/>
    <col min="8705" max="8705" width="15.625" style="1192" bestFit="1" customWidth="1"/>
    <col min="8706" max="8706" width="68" style="1192" bestFit="1" customWidth="1"/>
    <col min="8707" max="8707" width="42" style="1192" bestFit="1" customWidth="1"/>
    <col min="8708" max="8708" width="23.875" style="1192" bestFit="1" customWidth="1"/>
    <col min="8709" max="8709" width="22.75" style="1192" bestFit="1" customWidth="1"/>
    <col min="8710" max="8710" width="10" style="1192"/>
    <col min="8711" max="8711" width="11.625" style="1192" customWidth="1"/>
    <col min="8712" max="8960" width="10" style="1192"/>
    <col min="8961" max="8961" width="15.625" style="1192" bestFit="1" customWidth="1"/>
    <col min="8962" max="8962" width="68" style="1192" bestFit="1" customWidth="1"/>
    <col min="8963" max="8963" width="42" style="1192" bestFit="1" customWidth="1"/>
    <col min="8964" max="8964" width="23.875" style="1192" bestFit="1" customWidth="1"/>
    <col min="8965" max="8965" width="22.75" style="1192" bestFit="1" customWidth="1"/>
    <col min="8966" max="8966" width="10" style="1192"/>
    <col min="8967" max="8967" width="11.625" style="1192" customWidth="1"/>
    <col min="8968" max="9216" width="9" style="1192"/>
    <col min="9217" max="9217" width="15.625" style="1192" bestFit="1" customWidth="1"/>
    <col min="9218" max="9218" width="68" style="1192" bestFit="1" customWidth="1"/>
    <col min="9219" max="9219" width="42" style="1192" bestFit="1" customWidth="1"/>
    <col min="9220" max="9220" width="23.875" style="1192" bestFit="1" customWidth="1"/>
    <col min="9221" max="9221" width="22.75" style="1192" bestFit="1" customWidth="1"/>
    <col min="9222" max="9222" width="10" style="1192"/>
    <col min="9223" max="9223" width="11.625" style="1192" customWidth="1"/>
    <col min="9224" max="9472" width="10" style="1192"/>
    <col min="9473" max="9473" width="15.625" style="1192" bestFit="1" customWidth="1"/>
    <col min="9474" max="9474" width="68" style="1192" bestFit="1" customWidth="1"/>
    <col min="9475" max="9475" width="42" style="1192" bestFit="1" customWidth="1"/>
    <col min="9476" max="9476" width="23.875" style="1192" bestFit="1" customWidth="1"/>
    <col min="9477" max="9477" width="22.75" style="1192" bestFit="1" customWidth="1"/>
    <col min="9478" max="9478" width="10" style="1192"/>
    <col min="9479" max="9479" width="11.625" style="1192" customWidth="1"/>
    <col min="9480" max="9728" width="10" style="1192"/>
    <col min="9729" max="9729" width="15.625" style="1192" bestFit="1" customWidth="1"/>
    <col min="9730" max="9730" width="68" style="1192" bestFit="1" customWidth="1"/>
    <col min="9731" max="9731" width="42" style="1192" bestFit="1" customWidth="1"/>
    <col min="9732" max="9732" width="23.875" style="1192" bestFit="1" customWidth="1"/>
    <col min="9733" max="9733" width="22.75" style="1192" bestFit="1" customWidth="1"/>
    <col min="9734" max="9734" width="10" style="1192"/>
    <col min="9735" max="9735" width="11.625" style="1192" customWidth="1"/>
    <col min="9736" max="9984" width="10" style="1192"/>
    <col min="9985" max="9985" width="15.625" style="1192" bestFit="1" customWidth="1"/>
    <col min="9986" max="9986" width="68" style="1192" bestFit="1" customWidth="1"/>
    <col min="9987" max="9987" width="42" style="1192" bestFit="1" customWidth="1"/>
    <col min="9988" max="9988" width="23.875" style="1192" bestFit="1" customWidth="1"/>
    <col min="9989" max="9989" width="22.75" style="1192" bestFit="1" customWidth="1"/>
    <col min="9990" max="9990" width="10" style="1192"/>
    <col min="9991" max="9991" width="11.625" style="1192" customWidth="1"/>
    <col min="9992" max="10240" width="9" style="1192"/>
    <col min="10241" max="10241" width="15.625" style="1192" bestFit="1" customWidth="1"/>
    <col min="10242" max="10242" width="68" style="1192" bestFit="1" customWidth="1"/>
    <col min="10243" max="10243" width="42" style="1192" bestFit="1" customWidth="1"/>
    <col min="10244" max="10244" width="23.875" style="1192" bestFit="1" customWidth="1"/>
    <col min="10245" max="10245" width="22.75" style="1192" bestFit="1" customWidth="1"/>
    <col min="10246" max="10246" width="10" style="1192"/>
    <col min="10247" max="10247" width="11.625" style="1192" customWidth="1"/>
    <col min="10248" max="10496" width="10" style="1192"/>
    <col min="10497" max="10497" width="15.625" style="1192" bestFit="1" customWidth="1"/>
    <col min="10498" max="10498" width="68" style="1192" bestFit="1" customWidth="1"/>
    <col min="10499" max="10499" width="42" style="1192" bestFit="1" customWidth="1"/>
    <col min="10500" max="10500" width="23.875" style="1192" bestFit="1" customWidth="1"/>
    <col min="10501" max="10501" width="22.75" style="1192" bestFit="1" customWidth="1"/>
    <col min="10502" max="10502" width="10" style="1192"/>
    <col min="10503" max="10503" width="11.625" style="1192" customWidth="1"/>
    <col min="10504" max="10752" width="10" style="1192"/>
    <col min="10753" max="10753" width="15.625" style="1192" bestFit="1" customWidth="1"/>
    <col min="10754" max="10754" width="68" style="1192" bestFit="1" customWidth="1"/>
    <col min="10755" max="10755" width="42" style="1192" bestFit="1" customWidth="1"/>
    <col min="10756" max="10756" width="23.875" style="1192" bestFit="1" customWidth="1"/>
    <col min="10757" max="10757" width="22.75" style="1192" bestFit="1" customWidth="1"/>
    <col min="10758" max="10758" width="10" style="1192"/>
    <col min="10759" max="10759" width="11.625" style="1192" customWidth="1"/>
    <col min="10760" max="11008" width="10" style="1192"/>
    <col min="11009" max="11009" width="15.625" style="1192" bestFit="1" customWidth="1"/>
    <col min="11010" max="11010" width="68" style="1192" bestFit="1" customWidth="1"/>
    <col min="11011" max="11011" width="42" style="1192" bestFit="1" customWidth="1"/>
    <col min="11012" max="11012" width="23.875" style="1192" bestFit="1" customWidth="1"/>
    <col min="11013" max="11013" width="22.75" style="1192" bestFit="1" customWidth="1"/>
    <col min="11014" max="11014" width="10" style="1192"/>
    <col min="11015" max="11015" width="11.625" style="1192" customWidth="1"/>
    <col min="11016" max="11264" width="9" style="1192"/>
    <col min="11265" max="11265" width="15.625" style="1192" bestFit="1" customWidth="1"/>
    <col min="11266" max="11266" width="68" style="1192" bestFit="1" customWidth="1"/>
    <col min="11267" max="11267" width="42" style="1192" bestFit="1" customWidth="1"/>
    <col min="11268" max="11268" width="23.875" style="1192" bestFit="1" customWidth="1"/>
    <col min="11269" max="11269" width="22.75" style="1192" bestFit="1" customWidth="1"/>
    <col min="11270" max="11270" width="10" style="1192"/>
    <col min="11271" max="11271" width="11.625" style="1192" customWidth="1"/>
    <col min="11272" max="11520" width="10" style="1192"/>
    <col min="11521" max="11521" width="15.625" style="1192" bestFit="1" customWidth="1"/>
    <col min="11522" max="11522" width="68" style="1192" bestFit="1" customWidth="1"/>
    <col min="11523" max="11523" width="42" style="1192" bestFit="1" customWidth="1"/>
    <col min="11524" max="11524" width="23.875" style="1192" bestFit="1" customWidth="1"/>
    <col min="11525" max="11525" width="22.75" style="1192" bestFit="1" customWidth="1"/>
    <col min="11526" max="11526" width="10" style="1192"/>
    <col min="11527" max="11527" width="11.625" style="1192" customWidth="1"/>
    <col min="11528" max="11776" width="10" style="1192"/>
    <col min="11777" max="11777" width="15.625" style="1192" bestFit="1" customWidth="1"/>
    <col min="11778" max="11778" width="68" style="1192" bestFit="1" customWidth="1"/>
    <col min="11779" max="11779" width="42" style="1192" bestFit="1" customWidth="1"/>
    <col min="11780" max="11780" width="23.875" style="1192" bestFit="1" customWidth="1"/>
    <col min="11781" max="11781" width="22.75" style="1192" bestFit="1" customWidth="1"/>
    <col min="11782" max="11782" width="10" style="1192"/>
    <col min="11783" max="11783" width="11.625" style="1192" customWidth="1"/>
    <col min="11784" max="12032" width="10" style="1192"/>
    <col min="12033" max="12033" width="15.625" style="1192" bestFit="1" customWidth="1"/>
    <col min="12034" max="12034" width="68" style="1192" bestFit="1" customWidth="1"/>
    <col min="12035" max="12035" width="42" style="1192" bestFit="1" customWidth="1"/>
    <col min="12036" max="12036" width="23.875" style="1192" bestFit="1" customWidth="1"/>
    <col min="12037" max="12037" width="22.75" style="1192" bestFit="1" customWidth="1"/>
    <col min="12038" max="12038" width="10" style="1192"/>
    <col min="12039" max="12039" width="11.625" style="1192" customWidth="1"/>
    <col min="12040" max="12288" width="9" style="1192"/>
    <col min="12289" max="12289" width="15.625" style="1192" bestFit="1" customWidth="1"/>
    <col min="12290" max="12290" width="68" style="1192" bestFit="1" customWidth="1"/>
    <col min="12291" max="12291" width="42" style="1192" bestFit="1" customWidth="1"/>
    <col min="12292" max="12292" width="23.875" style="1192" bestFit="1" customWidth="1"/>
    <col min="12293" max="12293" width="22.75" style="1192" bestFit="1" customWidth="1"/>
    <col min="12294" max="12294" width="10" style="1192"/>
    <col min="12295" max="12295" width="11.625" style="1192" customWidth="1"/>
    <col min="12296" max="12544" width="10" style="1192"/>
    <col min="12545" max="12545" width="15.625" style="1192" bestFit="1" customWidth="1"/>
    <col min="12546" max="12546" width="68" style="1192" bestFit="1" customWidth="1"/>
    <col min="12547" max="12547" width="42" style="1192" bestFit="1" customWidth="1"/>
    <col min="12548" max="12548" width="23.875" style="1192" bestFit="1" customWidth="1"/>
    <col min="12549" max="12549" width="22.75" style="1192" bestFit="1" customWidth="1"/>
    <col min="12550" max="12550" width="10" style="1192"/>
    <col min="12551" max="12551" width="11.625" style="1192" customWidth="1"/>
    <col min="12552" max="12800" width="10" style="1192"/>
    <col min="12801" max="12801" width="15.625" style="1192" bestFit="1" customWidth="1"/>
    <col min="12802" max="12802" width="68" style="1192" bestFit="1" customWidth="1"/>
    <col min="12803" max="12803" width="42" style="1192" bestFit="1" customWidth="1"/>
    <col min="12804" max="12804" width="23.875" style="1192" bestFit="1" customWidth="1"/>
    <col min="12805" max="12805" width="22.75" style="1192" bestFit="1" customWidth="1"/>
    <col min="12806" max="12806" width="10" style="1192"/>
    <col min="12807" max="12807" width="11.625" style="1192" customWidth="1"/>
    <col min="12808" max="13056" width="10" style="1192"/>
    <col min="13057" max="13057" width="15.625" style="1192" bestFit="1" customWidth="1"/>
    <col min="13058" max="13058" width="68" style="1192" bestFit="1" customWidth="1"/>
    <col min="13059" max="13059" width="42" style="1192" bestFit="1" customWidth="1"/>
    <col min="13060" max="13060" width="23.875" style="1192" bestFit="1" customWidth="1"/>
    <col min="13061" max="13061" width="22.75" style="1192" bestFit="1" customWidth="1"/>
    <col min="13062" max="13062" width="10" style="1192"/>
    <col min="13063" max="13063" width="11.625" style="1192" customWidth="1"/>
    <col min="13064" max="13312" width="9" style="1192"/>
    <col min="13313" max="13313" width="15.625" style="1192" bestFit="1" customWidth="1"/>
    <col min="13314" max="13314" width="68" style="1192" bestFit="1" customWidth="1"/>
    <col min="13315" max="13315" width="42" style="1192" bestFit="1" customWidth="1"/>
    <col min="13316" max="13316" width="23.875" style="1192" bestFit="1" customWidth="1"/>
    <col min="13317" max="13317" width="22.75" style="1192" bestFit="1" customWidth="1"/>
    <col min="13318" max="13318" width="10" style="1192"/>
    <col min="13319" max="13319" width="11.625" style="1192" customWidth="1"/>
    <col min="13320" max="13568" width="10" style="1192"/>
    <col min="13569" max="13569" width="15.625" style="1192" bestFit="1" customWidth="1"/>
    <col min="13570" max="13570" width="68" style="1192" bestFit="1" customWidth="1"/>
    <col min="13571" max="13571" width="42" style="1192" bestFit="1" customWidth="1"/>
    <col min="13572" max="13572" width="23.875" style="1192" bestFit="1" customWidth="1"/>
    <col min="13573" max="13573" width="22.75" style="1192" bestFit="1" customWidth="1"/>
    <col min="13574" max="13574" width="10" style="1192"/>
    <col min="13575" max="13575" width="11.625" style="1192" customWidth="1"/>
    <col min="13576" max="13824" width="10" style="1192"/>
    <col min="13825" max="13825" width="15.625" style="1192" bestFit="1" customWidth="1"/>
    <col min="13826" max="13826" width="68" style="1192" bestFit="1" customWidth="1"/>
    <col min="13827" max="13827" width="42" style="1192" bestFit="1" customWidth="1"/>
    <col min="13828" max="13828" width="23.875" style="1192" bestFit="1" customWidth="1"/>
    <col min="13829" max="13829" width="22.75" style="1192" bestFit="1" customWidth="1"/>
    <col min="13830" max="13830" width="10" style="1192"/>
    <col min="13831" max="13831" width="11.625" style="1192" customWidth="1"/>
    <col min="13832" max="14080" width="10" style="1192"/>
    <col min="14081" max="14081" width="15.625" style="1192" bestFit="1" customWidth="1"/>
    <col min="14082" max="14082" width="68" style="1192" bestFit="1" customWidth="1"/>
    <col min="14083" max="14083" width="42" style="1192" bestFit="1" customWidth="1"/>
    <col min="14084" max="14084" width="23.875" style="1192" bestFit="1" customWidth="1"/>
    <col min="14085" max="14085" width="22.75" style="1192" bestFit="1" customWidth="1"/>
    <col min="14086" max="14086" width="10" style="1192"/>
    <col min="14087" max="14087" width="11.625" style="1192" customWidth="1"/>
    <col min="14088" max="14336" width="9" style="1192"/>
    <col min="14337" max="14337" width="15.625" style="1192" bestFit="1" customWidth="1"/>
    <col min="14338" max="14338" width="68" style="1192" bestFit="1" customWidth="1"/>
    <col min="14339" max="14339" width="42" style="1192" bestFit="1" customWidth="1"/>
    <col min="14340" max="14340" width="23.875" style="1192" bestFit="1" customWidth="1"/>
    <col min="14341" max="14341" width="22.75" style="1192" bestFit="1" customWidth="1"/>
    <col min="14342" max="14342" width="10" style="1192"/>
    <col min="14343" max="14343" width="11.625" style="1192" customWidth="1"/>
    <col min="14344" max="14592" width="10" style="1192"/>
    <col min="14593" max="14593" width="15.625" style="1192" bestFit="1" customWidth="1"/>
    <col min="14594" max="14594" width="68" style="1192" bestFit="1" customWidth="1"/>
    <col min="14595" max="14595" width="42" style="1192" bestFit="1" customWidth="1"/>
    <col min="14596" max="14596" width="23.875" style="1192" bestFit="1" customWidth="1"/>
    <col min="14597" max="14597" width="22.75" style="1192" bestFit="1" customWidth="1"/>
    <col min="14598" max="14598" width="10" style="1192"/>
    <col min="14599" max="14599" width="11.625" style="1192" customWidth="1"/>
    <col min="14600" max="14848" width="10" style="1192"/>
    <col min="14849" max="14849" width="15.625" style="1192" bestFit="1" customWidth="1"/>
    <col min="14850" max="14850" width="68" style="1192" bestFit="1" customWidth="1"/>
    <col min="14851" max="14851" width="42" style="1192" bestFit="1" customWidth="1"/>
    <col min="14852" max="14852" width="23.875" style="1192" bestFit="1" customWidth="1"/>
    <col min="14853" max="14853" width="22.75" style="1192" bestFit="1" customWidth="1"/>
    <col min="14854" max="14854" width="10" style="1192"/>
    <col min="14855" max="14855" width="11.625" style="1192" customWidth="1"/>
    <col min="14856" max="15104" width="10" style="1192"/>
    <col min="15105" max="15105" width="15.625" style="1192" bestFit="1" customWidth="1"/>
    <col min="15106" max="15106" width="68" style="1192" bestFit="1" customWidth="1"/>
    <col min="15107" max="15107" width="42" style="1192" bestFit="1" customWidth="1"/>
    <col min="15108" max="15108" width="23.875" style="1192" bestFit="1" customWidth="1"/>
    <col min="15109" max="15109" width="22.75" style="1192" bestFit="1" customWidth="1"/>
    <col min="15110" max="15110" width="10" style="1192"/>
    <col min="15111" max="15111" width="11.625" style="1192" customWidth="1"/>
    <col min="15112" max="15360" width="9" style="1192"/>
    <col min="15361" max="15361" width="15.625" style="1192" bestFit="1" customWidth="1"/>
    <col min="15362" max="15362" width="68" style="1192" bestFit="1" customWidth="1"/>
    <col min="15363" max="15363" width="42" style="1192" bestFit="1" customWidth="1"/>
    <col min="15364" max="15364" width="23.875" style="1192" bestFit="1" customWidth="1"/>
    <col min="15365" max="15365" width="22.75" style="1192" bestFit="1" customWidth="1"/>
    <col min="15366" max="15366" width="10" style="1192"/>
    <col min="15367" max="15367" width="11.625" style="1192" customWidth="1"/>
    <col min="15368" max="15616" width="10" style="1192"/>
    <col min="15617" max="15617" width="15.625" style="1192" bestFit="1" customWidth="1"/>
    <col min="15618" max="15618" width="68" style="1192" bestFit="1" customWidth="1"/>
    <col min="15619" max="15619" width="42" style="1192" bestFit="1" customWidth="1"/>
    <col min="15620" max="15620" width="23.875" style="1192" bestFit="1" customWidth="1"/>
    <col min="15621" max="15621" width="22.75" style="1192" bestFit="1" customWidth="1"/>
    <col min="15622" max="15622" width="10" style="1192"/>
    <col min="15623" max="15623" width="11.625" style="1192" customWidth="1"/>
    <col min="15624" max="15872" width="10" style="1192"/>
    <col min="15873" max="15873" width="15.625" style="1192" bestFit="1" customWidth="1"/>
    <col min="15874" max="15874" width="68" style="1192" bestFit="1" customWidth="1"/>
    <col min="15875" max="15875" width="42" style="1192" bestFit="1" customWidth="1"/>
    <col min="15876" max="15876" width="23.875" style="1192" bestFit="1" customWidth="1"/>
    <col min="15877" max="15877" width="22.75" style="1192" bestFit="1" customWidth="1"/>
    <col min="15878" max="15878" width="10" style="1192"/>
    <col min="15879" max="15879" width="11.625" style="1192" customWidth="1"/>
    <col min="15880" max="16128" width="10" style="1192"/>
    <col min="16129" max="16129" width="15.625" style="1192" bestFit="1" customWidth="1"/>
    <col min="16130" max="16130" width="68" style="1192" bestFit="1" customWidth="1"/>
    <col min="16131" max="16131" width="42" style="1192" bestFit="1" customWidth="1"/>
    <col min="16132" max="16132" width="23.875" style="1192" bestFit="1" customWidth="1"/>
    <col min="16133" max="16133" width="22.75" style="1192" bestFit="1" customWidth="1"/>
    <col min="16134" max="16134" width="10" style="1192"/>
    <col min="16135" max="16135" width="11.625" style="1192" customWidth="1"/>
    <col min="16136" max="16384" width="9" style="1192"/>
  </cols>
  <sheetData>
    <row r="1" spans="1:6" ht="16.5" thickBot="1">
      <c r="A1" s="273" t="s">
        <v>490</v>
      </c>
      <c r="B1" s="273" t="s">
        <v>491</v>
      </c>
      <c r="C1" s="274" t="s">
        <v>492</v>
      </c>
      <c r="D1" s="274" t="s">
        <v>493</v>
      </c>
      <c r="E1" s="1671" t="s">
        <v>494</v>
      </c>
      <c r="F1" s="1701" t="s">
        <v>4225</v>
      </c>
    </row>
    <row r="2" spans="1:6" s="596" customFormat="1" ht="12.75">
      <c r="A2" s="471" t="s">
        <v>47</v>
      </c>
      <c r="B2" s="471"/>
      <c r="C2" s="472"/>
      <c r="D2" s="472"/>
      <c r="E2" s="1672"/>
      <c r="F2" s="606"/>
    </row>
    <row r="3" spans="1:6" s="1201" customFormat="1" ht="12.75">
      <c r="A3" s="1648"/>
      <c r="B3" s="1648" t="s">
        <v>647</v>
      </c>
      <c r="C3" s="1649" t="s">
        <v>4237</v>
      </c>
      <c r="D3" s="1649" t="s">
        <v>4238</v>
      </c>
      <c r="E3" s="1673"/>
      <c r="F3" s="1702"/>
    </row>
    <row r="4" spans="1:6" s="1204" customFormat="1" ht="12.75">
      <c r="A4" s="1208"/>
      <c r="B4" s="1208" t="s">
        <v>3729</v>
      </c>
      <c r="C4" s="1651" t="s">
        <v>4239</v>
      </c>
      <c r="D4" s="1651" t="s">
        <v>4240</v>
      </c>
      <c r="E4" s="1674"/>
      <c r="F4" s="1215"/>
    </row>
    <row r="5" spans="1:6" ht="16.5" thickBot="1">
      <c r="A5" s="1202"/>
      <c r="B5" s="1202"/>
      <c r="C5" s="1203"/>
      <c r="D5" s="1203"/>
      <c r="E5" s="1675"/>
      <c r="F5" s="1701"/>
    </row>
    <row r="6" spans="1:6" s="596" customFormat="1" ht="13.5" thickBot="1">
      <c r="A6" s="273" t="s">
        <v>490</v>
      </c>
      <c r="B6" s="273" t="s">
        <v>491</v>
      </c>
      <c r="C6" s="274" t="s">
        <v>492</v>
      </c>
      <c r="D6" s="274" t="s">
        <v>493</v>
      </c>
      <c r="E6" s="1671" t="s">
        <v>494</v>
      </c>
      <c r="F6" s="606"/>
    </row>
    <row r="7" spans="1:6" s="1204" customFormat="1" ht="12.75">
      <c r="A7" s="471" t="s">
        <v>410</v>
      </c>
      <c r="B7" s="471"/>
      <c r="C7" s="472"/>
      <c r="D7" s="472"/>
      <c r="E7" s="1672"/>
      <c r="F7" s="606"/>
    </row>
    <row r="8" spans="1:6" s="475" customFormat="1" ht="12.75">
      <c r="A8" s="1652"/>
      <c r="B8" s="1652" t="s">
        <v>648</v>
      </c>
      <c r="C8" s="1649" t="s">
        <v>4241</v>
      </c>
      <c r="D8" s="1653" t="s">
        <v>3730</v>
      </c>
      <c r="E8" s="1676"/>
      <c r="F8" s="489"/>
    </row>
    <row r="9" spans="1:6" ht="16.5" thickBot="1">
      <c r="A9" s="476"/>
      <c r="B9" s="473"/>
      <c r="C9" s="474"/>
      <c r="D9" s="477"/>
      <c r="E9" s="1677"/>
      <c r="F9" s="1701"/>
    </row>
    <row r="10" spans="1:6" s="1204" customFormat="1" ht="16.5" thickBot="1">
      <c r="A10" s="273" t="s">
        <v>490</v>
      </c>
      <c r="B10" s="478" t="s">
        <v>491</v>
      </c>
      <c r="C10" s="274" t="s">
        <v>492</v>
      </c>
      <c r="D10" s="274" t="s">
        <v>493</v>
      </c>
      <c r="E10" s="1671" t="s">
        <v>494</v>
      </c>
      <c r="F10" s="594"/>
    </row>
    <row r="11" spans="1:6" s="1204" customFormat="1" ht="12.75">
      <c r="A11" s="1208" t="s">
        <v>495</v>
      </c>
      <c r="B11" s="1208"/>
      <c r="C11" s="1209"/>
      <c r="D11" s="1209"/>
      <c r="E11" s="1678"/>
      <c r="F11" s="489" t="s">
        <v>3836</v>
      </c>
    </row>
    <row r="12" spans="1:6" s="1204" customFormat="1" ht="12.75">
      <c r="A12" s="1208"/>
      <c r="B12" s="1208" t="s">
        <v>4242</v>
      </c>
      <c r="C12" s="1398" t="s">
        <v>2329</v>
      </c>
      <c r="D12" s="1398"/>
      <c r="E12" s="1679"/>
      <c r="F12" s="489" t="s">
        <v>4226</v>
      </c>
    </row>
    <row r="13" spans="1:6" s="1204" customFormat="1" ht="12.75">
      <c r="A13" s="1208"/>
      <c r="B13" s="1208"/>
      <c r="C13" s="1398" t="s">
        <v>3731</v>
      </c>
      <c r="D13" s="1398"/>
      <c r="E13" s="1679"/>
      <c r="F13" s="606"/>
    </row>
    <row r="14" spans="1:6">
      <c r="A14" s="1648"/>
      <c r="B14" s="1648" t="s">
        <v>353</v>
      </c>
      <c r="C14" s="1654" t="s">
        <v>2330</v>
      </c>
      <c r="D14" s="1649" t="s">
        <v>2331</v>
      </c>
      <c r="E14" s="1680"/>
      <c r="F14" s="1703" t="s">
        <v>3837</v>
      </c>
    </row>
    <row r="15" spans="1:6" ht="16.5" thickBot="1">
      <c r="A15" s="1210"/>
      <c r="B15" s="1211"/>
      <c r="C15" s="480"/>
      <c r="D15" s="1212"/>
      <c r="E15" s="1681"/>
      <c r="F15" s="1701"/>
    </row>
    <row r="16" spans="1:6" s="596" customFormat="1" ht="13.5" thickBot="1">
      <c r="A16" s="273" t="s">
        <v>490</v>
      </c>
      <c r="B16" s="273" t="s">
        <v>491</v>
      </c>
      <c r="C16" s="274" t="s">
        <v>492</v>
      </c>
      <c r="D16" s="274" t="s">
        <v>493</v>
      </c>
      <c r="E16" s="1671" t="s">
        <v>494</v>
      </c>
      <c r="F16" s="606"/>
    </row>
    <row r="17" spans="1:7" s="1204" customFormat="1" ht="12.75">
      <c r="A17" s="471" t="s">
        <v>354</v>
      </c>
      <c r="B17" s="482"/>
      <c r="C17" s="483"/>
      <c r="D17" s="483"/>
      <c r="E17" s="1682"/>
      <c r="F17" s="1702"/>
    </row>
    <row r="18" spans="1:7" s="1204" customFormat="1" ht="12.75">
      <c r="A18" s="1652"/>
      <c r="B18" s="1217" t="s">
        <v>649</v>
      </c>
      <c r="C18" s="494" t="s">
        <v>3732</v>
      </c>
      <c r="D18" s="1656"/>
      <c r="E18" s="1683"/>
      <c r="F18" s="606"/>
    </row>
    <row r="19" spans="1:7" s="1204" customFormat="1" ht="12.75">
      <c r="A19" s="1652"/>
      <c r="B19" s="1652" t="s">
        <v>355</v>
      </c>
      <c r="C19" s="1656" t="s">
        <v>4243</v>
      </c>
      <c r="D19" s="493"/>
      <c r="E19" s="1684"/>
      <c r="F19" s="606"/>
    </row>
    <row r="20" spans="1:7" ht="16.5" thickBot="1">
      <c r="A20" s="1208"/>
      <c r="B20" s="1208" t="s">
        <v>1091</v>
      </c>
      <c r="C20" s="1651" t="s">
        <v>3733</v>
      </c>
      <c r="D20" s="1398"/>
      <c r="E20" s="1679"/>
      <c r="F20" s="1701"/>
    </row>
    <row r="21" spans="1:7" s="475" customFormat="1" ht="13.5" thickBot="1">
      <c r="A21" s="486" t="s">
        <v>490</v>
      </c>
      <c r="B21" s="273" t="s">
        <v>491</v>
      </c>
      <c r="C21" s="292" t="s">
        <v>492</v>
      </c>
      <c r="D21" s="274" t="s">
        <v>493</v>
      </c>
      <c r="E21" s="1671" t="s">
        <v>494</v>
      </c>
      <c r="F21" s="606"/>
    </row>
    <row r="22" spans="1:7" s="1204" customFormat="1" ht="12.75">
      <c r="A22" s="479" t="s">
        <v>356</v>
      </c>
      <c r="B22" s="487"/>
      <c r="C22" s="488"/>
      <c r="D22" s="489"/>
      <c r="E22" s="1685"/>
      <c r="F22" s="606"/>
    </row>
    <row r="23" spans="1:7" s="1204" customFormat="1" ht="12.75">
      <c r="A23" s="1657"/>
      <c r="B23" s="1658" t="s">
        <v>650</v>
      </c>
      <c r="C23" s="1656" t="s">
        <v>3734</v>
      </c>
      <c r="D23" s="1397"/>
      <c r="E23" s="1676"/>
      <c r="F23" s="1215"/>
    </row>
    <row r="24" spans="1:7" s="447" customFormat="1" ht="13.5" thickBot="1">
      <c r="A24" s="1657"/>
      <c r="B24" s="1659"/>
      <c r="C24" s="1660" t="s">
        <v>3735</v>
      </c>
      <c r="D24" s="1661"/>
      <c r="E24" s="1686"/>
      <c r="F24" s="1701"/>
      <c r="G24" s="595"/>
    </row>
    <row r="25" spans="1:7" s="475" customFormat="1" ht="13.5" thickBot="1">
      <c r="A25" s="1662" t="s">
        <v>490</v>
      </c>
      <c r="B25" s="1662" t="s">
        <v>491</v>
      </c>
      <c r="C25" s="1663" t="s">
        <v>492</v>
      </c>
      <c r="D25" s="1663" t="s">
        <v>493</v>
      </c>
      <c r="E25" s="1687" t="s">
        <v>494</v>
      </c>
      <c r="F25" s="595"/>
    </row>
    <row r="26" spans="1:7" s="1201" customFormat="1" ht="12.75">
      <c r="A26" s="471" t="s">
        <v>357</v>
      </c>
      <c r="B26" s="484"/>
      <c r="C26" s="485"/>
      <c r="D26" s="485"/>
      <c r="E26" s="1688"/>
      <c r="F26" s="489" t="s">
        <v>4227</v>
      </c>
    </row>
    <row r="27" spans="1:7" s="447" customFormat="1" ht="13.5" thickBot="1">
      <c r="A27" s="1648"/>
      <c r="B27" s="1648" t="s">
        <v>358</v>
      </c>
      <c r="C27" s="1649" t="s">
        <v>4244</v>
      </c>
      <c r="D27" s="1649" t="s">
        <v>4245</v>
      </c>
      <c r="E27" s="1673"/>
      <c r="F27" s="1701"/>
    </row>
    <row r="28" spans="1:7" s="475" customFormat="1" ht="13.5" thickBot="1">
      <c r="A28" s="273" t="s">
        <v>490</v>
      </c>
      <c r="B28" s="273" t="s">
        <v>491</v>
      </c>
      <c r="C28" s="274" t="s">
        <v>492</v>
      </c>
      <c r="D28" s="274" t="s">
        <v>493</v>
      </c>
      <c r="E28" s="1671" t="s">
        <v>494</v>
      </c>
    </row>
    <row r="29" spans="1:7" s="1201" customFormat="1" ht="12.75">
      <c r="A29" s="471" t="s">
        <v>112</v>
      </c>
      <c r="B29" s="484"/>
      <c r="C29" s="485"/>
      <c r="D29" s="485"/>
      <c r="E29" s="1688"/>
      <c r="F29" s="489" t="s">
        <v>4814</v>
      </c>
    </row>
    <row r="30" spans="1:7" ht="16.5" thickBot="1">
      <c r="A30" s="1648"/>
      <c r="B30" s="1648" t="s">
        <v>202</v>
      </c>
      <c r="C30" s="1649" t="s">
        <v>4246</v>
      </c>
      <c r="D30" s="1649" t="s">
        <v>4247</v>
      </c>
      <c r="E30" s="1673"/>
      <c r="F30" s="489" t="s">
        <v>4815</v>
      </c>
    </row>
    <row r="31" spans="1:7" s="596" customFormat="1" ht="13.5" thickBot="1">
      <c r="A31" s="273" t="s">
        <v>490</v>
      </c>
      <c r="B31" s="273" t="s">
        <v>491</v>
      </c>
      <c r="C31" s="274" t="s">
        <v>492</v>
      </c>
      <c r="D31" s="274" t="s">
        <v>493</v>
      </c>
      <c r="E31" s="1671" t="s">
        <v>494</v>
      </c>
      <c r="F31" s="606"/>
    </row>
    <row r="32" spans="1:7" s="1204" customFormat="1" ht="12.75">
      <c r="A32" s="471" t="s">
        <v>203</v>
      </c>
      <c r="B32" s="471"/>
      <c r="C32" s="472"/>
      <c r="D32" s="472"/>
      <c r="E32" s="1672"/>
      <c r="F32" s="1702"/>
    </row>
    <row r="33" spans="1:6" s="1204" customFormat="1" ht="12.75">
      <c r="A33" s="1652"/>
      <c r="B33" s="1652" t="s">
        <v>4248</v>
      </c>
      <c r="C33" s="1656" t="s">
        <v>3736</v>
      </c>
      <c r="D33" s="1397" t="s">
        <v>4249</v>
      </c>
      <c r="E33" s="1683"/>
      <c r="F33" s="606"/>
    </row>
    <row r="34" spans="1:6" s="1204" customFormat="1" ht="12.75">
      <c r="A34" s="1652"/>
      <c r="B34" s="1652" t="s">
        <v>4250</v>
      </c>
      <c r="C34" s="1656" t="s">
        <v>3738</v>
      </c>
      <c r="D34" s="1397" t="s">
        <v>4251</v>
      </c>
      <c r="E34" s="1676"/>
      <c r="F34" s="1702"/>
    </row>
    <row r="35" spans="1:6" ht="16.5" thickBot="1">
      <c r="A35" s="1648"/>
      <c r="B35" s="1648" t="s">
        <v>980</v>
      </c>
      <c r="C35" s="1655" t="s">
        <v>4252</v>
      </c>
      <c r="D35" s="1664"/>
      <c r="E35" s="1673"/>
      <c r="F35" s="1701"/>
    </row>
    <row r="36" spans="1:6" s="1204" customFormat="1" ht="13.5" thickBot="1">
      <c r="A36" s="273" t="s">
        <v>490</v>
      </c>
      <c r="B36" s="273" t="s">
        <v>491</v>
      </c>
      <c r="C36" s="274" t="s">
        <v>492</v>
      </c>
      <c r="D36" s="274" t="s">
        <v>493</v>
      </c>
      <c r="E36" s="1671" t="s">
        <v>494</v>
      </c>
      <c r="F36" s="489"/>
    </row>
    <row r="37" spans="1:6" s="1204" customFormat="1" ht="12.75">
      <c r="A37" s="1217" t="s">
        <v>204</v>
      </c>
      <c r="B37" s="1213"/>
      <c r="C37" s="1216"/>
      <c r="D37" s="1216"/>
      <c r="E37" s="1689"/>
      <c r="F37" s="1702"/>
    </row>
    <row r="38" spans="1:6">
      <c r="A38" s="1648"/>
      <c r="B38" s="1648" t="s">
        <v>2332</v>
      </c>
      <c r="C38" s="1649" t="s">
        <v>4253</v>
      </c>
      <c r="D38" s="1655"/>
      <c r="E38" s="1673"/>
      <c r="F38" s="1701"/>
    </row>
    <row r="39" spans="1:6" s="596" customFormat="1" ht="13.5" thickBot="1">
      <c r="A39" s="1202"/>
      <c r="B39" s="1202"/>
      <c r="C39" s="1203"/>
      <c r="D39" s="1218"/>
      <c r="E39" s="1675"/>
      <c r="F39" s="606"/>
    </row>
    <row r="40" spans="1:6" s="1204" customFormat="1" ht="13.5" thickBot="1">
      <c r="A40" s="273" t="s">
        <v>490</v>
      </c>
      <c r="B40" s="273" t="s">
        <v>491</v>
      </c>
      <c r="C40" s="274" t="s">
        <v>205</v>
      </c>
      <c r="D40" s="274" t="s">
        <v>493</v>
      </c>
      <c r="E40" s="1671" t="s">
        <v>494</v>
      </c>
      <c r="F40" s="1703"/>
    </row>
    <row r="41" spans="1:6" s="1204" customFormat="1" ht="12.75">
      <c r="A41" s="471" t="s">
        <v>206</v>
      </c>
      <c r="B41" s="1665"/>
      <c r="C41" s="472"/>
      <c r="D41" s="472"/>
      <c r="E41" s="1672"/>
      <c r="F41" s="1703"/>
    </row>
    <row r="42" spans="1:6">
      <c r="A42" s="1205"/>
      <c r="B42" s="1205" t="s">
        <v>4254</v>
      </c>
      <c r="C42" s="1207" t="s">
        <v>2333</v>
      </c>
      <c r="D42" s="1206" t="s">
        <v>2334</v>
      </c>
      <c r="E42" s="1690"/>
      <c r="F42" s="1701"/>
    </row>
    <row r="43" spans="1:6" s="1204" customFormat="1" ht="12.75">
      <c r="A43" s="1202"/>
      <c r="B43" s="1202" t="s">
        <v>4255</v>
      </c>
      <c r="C43" s="1209" t="s">
        <v>2335</v>
      </c>
      <c r="D43" s="1218" t="s">
        <v>2336</v>
      </c>
      <c r="E43" s="1691"/>
      <c r="F43" s="606"/>
    </row>
    <row r="44" spans="1:6" s="1204" customFormat="1" ht="12.75">
      <c r="A44" s="1202"/>
      <c r="B44" s="1202"/>
      <c r="C44" s="1209"/>
      <c r="D44" s="1218"/>
      <c r="E44" s="1691"/>
      <c r="F44" s="1702"/>
    </row>
    <row r="45" spans="1:6" s="1204" customFormat="1" ht="13.5" thickBot="1">
      <c r="A45" s="1202"/>
      <c r="B45" s="1202"/>
      <c r="C45" s="1209"/>
      <c r="D45" s="1218"/>
      <c r="E45" s="1691"/>
      <c r="F45" s="1702"/>
    </row>
    <row r="46" spans="1:6" s="1204" customFormat="1" ht="13.5" thickBot="1">
      <c r="A46" s="665" t="s">
        <v>490</v>
      </c>
      <c r="B46" s="665" t="s">
        <v>491</v>
      </c>
      <c r="C46" s="1666" t="s">
        <v>492</v>
      </c>
      <c r="D46" s="1666" t="s">
        <v>493</v>
      </c>
      <c r="E46" s="1692" t="s">
        <v>494</v>
      </c>
      <c r="F46" s="1702"/>
    </row>
    <row r="47" spans="1:6">
      <c r="A47" s="1208" t="s">
        <v>4256</v>
      </c>
      <c r="B47" s="596"/>
      <c r="C47" s="1398"/>
      <c r="D47" s="1398"/>
      <c r="E47" s="1679"/>
      <c r="F47" s="1701"/>
    </row>
    <row r="48" spans="1:6" s="596" customFormat="1" ht="12.75">
      <c r="A48" s="1217" t="s">
        <v>207</v>
      </c>
      <c r="B48" s="1217" t="s">
        <v>208</v>
      </c>
      <c r="C48" s="493"/>
      <c r="D48" s="493"/>
      <c r="E48" s="1684"/>
      <c r="F48" s="606"/>
    </row>
    <row r="49" spans="1:6" s="1204" customFormat="1" ht="12.75">
      <c r="A49" s="1652"/>
      <c r="B49" s="1652" t="s">
        <v>209</v>
      </c>
      <c r="C49" s="1397" t="s">
        <v>4257</v>
      </c>
      <c r="D49" s="1656"/>
      <c r="E49" s="1683"/>
      <c r="F49" s="1215"/>
    </row>
    <row r="50" spans="1:6" s="1204" customFormat="1" ht="12.75">
      <c r="A50" s="1208"/>
      <c r="B50" s="1208" t="s">
        <v>210</v>
      </c>
      <c r="C50" s="1651" t="s">
        <v>1093</v>
      </c>
      <c r="D50" s="1651"/>
      <c r="E50" s="1674"/>
      <c r="F50" s="1215"/>
    </row>
    <row r="51" spans="1:6">
      <c r="A51" s="1208"/>
      <c r="B51" s="1208" t="s">
        <v>1092</v>
      </c>
      <c r="C51" s="1651" t="s">
        <v>4258</v>
      </c>
      <c r="D51" s="1651"/>
      <c r="E51" s="1674"/>
      <c r="F51" s="1701"/>
    </row>
    <row r="52" spans="1:6" s="596" customFormat="1" ht="12.75">
      <c r="A52" s="1208"/>
      <c r="B52" s="1208"/>
      <c r="C52" s="1651"/>
      <c r="D52" s="1651"/>
      <c r="E52" s="1674"/>
      <c r="F52" s="606"/>
    </row>
    <row r="53" spans="1:6" s="1204" customFormat="1" ht="12.75">
      <c r="A53" s="1208"/>
      <c r="B53" s="1208" t="s">
        <v>4259</v>
      </c>
      <c r="C53" s="1651" t="s">
        <v>4260</v>
      </c>
      <c r="D53" s="1651" t="s">
        <v>4261</v>
      </c>
      <c r="E53" s="1674"/>
      <c r="F53" s="606"/>
    </row>
    <row r="54" spans="1:6" s="596" customFormat="1" ht="13.5" thickBot="1">
      <c r="A54" s="1208"/>
      <c r="B54" s="1208"/>
      <c r="C54" s="1651"/>
      <c r="D54" s="1651"/>
      <c r="E54" s="1674"/>
      <c r="F54" s="606"/>
    </row>
    <row r="55" spans="1:6" s="1204" customFormat="1" ht="13.5" thickBot="1">
      <c r="A55" s="665" t="s">
        <v>490</v>
      </c>
      <c r="B55" s="665" t="s">
        <v>491</v>
      </c>
      <c r="C55" s="1666" t="s">
        <v>205</v>
      </c>
      <c r="D55" s="1666" t="s">
        <v>493</v>
      </c>
      <c r="E55" s="1692" t="s">
        <v>494</v>
      </c>
      <c r="F55" s="606"/>
    </row>
    <row r="56" spans="1:6">
      <c r="A56" s="471" t="s">
        <v>211</v>
      </c>
      <c r="B56" s="471"/>
      <c r="C56" s="472"/>
      <c r="D56" s="472"/>
      <c r="E56" s="1672"/>
      <c r="F56" s="1702" t="s">
        <v>3838</v>
      </c>
    </row>
    <row r="57" spans="1:6" s="596" customFormat="1" ht="12.75">
      <c r="A57" s="1648"/>
      <c r="B57" s="1648" t="s">
        <v>3739</v>
      </c>
      <c r="C57" s="1654" t="s">
        <v>3740</v>
      </c>
      <c r="D57" s="1649" t="s">
        <v>3741</v>
      </c>
      <c r="E57" s="1673"/>
      <c r="F57" s="1702" t="s">
        <v>3839</v>
      </c>
    </row>
    <row r="58" spans="1:6" s="1204" customFormat="1" ht="13.5" thickBot="1">
      <c r="A58" s="1208"/>
      <c r="B58" s="1208"/>
      <c r="C58" s="1398" t="s">
        <v>3742</v>
      </c>
      <c r="D58" s="1651" t="s">
        <v>3743</v>
      </c>
      <c r="E58" s="1674"/>
      <c r="F58" s="1215"/>
    </row>
    <row r="59" spans="1:6" s="1204" customFormat="1" ht="13.5" thickBot="1">
      <c r="A59" s="273" t="s">
        <v>490</v>
      </c>
      <c r="B59" s="273" t="s">
        <v>491</v>
      </c>
      <c r="C59" s="274" t="s">
        <v>492</v>
      </c>
      <c r="D59" s="274" t="s">
        <v>493</v>
      </c>
      <c r="E59" s="1671" t="s">
        <v>494</v>
      </c>
      <c r="F59" s="1215"/>
    </row>
    <row r="60" spans="1:6" s="1201" customFormat="1" ht="12.75">
      <c r="A60" s="471" t="s">
        <v>212</v>
      </c>
      <c r="B60" s="471"/>
      <c r="C60" s="472"/>
      <c r="D60" s="472"/>
      <c r="E60" s="1672"/>
      <c r="F60" s="1704"/>
    </row>
    <row r="61" spans="1:6" s="1201" customFormat="1" ht="12.75">
      <c r="A61" s="1652"/>
      <c r="B61" s="1652" t="s">
        <v>1094</v>
      </c>
      <c r="C61" s="1656" t="s">
        <v>4262</v>
      </c>
      <c r="D61" s="1653" t="s">
        <v>4263</v>
      </c>
      <c r="E61" s="1676"/>
      <c r="F61" s="1704"/>
    </row>
    <row r="62" spans="1:6" s="1204" customFormat="1" ht="12.75">
      <c r="A62" s="490"/>
      <c r="B62" s="490"/>
      <c r="C62" s="599"/>
      <c r="D62" s="491"/>
      <c r="E62" s="1693"/>
      <c r="F62" s="1215"/>
    </row>
    <row r="63" spans="1:6" s="1204" customFormat="1" ht="12.75">
      <c r="A63" s="1648"/>
      <c r="B63" s="1648" t="s">
        <v>213</v>
      </c>
      <c r="C63" s="1654" t="s">
        <v>4264</v>
      </c>
      <c r="D63" s="1655" t="s">
        <v>4265</v>
      </c>
      <c r="E63" s="1694"/>
      <c r="F63" s="1215"/>
    </row>
    <row r="64" spans="1:6" s="1204" customFormat="1" ht="13.5" thickBot="1">
      <c r="A64" s="1202"/>
      <c r="B64" s="1202"/>
      <c r="C64" s="1209"/>
      <c r="D64" s="1218"/>
      <c r="E64" s="1678"/>
      <c r="F64" s="1215"/>
    </row>
    <row r="65" spans="1:6" s="1204" customFormat="1" ht="13.5" thickBot="1">
      <c r="A65" s="273" t="s">
        <v>490</v>
      </c>
      <c r="B65" s="273" t="s">
        <v>491</v>
      </c>
      <c r="C65" s="274" t="s">
        <v>492</v>
      </c>
      <c r="D65" s="274" t="s">
        <v>493</v>
      </c>
      <c r="E65" s="1671" t="s">
        <v>494</v>
      </c>
      <c r="F65" s="1215"/>
    </row>
    <row r="66" spans="1:6" s="1201" customFormat="1" ht="12.75">
      <c r="A66" s="471" t="s">
        <v>343</v>
      </c>
      <c r="B66" s="471"/>
      <c r="C66" s="472"/>
      <c r="D66" s="472"/>
      <c r="E66" s="1672"/>
      <c r="F66" s="1704"/>
    </row>
    <row r="67" spans="1:6" s="1204" customFormat="1" ht="12.75">
      <c r="A67" s="1652"/>
      <c r="B67" s="1648" t="s">
        <v>3749</v>
      </c>
      <c r="C67" s="1397" t="s">
        <v>3750</v>
      </c>
      <c r="D67" s="1656" t="s">
        <v>3751</v>
      </c>
      <c r="E67" s="1676"/>
      <c r="F67" s="606" t="s">
        <v>4228</v>
      </c>
    </row>
    <row r="68" spans="1:6" s="1204" customFormat="1" ht="12.75">
      <c r="A68" s="1648"/>
      <c r="B68" s="1648" t="s">
        <v>3745</v>
      </c>
      <c r="C68" s="1654" t="s">
        <v>4266</v>
      </c>
      <c r="D68" s="1654" t="s">
        <v>4267</v>
      </c>
      <c r="E68" s="1694"/>
      <c r="F68" s="606" t="s">
        <v>4229</v>
      </c>
    </row>
    <row r="69" spans="1:6">
      <c r="A69" s="1648"/>
      <c r="B69" s="1648" t="s">
        <v>3746</v>
      </c>
      <c r="C69" s="1654" t="s">
        <v>4268</v>
      </c>
      <c r="D69" s="1654" t="s">
        <v>4269</v>
      </c>
      <c r="E69" s="1694"/>
      <c r="F69" s="606" t="s">
        <v>3840</v>
      </c>
    </row>
    <row r="70" spans="1:6" s="596" customFormat="1" ht="12.75">
      <c r="A70" s="1652"/>
      <c r="B70" s="1652" t="s">
        <v>4270</v>
      </c>
      <c r="C70" s="1397" t="s">
        <v>3747</v>
      </c>
      <c r="D70" s="1397"/>
      <c r="E70" s="1676"/>
      <c r="F70" s="606" t="s">
        <v>3841</v>
      </c>
    </row>
    <row r="71" spans="1:6" s="1204" customFormat="1" ht="12.75">
      <c r="A71" s="1652"/>
      <c r="B71" s="1652" t="s">
        <v>4271</v>
      </c>
      <c r="C71" s="1397" t="s">
        <v>3744</v>
      </c>
      <c r="D71" s="1397"/>
      <c r="E71" s="1676"/>
      <c r="F71" s="1702" t="s">
        <v>3842</v>
      </c>
    </row>
    <row r="72" spans="1:6" s="1204" customFormat="1" ht="12.75">
      <c r="A72" s="1652"/>
      <c r="B72" s="1652" t="s">
        <v>214</v>
      </c>
      <c r="C72" s="1653" t="s">
        <v>2337</v>
      </c>
      <c r="D72" s="1650"/>
      <c r="E72" s="1676"/>
      <c r="F72" s="1702" t="s">
        <v>3843</v>
      </c>
    </row>
    <row r="73" spans="1:6" s="1204" customFormat="1" ht="12.75">
      <c r="A73" s="1652"/>
      <c r="B73" s="1652" t="s">
        <v>215</v>
      </c>
      <c r="C73" s="1397" t="s">
        <v>4272</v>
      </c>
      <c r="D73" s="1653" t="s">
        <v>4273</v>
      </c>
      <c r="E73" s="1683"/>
      <c r="F73" s="1702" t="s">
        <v>3844</v>
      </c>
    </row>
    <row r="74" spans="1:6">
      <c r="A74" s="1652"/>
      <c r="B74" s="1652" t="s">
        <v>216</v>
      </c>
      <c r="C74" s="1397" t="s">
        <v>3748</v>
      </c>
      <c r="D74" s="1656"/>
      <c r="E74" s="1683"/>
      <c r="F74" s="1702" t="s">
        <v>3845</v>
      </c>
    </row>
    <row r="75" spans="1:6" s="596" customFormat="1">
      <c r="A75" s="1192"/>
      <c r="B75" s="1192"/>
      <c r="C75" s="1192"/>
      <c r="D75" s="1192"/>
      <c r="E75" s="1192"/>
      <c r="F75" s="1702" t="s">
        <v>3846</v>
      </c>
    </row>
    <row r="76" spans="1:6" s="1201" customFormat="1" ht="12.75">
      <c r="A76" s="1648"/>
      <c r="B76" s="1648" t="s">
        <v>217</v>
      </c>
      <c r="C76" s="1649">
        <v>38</v>
      </c>
      <c r="D76" s="1650"/>
      <c r="E76" s="1694"/>
      <c r="F76" s="1702" t="s">
        <v>3847</v>
      </c>
    </row>
    <row r="77" spans="1:6" s="1201" customFormat="1" ht="13.5" thickBot="1">
      <c r="A77" s="1208"/>
      <c r="B77" s="1208"/>
      <c r="C77" s="1651"/>
      <c r="D77" s="1650"/>
      <c r="E77" s="1679"/>
      <c r="F77" s="1702" t="s">
        <v>3848</v>
      </c>
    </row>
    <row r="78" spans="1:6" s="1201" customFormat="1" ht="13.5" thickBot="1">
      <c r="A78" s="273" t="s">
        <v>490</v>
      </c>
      <c r="B78" s="273" t="s">
        <v>491</v>
      </c>
      <c r="C78" s="274" t="s">
        <v>492</v>
      </c>
      <c r="D78" s="274" t="s">
        <v>493</v>
      </c>
      <c r="E78" s="1671"/>
      <c r="F78" s="1701"/>
    </row>
    <row r="79" spans="1:6" s="596" customFormat="1" ht="12.75">
      <c r="A79" s="471" t="s">
        <v>401</v>
      </c>
      <c r="B79" s="471" t="s">
        <v>4274</v>
      </c>
      <c r="C79" s="472"/>
      <c r="D79" s="472"/>
      <c r="E79" s="1672"/>
      <c r="F79" s="1705" t="s">
        <v>3849</v>
      </c>
    </row>
    <row r="80" spans="1:6" s="1204" customFormat="1" ht="14.25" customHeight="1">
      <c r="A80" s="1652"/>
      <c r="B80" s="1652" t="s">
        <v>651</v>
      </c>
      <c r="C80" s="1397" t="s">
        <v>2338</v>
      </c>
      <c r="D80" s="1656" t="s">
        <v>4275</v>
      </c>
      <c r="E80" s="1676" t="s">
        <v>981</v>
      </c>
      <c r="F80" s="1702"/>
    </row>
    <row r="81" spans="1:6">
      <c r="A81" s="1648"/>
      <c r="B81" s="1648" t="s">
        <v>982</v>
      </c>
      <c r="C81" s="1397" t="s">
        <v>2339</v>
      </c>
      <c r="D81" s="1656"/>
      <c r="E81" s="1676" t="s">
        <v>2340</v>
      </c>
      <c r="F81" s="1701"/>
    </row>
    <row r="82" spans="1:6" s="596" customFormat="1" ht="12.75">
      <c r="A82" s="1648"/>
      <c r="B82" s="1648" t="s">
        <v>2</v>
      </c>
      <c r="C82" s="1397" t="s">
        <v>2341</v>
      </c>
      <c r="D82" s="1656"/>
      <c r="E82" s="1676" t="s">
        <v>2342</v>
      </c>
      <c r="F82" s="606"/>
    </row>
    <row r="83" spans="1:6" s="1204" customFormat="1" ht="13.5" thickBot="1">
      <c r="A83" s="1202"/>
      <c r="B83" s="1202"/>
      <c r="C83" s="1209"/>
      <c r="D83" s="1203"/>
      <c r="E83" s="1678"/>
      <c r="F83" s="606"/>
    </row>
    <row r="84" spans="1:6" s="1204" customFormat="1" ht="12" customHeight="1" thickBot="1">
      <c r="A84" s="273" t="s">
        <v>490</v>
      </c>
      <c r="B84" s="273" t="s">
        <v>491</v>
      </c>
      <c r="C84" s="274" t="s">
        <v>492</v>
      </c>
      <c r="D84" s="274" t="s">
        <v>493</v>
      </c>
      <c r="E84" s="1671" t="s">
        <v>494</v>
      </c>
      <c r="F84" s="1701"/>
    </row>
    <row r="85" spans="1:6" s="1204" customFormat="1" ht="12.75">
      <c r="A85" s="471" t="s">
        <v>218</v>
      </c>
      <c r="B85" s="1665" t="s">
        <v>144</v>
      </c>
      <c r="C85" s="493"/>
      <c r="D85" s="494"/>
      <c r="E85" s="1684"/>
      <c r="F85" s="1215"/>
    </row>
    <row r="86" spans="1:6" s="1204" customFormat="1" ht="12.75">
      <c r="A86" s="1648"/>
      <c r="B86" s="1648" t="s">
        <v>219</v>
      </c>
      <c r="C86" s="1654" t="s">
        <v>3752</v>
      </c>
      <c r="D86" s="1649"/>
      <c r="E86" s="1673"/>
      <c r="F86" s="1215"/>
    </row>
    <row r="87" spans="1:6" s="1204" customFormat="1" ht="12.75">
      <c r="A87" s="1208"/>
      <c r="B87" s="1208" t="s">
        <v>220</v>
      </c>
      <c r="C87" s="1398" t="s">
        <v>3753</v>
      </c>
      <c r="D87" s="1651"/>
      <c r="E87" s="1674"/>
      <c r="F87" s="1215"/>
    </row>
    <row r="88" spans="1:6" s="1204" customFormat="1" ht="12.75">
      <c r="A88" s="1208"/>
      <c r="B88" s="1648" t="s">
        <v>3754</v>
      </c>
      <c r="C88" s="1654" t="s">
        <v>3755</v>
      </c>
      <c r="D88" s="1651"/>
      <c r="E88" s="1679"/>
      <c r="F88" s="1215"/>
    </row>
    <row r="89" spans="1:6" s="1204" customFormat="1" ht="12.75">
      <c r="A89" s="1208"/>
      <c r="B89" s="1208"/>
      <c r="C89" s="1398"/>
      <c r="D89" s="1651"/>
      <c r="E89" s="1679"/>
      <c r="F89" s="1215"/>
    </row>
    <row r="90" spans="1:6" s="1204" customFormat="1" ht="12.75">
      <c r="A90" s="471" t="s">
        <v>221</v>
      </c>
      <c r="B90" s="1213"/>
      <c r="C90" s="472"/>
      <c r="D90" s="472"/>
      <c r="E90" s="1672"/>
      <c r="F90" s="1215"/>
    </row>
    <row r="91" spans="1:6" s="1204" customFormat="1" ht="13.5" thickBot="1">
      <c r="A91" s="1648"/>
      <c r="B91" s="1648" t="s">
        <v>222</v>
      </c>
      <c r="C91" s="1649" t="s">
        <v>4276</v>
      </c>
      <c r="D91" s="1655" t="s">
        <v>3737</v>
      </c>
      <c r="E91" s="1694"/>
      <c r="F91" s="1215"/>
    </row>
    <row r="92" spans="1:6" s="1204" customFormat="1" ht="13.5" thickBot="1">
      <c r="A92" s="273" t="s">
        <v>490</v>
      </c>
      <c r="B92" s="273" t="s">
        <v>491</v>
      </c>
      <c r="C92" s="274" t="s">
        <v>492</v>
      </c>
      <c r="D92" s="274" t="s">
        <v>493</v>
      </c>
      <c r="E92" s="1671" t="s">
        <v>494</v>
      </c>
      <c r="F92" s="1215"/>
    </row>
    <row r="93" spans="1:6" s="1204" customFormat="1" ht="12.75">
      <c r="A93" s="471" t="s">
        <v>614</v>
      </c>
      <c r="B93" s="1667" t="s">
        <v>144</v>
      </c>
      <c r="C93" s="472"/>
      <c r="D93" s="472"/>
      <c r="E93" s="1672"/>
      <c r="F93" s="1215"/>
    </row>
    <row r="94" spans="1:6" s="1204" customFormat="1" ht="12.75">
      <c r="A94" s="1217"/>
      <c r="B94" s="1217" t="s">
        <v>223</v>
      </c>
      <c r="C94" s="1653" t="s">
        <v>2343</v>
      </c>
      <c r="D94" s="493" t="s">
        <v>3756</v>
      </c>
      <c r="E94" s="1684"/>
      <c r="F94" s="602" t="s">
        <v>3850</v>
      </c>
    </row>
    <row r="95" spans="1:6" s="1204" customFormat="1" ht="12.75">
      <c r="A95" s="1205"/>
      <c r="B95" s="1205" t="s">
        <v>224</v>
      </c>
      <c r="C95" s="1214"/>
      <c r="D95" s="1206"/>
      <c r="E95" s="1695"/>
      <c r="F95" s="606" t="s">
        <v>4230</v>
      </c>
    </row>
    <row r="96" spans="1:6" s="1204" customFormat="1" ht="12.75">
      <c r="A96" s="1652"/>
      <c r="B96" s="1652" t="s">
        <v>1095</v>
      </c>
      <c r="C96" s="1650"/>
      <c r="D96" s="1656" t="s">
        <v>652</v>
      </c>
      <c r="E96" s="1676"/>
      <c r="F96" s="606" t="s">
        <v>3851</v>
      </c>
    </row>
    <row r="97" spans="1:7" s="1204" customFormat="1" ht="12.75">
      <c r="A97" s="1652"/>
      <c r="B97" s="1652" t="s">
        <v>1096</v>
      </c>
      <c r="C97" s="1656" t="s">
        <v>2344</v>
      </c>
      <c r="D97" s="1656" t="s">
        <v>2345</v>
      </c>
      <c r="E97" s="1676"/>
      <c r="F97" s="606" t="s">
        <v>3852</v>
      </c>
    </row>
    <row r="98" spans="1:7" s="1204" customFormat="1" ht="12.75">
      <c r="A98" s="1652"/>
      <c r="B98" s="1652" t="s">
        <v>1097</v>
      </c>
      <c r="C98" s="1656" t="s">
        <v>3757</v>
      </c>
      <c r="D98" s="1656" t="s">
        <v>3758</v>
      </c>
      <c r="E98" s="1676"/>
      <c r="F98" s="606" t="s">
        <v>3853</v>
      </c>
    </row>
    <row r="99" spans="1:7" s="1204" customFormat="1" ht="12.75">
      <c r="A99" s="1652"/>
      <c r="B99" s="1652" t="s">
        <v>337</v>
      </c>
      <c r="C99" s="1656" t="s">
        <v>4277</v>
      </c>
      <c r="D99" s="1653"/>
      <c r="E99" s="1676"/>
      <c r="F99" s="602" t="s">
        <v>3854</v>
      </c>
    </row>
    <row r="100" spans="1:7" s="1204" customFormat="1" ht="12.75">
      <c r="A100" s="1652"/>
      <c r="B100" s="1652" t="s">
        <v>983</v>
      </c>
      <c r="C100" s="1656" t="s">
        <v>3866</v>
      </c>
      <c r="D100" s="1656"/>
      <c r="E100" s="1683"/>
      <c r="F100" s="606" t="s">
        <v>4230</v>
      </c>
    </row>
    <row r="101" spans="1:7" s="1204" customFormat="1" ht="12.75">
      <c r="A101" s="1652"/>
      <c r="B101" s="1652" t="s">
        <v>984</v>
      </c>
      <c r="C101" s="1656" t="s">
        <v>3867</v>
      </c>
      <c r="D101" s="1656"/>
      <c r="E101" s="1683"/>
      <c r="F101" s="1706" t="s">
        <v>3855</v>
      </c>
    </row>
    <row r="102" spans="1:7" s="1204" customFormat="1" ht="12.75">
      <c r="A102" s="1652"/>
      <c r="B102" s="1652" t="s">
        <v>985</v>
      </c>
      <c r="C102" s="1656" t="s">
        <v>3868</v>
      </c>
      <c r="D102" s="1656"/>
      <c r="E102" s="1683"/>
      <c r="F102" s="713" t="s">
        <v>3856</v>
      </c>
    </row>
    <row r="103" spans="1:7" s="1204" customFormat="1" ht="12.75">
      <c r="A103" s="1652"/>
      <c r="B103" s="1652" t="s">
        <v>986</v>
      </c>
      <c r="C103" s="1656" t="s">
        <v>3869</v>
      </c>
      <c r="D103" s="1656"/>
      <c r="E103" s="1683"/>
      <c r="F103" s="1702" t="s">
        <v>3857</v>
      </c>
    </row>
    <row r="104" spans="1:7" s="1204" customFormat="1" ht="12.75">
      <c r="A104" s="1652"/>
      <c r="B104" s="1652" t="s">
        <v>345</v>
      </c>
      <c r="C104" s="1397" t="s">
        <v>4278</v>
      </c>
      <c r="D104" s="1653" t="s">
        <v>4279</v>
      </c>
      <c r="E104" s="1696"/>
      <c r="F104" s="1702" t="s">
        <v>3858</v>
      </c>
    </row>
    <row r="105" spans="1:7" s="1204" customFormat="1" ht="12.75">
      <c r="A105" s="1652"/>
      <c r="B105" s="1652" t="s">
        <v>338</v>
      </c>
      <c r="C105" s="1656" t="s">
        <v>4280</v>
      </c>
      <c r="D105" s="1656"/>
      <c r="E105" s="1683"/>
      <c r="F105" s="1707" t="s">
        <v>4231</v>
      </c>
    </row>
    <row r="106" spans="1:7" s="1204" customFormat="1" ht="12.75">
      <c r="A106" s="1652"/>
      <c r="B106" s="1652" t="s">
        <v>339</v>
      </c>
      <c r="C106" s="1656" t="s">
        <v>2346</v>
      </c>
      <c r="D106" s="1656"/>
      <c r="E106" s="1683"/>
      <c r="F106" s="1708" t="s">
        <v>4398</v>
      </c>
    </row>
    <row r="107" spans="1:7" s="1215" customFormat="1" ht="12.75">
      <c r="A107" s="1652"/>
      <c r="B107" s="1652" t="s">
        <v>500</v>
      </c>
      <c r="C107" s="1653" t="s">
        <v>2347</v>
      </c>
      <c r="D107" s="1656" t="s">
        <v>2348</v>
      </c>
      <c r="E107" s="1683"/>
      <c r="F107" s="1702" t="s">
        <v>3859</v>
      </c>
    </row>
    <row r="108" spans="1:7" s="1219" customFormat="1" ht="12.75">
      <c r="A108" s="1652"/>
      <c r="B108" s="1652" t="s">
        <v>340</v>
      </c>
      <c r="C108" s="1397" t="s">
        <v>4281</v>
      </c>
      <c r="D108" s="1397"/>
      <c r="E108" s="1676"/>
      <c r="F108" s="1708" t="s">
        <v>4232</v>
      </c>
      <c r="G108" s="1699"/>
    </row>
    <row r="109" spans="1:7" s="1219" customFormat="1" ht="12.75">
      <c r="A109" s="1652"/>
      <c r="B109" s="1652"/>
      <c r="C109" s="1397" t="s">
        <v>4282</v>
      </c>
      <c r="D109" s="1397"/>
      <c r="E109" s="1676"/>
      <c r="F109" s="606" t="s">
        <v>3860</v>
      </c>
      <c r="G109" s="1699"/>
    </row>
    <row r="110" spans="1:7" s="1219" customFormat="1" ht="12.75">
      <c r="A110" s="1652"/>
      <c r="B110" s="1652"/>
      <c r="C110" s="1397" t="s">
        <v>4283</v>
      </c>
      <c r="D110" s="1397"/>
      <c r="E110" s="1676"/>
      <c r="F110" s="1709" t="s">
        <v>4284</v>
      </c>
      <c r="G110" s="1699"/>
    </row>
    <row r="111" spans="1:7" s="604" customFormat="1" ht="12.75">
      <c r="A111" s="1652"/>
      <c r="B111" s="1652" t="s">
        <v>341</v>
      </c>
      <c r="C111" s="1397" t="s">
        <v>653</v>
      </c>
      <c r="D111" s="1397"/>
      <c r="E111" s="1676"/>
      <c r="F111" s="1709" t="s">
        <v>4233</v>
      </c>
      <c r="G111" s="1700"/>
    </row>
    <row r="112" spans="1:7" s="596" customFormat="1" ht="12.75">
      <c r="A112" s="1652"/>
      <c r="B112" s="1652"/>
      <c r="C112" s="1397" t="s">
        <v>654</v>
      </c>
      <c r="D112" s="1397"/>
      <c r="E112" s="1676"/>
      <c r="F112" s="606" t="s">
        <v>4234</v>
      </c>
    </row>
    <row r="113" spans="1:7" s="596" customFormat="1" ht="12.75">
      <c r="A113" s="1652"/>
      <c r="B113" s="1652"/>
      <c r="C113" s="1397" t="s">
        <v>2349</v>
      </c>
      <c r="D113" s="1397"/>
      <c r="E113" s="1676"/>
      <c r="F113" s="606"/>
    </row>
    <row r="114" spans="1:7">
      <c r="A114" s="1652"/>
      <c r="B114" s="1652" t="s">
        <v>342</v>
      </c>
      <c r="C114" s="1397" t="s">
        <v>3759</v>
      </c>
      <c r="D114" s="1397"/>
      <c r="E114" s="1676"/>
      <c r="F114" s="1709" t="s">
        <v>4235</v>
      </c>
    </row>
    <row r="115" spans="1:7">
      <c r="A115" s="1652"/>
      <c r="B115" s="1652"/>
      <c r="C115" s="1397" t="s">
        <v>3760</v>
      </c>
      <c r="D115" s="1397"/>
      <c r="E115" s="1676"/>
      <c r="F115" s="606" t="s">
        <v>4236</v>
      </c>
    </row>
    <row r="116" spans="1:7">
      <c r="A116" s="1648"/>
      <c r="B116" s="1648"/>
      <c r="C116" s="1654" t="s">
        <v>3761</v>
      </c>
      <c r="D116" s="1654"/>
      <c r="E116" s="1694"/>
    </row>
    <row r="117" spans="1:7">
      <c r="A117" s="1668"/>
      <c r="B117" s="1648" t="s">
        <v>987</v>
      </c>
      <c r="C117" s="1654" t="s">
        <v>988</v>
      </c>
      <c r="D117" s="1654"/>
      <c r="E117" s="1694"/>
      <c r="G117" s="594"/>
    </row>
    <row r="118" spans="1:7">
      <c r="A118" s="1668"/>
      <c r="B118" s="1648"/>
      <c r="C118" s="1654" t="s">
        <v>989</v>
      </c>
      <c r="D118" s="1654"/>
      <c r="E118" s="1694"/>
      <c r="G118" s="594"/>
    </row>
    <row r="119" spans="1:7">
      <c r="A119" s="1669"/>
      <c r="B119" s="1669" t="s">
        <v>2350</v>
      </c>
      <c r="C119" s="1670" t="s">
        <v>2351</v>
      </c>
      <c r="D119" s="1670"/>
      <c r="E119" s="1697"/>
      <c r="G119" s="594"/>
    </row>
    <row r="120" spans="1:7">
      <c r="A120" s="1669"/>
      <c r="B120" s="1669"/>
      <c r="C120" s="1670" t="s">
        <v>2352</v>
      </c>
      <c r="D120" s="1670"/>
      <c r="E120" s="1697"/>
      <c r="G120" s="594"/>
    </row>
    <row r="121" spans="1:7">
      <c r="A121" s="1669"/>
      <c r="B121" s="1669"/>
      <c r="C121" s="1670" t="s">
        <v>2353</v>
      </c>
      <c r="D121" s="1670"/>
      <c r="E121" s="1697"/>
      <c r="G121" s="594"/>
    </row>
    <row r="122" spans="1:7">
      <c r="A122" s="604"/>
      <c r="B122" s="604"/>
      <c r="C122" s="605"/>
      <c r="D122" s="605"/>
      <c r="E122" s="1698"/>
      <c r="G122" s="594"/>
    </row>
    <row r="123" spans="1:7">
      <c r="A123" s="594"/>
      <c r="B123" s="594"/>
      <c r="C123" s="594"/>
      <c r="D123" s="594"/>
      <c r="E123" s="594"/>
      <c r="F123" s="606" t="s">
        <v>3861</v>
      </c>
      <c r="G123" s="594"/>
    </row>
    <row r="124" spans="1:7">
      <c r="A124" s="594"/>
      <c r="B124" s="594"/>
      <c r="C124" s="594"/>
      <c r="D124" s="594"/>
      <c r="E124" s="594"/>
      <c r="F124" s="606" t="s">
        <v>3862</v>
      </c>
      <c r="G124" s="594"/>
    </row>
    <row r="125" spans="1:7">
      <c r="A125" s="594"/>
      <c r="B125" s="594"/>
      <c r="C125" s="607"/>
      <c r="D125" s="607"/>
      <c r="E125" s="607"/>
      <c r="F125" s="606" t="s">
        <v>3863</v>
      </c>
      <c r="G125" s="594"/>
    </row>
    <row r="126" spans="1:7">
      <c r="A126" s="594"/>
      <c r="B126" s="594"/>
      <c r="C126" s="594"/>
      <c r="D126" s="594"/>
      <c r="E126" s="594"/>
      <c r="F126" s="606" t="s">
        <v>3864</v>
      </c>
      <c r="G126" s="594"/>
    </row>
    <row r="127" spans="1:7">
      <c r="A127" s="594"/>
      <c r="B127" s="594"/>
      <c r="C127" s="594"/>
      <c r="D127" s="594"/>
      <c r="E127" s="594"/>
      <c r="F127" s="606" t="s">
        <v>3865</v>
      </c>
      <c r="G127" s="594"/>
    </row>
    <row r="128" spans="1:7">
      <c r="F128" s="607"/>
    </row>
    <row r="129" spans="6:6">
      <c r="F129" s="607"/>
    </row>
    <row r="134" spans="6:6">
      <c r="F134" s="607"/>
    </row>
  </sheetData>
  <phoneticPr fontId="35" type="noConversion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8"/>
  <sheetViews>
    <sheetView topLeftCell="A52" workbookViewId="0">
      <selection activeCell="G30" sqref="G30"/>
    </sheetView>
  </sheetViews>
  <sheetFormatPr defaultRowHeight="15.75"/>
  <sheetData>
    <row r="1" spans="1:1" ht="20.25">
      <c r="A1" s="275" t="s">
        <v>2443</v>
      </c>
    </row>
    <row r="2" spans="1:1">
      <c r="A2" s="272"/>
    </row>
    <row r="3" spans="1:1" ht="18">
      <c r="A3" s="276" t="s">
        <v>192</v>
      </c>
    </row>
    <row r="4" spans="1:1">
      <c r="A4" s="277"/>
    </row>
    <row r="5" spans="1:1">
      <c r="A5" s="278" t="s">
        <v>2444</v>
      </c>
    </row>
    <row r="6" spans="1:1">
      <c r="A6" s="279" t="s">
        <v>2445</v>
      </c>
    </row>
    <row r="7" spans="1:1">
      <c r="A7" s="279"/>
    </row>
    <row r="8" spans="1:1">
      <c r="A8" s="278" t="s">
        <v>2446</v>
      </c>
    </row>
    <row r="9" spans="1:1">
      <c r="A9" s="279" t="s">
        <v>234</v>
      </c>
    </row>
    <row r="10" spans="1:1">
      <c r="A10" s="279"/>
    </row>
    <row r="11" spans="1:1">
      <c r="A11" s="278" t="s">
        <v>235</v>
      </c>
    </row>
    <row r="12" spans="1:1">
      <c r="A12" s="279" t="s">
        <v>2447</v>
      </c>
    </row>
    <row r="13" spans="1:1">
      <c r="A13" s="279" t="s">
        <v>2448</v>
      </c>
    </row>
    <row r="14" spans="1:1">
      <c r="A14" s="279"/>
    </row>
    <row r="15" spans="1:1">
      <c r="A15" s="278" t="s">
        <v>236</v>
      </c>
    </row>
    <row r="16" spans="1:1">
      <c r="A16" s="279" t="s">
        <v>237</v>
      </c>
    </row>
    <row r="17" spans="1:1">
      <c r="A17" s="272" t="s">
        <v>2449</v>
      </c>
    </row>
    <row r="18" spans="1:1">
      <c r="A18" s="272"/>
    </row>
    <row r="19" spans="1:1" ht="18">
      <c r="A19" s="276" t="s">
        <v>238</v>
      </c>
    </row>
    <row r="20" spans="1:1">
      <c r="A20" s="271"/>
    </row>
    <row r="21" spans="1:1">
      <c r="A21" s="278" t="s">
        <v>2450</v>
      </c>
    </row>
    <row r="22" spans="1:1">
      <c r="A22" s="279" t="s">
        <v>239</v>
      </c>
    </row>
    <row r="23" spans="1:1">
      <c r="A23" s="279"/>
    </row>
    <row r="24" spans="1:1">
      <c r="A24" s="278" t="s">
        <v>2451</v>
      </c>
    </row>
    <row r="25" spans="1:1">
      <c r="A25" s="279" t="s">
        <v>240</v>
      </c>
    </row>
    <row r="26" spans="1:1">
      <c r="A26" s="279"/>
    </row>
    <row r="27" spans="1:1">
      <c r="A27" s="278" t="s">
        <v>241</v>
      </c>
    </row>
    <row r="28" spans="1:1">
      <c r="A28" s="279" t="s">
        <v>2452</v>
      </c>
    </row>
    <row r="29" spans="1:1">
      <c r="A29" s="279" t="s">
        <v>2453</v>
      </c>
    </row>
    <row r="30" spans="1:1">
      <c r="A30" s="279" t="s">
        <v>2454</v>
      </c>
    </row>
    <row r="31" spans="1:1">
      <c r="A31" s="279" t="s">
        <v>2455</v>
      </c>
    </row>
    <row r="32" spans="1:1">
      <c r="A32" s="279" t="s">
        <v>2456</v>
      </c>
    </row>
    <row r="33" spans="1:1">
      <c r="A33" s="279" t="s">
        <v>2457</v>
      </c>
    </row>
    <row r="34" spans="1:1">
      <c r="A34" s="279"/>
    </row>
    <row r="35" spans="1:1">
      <c r="A35" s="278" t="s">
        <v>242</v>
      </c>
    </row>
    <row r="36" spans="1:1">
      <c r="A36" s="279" t="s">
        <v>2458</v>
      </c>
    </row>
    <row r="37" spans="1:1">
      <c r="A37" s="279" t="s">
        <v>2459</v>
      </c>
    </row>
    <row r="38" spans="1:1">
      <c r="A38" s="279" t="s">
        <v>2460</v>
      </c>
    </row>
    <row r="39" spans="1:1">
      <c r="A39" s="279" t="s">
        <v>2461</v>
      </c>
    </row>
    <row r="40" spans="1:1">
      <c r="A40" s="279"/>
    </row>
    <row r="41" spans="1:1">
      <c r="A41" s="658" t="s">
        <v>2462</v>
      </c>
    </row>
    <row r="42" spans="1:1">
      <c r="A42" s="279"/>
    </row>
    <row r="43" spans="1:1">
      <c r="A43" s="272"/>
    </row>
    <row r="44" spans="1:1">
      <c r="A44" s="278" t="s">
        <v>243</v>
      </c>
    </row>
    <row r="45" spans="1:1">
      <c r="A45" s="279" t="s">
        <v>640</v>
      </c>
    </row>
    <row r="46" spans="1:1">
      <c r="A46" s="279" t="s">
        <v>2463</v>
      </c>
    </row>
    <row r="47" spans="1:1">
      <c r="A47" s="279"/>
    </row>
    <row r="48" spans="1:1">
      <c r="A48" s="279"/>
    </row>
    <row r="49" spans="1:1">
      <c r="A49" s="279"/>
    </row>
    <row r="50" spans="1:1">
      <c r="A50" s="278" t="s">
        <v>4809</v>
      </c>
    </row>
    <row r="51" spans="1:1">
      <c r="A51" s="279" t="s">
        <v>2464</v>
      </c>
    </row>
    <row r="52" spans="1:1">
      <c r="A52" s="279" t="s">
        <v>2465</v>
      </c>
    </row>
    <row r="53" spans="1:1">
      <c r="A53" s="279" t="s">
        <v>2466</v>
      </c>
    </row>
    <row r="54" spans="1:1">
      <c r="A54" s="279" t="s">
        <v>2467</v>
      </c>
    </row>
    <row r="55" spans="1:1">
      <c r="A55" s="279"/>
    </row>
    <row r="56" spans="1:1">
      <c r="A56" s="278" t="s">
        <v>2468</v>
      </c>
    </row>
    <row r="57" spans="1:1">
      <c r="A57" s="279" t="s">
        <v>2469</v>
      </c>
    </row>
    <row r="58" spans="1:1">
      <c r="A58" s="279" t="s">
        <v>2470</v>
      </c>
    </row>
    <row r="59" spans="1:1">
      <c r="A59" s="279" t="s">
        <v>2471</v>
      </c>
    </row>
    <row r="60" spans="1:1">
      <c r="A60" s="279" t="s">
        <v>2472</v>
      </c>
    </row>
    <row r="61" spans="1:1">
      <c r="A61" s="279" t="s">
        <v>2473</v>
      </c>
    </row>
    <row r="62" spans="1:1">
      <c r="A62" s="272"/>
    </row>
    <row r="63" spans="1:1">
      <c r="A63" s="278" t="s">
        <v>2474</v>
      </c>
    </row>
    <row r="64" spans="1:1">
      <c r="A64" s="280" t="s">
        <v>2475</v>
      </c>
    </row>
    <row r="65" spans="1:1" ht="16.5">
      <c r="A65" s="659"/>
    </row>
    <row r="66" spans="1:1" ht="16.5">
      <c r="A66" s="276" t="s">
        <v>244</v>
      </c>
    </row>
    <row r="67" spans="1:1">
      <c r="A67" s="271"/>
    </row>
    <row r="68" spans="1:1">
      <c r="A68" s="278" t="s">
        <v>245</v>
      </c>
    </row>
    <row r="69" spans="1:1">
      <c r="A69" s="281" t="s">
        <v>2476</v>
      </c>
    </row>
    <row r="70" spans="1:1">
      <c r="A70" s="282" t="s">
        <v>4808</v>
      </c>
    </row>
    <row r="71" spans="1:1">
      <c r="A71" s="281" t="s">
        <v>2477</v>
      </c>
    </row>
    <row r="72" spans="1:1">
      <c r="A72" s="279" t="s">
        <v>2478</v>
      </c>
    </row>
    <row r="73" spans="1:1">
      <c r="A73" s="281" t="s">
        <v>2479</v>
      </c>
    </row>
    <row r="74" spans="1:1">
      <c r="A74" s="281" t="s">
        <v>2480</v>
      </c>
    </row>
    <row r="75" spans="1:1">
      <c r="A75" s="281" t="s">
        <v>2481</v>
      </c>
    </row>
    <row r="76" spans="1:1">
      <c r="A76" s="281" t="s">
        <v>2482</v>
      </c>
    </row>
    <row r="77" spans="1:1">
      <c r="A77" s="281" t="s">
        <v>246</v>
      </c>
    </row>
    <row r="78" spans="1:1">
      <c r="A78" s="281" t="s">
        <v>2483</v>
      </c>
    </row>
    <row r="79" spans="1:1">
      <c r="A79" s="281" t="s">
        <v>2484</v>
      </c>
    </row>
    <row r="80" spans="1:1">
      <c r="A80" s="281" t="s">
        <v>2485</v>
      </c>
    </row>
    <row r="81" spans="1:1">
      <c r="A81" s="272"/>
    </row>
    <row r="82" spans="1:1">
      <c r="A82" s="278" t="s">
        <v>2486</v>
      </c>
    </row>
    <row r="83" spans="1:1">
      <c r="A83" s="279"/>
    </row>
    <row r="84" spans="1:1">
      <c r="A84" s="278" t="s">
        <v>247</v>
      </c>
    </row>
    <row r="85" spans="1:1">
      <c r="A85" s="281" t="s">
        <v>2487</v>
      </c>
    </row>
    <row r="86" spans="1:1">
      <c r="A86" s="281" t="s">
        <v>641</v>
      </c>
    </row>
    <row r="87" spans="1:1">
      <c r="A87" s="279"/>
    </row>
    <row r="88" spans="1:1">
      <c r="A88" s="278" t="s">
        <v>248</v>
      </c>
    </row>
    <row r="89" spans="1:1">
      <c r="A89" s="281" t="s">
        <v>2488</v>
      </c>
    </row>
    <row r="90" spans="1:1">
      <c r="A90" s="281" t="s">
        <v>2489</v>
      </c>
    </row>
    <row r="91" spans="1:1">
      <c r="A91" s="279"/>
    </row>
    <row r="92" spans="1:1">
      <c r="A92" s="278" t="s">
        <v>249</v>
      </c>
    </row>
    <row r="93" spans="1:1">
      <c r="A93" s="281" t="s">
        <v>2490</v>
      </c>
    </row>
    <row r="94" spans="1:1">
      <c r="A94" s="272"/>
    </row>
    <row r="95" spans="1:1">
      <c r="A95" s="278" t="s">
        <v>250</v>
      </c>
    </row>
    <row r="96" spans="1:1">
      <c r="A96" s="281" t="s">
        <v>2491</v>
      </c>
    </row>
    <row r="97" spans="1:1">
      <c r="A97" s="279"/>
    </row>
    <row r="98" spans="1:1">
      <c r="A98" s="283"/>
    </row>
  </sheetData>
  <phoneticPr fontId="35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5"/>
  <sheetViews>
    <sheetView view="pageBreakPreview" zoomScale="80" zoomScaleSheetLayoutView="80" workbookViewId="0">
      <selection activeCell="B25" sqref="B25"/>
    </sheetView>
  </sheetViews>
  <sheetFormatPr defaultRowHeight="15.75"/>
  <cols>
    <col min="1" max="3" width="59" customWidth="1"/>
    <col min="4" max="15" width="0" hidden="1" customWidth="1"/>
    <col min="17" max="17" width="31.25" customWidth="1"/>
  </cols>
  <sheetData>
    <row r="1" spans="1:17" ht="16.5" thickBot="1">
      <c r="A1" s="486" t="s">
        <v>490</v>
      </c>
    </row>
    <row r="2" spans="1:17" ht="16.5" thickBot="1">
      <c r="A2" s="665" t="s">
        <v>2496</v>
      </c>
      <c r="B2" s="273" t="s">
        <v>2504</v>
      </c>
      <c r="C2" s="273" t="s">
        <v>491</v>
      </c>
    </row>
    <row r="3" spans="1:17" ht="16.5">
      <c r="B3" s="1198" t="s">
        <v>2497</v>
      </c>
      <c r="C3" s="1734" t="s">
        <v>4397</v>
      </c>
    </row>
    <row r="4" spans="1:17" s="662" customFormat="1" ht="16.5">
      <c r="A4" s="603"/>
      <c r="B4" s="1187" t="s">
        <v>2498</v>
      </c>
      <c r="C4" s="1191" t="s">
        <v>4399</v>
      </c>
      <c r="Q4" s="1187" t="s">
        <v>3561</v>
      </c>
    </row>
    <row r="5" spans="1:17" s="662" customFormat="1" ht="16.5">
      <c r="A5" s="603"/>
      <c r="B5" s="1187" t="s">
        <v>2499</v>
      </c>
      <c r="C5" s="1187" t="s">
        <v>3803</v>
      </c>
      <c r="Q5" s="1191" t="s">
        <v>4384</v>
      </c>
    </row>
    <row r="6" spans="1:17" s="662" customFormat="1">
      <c r="A6" s="603"/>
      <c r="B6" s="1187" t="s">
        <v>2500</v>
      </c>
      <c r="C6" s="1737" t="s">
        <v>2509</v>
      </c>
    </row>
    <row r="7" spans="1:17" s="662" customFormat="1">
      <c r="A7" s="603"/>
      <c r="B7" s="591" t="s">
        <v>3797</v>
      </c>
      <c r="C7" s="1737"/>
    </row>
    <row r="8" spans="1:17" s="662" customFormat="1">
      <c r="A8" s="603"/>
      <c r="B8" s="1187" t="s">
        <v>3560</v>
      </c>
      <c r="C8" s="1737" t="s">
        <v>4401</v>
      </c>
    </row>
    <row r="9" spans="1:17" s="662" customFormat="1">
      <c r="A9" s="603"/>
      <c r="B9" s="591" t="s">
        <v>2501</v>
      </c>
      <c r="C9" s="591" t="s">
        <v>2521</v>
      </c>
    </row>
    <row r="10" spans="1:17" s="662" customFormat="1">
      <c r="A10" s="603"/>
      <c r="B10" s="1738" t="s">
        <v>4400</v>
      </c>
      <c r="C10" s="591"/>
    </row>
    <row r="11" spans="1:17" s="662" customFormat="1">
      <c r="A11" s="603"/>
      <c r="B11" s="591" t="s">
        <v>4803</v>
      </c>
      <c r="C11" s="591" t="s">
        <v>4402</v>
      </c>
    </row>
    <row r="12" spans="1:17" s="662" customFormat="1">
      <c r="A12" s="603"/>
      <c r="B12" s="591" t="s">
        <v>2503</v>
      </c>
      <c r="C12" s="591" t="s">
        <v>2527</v>
      </c>
    </row>
    <row r="13" spans="1:17" s="662" customFormat="1">
      <c r="A13" s="603"/>
      <c r="B13" s="1187" t="s">
        <v>4802</v>
      </c>
      <c r="C13" s="591"/>
    </row>
    <row r="14" spans="1:17" s="662" customFormat="1">
      <c r="A14" s="603"/>
      <c r="B14" s="591" t="s">
        <v>2502</v>
      </c>
      <c r="C14" s="603"/>
    </row>
    <row r="15" spans="1:17" s="662" customFormat="1" ht="16.5">
      <c r="A15" s="603"/>
      <c r="B15" s="1191" t="s">
        <v>4804</v>
      </c>
      <c r="C15" s="479"/>
    </row>
    <row r="16" spans="1:17" s="662" customFormat="1">
      <c r="A16" s="603"/>
      <c r="B16" s="603"/>
      <c r="C16" s="663"/>
    </row>
    <row r="17" spans="1:3" s="662" customFormat="1">
      <c r="A17" s="603"/>
      <c r="B17" s="591" t="s">
        <v>2514</v>
      </c>
      <c r="C17" s="661"/>
    </row>
    <row r="18" spans="1:3" s="662" customFormat="1">
      <c r="A18" s="603"/>
      <c r="B18" s="1735" t="s">
        <v>3799</v>
      </c>
      <c r="C18" s="663"/>
    </row>
    <row r="19" spans="1:3" s="662" customFormat="1">
      <c r="A19" s="603"/>
      <c r="B19" s="1736" t="s">
        <v>3800</v>
      </c>
      <c r="C19" s="661"/>
    </row>
    <row r="20" spans="1:3" s="662" customFormat="1">
      <c r="A20" s="603"/>
      <c r="B20" s="1737" t="s">
        <v>3801</v>
      </c>
      <c r="C20" s="663"/>
    </row>
    <row r="21" spans="1:3" s="662" customFormat="1">
      <c r="A21" s="603"/>
      <c r="B21" s="1737" t="s">
        <v>3802</v>
      </c>
      <c r="C21" s="661"/>
    </row>
    <row r="22" spans="1:3" ht="16.5" thickBot="1">
      <c r="A22" s="479"/>
      <c r="B22" s="591" t="s">
        <v>3798</v>
      </c>
      <c r="C22" s="492"/>
    </row>
    <row r="23" spans="1:3" ht="16.5" thickBot="1">
      <c r="A23" s="665" t="s">
        <v>2505</v>
      </c>
      <c r="B23" s="273" t="s">
        <v>2504</v>
      </c>
      <c r="C23" s="273" t="s">
        <v>491</v>
      </c>
    </row>
    <row r="24" spans="1:3" s="662" customFormat="1">
      <c r="A24" s="603"/>
      <c r="B24" s="1187" t="s">
        <v>3617</v>
      </c>
      <c r="C24" s="666" t="s">
        <v>2526</v>
      </c>
    </row>
    <row r="25" spans="1:3" s="662" customFormat="1">
      <c r="A25" s="603"/>
      <c r="B25" s="1187" t="s">
        <v>3626</v>
      </c>
      <c r="C25" s="661"/>
    </row>
    <row r="26" spans="1:3" s="662" customFormat="1" ht="16.5" thickBot="1">
      <c r="A26" s="603"/>
      <c r="B26" s="1187" t="s">
        <v>3625</v>
      </c>
      <c r="C26" s="661"/>
    </row>
    <row r="27" spans="1:3" ht="16.5" thickBot="1">
      <c r="A27" s="665" t="s">
        <v>2506</v>
      </c>
      <c r="B27" s="273" t="s">
        <v>2504</v>
      </c>
      <c r="C27" s="273" t="s">
        <v>491</v>
      </c>
    </row>
    <row r="28" spans="1:3">
      <c r="A28" s="471"/>
      <c r="B28" s="471" t="s">
        <v>2507</v>
      </c>
      <c r="C28" s="666" t="s">
        <v>2519</v>
      </c>
    </row>
    <row r="29" spans="1:3">
      <c r="A29" s="490"/>
      <c r="B29" s="490"/>
      <c r="C29" s="491"/>
    </row>
    <row r="30" spans="1:3">
      <c r="A30" s="490"/>
      <c r="B30" s="490"/>
      <c r="C30" s="491"/>
    </row>
    <row r="31" spans="1:3" ht="16.5" thickBot="1">
      <c r="A31" s="597"/>
      <c r="B31" s="597"/>
      <c r="C31" s="601"/>
    </row>
    <row r="32" spans="1:3" ht="16.5" thickBot="1">
      <c r="A32" s="665" t="s">
        <v>2508</v>
      </c>
      <c r="B32" s="273" t="s">
        <v>2504</v>
      </c>
      <c r="C32" s="273" t="s">
        <v>491</v>
      </c>
    </row>
    <row r="33" spans="1:3" ht="16.5">
      <c r="A33" s="471"/>
      <c r="B33" s="1191" t="s">
        <v>4816</v>
      </c>
      <c r="C33" s="603" t="s">
        <v>3616</v>
      </c>
    </row>
    <row r="34" spans="1:3" ht="16.5" thickBot="1">
      <c r="A34" s="597"/>
      <c r="B34" s="597"/>
      <c r="C34" s="598"/>
    </row>
    <row r="35" spans="1:3" ht="16.5" thickBot="1">
      <c r="A35" s="665" t="s">
        <v>2510</v>
      </c>
      <c r="B35" s="273" t="s">
        <v>2504</v>
      </c>
      <c r="C35" s="273" t="s">
        <v>491</v>
      </c>
    </row>
    <row r="36" spans="1:3">
      <c r="A36" s="471"/>
      <c r="B36" s="471" t="s">
        <v>2511</v>
      </c>
      <c r="C36" s="666" t="s">
        <v>2520</v>
      </c>
    </row>
    <row r="37" spans="1:3">
      <c r="A37" s="490"/>
      <c r="B37" s="490"/>
      <c r="C37" s="599"/>
    </row>
    <row r="38" spans="1:3" ht="16.5" thickBot="1">
      <c r="A38" s="479"/>
      <c r="B38" s="479"/>
      <c r="C38" s="481"/>
    </row>
    <row r="39" spans="1:3" ht="16.5" thickBot="1">
      <c r="A39" s="665" t="s">
        <v>2512</v>
      </c>
      <c r="B39" s="273" t="s">
        <v>2504</v>
      </c>
      <c r="C39" s="273" t="s">
        <v>491</v>
      </c>
    </row>
    <row r="40" spans="1:3">
      <c r="A40" s="471"/>
      <c r="B40" s="471" t="s">
        <v>2513</v>
      </c>
      <c r="C40" s="472"/>
    </row>
    <row r="41" spans="1:3">
      <c r="A41" s="490"/>
      <c r="B41" s="490"/>
      <c r="C41" s="599"/>
    </row>
    <row r="42" spans="1:3">
      <c r="A42" s="479"/>
      <c r="B42" s="479"/>
      <c r="C42" s="492"/>
    </row>
    <row r="43" spans="1:3" ht="16.5" thickBot="1">
      <c r="A43" s="479"/>
      <c r="B43" s="479"/>
      <c r="C43" s="492"/>
    </row>
    <row r="44" spans="1:3" ht="16.5" thickBot="1">
      <c r="A44" s="665" t="s">
        <v>2515</v>
      </c>
      <c r="B44" s="273" t="s">
        <v>2504</v>
      </c>
      <c r="C44" s="273" t="s">
        <v>491</v>
      </c>
    </row>
    <row r="45" spans="1:3">
      <c r="A45" s="471"/>
      <c r="B45" s="471"/>
      <c r="C45" s="471" t="s">
        <v>2516</v>
      </c>
    </row>
    <row r="46" spans="1:3">
      <c r="A46" s="597"/>
      <c r="B46" s="597"/>
      <c r="C46" s="600"/>
    </row>
    <row r="47" spans="1:3" ht="16.5" thickBot="1">
      <c r="A47" s="479"/>
      <c r="B47" s="479"/>
      <c r="C47" s="481"/>
    </row>
    <row r="48" spans="1:3" ht="16.5" thickBot="1">
      <c r="A48" s="665" t="s">
        <v>2517</v>
      </c>
      <c r="B48" s="273" t="s">
        <v>2504</v>
      </c>
      <c r="C48" s="273" t="s">
        <v>491</v>
      </c>
    </row>
    <row r="49" spans="1:3">
      <c r="A49" s="471"/>
      <c r="B49" s="471"/>
      <c r="C49" s="471" t="s">
        <v>2518</v>
      </c>
    </row>
    <row r="50" spans="1:3">
      <c r="A50" s="490"/>
      <c r="B50" s="490"/>
      <c r="C50" s="491"/>
    </row>
    <row r="51" spans="1:3">
      <c r="A51" s="490"/>
      <c r="B51" s="490"/>
      <c r="C51" s="599"/>
    </row>
    <row r="52" spans="1:3">
      <c r="A52" s="597"/>
      <c r="B52" s="597"/>
      <c r="C52" s="600"/>
    </row>
    <row r="59" spans="1:3">
      <c r="A59" s="1193" t="s">
        <v>3624</v>
      </c>
    </row>
    <row r="60" spans="1:3">
      <c r="A60" s="1193" t="s">
        <v>3618</v>
      </c>
    </row>
    <row r="61" spans="1:3">
      <c r="A61" s="1193" t="s">
        <v>3619</v>
      </c>
    </row>
    <row r="62" spans="1:3">
      <c r="A62" s="1193" t="s">
        <v>3620</v>
      </c>
    </row>
    <row r="63" spans="1:3">
      <c r="A63" s="1193" t="s">
        <v>3621</v>
      </c>
    </row>
    <row r="64" spans="1:3">
      <c r="A64" s="1193" t="s">
        <v>3622</v>
      </c>
    </row>
    <row r="65" spans="1:1">
      <c r="A65" s="1193" t="s">
        <v>3623</v>
      </c>
    </row>
  </sheetData>
  <phoneticPr fontId="23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topLeftCell="A5" zoomScaleNormal="100" zoomScaleSheetLayoutView="80" workbookViewId="0">
      <selection activeCell="B5" sqref="B5"/>
    </sheetView>
  </sheetViews>
  <sheetFormatPr defaultColWidth="9" defaultRowHeight="15.75"/>
  <cols>
    <col min="1" max="1" width="19.75" style="594" bestFit="1" customWidth="1"/>
    <col min="2" max="2" width="56.625" style="594" customWidth="1"/>
    <col min="3" max="3" width="46.375" style="594" customWidth="1"/>
    <col min="4" max="15" width="0" style="594" hidden="1" customWidth="1"/>
    <col min="16" max="16" width="59" style="710" customWidth="1"/>
    <col min="17" max="16384" width="9" style="594"/>
  </cols>
  <sheetData>
    <row r="1" spans="1:16">
      <c r="A1" s="715" t="s">
        <v>2801</v>
      </c>
      <c r="B1" s="1232" t="s">
        <v>3804</v>
      </c>
    </row>
    <row r="2" spans="1:16" ht="16.5" thickBot="1">
      <c r="A2" s="700" t="s">
        <v>490</v>
      </c>
    </row>
    <row r="3" spans="1:16" ht="16.5" thickBot="1">
      <c r="A3" s="714" t="s">
        <v>595</v>
      </c>
      <c r="B3" s="273" t="s">
        <v>2504</v>
      </c>
      <c r="C3" s="701" t="s">
        <v>491</v>
      </c>
      <c r="P3" s="711" t="s">
        <v>2656</v>
      </c>
    </row>
    <row r="4" spans="1:16">
      <c r="A4" s="482"/>
      <c r="B4" s="1221" t="s">
        <v>2661</v>
      </c>
      <c r="C4" s="704" t="s">
        <v>2658</v>
      </c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704" t="s">
        <v>2657</v>
      </c>
    </row>
    <row r="5" spans="1:16">
      <c r="A5" s="490"/>
      <c r="B5" s="1222" t="s">
        <v>2662</v>
      </c>
      <c r="C5" s="705" t="s">
        <v>2659</v>
      </c>
      <c r="P5" s="705"/>
    </row>
    <row r="6" spans="1:16">
      <c r="A6" s="597"/>
      <c r="B6" s="1222" t="s">
        <v>3796</v>
      </c>
      <c r="C6" s="712" t="s">
        <v>2678</v>
      </c>
      <c r="P6" s="712"/>
    </row>
    <row r="7" spans="1:16" ht="16.5" thickBot="1">
      <c r="A7" s="702"/>
      <c r="B7" s="702"/>
      <c r="C7" s="706" t="s">
        <v>2660</v>
      </c>
      <c r="D7" s="703"/>
      <c r="E7" s="703"/>
      <c r="F7" s="703"/>
      <c r="G7" s="703"/>
      <c r="H7" s="703"/>
      <c r="I7" s="703"/>
      <c r="J7" s="703"/>
      <c r="K7" s="703"/>
      <c r="L7" s="703"/>
      <c r="M7" s="703"/>
      <c r="N7" s="703"/>
      <c r="O7" s="703"/>
      <c r="P7" s="706"/>
    </row>
    <row r="8" spans="1:16" ht="16.5" thickBot="1">
      <c r="A8" s="714" t="s">
        <v>327</v>
      </c>
      <c r="B8" s="701" t="s">
        <v>2504</v>
      </c>
      <c r="C8" s="701" t="s">
        <v>491</v>
      </c>
      <c r="P8" s="711" t="s">
        <v>2656</v>
      </c>
    </row>
    <row r="9" spans="1:16">
      <c r="A9" s="482" t="s">
        <v>2675</v>
      </c>
      <c r="B9" s="1231" t="s">
        <v>2673</v>
      </c>
      <c r="C9" s="704" t="s">
        <v>2671</v>
      </c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1229" t="s">
        <v>2683</v>
      </c>
    </row>
    <row r="10" spans="1:16">
      <c r="A10" s="490"/>
      <c r="B10" s="490" t="s">
        <v>2674</v>
      </c>
      <c r="C10" s="705" t="s">
        <v>2672</v>
      </c>
      <c r="P10" s="1230" t="s">
        <v>2670</v>
      </c>
    </row>
    <row r="11" spans="1:16">
      <c r="A11" s="597"/>
      <c r="B11" s="597" t="s">
        <v>2679</v>
      </c>
      <c r="C11" s="712"/>
      <c r="P11" s="712"/>
    </row>
    <row r="12" spans="1:16">
      <c r="A12" s="597" t="s">
        <v>2676</v>
      </c>
      <c r="B12" s="597" t="s">
        <v>2677</v>
      </c>
      <c r="C12" s="712"/>
      <c r="P12" s="712"/>
    </row>
    <row r="13" spans="1:16">
      <c r="A13" s="597"/>
      <c r="B13" s="597" t="s">
        <v>2681</v>
      </c>
      <c r="C13" s="712"/>
      <c r="P13" s="712"/>
    </row>
    <row r="14" spans="1:16">
      <c r="A14" s="597"/>
      <c r="B14" s="597" t="s">
        <v>2682</v>
      </c>
      <c r="C14" s="712"/>
      <c r="P14" s="712"/>
    </row>
    <row r="15" spans="1:16" ht="16.5" thickBot="1">
      <c r="A15" s="702"/>
      <c r="B15" s="702" t="s">
        <v>2680</v>
      </c>
      <c r="C15" s="706"/>
      <c r="D15" s="703"/>
      <c r="E15" s="703"/>
      <c r="F15" s="703"/>
      <c r="G15" s="703"/>
      <c r="H15" s="703"/>
      <c r="I15" s="703"/>
      <c r="J15" s="703"/>
      <c r="K15" s="703"/>
      <c r="L15" s="703"/>
      <c r="M15" s="703"/>
      <c r="N15" s="703"/>
      <c r="O15" s="703"/>
      <c r="P15" s="706"/>
    </row>
    <row r="16" spans="1:16" ht="16.5" thickBot="1">
      <c r="A16" s="714" t="s">
        <v>1071</v>
      </c>
      <c r="B16" s="701" t="s">
        <v>2504</v>
      </c>
      <c r="C16" s="701" t="s">
        <v>491</v>
      </c>
      <c r="P16" s="711" t="s">
        <v>2656</v>
      </c>
    </row>
    <row r="17" spans="1:16" ht="16.5" thickBot="1">
      <c r="A17" s="707"/>
      <c r="B17" s="707" t="s">
        <v>2669</v>
      </c>
      <c r="C17" s="708"/>
      <c r="D17" s="709"/>
      <c r="E17" s="709"/>
      <c r="F17" s="709"/>
      <c r="G17" s="709"/>
      <c r="H17" s="709"/>
      <c r="I17" s="709"/>
      <c r="J17" s="709"/>
      <c r="K17" s="709"/>
      <c r="L17" s="709"/>
      <c r="M17" s="709"/>
      <c r="N17" s="709"/>
      <c r="O17" s="709"/>
      <c r="P17" s="1228" t="s">
        <v>2668</v>
      </c>
    </row>
    <row r="18" spans="1:16" ht="16.5" thickBot="1">
      <c r="A18" s="714" t="s">
        <v>2212</v>
      </c>
      <c r="B18" s="701" t="s">
        <v>2504</v>
      </c>
      <c r="C18" s="701" t="s">
        <v>491</v>
      </c>
      <c r="P18" s="711" t="s">
        <v>2656</v>
      </c>
    </row>
    <row r="19" spans="1:16" ht="16.5" thickBot="1">
      <c r="A19" s="707"/>
      <c r="B19" s="707" t="s">
        <v>2667</v>
      </c>
      <c r="C19" s="708"/>
      <c r="D19" s="709"/>
      <c r="E19" s="709"/>
      <c r="F19" s="709"/>
      <c r="G19" s="709"/>
      <c r="H19" s="709"/>
      <c r="I19" s="709"/>
      <c r="J19" s="709"/>
      <c r="K19" s="709"/>
      <c r="L19" s="709"/>
      <c r="M19" s="709"/>
      <c r="N19" s="709"/>
      <c r="O19" s="709"/>
      <c r="P19" s="708"/>
    </row>
    <row r="20" spans="1:16" ht="16.5" thickBot="1">
      <c r="A20" s="714" t="s">
        <v>2402</v>
      </c>
      <c r="B20" s="701" t="s">
        <v>2504</v>
      </c>
      <c r="C20" s="273" t="s">
        <v>491</v>
      </c>
      <c r="P20" s="1220" t="s">
        <v>2656</v>
      </c>
    </row>
    <row r="21" spans="1:16">
      <c r="A21" s="482"/>
      <c r="B21" s="1223" t="s">
        <v>3789</v>
      </c>
      <c r="C21" s="1221" t="s">
        <v>3785</v>
      </c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1221" t="s">
        <v>2664</v>
      </c>
    </row>
    <row r="22" spans="1:16">
      <c r="A22" s="490"/>
      <c r="B22" s="1221" t="s">
        <v>3790</v>
      </c>
      <c r="C22" s="705" t="s">
        <v>2663</v>
      </c>
      <c r="P22" s="705"/>
    </row>
    <row r="23" spans="1:16">
      <c r="A23" s="490"/>
      <c r="B23" s="1221" t="s">
        <v>3791</v>
      </c>
      <c r="C23" s="1221" t="s">
        <v>3786</v>
      </c>
      <c r="P23" s="705"/>
    </row>
    <row r="24" spans="1:16">
      <c r="A24" s="490"/>
      <c r="B24" s="1221" t="s">
        <v>3792</v>
      </c>
      <c r="C24" s="1221" t="s">
        <v>3787</v>
      </c>
      <c r="P24" s="705"/>
    </row>
    <row r="25" spans="1:16">
      <c r="A25" s="490"/>
      <c r="B25" s="1221" t="s">
        <v>3793</v>
      </c>
      <c r="C25" s="1221" t="s">
        <v>3788</v>
      </c>
      <c r="P25" s="705"/>
    </row>
    <row r="26" spans="1:16" ht="16.5" thickBot="1">
      <c r="A26" s="702"/>
      <c r="B26" s="1224" t="s">
        <v>3794</v>
      </c>
      <c r="C26" s="706"/>
      <c r="D26" s="703"/>
      <c r="E26" s="703"/>
      <c r="F26" s="703"/>
      <c r="G26" s="703"/>
      <c r="H26" s="703"/>
      <c r="I26" s="703"/>
      <c r="J26" s="703"/>
      <c r="K26" s="703"/>
      <c r="L26" s="703"/>
      <c r="M26" s="703"/>
      <c r="N26" s="703"/>
      <c r="O26" s="703"/>
      <c r="P26" s="706"/>
    </row>
    <row r="27" spans="1:16" ht="16.5" thickBot="1">
      <c r="A27" s="714" t="s">
        <v>2665</v>
      </c>
      <c r="B27" s="701" t="s">
        <v>2504</v>
      </c>
      <c r="C27" s="701" t="s">
        <v>491</v>
      </c>
      <c r="P27" s="711" t="s">
        <v>2656</v>
      </c>
    </row>
    <row r="28" spans="1:16" ht="16.5" thickBot="1">
      <c r="A28" s="707"/>
      <c r="B28" s="1227" t="s">
        <v>2666</v>
      </c>
      <c r="C28" s="1226" t="s">
        <v>3795</v>
      </c>
      <c r="D28" s="709"/>
      <c r="E28" s="709"/>
      <c r="F28" s="709"/>
      <c r="G28" s="709"/>
      <c r="H28" s="709"/>
      <c r="I28" s="709"/>
      <c r="J28" s="709"/>
      <c r="K28" s="709"/>
      <c r="L28" s="709"/>
      <c r="M28" s="709"/>
      <c r="N28" s="709"/>
      <c r="O28" s="709"/>
      <c r="P28" s="708"/>
    </row>
    <row r="30" spans="1:16">
      <c r="A30" s="715" t="s">
        <v>2800</v>
      </c>
    </row>
    <row r="31" spans="1:16" ht="16.5" thickBot="1">
      <c r="A31" s="700" t="s">
        <v>490</v>
      </c>
    </row>
    <row r="32" spans="1:16" ht="16.5" thickBot="1">
      <c r="A32" s="714" t="s">
        <v>2775</v>
      </c>
      <c r="B32" s="701"/>
      <c r="C32" s="701"/>
      <c r="P32" s="711"/>
    </row>
    <row r="33" spans="1:16">
      <c r="A33" s="482"/>
      <c r="B33" s="1231" t="s">
        <v>3815</v>
      </c>
      <c r="C33" s="704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704"/>
    </row>
    <row r="34" spans="1:16" ht="16.5" thickBot="1">
      <c r="A34" s="702"/>
      <c r="B34" s="702" t="s">
        <v>2776</v>
      </c>
      <c r="C34" s="706"/>
      <c r="D34" s="703"/>
      <c r="E34" s="703"/>
      <c r="F34" s="703"/>
      <c r="G34" s="703"/>
      <c r="H34" s="703"/>
      <c r="I34" s="703"/>
      <c r="J34" s="703"/>
      <c r="K34" s="703"/>
      <c r="L34" s="703"/>
      <c r="M34" s="703"/>
      <c r="N34" s="703"/>
      <c r="O34" s="703"/>
      <c r="P34" s="706"/>
    </row>
    <row r="35" spans="1:16" ht="16.5" thickBot="1">
      <c r="A35" s="714" t="s">
        <v>2802</v>
      </c>
      <c r="B35" s="701" t="s">
        <v>2504</v>
      </c>
      <c r="C35" s="701" t="s">
        <v>491</v>
      </c>
      <c r="P35" s="711" t="s">
        <v>2656</v>
      </c>
    </row>
    <row r="36" spans="1:16" ht="16.5" thickBot="1">
      <c r="A36" s="707"/>
      <c r="B36" s="707" t="s">
        <v>2803</v>
      </c>
      <c r="C36" s="708"/>
      <c r="D36" s="709"/>
      <c r="E36" s="709"/>
      <c r="F36" s="709"/>
      <c r="G36" s="709"/>
      <c r="H36" s="709"/>
      <c r="I36" s="709"/>
      <c r="J36" s="709"/>
      <c r="K36" s="709"/>
      <c r="L36" s="709"/>
      <c r="M36" s="709"/>
      <c r="N36" s="709"/>
      <c r="O36" s="709"/>
      <c r="P36" s="708"/>
    </row>
    <row r="37" spans="1:16" ht="16.5" thickBot="1">
      <c r="A37" s="714" t="s">
        <v>585</v>
      </c>
      <c r="B37" s="701" t="s">
        <v>2504</v>
      </c>
      <c r="C37" s="273" t="s">
        <v>491</v>
      </c>
      <c r="P37" s="711" t="s">
        <v>2656</v>
      </c>
    </row>
    <row r="38" spans="1:16">
      <c r="A38" s="482"/>
      <c r="B38" s="1231" t="s">
        <v>2765</v>
      </c>
      <c r="C38" s="1221" t="s">
        <v>3645</v>
      </c>
      <c r="D38" s="200"/>
      <c r="E38" s="200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1229" t="s">
        <v>2760</v>
      </c>
    </row>
    <row r="39" spans="1:16">
      <c r="A39" s="490"/>
      <c r="B39" s="490" t="s">
        <v>2766</v>
      </c>
      <c r="C39" s="705" t="s">
        <v>2762</v>
      </c>
      <c r="P39" s="1230" t="s">
        <v>2761</v>
      </c>
    </row>
    <row r="40" spans="1:16">
      <c r="A40" s="490"/>
      <c r="B40" s="1234" t="s">
        <v>2773</v>
      </c>
      <c r="C40" s="1222" t="s">
        <v>3637</v>
      </c>
      <c r="P40" s="705"/>
    </row>
    <row r="41" spans="1:16">
      <c r="A41" s="490"/>
      <c r="B41" s="1234" t="s">
        <v>3814</v>
      </c>
      <c r="C41" s="705" t="s">
        <v>2763</v>
      </c>
      <c r="P41" s="705"/>
    </row>
    <row r="42" spans="1:16">
      <c r="A42" s="597"/>
      <c r="B42" s="597" t="s">
        <v>2767</v>
      </c>
      <c r="C42" s="712" t="s">
        <v>2764</v>
      </c>
      <c r="P42" s="712"/>
    </row>
    <row r="43" spans="1:16">
      <c r="A43" s="597"/>
      <c r="B43" s="597" t="s">
        <v>2768</v>
      </c>
      <c r="C43" s="1233" t="s">
        <v>3813</v>
      </c>
      <c r="P43" s="712"/>
    </row>
    <row r="44" spans="1:16">
      <c r="A44" s="597"/>
      <c r="B44" s="597" t="s">
        <v>2769</v>
      </c>
      <c r="C44" s="712"/>
      <c r="P44" s="712"/>
    </row>
    <row r="45" spans="1:16">
      <c r="A45" s="597"/>
      <c r="B45" s="597" t="s">
        <v>2770</v>
      </c>
      <c r="C45" s="712"/>
      <c r="P45" s="712"/>
    </row>
    <row r="46" spans="1:16">
      <c r="A46" s="597"/>
      <c r="B46" s="597" t="s">
        <v>2771</v>
      </c>
      <c r="C46" s="712"/>
      <c r="P46" s="712"/>
    </row>
    <row r="47" spans="1:16">
      <c r="A47" s="597"/>
      <c r="B47" s="597" t="s">
        <v>2772</v>
      </c>
      <c r="C47" s="712"/>
      <c r="P47" s="712"/>
    </row>
    <row r="48" spans="1:16" ht="16.5" thickBot="1">
      <c r="A48" s="702"/>
      <c r="B48" s="702" t="s">
        <v>2774</v>
      </c>
      <c r="C48" s="706"/>
      <c r="D48" s="703"/>
      <c r="E48" s="703"/>
      <c r="F48" s="703"/>
      <c r="G48" s="703"/>
      <c r="H48" s="703"/>
      <c r="I48" s="703"/>
      <c r="J48" s="703"/>
      <c r="K48" s="703"/>
      <c r="L48" s="703"/>
      <c r="M48" s="703"/>
      <c r="N48" s="703"/>
      <c r="O48" s="703"/>
      <c r="P48" s="706"/>
    </row>
    <row r="49" spans="1:16" ht="16.5" thickBot="1">
      <c r="A49" s="714" t="s">
        <v>2735</v>
      </c>
      <c r="B49" s="701" t="s">
        <v>2504</v>
      </c>
      <c r="C49" s="701" t="s">
        <v>491</v>
      </c>
      <c r="P49" s="711" t="s">
        <v>2656</v>
      </c>
    </row>
    <row r="50" spans="1:16">
      <c r="A50" s="482"/>
      <c r="B50" s="482"/>
      <c r="C50" s="704" t="s">
        <v>2736</v>
      </c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00"/>
      <c r="O50" s="200"/>
      <c r="P50" s="704"/>
    </row>
    <row r="51" spans="1:16" ht="16.5" thickBot="1">
      <c r="A51" s="702"/>
      <c r="B51" s="702"/>
      <c r="C51" s="706" t="s">
        <v>2737</v>
      </c>
      <c r="D51" s="703"/>
      <c r="E51" s="703"/>
      <c r="F51" s="703"/>
      <c r="G51" s="703"/>
      <c r="H51" s="703"/>
      <c r="I51" s="703"/>
      <c r="J51" s="703"/>
      <c r="K51" s="703"/>
      <c r="L51" s="703"/>
      <c r="M51" s="703"/>
      <c r="N51" s="703"/>
      <c r="O51" s="703"/>
      <c r="P51" s="706"/>
    </row>
    <row r="52" spans="1:16" ht="16.5" thickBot="1">
      <c r="A52" s="714" t="s">
        <v>822</v>
      </c>
      <c r="B52" s="701" t="s">
        <v>2504</v>
      </c>
      <c r="C52" s="701" t="s">
        <v>491</v>
      </c>
      <c r="P52" s="711" t="s">
        <v>2656</v>
      </c>
    </row>
    <row r="53" spans="1:16">
      <c r="A53" s="482"/>
      <c r="B53" s="482" t="s">
        <v>2750</v>
      </c>
      <c r="C53" s="704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  <c r="P53" s="704" t="s">
        <v>2751</v>
      </c>
    </row>
    <row r="54" spans="1:16" ht="16.5" thickBot="1">
      <c r="A54" s="702"/>
      <c r="B54" s="702" t="s">
        <v>2749</v>
      </c>
      <c r="C54" s="706"/>
      <c r="D54" s="703"/>
      <c r="E54" s="703"/>
      <c r="F54" s="703"/>
      <c r="G54" s="703"/>
      <c r="H54" s="703"/>
      <c r="I54" s="703"/>
      <c r="J54" s="703"/>
      <c r="K54" s="703"/>
      <c r="L54" s="703"/>
      <c r="M54" s="703"/>
      <c r="N54" s="703"/>
      <c r="O54" s="703"/>
      <c r="P54" s="706"/>
    </row>
    <row r="55" spans="1:16" ht="16.5" thickBot="1">
      <c r="A55" s="714" t="s">
        <v>588</v>
      </c>
      <c r="B55" s="701" t="s">
        <v>2504</v>
      </c>
      <c r="C55" s="701" t="s">
        <v>491</v>
      </c>
      <c r="P55" s="711" t="s">
        <v>2656</v>
      </c>
    </row>
    <row r="56" spans="1:16" ht="16.5" thickBot="1">
      <c r="A56" s="707"/>
      <c r="B56" s="707"/>
      <c r="C56" s="708" t="s">
        <v>2752</v>
      </c>
      <c r="D56" s="709"/>
      <c r="E56" s="709"/>
      <c r="F56" s="709"/>
      <c r="G56" s="709"/>
      <c r="H56" s="709"/>
      <c r="I56" s="709"/>
      <c r="J56" s="709"/>
      <c r="K56" s="709"/>
      <c r="L56" s="709"/>
      <c r="M56" s="709"/>
      <c r="N56" s="709"/>
      <c r="O56" s="709"/>
      <c r="P56" s="708" t="s">
        <v>2683</v>
      </c>
    </row>
    <row r="57" spans="1:16" ht="16.5" thickBot="1">
      <c r="A57" s="714" t="s">
        <v>2804</v>
      </c>
      <c r="B57" s="701" t="s">
        <v>2504</v>
      </c>
      <c r="C57" s="701" t="s">
        <v>491</v>
      </c>
      <c r="P57" s="711" t="s">
        <v>2656</v>
      </c>
    </row>
    <row r="58" spans="1:16" ht="16.5" thickBot="1">
      <c r="A58" s="707"/>
      <c r="B58" s="707" t="s">
        <v>2805</v>
      </c>
      <c r="C58" s="708"/>
      <c r="D58" s="709"/>
      <c r="E58" s="709"/>
      <c r="F58" s="709"/>
      <c r="G58" s="709"/>
      <c r="H58" s="709"/>
      <c r="I58" s="709"/>
      <c r="J58" s="709"/>
      <c r="K58" s="709"/>
      <c r="L58" s="709"/>
      <c r="M58" s="709"/>
      <c r="N58" s="709"/>
      <c r="O58" s="709"/>
      <c r="P58" s="708"/>
    </row>
    <row r="59" spans="1:16" ht="16.5" thickBot="1">
      <c r="A59" s="714" t="s">
        <v>827</v>
      </c>
      <c r="B59" s="701" t="s">
        <v>2504</v>
      </c>
      <c r="C59" s="701" t="s">
        <v>491</v>
      </c>
      <c r="P59" s="711" t="s">
        <v>2656</v>
      </c>
    </row>
    <row r="60" spans="1:16">
      <c r="A60" s="482"/>
      <c r="B60" s="482" t="s">
        <v>2688</v>
      </c>
      <c r="C60" s="704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704" t="s">
        <v>2683</v>
      </c>
    </row>
    <row r="61" spans="1:16" ht="16.5" thickBot="1">
      <c r="A61" s="702"/>
      <c r="B61" s="702" t="s">
        <v>2689</v>
      </c>
      <c r="C61" s="706"/>
      <c r="D61" s="703"/>
      <c r="E61" s="703"/>
      <c r="F61" s="703"/>
      <c r="G61" s="703"/>
      <c r="H61" s="703"/>
      <c r="I61" s="703"/>
      <c r="J61" s="703"/>
      <c r="K61" s="703"/>
      <c r="L61" s="703"/>
      <c r="M61" s="703"/>
      <c r="N61" s="703"/>
      <c r="O61" s="703"/>
      <c r="P61" s="706"/>
    </row>
    <row r="62" spans="1:16" ht="16.5" thickBot="1">
      <c r="A62" s="714" t="s">
        <v>2806</v>
      </c>
      <c r="B62" s="701" t="s">
        <v>2504</v>
      </c>
      <c r="C62" s="701" t="s">
        <v>491</v>
      </c>
      <c r="P62" s="711" t="s">
        <v>2656</v>
      </c>
    </row>
    <row r="63" spans="1:16" ht="16.5" thickBot="1">
      <c r="A63" s="707"/>
      <c r="B63" s="707" t="s">
        <v>2807</v>
      </c>
      <c r="C63" s="708"/>
      <c r="D63" s="709"/>
      <c r="E63" s="709"/>
      <c r="F63" s="709"/>
      <c r="G63" s="709"/>
      <c r="H63" s="709"/>
      <c r="I63" s="709"/>
      <c r="J63" s="709"/>
      <c r="K63" s="709"/>
      <c r="L63" s="709"/>
      <c r="M63" s="709"/>
      <c r="N63" s="709"/>
      <c r="O63" s="709"/>
      <c r="P63" s="708"/>
    </row>
    <row r="64" spans="1:16" ht="16.5" thickBot="1">
      <c r="A64" s="714" t="s">
        <v>830</v>
      </c>
      <c r="B64" s="701" t="s">
        <v>2504</v>
      </c>
      <c r="C64" s="701" t="s">
        <v>491</v>
      </c>
      <c r="P64" s="711" t="s">
        <v>2656</v>
      </c>
    </row>
    <row r="65" spans="1:16">
      <c r="A65" s="482"/>
      <c r="B65" s="1231" t="s">
        <v>3810</v>
      </c>
      <c r="C65" s="1229" t="s">
        <v>2710</v>
      </c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1229" t="s">
        <v>2706</v>
      </c>
    </row>
    <row r="66" spans="1:16">
      <c r="A66" s="490"/>
      <c r="B66" s="1234" t="s">
        <v>2713</v>
      </c>
      <c r="C66" s="1230" t="s">
        <v>2711</v>
      </c>
      <c r="P66" s="1230" t="s">
        <v>2707</v>
      </c>
    </row>
    <row r="67" spans="1:16">
      <c r="B67" s="1238" t="s">
        <v>2714</v>
      </c>
      <c r="C67" s="1230" t="s">
        <v>2715</v>
      </c>
      <c r="P67" s="1233" t="s">
        <v>2708</v>
      </c>
    </row>
    <row r="68" spans="1:16">
      <c r="A68" s="597"/>
      <c r="B68" s="1236" t="s">
        <v>3808</v>
      </c>
      <c r="C68" s="1230" t="s">
        <v>2716</v>
      </c>
      <c r="P68" s="1233" t="s">
        <v>2709</v>
      </c>
    </row>
    <row r="69" spans="1:16">
      <c r="A69" s="597"/>
      <c r="B69" s="1236" t="s">
        <v>3807</v>
      </c>
      <c r="C69" s="1230" t="s">
        <v>2717</v>
      </c>
      <c r="P69" s="712"/>
    </row>
    <row r="70" spans="1:16">
      <c r="A70" s="597"/>
      <c r="B70" s="1236" t="s">
        <v>3809</v>
      </c>
      <c r="C70" s="1230" t="s">
        <v>2712</v>
      </c>
      <c r="P70" s="712"/>
    </row>
    <row r="71" spans="1:16">
      <c r="A71" s="597"/>
      <c r="B71" s="597"/>
      <c r="C71" s="1230" t="s">
        <v>2718</v>
      </c>
      <c r="P71" s="712"/>
    </row>
    <row r="72" spans="1:16">
      <c r="A72" s="597"/>
      <c r="B72" s="597"/>
      <c r="C72" s="1230" t="s">
        <v>2719</v>
      </c>
      <c r="P72" s="712"/>
    </row>
    <row r="73" spans="1:16" ht="16.5" thickBot="1">
      <c r="A73" s="702"/>
      <c r="B73" s="702"/>
      <c r="C73" s="1237" t="s">
        <v>2720</v>
      </c>
      <c r="D73" s="703"/>
      <c r="E73" s="703"/>
      <c r="F73" s="703"/>
      <c r="G73" s="703"/>
      <c r="H73" s="703"/>
      <c r="I73" s="703"/>
      <c r="J73" s="703"/>
      <c r="K73" s="703"/>
      <c r="L73" s="703"/>
      <c r="M73" s="703"/>
      <c r="N73" s="703"/>
      <c r="O73" s="703"/>
      <c r="P73" s="706"/>
    </row>
    <row r="74" spans="1:16" ht="16.5" thickBot="1">
      <c r="A74" s="714" t="s">
        <v>2700</v>
      </c>
      <c r="B74" s="701" t="s">
        <v>2504</v>
      </c>
      <c r="C74" s="701" t="s">
        <v>491</v>
      </c>
      <c r="P74" s="711" t="s">
        <v>2656</v>
      </c>
    </row>
    <row r="75" spans="1:16">
      <c r="A75" s="482" t="s">
        <v>2696</v>
      </c>
      <c r="B75" s="482" t="s">
        <v>2703</v>
      </c>
      <c r="C75" s="1229" t="s">
        <v>3805</v>
      </c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1229" t="s">
        <v>2697</v>
      </c>
    </row>
    <row r="76" spans="1:16">
      <c r="A76" s="490" t="s">
        <v>2696</v>
      </c>
      <c r="B76" s="490" t="s">
        <v>2704</v>
      </c>
      <c r="C76" s="705"/>
      <c r="P76" s="1230" t="s">
        <v>2698</v>
      </c>
    </row>
    <row r="77" spans="1:16">
      <c r="A77" s="597" t="s">
        <v>2699</v>
      </c>
      <c r="B77" s="597" t="s">
        <v>2705</v>
      </c>
      <c r="C77" s="1233" t="s">
        <v>2729</v>
      </c>
      <c r="P77" s="712"/>
    </row>
    <row r="78" spans="1:16" ht="16.5" thickBot="1">
      <c r="A78" s="702" t="s">
        <v>2701</v>
      </c>
      <c r="B78" s="702" t="s">
        <v>2702</v>
      </c>
      <c r="C78" s="706"/>
      <c r="D78" s="703"/>
      <c r="E78" s="703"/>
      <c r="F78" s="703"/>
      <c r="G78" s="703"/>
      <c r="H78" s="703"/>
      <c r="I78" s="703"/>
      <c r="J78" s="703"/>
      <c r="K78" s="703"/>
      <c r="L78" s="703"/>
      <c r="M78" s="703"/>
      <c r="N78" s="703"/>
      <c r="O78" s="703"/>
      <c r="P78" s="706"/>
    </row>
    <row r="79" spans="1:16" ht="16.5" thickBot="1">
      <c r="A79" s="714" t="s">
        <v>2684</v>
      </c>
      <c r="B79" s="701" t="s">
        <v>2504</v>
      </c>
      <c r="C79" s="701" t="s">
        <v>491</v>
      </c>
      <c r="P79" s="711" t="s">
        <v>2656</v>
      </c>
    </row>
    <row r="80" spans="1:16">
      <c r="A80" s="482" t="s">
        <v>2685</v>
      </c>
      <c r="B80" s="482" t="s">
        <v>2687</v>
      </c>
      <c r="C80" s="704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704"/>
    </row>
    <row r="81" spans="1:16" ht="16.5" thickBot="1">
      <c r="A81" s="702" t="s">
        <v>2676</v>
      </c>
      <c r="B81" s="702" t="s">
        <v>2686</v>
      </c>
      <c r="C81" s="706"/>
      <c r="D81" s="703"/>
      <c r="E81" s="703"/>
      <c r="F81" s="703"/>
      <c r="G81" s="703"/>
      <c r="H81" s="703"/>
      <c r="I81" s="703"/>
      <c r="J81" s="703"/>
      <c r="K81" s="703"/>
      <c r="L81" s="703"/>
      <c r="M81" s="703"/>
      <c r="N81" s="703"/>
      <c r="O81" s="703"/>
      <c r="P81" s="706"/>
    </row>
    <row r="82" spans="1:16" ht="16.5" thickBot="1">
      <c r="A82" s="714" t="s">
        <v>2742</v>
      </c>
      <c r="B82" s="701" t="s">
        <v>2504</v>
      </c>
      <c r="C82" s="701" t="s">
        <v>491</v>
      </c>
      <c r="P82" s="711" t="s">
        <v>2656</v>
      </c>
    </row>
    <row r="83" spans="1:16">
      <c r="A83" s="482"/>
      <c r="B83" s="1231" t="s">
        <v>2747</v>
      </c>
      <c r="C83" s="1229" t="s">
        <v>2746</v>
      </c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1229" t="s">
        <v>2743</v>
      </c>
    </row>
    <row r="84" spans="1:16">
      <c r="A84" s="490"/>
      <c r="B84" s="1234" t="s">
        <v>2748</v>
      </c>
      <c r="C84" s="1222" t="s">
        <v>3644</v>
      </c>
      <c r="P84" s="1230" t="s">
        <v>2744</v>
      </c>
    </row>
    <row r="85" spans="1:16">
      <c r="A85" s="490"/>
      <c r="B85" s="490"/>
      <c r="C85" s="1222" t="s">
        <v>3641</v>
      </c>
      <c r="P85" s="1230" t="s">
        <v>2745</v>
      </c>
    </row>
    <row r="86" spans="1:16">
      <c r="A86" s="490"/>
      <c r="B86" s="490"/>
      <c r="C86" s="1222" t="s">
        <v>3642</v>
      </c>
      <c r="P86" s="705"/>
    </row>
    <row r="87" spans="1:16" ht="16.5" thickBot="1">
      <c r="A87" s="702"/>
      <c r="B87" s="702"/>
      <c r="C87" s="1225" t="s">
        <v>3643</v>
      </c>
      <c r="D87" s="703"/>
      <c r="E87" s="703"/>
      <c r="F87" s="703"/>
      <c r="G87" s="703"/>
      <c r="H87" s="703"/>
      <c r="I87" s="703"/>
      <c r="J87" s="703"/>
      <c r="K87" s="703"/>
      <c r="L87" s="703"/>
      <c r="M87" s="703"/>
      <c r="N87" s="703"/>
      <c r="O87" s="703"/>
      <c r="P87" s="706"/>
    </row>
    <row r="88" spans="1:16" ht="16.5" thickBot="1">
      <c r="A88" s="714" t="s">
        <v>2808</v>
      </c>
      <c r="B88" s="701" t="s">
        <v>2504</v>
      </c>
      <c r="C88" s="701" t="s">
        <v>491</v>
      </c>
      <c r="P88" s="711" t="s">
        <v>2656</v>
      </c>
    </row>
    <row r="89" spans="1:16" ht="16.5" thickBot="1">
      <c r="A89" s="707"/>
      <c r="B89" s="707" t="s">
        <v>2809</v>
      </c>
      <c r="C89" s="708"/>
      <c r="D89" s="709"/>
      <c r="E89" s="709"/>
      <c r="F89" s="709"/>
      <c r="G89" s="709"/>
      <c r="H89" s="709"/>
      <c r="I89" s="709"/>
      <c r="J89" s="709"/>
      <c r="K89" s="709"/>
      <c r="L89" s="709"/>
      <c r="M89" s="709"/>
      <c r="N89" s="709"/>
      <c r="O89" s="709"/>
      <c r="P89" s="708"/>
    </row>
    <row r="90" spans="1:16" ht="16.5" thickBot="1">
      <c r="A90" s="714" t="s">
        <v>589</v>
      </c>
      <c r="B90" s="701" t="s">
        <v>2504</v>
      </c>
      <c r="C90" s="701" t="s">
        <v>491</v>
      </c>
      <c r="P90" s="711" t="s">
        <v>2656</v>
      </c>
    </row>
    <row r="91" spans="1:16">
      <c r="A91" s="482" t="s">
        <v>2675</v>
      </c>
      <c r="B91" s="1231" t="s">
        <v>2738</v>
      </c>
      <c r="C91" s="1229" t="s">
        <v>2728</v>
      </c>
      <c r="D91" s="200"/>
      <c r="E91" s="200"/>
      <c r="F91" s="200"/>
      <c r="G91" s="200"/>
      <c r="H91" s="200"/>
      <c r="I91" s="200"/>
      <c r="J91" s="200"/>
      <c r="K91" s="200"/>
      <c r="L91" s="200"/>
      <c r="M91" s="200"/>
      <c r="N91" s="200"/>
      <c r="O91" s="200"/>
      <c r="P91" s="1229" t="s">
        <v>2724</v>
      </c>
    </row>
    <row r="92" spans="1:16">
      <c r="A92" s="490"/>
      <c r="B92" s="1234" t="s">
        <v>2739</v>
      </c>
      <c r="C92" s="1230" t="s">
        <v>2731</v>
      </c>
      <c r="P92" s="705"/>
    </row>
    <row r="93" spans="1:16">
      <c r="A93" s="490"/>
      <c r="B93" s="490" t="s">
        <v>2740</v>
      </c>
      <c r="C93" s="1230" t="s">
        <v>2732</v>
      </c>
      <c r="P93" s="705"/>
    </row>
    <row r="94" spans="1:16">
      <c r="A94" s="490"/>
      <c r="B94" s="490" t="s">
        <v>2741</v>
      </c>
      <c r="C94" s="705"/>
      <c r="P94" s="705"/>
    </row>
    <row r="95" spans="1:16" ht="16.5" thickBot="1">
      <c r="A95" s="702" t="s">
        <v>2676</v>
      </c>
      <c r="B95" s="702" t="s">
        <v>2733</v>
      </c>
      <c r="C95" s="706"/>
      <c r="D95" s="703"/>
      <c r="E95" s="703"/>
      <c r="F95" s="703"/>
      <c r="G95" s="703"/>
      <c r="H95" s="703"/>
      <c r="I95" s="703"/>
      <c r="J95" s="703"/>
      <c r="K95" s="703"/>
      <c r="L95" s="703"/>
      <c r="M95" s="703"/>
      <c r="N95" s="703"/>
      <c r="O95" s="703"/>
      <c r="P95" s="706"/>
    </row>
    <row r="96" spans="1:16" ht="16.5" thickBot="1">
      <c r="A96" s="714" t="s">
        <v>2756</v>
      </c>
      <c r="B96" s="701"/>
      <c r="C96" s="701"/>
      <c r="P96" s="711"/>
    </row>
    <row r="97" spans="1:16">
      <c r="A97" s="482"/>
      <c r="B97" s="482" t="s">
        <v>2758</v>
      </c>
      <c r="C97" s="704" t="s">
        <v>2757</v>
      </c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704"/>
    </row>
    <row r="98" spans="1:16">
      <c r="A98" s="490"/>
      <c r="B98" s="1234" t="s">
        <v>3811</v>
      </c>
      <c r="C98" s="705"/>
      <c r="P98" s="705"/>
    </row>
    <row r="99" spans="1:16">
      <c r="A99" s="490"/>
      <c r="B99" s="1234" t="s">
        <v>3812</v>
      </c>
      <c r="C99" s="705"/>
      <c r="P99" s="705"/>
    </row>
    <row r="100" spans="1:16" ht="16.5" thickBot="1">
      <c r="A100" s="702"/>
      <c r="B100" s="1235" t="s">
        <v>2759</v>
      </c>
      <c r="C100" s="706"/>
      <c r="D100" s="703"/>
      <c r="E100" s="703"/>
      <c r="F100" s="703"/>
      <c r="G100" s="703"/>
      <c r="H100" s="703"/>
      <c r="I100" s="703"/>
      <c r="J100" s="703"/>
      <c r="K100" s="703"/>
      <c r="L100" s="703"/>
      <c r="M100" s="703"/>
      <c r="N100" s="703"/>
      <c r="O100" s="703"/>
      <c r="P100" s="706"/>
    </row>
    <row r="101" spans="1:16" ht="16.5" thickBot="1">
      <c r="A101" s="714" t="s">
        <v>2725</v>
      </c>
      <c r="B101" s="701" t="s">
        <v>2504</v>
      </c>
      <c r="C101" s="701" t="s">
        <v>491</v>
      </c>
      <c r="P101" s="711" t="s">
        <v>2656</v>
      </c>
    </row>
    <row r="102" spans="1:16">
      <c r="A102" s="482"/>
      <c r="B102" s="1231" t="s">
        <v>2726</v>
      </c>
      <c r="C102" s="1229" t="s">
        <v>2734</v>
      </c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1229" t="s">
        <v>2724</v>
      </c>
    </row>
    <row r="103" spans="1:16" ht="16.5" thickBot="1">
      <c r="A103" s="702"/>
      <c r="B103" s="1235" t="s">
        <v>2727</v>
      </c>
      <c r="C103" s="706"/>
      <c r="D103" s="703"/>
      <c r="E103" s="703"/>
      <c r="F103" s="703"/>
      <c r="G103" s="703"/>
      <c r="H103" s="703"/>
      <c r="I103" s="703"/>
      <c r="J103" s="703"/>
      <c r="K103" s="703"/>
      <c r="L103" s="703"/>
      <c r="M103" s="703"/>
      <c r="N103" s="703"/>
      <c r="O103" s="703"/>
      <c r="P103" s="706"/>
    </row>
    <row r="104" spans="1:16" ht="16.5" thickBot="1">
      <c r="A104" s="714" t="s">
        <v>2810</v>
      </c>
      <c r="B104" s="701" t="s">
        <v>2504</v>
      </c>
      <c r="C104" s="701" t="s">
        <v>491</v>
      </c>
      <c r="P104" s="711" t="s">
        <v>2656</v>
      </c>
    </row>
    <row r="105" spans="1:16" ht="16.5" thickBot="1">
      <c r="A105" s="707"/>
      <c r="B105" s="707" t="s">
        <v>2811</v>
      </c>
      <c r="C105" s="708"/>
      <c r="D105" s="709"/>
      <c r="E105" s="709"/>
      <c r="F105" s="709"/>
      <c r="G105" s="709"/>
      <c r="H105" s="709"/>
      <c r="I105" s="709"/>
      <c r="J105" s="709"/>
      <c r="K105" s="709"/>
      <c r="L105" s="709"/>
      <c r="M105" s="709"/>
      <c r="N105" s="709"/>
      <c r="O105" s="709"/>
      <c r="P105" s="708"/>
    </row>
    <row r="106" spans="1:16" ht="16.5" thickBot="1">
      <c r="A106" s="714" t="s">
        <v>846</v>
      </c>
      <c r="B106" s="701" t="s">
        <v>2504</v>
      </c>
      <c r="C106" s="701" t="s">
        <v>491</v>
      </c>
      <c r="P106" s="711" t="s">
        <v>2656</v>
      </c>
    </row>
    <row r="107" spans="1:16">
      <c r="A107" s="482"/>
      <c r="B107" s="482" t="s">
        <v>2722</v>
      </c>
      <c r="C107" s="1229" t="s">
        <v>2730</v>
      </c>
      <c r="D107" s="200"/>
      <c r="E107" s="200"/>
      <c r="F107" s="200"/>
      <c r="G107" s="200"/>
      <c r="H107" s="200"/>
      <c r="I107" s="200"/>
      <c r="J107" s="200"/>
      <c r="K107" s="200"/>
      <c r="L107" s="200"/>
      <c r="M107" s="200"/>
      <c r="N107" s="200"/>
      <c r="O107" s="200"/>
      <c r="P107" s="1229" t="s">
        <v>2721</v>
      </c>
    </row>
    <row r="108" spans="1:16" ht="16.5" thickBot="1">
      <c r="A108" s="702"/>
      <c r="B108" s="702" t="s">
        <v>2723</v>
      </c>
      <c r="C108" s="706"/>
      <c r="D108" s="703"/>
      <c r="E108" s="703"/>
      <c r="F108" s="703"/>
      <c r="G108" s="703"/>
      <c r="H108" s="703"/>
      <c r="I108" s="703"/>
      <c r="J108" s="703"/>
      <c r="K108" s="703"/>
      <c r="L108" s="703"/>
      <c r="M108" s="703"/>
      <c r="N108" s="703"/>
      <c r="O108" s="703"/>
      <c r="P108" s="706"/>
    </row>
    <row r="109" spans="1:16" ht="16.5" thickBot="1">
      <c r="A109" s="714" t="s">
        <v>848</v>
      </c>
      <c r="B109" s="701" t="s">
        <v>2504</v>
      </c>
      <c r="C109" s="701" t="s">
        <v>491</v>
      </c>
      <c r="P109" s="711" t="s">
        <v>2656</v>
      </c>
    </row>
    <row r="110" spans="1:16">
      <c r="A110" s="482" t="s">
        <v>2675</v>
      </c>
      <c r="B110" s="1231" t="s">
        <v>2694</v>
      </c>
      <c r="C110" s="1229" t="s">
        <v>2691</v>
      </c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1229" t="s">
        <v>2690</v>
      </c>
    </row>
    <row r="111" spans="1:16">
      <c r="A111" s="490"/>
      <c r="B111" s="1234" t="s">
        <v>3806</v>
      </c>
      <c r="C111" s="1230" t="s">
        <v>2692</v>
      </c>
      <c r="P111" s="705"/>
    </row>
    <row r="112" spans="1:16">
      <c r="A112" s="597"/>
      <c r="B112" s="597" t="s">
        <v>2695</v>
      </c>
      <c r="C112" s="712"/>
      <c r="P112" s="712"/>
    </row>
    <row r="113" spans="1:16">
      <c r="A113" s="597" t="s">
        <v>2676</v>
      </c>
      <c r="B113" s="1236" t="s">
        <v>2693</v>
      </c>
      <c r="C113" s="712"/>
      <c r="P113" s="712"/>
    </row>
    <row r="114" spans="1:16">
      <c r="A114" s="597"/>
      <c r="B114" s="597" t="s">
        <v>2681</v>
      </c>
      <c r="C114" s="712"/>
      <c r="P114" s="712"/>
    </row>
    <row r="115" spans="1:16" ht="16.5" thickBot="1">
      <c r="A115" s="702"/>
      <c r="B115" s="1235" t="s">
        <v>2682</v>
      </c>
      <c r="C115" s="706"/>
      <c r="D115" s="703"/>
      <c r="E115" s="703"/>
      <c r="F115" s="703"/>
      <c r="G115" s="703"/>
      <c r="H115" s="703"/>
      <c r="I115" s="703"/>
      <c r="J115" s="703"/>
      <c r="K115" s="703"/>
      <c r="L115" s="703"/>
      <c r="M115" s="703"/>
      <c r="N115" s="703"/>
      <c r="O115" s="703"/>
      <c r="P115" s="706"/>
    </row>
    <row r="117" spans="1:16" ht="16.5" thickBot="1">
      <c r="A117" s="715" t="s">
        <v>2799</v>
      </c>
    </row>
    <row r="118" spans="1:16" ht="16.5" thickBot="1">
      <c r="A118" s="714" t="s">
        <v>2753</v>
      </c>
      <c r="B118" s="701" t="s">
        <v>2504</v>
      </c>
      <c r="C118" s="701" t="s">
        <v>491</v>
      </c>
      <c r="P118" s="711" t="s">
        <v>2656</v>
      </c>
    </row>
    <row r="119" spans="1:16">
      <c r="A119" s="482"/>
      <c r="B119" s="1231" t="s">
        <v>2754</v>
      </c>
      <c r="C119" s="704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704"/>
    </row>
    <row r="120" spans="1:16" ht="16.5" thickBot="1">
      <c r="A120" s="702"/>
      <c r="B120" s="702" t="s">
        <v>2755</v>
      </c>
      <c r="C120" s="706"/>
      <c r="D120" s="703"/>
      <c r="E120" s="703"/>
      <c r="F120" s="703"/>
      <c r="G120" s="703"/>
      <c r="H120" s="703"/>
      <c r="I120" s="703"/>
      <c r="J120" s="703"/>
      <c r="K120" s="703"/>
      <c r="L120" s="703"/>
      <c r="M120" s="703"/>
      <c r="N120" s="703"/>
      <c r="O120" s="703"/>
      <c r="P120" s="706"/>
    </row>
    <row r="121" spans="1:16">
      <c r="A121" s="602"/>
      <c r="B121" s="602"/>
      <c r="C121" s="713"/>
      <c r="P121" s="713"/>
    </row>
    <row r="122" spans="1:16" ht="16.5" thickBot="1">
      <c r="A122" s="715" t="s">
        <v>2798</v>
      </c>
    </row>
    <row r="123" spans="1:16" ht="16.5" thickBot="1">
      <c r="A123" s="714" t="s">
        <v>2797</v>
      </c>
      <c r="B123" s="701" t="s">
        <v>2504</v>
      </c>
      <c r="C123" s="701" t="s">
        <v>491</v>
      </c>
      <c r="P123" s="711" t="s">
        <v>2656</v>
      </c>
    </row>
    <row r="124" spans="1:16">
      <c r="A124" s="482"/>
      <c r="B124" s="482" t="s">
        <v>2795</v>
      </c>
      <c r="C124" s="704" t="s">
        <v>2780</v>
      </c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704" t="s">
        <v>2777</v>
      </c>
    </row>
    <row r="125" spans="1:16">
      <c r="A125" s="490"/>
      <c r="B125" s="490" t="s">
        <v>2792</v>
      </c>
      <c r="C125" s="705" t="s">
        <v>2781</v>
      </c>
      <c r="P125" s="705" t="s">
        <v>2778</v>
      </c>
    </row>
    <row r="126" spans="1:16">
      <c r="A126" s="490"/>
      <c r="B126" s="490" t="s">
        <v>2796</v>
      </c>
      <c r="C126" s="705" t="s">
        <v>2782</v>
      </c>
      <c r="P126" s="705" t="s">
        <v>2779</v>
      </c>
    </row>
    <row r="127" spans="1:16">
      <c r="A127" s="490"/>
      <c r="B127" s="490" t="s">
        <v>2794</v>
      </c>
      <c r="C127" s="705" t="s">
        <v>2783</v>
      </c>
      <c r="P127" s="705"/>
    </row>
    <row r="128" spans="1:16">
      <c r="A128" s="597"/>
      <c r="B128" s="597" t="s">
        <v>2788</v>
      </c>
      <c r="C128" s="712" t="s">
        <v>2786</v>
      </c>
      <c r="P128" s="712"/>
    </row>
    <row r="129" spans="1:16">
      <c r="A129" s="597"/>
      <c r="B129" s="597" t="s">
        <v>2789</v>
      </c>
      <c r="C129" s="712" t="s">
        <v>2787</v>
      </c>
      <c r="P129" s="712"/>
    </row>
    <row r="130" spans="1:16">
      <c r="A130" s="597"/>
      <c r="B130" s="597" t="s">
        <v>2790</v>
      </c>
      <c r="C130" s="712" t="s">
        <v>2784</v>
      </c>
      <c r="P130" s="712"/>
    </row>
    <row r="131" spans="1:16">
      <c r="A131" s="597"/>
      <c r="B131" s="597" t="s">
        <v>2791</v>
      </c>
      <c r="C131" s="712" t="s">
        <v>2785</v>
      </c>
      <c r="P131" s="712"/>
    </row>
    <row r="132" spans="1:16" ht="16.5" thickBot="1">
      <c r="A132" s="702"/>
      <c r="B132" s="702" t="s">
        <v>2793</v>
      </c>
      <c r="C132" s="706"/>
      <c r="D132" s="703"/>
      <c r="E132" s="703"/>
      <c r="F132" s="703"/>
      <c r="G132" s="703"/>
      <c r="H132" s="703"/>
      <c r="I132" s="703"/>
      <c r="J132" s="703"/>
      <c r="K132" s="703"/>
      <c r="L132" s="703"/>
      <c r="M132" s="703"/>
      <c r="N132" s="703"/>
      <c r="O132" s="703"/>
      <c r="P132" s="706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21</vt:i4>
      </vt:variant>
      <vt:variant>
        <vt:lpstr>已命名的範圍</vt:lpstr>
      </vt:variant>
      <vt:variant>
        <vt:i4>3</vt:i4>
      </vt:variant>
    </vt:vector>
  </HeadingPairs>
  <TitlesOfParts>
    <vt:vector size="24" baseType="lpstr">
      <vt:lpstr>計價表</vt:lpstr>
      <vt:lpstr>大團報價單</vt:lpstr>
      <vt:lpstr>小團No FOC報價單</vt:lpstr>
      <vt:lpstr>換算</vt:lpstr>
      <vt:lpstr>Frankenland_Czech_2017</vt:lpstr>
      <vt:lpstr>Austria EF_2017</vt:lpstr>
      <vt:lpstr>EETS_Prague_2016</vt:lpstr>
      <vt:lpstr>HUNGARY 2016-2017</vt:lpstr>
      <vt:lpstr>Croatia-Slovenia 2015-2016</vt:lpstr>
      <vt:lpstr>Slovakian Entrance + Meal fees</vt:lpstr>
      <vt:lpstr>Germany LU 2016</vt:lpstr>
      <vt:lpstr>Germany Meals 2016-2017+EF 2017</vt:lpstr>
      <vt:lpstr>Jungfrau_2017 +Swiss meals 2016</vt:lpstr>
      <vt:lpstr>POLAND EF</vt:lpstr>
      <vt:lpstr>NH Germany_2016</vt:lpstr>
      <vt:lpstr>NH Germany Far East 2016</vt:lpstr>
      <vt:lpstr>Frankenland Germany 2015</vt:lpstr>
      <vt:lpstr>NH Italy 2016</vt:lpstr>
      <vt:lpstr>Major French+Italian entrances</vt:lpstr>
      <vt:lpstr>Coach_2016</vt:lpstr>
      <vt:lpstr>Munka2</vt:lpstr>
      <vt:lpstr>大團報價單!Print_Area</vt:lpstr>
      <vt:lpstr>'小團No FOC報價單'!Print_Area</vt:lpstr>
      <vt:lpstr>計價表!Print_Area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zsuzsi</dc:creator>
  <cp:lastModifiedBy>Una</cp:lastModifiedBy>
  <cp:lastPrinted>2014-02-05T13:11:09Z</cp:lastPrinted>
  <dcterms:created xsi:type="dcterms:W3CDTF">1998-03-15T20:38:14Z</dcterms:created>
  <dcterms:modified xsi:type="dcterms:W3CDTF">2017-11-29T06:45:07Z</dcterms:modified>
</cp:coreProperties>
</file>