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eetsuser\Desktop\"/>
    </mc:Choice>
  </mc:AlternateContent>
  <bookViews>
    <workbookView xWindow="8040" yWindow="-210" windowWidth="16605" windowHeight="8550" tabRatio="697" activeTab="3"/>
  </bookViews>
  <sheets>
    <sheet name="Quotation Sheet" sheetId="1" r:id="rId1"/>
    <sheet name="Big Group" sheetId="4" r:id="rId2"/>
    <sheet name="Small Group no FOC" sheetId="2" r:id="rId3"/>
    <sheet name="Calculation" sheetId="3" r:id="rId4"/>
  </sheets>
  <definedNames>
    <definedName name="_xlnm.Print_Area" localSheetId="1">'Big Group'!$A$1:$J$99</definedName>
    <definedName name="_xlnm.Print_Area" localSheetId="0">'Quotation Sheet'!$A$1:$AF$410</definedName>
    <definedName name="_xlnm.Print_Area" localSheetId="2">'Small Group no FOC'!$A$1:$J$102</definedName>
  </definedNames>
  <calcPr calcId="162913"/>
</workbook>
</file>

<file path=xl/calcChain.xml><?xml version="1.0" encoding="utf-8"?>
<calcChain xmlns="http://schemas.openxmlformats.org/spreadsheetml/2006/main">
  <c r="E3" i="3" l="1"/>
  <c r="F3" i="3"/>
  <c r="D3" i="3"/>
  <c r="G3" i="3"/>
  <c r="M3" i="3"/>
  <c r="J3" i="3"/>
  <c r="H3" i="3"/>
  <c r="I3" i="3"/>
  <c r="I4" i="3" s="1"/>
  <c r="K3" i="3"/>
  <c r="L3" i="3"/>
  <c r="E17" i="3"/>
  <c r="F17" i="3"/>
  <c r="D17" i="3"/>
  <c r="G17" i="3"/>
  <c r="M17" i="3"/>
  <c r="J17" i="3"/>
  <c r="AD22" i="1" s="1"/>
  <c r="AD29" i="1" s="1"/>
  <c r="H17" i="3"/>
  <c r="I17" i="3"/>
  <c r="I18" i="3" s="1"/>
  <c r="K17" i="3"/>
  <c r="L17" i="3"/>
  <c r="D37" i="1"/>
  <c r="E37" i="1"/>
  <c r="F37" i="1"/>
  <c r="G37" i="1"/>
  <c r="H37" i="1"/>
  <c r="C37" i="1"/>
  <c r="I65" i="2"/>
  <c r="H63" i="2"/>
  <c r="I63" i="2"/>
  <c r="J63" i="2"/>
  <c r="I66" i="4"/>
  <c r="H66" i="4"/>
  <c r="G66" i="4"/>
  <c r="F66" i="4"/>
  <c r="E66" i="4"/>
  <c r="D66" i="4"/>
  <c r="C66" i="4"/>
  <c r="F76" i="4"/>
  <c r="E76" i="4"/>
  <c r="C76" i="4"/>
  <c r="B76" i="4"/>
  <c r="I75" i="4"/>
  <c r="H75" i="4"/>
  <c r="F75" i="4"/>
  <c r="E75" i="4"/>
  <c r="C75" i="4"/>
  <c r="B75" i="4"/>
  <c r="I74" i="4"/>
  <c r="H74" i="4"/>
  <c r="F74" i="4"/>
  <c r="E74" i="4"/>
  <c r="C74" i="4"/>
  <c r="B74" i="4"/>
  <c r="I73" i="4"/>
  <c r="H73" i="4"/>
  <c r="F73" i="4"/>
  <c r="E73" i="4"/>
  <c r="C73" i="4"/>
  <c r="B73" i="4"/>
  <c r="I72" i="4"/>
  <c r="H72" i="4"/>
  <c r="F72" i="4"/>
  <c r="E72" i="4"/>
  <c r="C72" i="4"/>
  <c r="B72" i="4"/>
  <c r="I71" i="4"/>
  <c r="H71" i="4"/>
  <c r="F71" i="4"/>
  <c r="E71" i="4"/>
  <c r="C71" i="4"/>
  <c r="B71" i="4"/>
  <c r="I70" i="4"/>
  <c r="H70" i="4"/>
  <c r="F70" i="4"/>
  <c r="E70" i="4"/>
  <c r="C70" i="4"/>
  <c r="B70" i="4"/>
  <c r="F64" i="4"/>
  <c r="I63" i="4"/>
  <c r="H63" i="4"/>
  <c r="G63" i="4"/>
  <c r="F63" i="4"/>
  <c r="E63" i="4"/>
  <c r="D63" i="4"/>
  <c r="C63" i="4"/>
  <c r="I60" i="4"/>
  <c r="H60" i="4"/>
  <c r="C60" i="4"/>
  <c r="C58" i="4"/>
  <c r="C57" i="4"/>
  <c r="C56" i="4"/>
  <c r="A50" i="4"/>
  <c r="B49" i="4"/>
  <c r="A49" i="4"/>
  <c r="A48" i="4"/>
  <c r="B47" i="4"/>
  <c r="A47" i="4"/>
  <c r="A46" i="4"/>
  <c r="B45" i="4"/>
  <c r="A45" i="4"/>
  <c r="A44" i="4"/>
  <c r="B43" i="4"/>
  <c r="A43" i="4"/>
  <c r="A42" i="4"/>
  <c r="B41" i="4"/>
  <c r="A41" i="4"/>
  <c r="A40" i="4"/>
  <c r="B39" i="4"/>
  <c r="A39" i="4"/>
  <c r="A38" i="4"/>
  <c r="B37" i="4"/>
  <c r="A37" i="4"/>
  <c r="A36" i="4"/>
  <c r="B35" i="4"/>
  <c r="A35" i="4"/>
  <c r="A34" i="4"/>
  <c r="B33" i="4"/>
  <c r="A33" i="4"/>
  <c r="A32" i="4"/>
  <c r="B31" i="4"/>
  <c r="A31" i="4"/>
  <c r="A30" i="4"/>
  <c r="B29" i="4"/>
  <c r="A29" i="4"/>
  <c r="A28" i="4"/>
  <c r="B27" i="4"/>
  <c r="A27" i="4"/>
  <c r="A26" i="4"/>
  <c r="B25" i="4"/>
  <c r="A25" i="4"/>
  <c r="A24" i="4"/>
  <c r="B23" i="4"/>
  <c r="A23" i="4"/>
  <c r="A22" i="4"/>
  <c r="B21" i="4"/>
  <c r="A21" i="4"/>
  <c r="A20" i="4"/>
  <c r="B19" i="4"/>
  <c r="A19" i="4"/>
  <c r="A18" i="4"/>
  <c r="B17" i="4"/>
  <c r="A17" i="4"/>
  <c r="A16" i="4"/>
  <c r="B15" i="4"/>
  <c r="A15" i="4"/>
  <c r="A14" i="4"/>
  <c r="B13" i="4"/>
  <c r="A13" i="4"/>
  <c r="A12" i="4"/>
  <c r="B11" i="4"/>
  <c r="A11" i="4"/>
  <c r="D65" i="2"/>
  <c r="E65" i="2"/>
  <c r="G63" i="2"/>
  <c r="A11" i="2"/>
  <c r="B11" i="2"/>
  <c r="A12" i="2"/>
  <c r="A13" i="2"/>
  <c r="B13" i="2"/>
  <c r="A14" i="2"/>
  <c r="A15" i="2"/>
  <c r="B15" i="2"/>
  <c r="A16" i="2"/>
  <c r="A17" i="2"/>
  <c r="B17" i="2"/>
  <c r="A18" i="2"/>
  <c r="A19" i="2"/>
  <c r="B19" i="2"/>
  <c r="A20" i="2"/>
  <c r="A21" i="2"/>
  <c r="B21" i="2"/>
  <c r="A22" i="2"/>
  <c r="A23" i="2"/>
  <c r="B23" i="2"/>
  <c r="A24" i="2"/>
  <c r="A25" i="2"/>
  <c r="B25" i="2"/>
  <c r="A26" i="2"/>
  <c r="A27" i="2"/>
  <c r="B27" i="2"/>
  <c r="A28" i="2"/>
  <c r="A29" i="2"/>
  <c r="B29" i="2"/>
  <c r="A30" i="2"/>
  <c r="A31" i="2"/>
  <c r="B31" i="2"/>
  <c r="A32" i="2"/>
  <c r="A33" i="2"/>
  <c r="B33" i="2"/>
  <c r="A34" i="2"/>
  <c r="A35" i="2"/>
  <c r="B35" i="2"/>
  <c r="A36" i="2"/>
  <c r="A37" i="2"/>
  <c r="B37" i="2"/>
  <c r="A38" i="2"/>
  <c r="A39" i="2"/>
  <c r="B39" i="2"/>
  <c r="A40" i="2"/>
  <c r="A41" i="2"/>
  <c r="B41" i="2"/>
  <c r="A42" i="2"/>
  <c r="A43" i="2"/>
  <c r="B43" i="2"/>
  <c r="A44" i="2"/>
  <c r="A45" i="2"/>
  <c r="B45" i="2"/>
  <c r="A46" i="2"/>
  <c r="A47" i="2"/>
  <c r="B47" i="2"/>
  <c r="A48" i="2"/>
  <c r="A49" i="2"/>
  <c r="B49" i="2"/>
  <c r="A50" i="2"/>
  <c r="C56" i="2"/>
  <c r="C57" i="2"/>
  <c r="C58" i="2"/>
  <c r="C60" i="2"/>
  <c r="H60" i="2"/>
  <c r="I60" i="2"/>
  <c r="F63" i="2"/>
  <c r="E63" i="2"/>
  <c r="D63" i="2"/>
  <c r="C63" i="2"/>
  <c r="H65" i="2"/>
  <c r="G65" i="2"/>
  <c r="F65" i="2"/>
  <c r="F66" i="2"/>
  <c r="B70" i="2"/>
  <c r="C70" i="2"/>
  <c r="E70" i="2"/>
  <c r="F70" i="2"/>
  <c r="H70" i="2"/>
  <c r="I70" i="2"/>
  <c r="B71" i="2"/>
  <c r="C71" i="2"/>
  <c r="E71" i="2"/>
  <c r="F71" i="2"/>
  <c r="H71" i="2"/>
  <c r="I71" i="2"/>
  <c r="B72" i="2"/>
  <c r="C72" i="2"/>
  <c r="E72" i="2"/>
  <c r="F72" i="2"/>
  <c r="H72" i="2"/>
  <c r="I72" i="2"/>
  <c r="B73" i="2"/>
  <c r="C73" i="2"/>
  <c r="E73" i="2"/>
  <c r="F73" i="2"/>
  <c r="H73" i="2"/>
  <c r="I73" i="2"/>
  <c r="B74" i="2"/>
  <c r="C74" i="2"/>
  <c r="E74" i="2"/>
  <c r="F74" i="2"/>
  <c r="H74" i="2"/>
  <c r="I74" i="2"/>
  <c r="B75" i="2"/>
  <c r="C75" i="2"/>
  <c r="E75" i="2"/>
  <c r="F75" i="2"/>
  <c r="H75" i="2"/>
  <c r="I75" i="2"/>
  <c r="B76" i="2"/>
  <c r="C76" i="2"/>
  <c r="E76" i="2"/>
  <c r="F76" i="2"/>
  <c r="F10" i="3" l="1"/>
  <c r="M22" i="1"/>
  <c r="M29" i="1" s="1"/>
  <c r="E18" i="3"/>
  <c r="Q22" i="3" s="1"/>
  <c r="N17" i="3"/>
  <c r="H4" i="3"/>
  <c r="C10" i="3"/>
  <c r="E4" i="3"/>
  <c r="G4" i="3"/>
  <c r="D4" i="3"/>
  <c r="C4" i="3"/>
  <c r="G10" i="3"/>
  <c r="D18" i="3"/>
  <c r="Q23" i="3" s="1"/>
  <c r="B10" i="3"/>
  <c r="N3" i="3"/>
  <c r="H18" i="3"/>
  <c r="M25" i="3" s="1"/>
  <c r="G18" i="3"/>
  <c r="D22" i="3" l="1"/>
  <c r="P22" i="3"/>
  <c r="L22" i="3"/>
  <c r="J22" i="3"/>
  <c r="C22" i="3"/>
  <c r="G22" i="3"/>
  <c r="B22" i="3"/>
  <c r="N22" i="3"/>
  <c r="H22" i="3"/>
  <c r="O22" i="3"/>
  <c r="F22" i="3"/>
  <c r="E22" i="3"/>
  <c r="I22" i="3"/>
  <c r="M22" i="3"/>
  <c r="F9" i="3"/>
  <c r="B11" i="3"/>
  <c r="C11" i="3"/>
  <c r="E11" i="3"/>
  <c r="C9" i="3"/>
  <c r="D11" i="3"/>
  <c r="H11" i="3"/>
  <c r="G11" i="3"/>
  <c r="I11" i="3"/>
  <c r="F11" i="3"/>
  <c r="D10" i="3"/>
  <c r="F8" i="3"/>
  <c r="B8" i="3"/>
  <c r="B9" i="3"/>
  <c r="E10" i="3"/>
  <c r="I10" i="3"/>
  <c r="J23" i="3"/>
  <c r="D9" i="3"/>
  <c r="H9" i="3"/>
  <c r="E8" i="3"/>
  <c r="G9" i="3"/>
  <c r="H10" i="3"/>
  <c r="E9" i="3"/>
  <c r="F4" i="3"/>
  <c r="D8" i="3"/>
  <c r="C8" i="3"/>
  <c r="G8" i="3"/>
  <c r="I8" i="3"/>
  <c r="H8" i="3"/>
  <c r="I9" i="3"/>
  <c r="E25" i="3"/>
  <c r="F23" i="3"/>
  <c r="O23" i="3"/>
  <c r="F18" i="3"/>
  <c r="N24" i="3" s="1"/>
  <c r="B23" i="3"/>
  <c r="E23" i="3"/>
  <c r="M23" i="3"/>
  <c r="L23" i="3"/>
  <c r="P23" i="3"/>
  <c r="G23" i="3"/>
  <c r="D25" i="3"/>
  <c r="Q24" i="3"/>
  <c r="D23" i="3"/>
  <c r="N23" i="3"/>
  <c r="J25" i="3"/>
  <c r="O25" i="3"/>
  <c r="H25" i="3"/>
  <c r="B25" i="3"/>
  <c r="L25" i="3"/>
  <c r="I23" i="3"/>
  <c r="H23" i="3"/>
  <c r="C23" i="3"/>
  <c r="I25" i="3"/>
  <c r="C25" i="3"/>
  <c r="Q25" i="3"/>
  <c r="P25" i="3"/>
  <c r="G25" i="3"/>
  <c r="N25" i="3"/>
  <c r="F25" i="3"/>
  <c r="G12" i="3" l="1"/>
  <c r="G13" i="3" s="1"/>
  <c r="D22" i="1" s="1"/>
  <c r="D29" i="1" s="1"/>
  <c r="C12" i="3"/>
  <c r="C13" i="3" s="1"/>
  <c r="H22" i="1" s="1"/>
  <c r="H29" i="1" s="1"/>
  <c r="C26" i="3"/>
  <c r="C27" i="3" s="1"/>
  <c r="C30" i="3" s="1"/>
  <c r="N25" i="1"/>
  <c r="F12" i="3"/>
  <c r="F13" i="3" s="1"/>
  <c r="E22" i="1" s="1"/>
  <c r="E29" i="1" s="1"/>
  <c r="N27" i="1"/>
  <c r="N23" i="1"/>
  <c r="B12" i="3"/>
  <c r="B13" i="3" s="1"/>
  <c r="I22" i="1" s="1"/>
  <c r="I29" i="1" s="1"/>
  <c r="D12" i="3"/>
  <c r="D13" i="3" s="1"/>
  <c r="G22" i="1" s="1"/>
  <c r="G29" i="1" s="1"/>
  <c r="L23" i="1"/>
  <c r="E12" i="3"/>
  <c r="E13" i="3" s="1"/>
  <c r="F22" i="1" s="1"/>
  <c r="F29" i="1" s="1"/>
  <c r="O25" i="1"/>
  <c r="O29" i="1"/>
  <c r="Q23" i="1"/>
  <c r="P29" i="1"/>
  <c r="O23" i="1"/>
  <c r="L31" i="1"/>
  <c r="P31" i="1"/>
  <c r="H12" i="3"/>
  <c r="H13" i="3" s="1"/>
  <c r="C22" i="1" s="1"/>
  <c r="C29" i="1" s="1"/>
  <c r="P25" i="1"/>
  <c r="N29" i="1"/>
  <c r="P27" i="1"/>
  <c r="J22" i="1"/>
  <c r="J29" i="1" s="1"/>
  <c r="J26" i="3"/>
  <c r="J27" i="3" s="1"/>
  <c r="T22" i="1" s="1"/>
  <c r="T29" i="1" s="1"/>
  <c r="Q31" i="1"/>
  <c r="L25" i="1"/>
  <c r="O27" i="1"/>
  <c r="K31" i="1"/>
  <c r="K27" i="1"/>
  <c r="K23" i="1"/>
  <c r="B26" i="3"/>
  <c r="B27" i="3" s="1"/>
  <c r="B30" i="3" s="1"/>
  <c r="K29" i="1"/>
  <c r="K25" i="1"/>
  <c r="F26" i="3"/>
  <c r="F27" i="3" s="1"/>
  <c r="F30" i="3" s="1"/>
  <c r="I12" i="3"/>
  <c r="I13" i="3" s="1"/>
  <c r="P24" i="3"/>
  <c r="P26" i="3" s="1"/>
  <c r="P27" i="3" s="1"/>
  <c r="L24" i="3"/>
  <c r="L26" i="3" s="1"/>
  <c r="L27" i="3" s="1"/>
  <c r="L29" i="1"/>
  <c r="G26" i="3"/>
  <c r="G27" i="3" s="1"/>
  <c r="G30" i="3" s="1"/>
  <c r="E26" i="3"/>
  <c r="E27" i="3" s="1"/>
  <c r="E30" i="3" s="1"/>
  <c r="O24" i="3"/>
  <c r="O26" i="3" s="1"/>
  <c r="O27" i="3" s="1"/>
  <c r="M24" i="3"/>
  <c r="M26" i="3" s="1"/>
  <c r="M27" i="3" s="1"/>
  <c r="AH22" i="1" s="1"/>
  <c r="AH29" i="1" s="1"/>
  <c r="Q26" i="3"/>
  <c r="Q27" i="3" s="1"/>
  <c r="AC22" i="1" s="1"/>
  <c r="AC29" i="1" s="1"/>
  <c r="D26" i="3"/>
  <c r="D27" i="3" s="1"/>
  <c r="I26" i="3"/>
  <c r="I27" i="3" s="1"/>
  <c r="H26" i="3"/>
  <c r="H27" i="3" s="1"/>
  <c r="N26" i="3"/>
  <c r="N27" i="3" s="1"/>
  <c r="AA22" i="1" l="1"/>
  <c r="AA29" i="1" s="1"/>
  <c r="AB22" i="1"/>
  <c r="AB29" i="1" s="1"/>
  <c r="Q27" i="1"/>
  <c r="W22" i="1"/>
  <c r="W29" i="1" s="1"/>
  <c r="N31" i="1"/>
  <c r="O31" i="1"/>
  <c r="Q25" i="1"/>
  <c r="P23" i="1"/>
  <c r="L27" i="1"/>
  <c r="Q29" i="1"/>
  <c r="J30" i="3"/>
  <c r="X22" i="1"/>
  <c r="X29" i="1" s="1"/>
  <c r="L30" i="3"/>
  <c r="AI22" i="1"/>
  <c r="AI29" i="1" s="1"/>
  <c r="M30" i="3"/>
  <c r="Y22" i="1"/>
  <c r="Y29" i="1" s="1"/>
  <c r="Q30" i="3"/>
  <c r="AF22" i="1"/>
  <c r="AF29" i="1" s="1"/>
  <c r="O30" i="3"/>
  <c r="U22" i="1"/>
  <c r="U29" i="1" s="1"/>
  <c r="I30" i="3"/>
  <c r="Z22" i="1"/>
  <c r="Z29" i="1" s="1"/>
  <c r="D30" i="3"/>
  <c r="H30" i="3"/>
  <c r="V22" i="1"/>
  <c r="V29" i="1" s="1"/>
  <c r="P30" i="3"/>
  <c r="AE22" i="1"/>
  <c r="AE29" i="1" s="1"/>
  <c r="AG22" i="1"/>
  <c r="AG29" i="1" s="1"/>
  <c r="N30" i="3"/>
</calcChain>
</file>

<file path=xl/sharedStrings.xml><?xml version="1.0" encoding="utf-8"?>
<sst xmlns="http://schemas.openxmlformats.org/spreadsheetml/2006/main" count="6736" uniqueCount="2315">
  <si>
    <t>* Through Guide p.Day 130.-</t>
  </si>
  <si>
    <t>Gold</t>
  </si>
  <si>
    <t>marc, july, aug</t>
  </si>
  <si>
    <t>FIX RATES</t>
  </si>
  <si>
    <t>NOT downtown, not even city-centre</t>
  </si>
  <si>
    <t>Zara Continental 4*+</t>
  </si>
  <si>
    <t>on request can get lower, depends on availability</t>
  </si>
  <si>
    <t>Ratz Wolfgang lake cruise St.Gilgen-St.Wolfgang</t>
  </si>
  <si>
    <t>1hour cruise start and ending in St.Gilgen</t>
  </si>
  <si>
    <t>Cat.A  65.00€</t>
  </si>
  <si>
    <t>Cat.C 40.00€</t>
  </si>
  <si>
    <t>www.hotelzuercherhof.ch</t>
  </si>
  <si>
    <t>www.walliser-keller.ch</t>
  </si>
  <si>
    <t>jun-sep</t>
  </si>
  <si>
    <t>other</t>
  </si>
  <si>
    <t>PISEK</t>
  </si>
  <si>
    <t>DVORAK</t>
  </si>
  <si>
    <t>MALY PIVOVAR  4*</t>
  </si>
  <si>
    <t>low season</t>
  </si>
  <si>
    <t>IMPERIAL</t>
  </si>
  <si>
    <t>JUN</t>
  </si>
  <si>
    <t>Liberec</t>
  </si>
  <si>
    <t>BABYLON 4*</t>
  </si>
  <si>
    <t>JUL-AUG</t>
  </si>
  <si>
    <t>Jindrichuv</t>
  </si>
  <si>
    <t>officially 4*, but looks like 3*</t>
  </si>
  <si>
    <t xml:space="preserve">If ( 7 x ) : </t>
  </si>
  <si>
    <t>Orlik castle</t>
  </si>
  <si>
    <t>RENAISSANCE</t>
  </si>
  <si>
    <t>july, aug</t>
  </si>
  <si>
    <t>high s</t>
  </si>
  <si>
    <t>Koln</t>
  </si>
  <si>
    <t>Park Inn</t>
  </si>
  <si>
    <t>KASSEL</t>
  </si>
  <si>
    <t>Movenpick Hotel</t>
  </si>
  <si>
    <t>city centre</t>
  </si>
  <si>
    <t>febr, march</t>
  </si>
  <si>
    <t>only 37 TWN room</t>
  </si>
  <si>
    <t>Wienerwald</t>
  </si>
  <si>
    <t>Vital Seminarh. Steinberger</t>
  </si>
  <si>
    <t>high</t>
  </si>
  <si>
    <t>Loipersdorf</t>
  </si>
  <si>
    <t>H. Loipersdorf</t>
  </si>
  <si>
    <t>febr,mar,apr</t>
  </si>
  <si>
    <t>Villa Brandauer</t>
  </si>
  <si>
    <t>no TRP room</t>
  </si>
  <si>
    <t>GERMAN TWN rooms only</t>
  </si>
  <si>
    <t>Kitzhof</t>
  </si>
  <si>
    <t>20/apr-12/july</t>
  </si>
  <si>
    <t>12/jul-05/sep</t>
  </si>
  <si>
    <t>05/sep-29/nov</t>
  </si>
  <si>
    <t>Novotel Danube</t>
  </si>
  <si>
    <t>Mercure Buda</t>
  </si>
  <si>
    <t>Mercure Metropol</t>
  </si>
  <si>
    <t>do not use, rooms are too small, bad location</t>
  </si>
  <si>
    <t>SARVAR</t>
  </si>
  <si>
    <t>Spirit</t>
  </si>
  <si>
    <t>Dresden-Radebull 30 min. From DRS</t>
  </si>
  <si>
    <t>Mannheim</t>
  </si>
  <si>
    <t>PASSAU</t>
  </si>
  <si>
    <t>TREFFHOTEL</t>
  </si>
  <si>
    <t>54 rooms</t>
  </si>
  <si>
    <t>REUTTE</t>
  </si>
  <si>
    <t>32 rooms</t>
  </si>
  <si>
    <t>MOSERHOF</t>
  </si>
  <si>
    <t>35 rooms</t>
  </si>
  <si>
    <t>BESTWESTERN</t>
  </si>
  <si>
    <t>CROWN PLAZA</t>
  </si>
  <si>
    <t>MARRIOTT</t>
  </si>
  <si>
    <t>HILTON</t>
  </si>
  <si>
    <t>Friedrichshafen</t>
  </si>
  <si>
    <t>BEST WESTERN</t>
  </si>
  <si>
    <t>SEEHOTEL</t>
  </si>
  <si>
    <t>Garmisch</t>
  </si>
  <si>
    <t>Grand H. Sonnenbichl</t>
  </si>
  <si>
    <t>Rothenburg</t>
  </si>
  <si>
    <t>ZUM RAPPEN</t>
  </si>
  <si>
    <t>Rother Hahn</t>
  </si>
  <si>
    <t>low s.</t>
  </si>
  <si>
    <t>JUL/AUG</t>
  </si>
  <si>
    <t>Schweinfurt</t>
  </si>
  <si>
    <t>May/Sep/Oct</t>
  </si>
  <si>
    <t>ETAP</t>
  </si>
  <si>
    <t>Stuttgart</t>
  </si>
  <si>
    <t>Wiesbaden</t>
  </si>
  <si>
    <t>Chinese meals Salzkammergut</t>
  </si>
  <si>
    <t>Chinese meals Linz</t>
  </si>
  <si>
    <t>6x 9,5€</t>
  </si>
  <si>
    <t>Chinese meals Salzburg</t>
  </si>
  <si>
    <t>5x-8€</t>
  </si>
  <si>
    <t>* for China groups one € less!!!</t>
  </si>
  <si>
    <t>Chinese meals Innsbruck</t>
  </si>
  <si>
    <t>Chinese meals Graz</t>
  </si>
  <si>
    <t xml:space="preserve">Chinese Meals Vienna </t>
  </si>
  <si>
    <t>5x</t>
  </si>
  <si>
    <t>Stiftrestaurant Melk 3x</t>
  </si>
  <si>
    <t>Fischer Wirt</t>
  </si>
  <si>
    <t>C)--Tour,Guide,Entrance,&amp;Transportation   included, according to our english itinerary. Luxury airconditioned LDC</t>
    <phoneticPr fontId="23" type="noConversion"/>
  </si>
  <si>
    <t xml:space="preserve">         from         </t>
    <phoneticPr fontId="23" type="noConversion"/>
  </si>
  <si>
    <t xml:space="preserve"> </t>
    <phoneticPr fontId="23" type="noConversion"/>
  </si>
  <si>
    <t>2006/</t>
    <phoneticPr fontId="23" type="noConversion"/>
  </si>
  <si>
    <t>-without gd</t>
  </si>
  <si>
    <t>-with gd</t>
  </si>
  <si>
    <t>Cruise (Krems-Melk)</t>
  </si>
  <si>
    <t>Cruise (Spitz-Krems)</t>
  </si>
  <si>
    <t>Dachstein</t>
  </si>
  <si>
    <t>Strauss Museun</t>
  </si>
  <si>
    <t>115.-</t>
  </si>
  <si>
    <t>feb,marc</t>
  </si>
  <si>
    <t>cancellation policy very bad</t>
  </si>
  <si>
    <t>BOPPARD</t>
  </si>
  <si>
    <t>Bellevue</t>
  </si>
  <si>
    <t>Sunday 8 € cheaper</t>
  </si>
  <si>
    <t>Koblenz</t>
  </si>
  <si>
    <t>Diehl's Hotel</t>
  </si>
  <si>
    <t>on request only</t>
  </si>
  <si>
    <t>Luitpoldpark</t>
  </si>
  <si>
    <t>rates are in CHF</t>
  </si>
  <si>
    <t>last minute on request</t>
  </si>
  <si>
    <t>** If Prag Castle + St.Vita  ( without Golden Lane )</t>
  </si>
  <si>
    <t>Mucha Museum</t>
  </si>
  <si>
    <t>Black Light Show Faust/Image</t>
  </si>
  <si>
    <t xml:space="preserve">Moravsky Cave + cable car + boat </t>
  </si>
  <si>
    <t>Chinese meals in Prague, Brno</t>
  </si>
  <si>
    <t xml:space="preserve"> * Castle : Konopiste </t>
  </si>
  <si>
    <t xml:space="preserve">Karlstein  </t>
  </si>
  <si>
    <t xml:space="preserve">Smetana Museum </t>
  </si>
  <si>
    <t xml:space="preserve">Mozart Museum </t>
  </si>
  <si>
    <t xml:space="preserve">St.Barbara  </t>
  </si>
  <si>
    <t>Museum of Art Decorative</t>
  </si>
  <si>
    <t>Radisson Blu Badischer Hof</t>
  </si>
  <si>
    <t>3 course dinner 32; 4 course dinner 39 p.p.</t>
  </si>
  <si>
    <t>RADISSON  Blu</t>
  </si>
  <si>
    <t>Marriott</t>
  </si>
  <si>
    <t>lowest possible rate</t>
  </si>
  <si>
    <t>Courtyard Marriott City Centre</t>
  </si>
  <si>
    <t>Hilton</t>
  </si>
  <si>
    <t>Kempinski Bristol</t>
  </si>
  <si>
    <t>Leonardo</t>
  </si>
  <si>
    <t>Park Inn City West</t>
  </si>
  <si>
    <t>Steigenberger</t>
  </si>
  <si>
    <t>Grand City Dresden Radebul</t>
  </si>
  <si>
    <t>Holiday Inn City South</t>
  </si>
  <si>
    <t>Radisson Blu</t>
  </si>
  <si>
    <t>Sheraton CongressAirport</t>
  </si>
  <si>
    <t>Radisson Blu Airport</t>
  </si>
  <si>
    <t>Mainau Flower Garden</t>
  </si>
  <si>
    <t>Deutsches Museum</t>
  </si>
  <si>
    <t>BMW Museum ( Monday is close )</t>
  </si>
  <si>
    <t>Würzburg Residenz</t>
  </si>
  <si>
    <t>Zugspitzroundtrip</t>
  </si>
  <si>
    <t>Zugspitzroundtrip+3 Course Lunch</t>
  </si>
  <si>
    <t>* Fair period &amp; Stop dates in Prag  : 20-25/MAR ; 09-12/APR ; 23-26/APR ; 5-08/MAY ;  13-16/MAY</t>
  </si>
  <si>
    <t xml:space="preserve">  26-29/MAY ; 13-16/JUN ; 26-29/JUN ; 23/SEP-03/OCT ; 16-19/OCT ; 29/DEC/05 -02/JAN/06</t>
  </si>
  <si>
    <t>* Child under 12 y.old : additional bed with parent  80 % tour fee ; Without bed 60 % tour fee</t>
    <phoneticPr fontId="23" type="noConversion"/>
  </si>
  <si>
    <t>** Any other entrance fee not include in this quotation will be provide as  supplement later **</t>
    <phoneticPr fontId="18" type="noConversion"/>
  </si>
  <si>
    <t>** If group not include all meals,pls must arrange meals for the driver **</t>
    <phoneticPr fontId="23" type="noConversion"/>
  </si>
  <si>
    <t>25+1</t>
  </si>
  <si>
    <t>30+2</t>
  </si>
  <si>
    <t>35+2</t>
  </si>
  <si>
    <t>40+2</t>
  </si>
  <si>
    <t>10+1</t>
  </si>
  <si>
    <t>SIN.SUPP</t>
  </si>
  <si>
    <t>BRUTTO</t>
  </si>
  <si>
    <t>RATE**</t>
  </si>
  <si>
    <t xml:space="preserve">  </t>
  </si>
  <si>
    <r>
      <t>歐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洲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之</t>
    </r>
    <r>
      <rPr>
        <b/>
        <i/>
        <sz val="14"/>
        <rFont val="Times New Roman"/>
        <family val="1"/>
      </rPr>
      <t xml:space="preserve"> </t>
    </r>
    <r>
      <rPr>
        <b/>
        <i/>
        <sz val="14"/>
        <rFont val="新細明體"/>
        <family val="1"/>
        <charset val="136"/>
      </rPr>
      <t>星</t>
    </r>
  </si>
  <si>
    <t>ATTN:</t>
  </si>
  <si>
    <t>FROM:</t>
  </si>
  <si>
    <t>DATE:</t>
  </si>
  <si>
    <t xml:space="preserve">RE :                                                                                                                                                             </t>
  </si>
  <si>
    <t>TOTAL :</t>
  </si>
  <si>
    <t>PAGE(S)</t>
  </si>
  <si>
    <t xml:space="preserve">            TRNSF &amp; ASSIST.</t>
  </si>
  <si>
    <t xml:space="preserve">  HOTEL</t>
  </si>
  <si>
    <t xml:space="preserve">           TOUR,GUIDE,ENTRANCE                         </t>
  </si>
  <si>
    <t xml:space="preserve">          MEALS</t>
  </si>
  <si>
    <t>RE :</t>
  </si>
  <si>
    <t xml:space="preserve">    -----</t>
  </si>
  <si>
    <t>Station</t>
  </si>
  <si>
    <t>F)--  Additional  Information:</t>
  </si>
  <si>
    <t>BEST  REGARDS !!</t>
  </si>
  <si>
    <t>7 + 0</t>
    <phoneticPr fontId="18" type="noConversion"/>
  </si>
  <si>
    <t>8 + 0</t>
    <phoneticPr fontId="18" type="noConversion"/>
  </si>
  <si>
    <t>9 + 0</t>
    <phoneticPr fontId="18" type="noConversion"/>
  </si>
  <si>
    <t>10 + 0</t>
    <phoneticPr fontId="18" type="noConversion"/>
  </si>
  <si>
    <t>Porterage</t>
    <phoneticPr fontId="18" type="noConversion"/>
  </si>
  <si>
    <t>BUS.G/D - p.p.</t>
    <phoneticPr fontId="18" type="noConversion"/>
  </si>
  <si>
    <t xml:space="preserve"> </t>
    <phoneticPr fontId="18" type="noConversion"/>
  </si>
  <si>
    <t>Total form calculation :</t>
    <phoneticPr fontId="18" type="noConversion"/>
  </si>
  <si>
    <t>2+0</t>
    <phoneticPr fontId="18" type="noConversion"/>
  </si>
  <si>
    <t>Parndorf</t>
  </si>
  <si>
    <t>Pannonia Tower</t>
  </si>
  <si>
    <t>no contract, only on request with budget</t>
  </si>
  <si>
    <t>x</t>
  </si>
  <si>
    <t>no chance</t>
  </si>
  <si>
    <t>Pentahotel Leipzig</t>
  </si>
  <si>
    <t>Pentahotels</t>
  </si>
  <si>
    <t>close to Fussen</t>
  </si>
  <si>
    <t>do NOT use this hotel</t>
  </si>
  <si>
    <t>ZUM MOHREN</t>
  </si>
  <si>
    <t>Hallstatt</t>
  </si>
  <si>
    <t>INTERHOTEL AMERICA</t>
  </si>
  <si>
    <t>jan-apr</t>
  </si>
  <si>
    <t>ART</t>
  </si>
  <si>
    <t xml:space="preserve">HD </t>
  </si>
  <si>
    <t xml:space="preserve">Local Meals ( 3x ) </t>
  </si>
  <si>
    <t xml:space="preserve">Local Meals ( 4x ) </t>
  </si>
  <si>
    <t xml:space="preserve">Chinese Meals ( 5x ) </t>
  </si>
  <si>
    <t xml:space="preserve">If ( 6 x ) : </t>
  </si>
  <si>
    <t>Lunch at Skalni Mlyn</t>
  </si>
  <si>
    <t>too old, not good</t>
  </si>
  <si>
    <t>groups from 10 pax</t>
  </si>
  <si>
    <t xml:space="preserve">(One Free Single Room For T/L)                        </t>
    <phoneticPr fontId="23" type="noConversion"/>
  </si>
  <si>
    <t xml:space="preserve"> </t>
    <phoneticPr fontId="23" type="noConversion"/>
  </si>
  <si>
    <t>BERLIN</t>
  </si>
  <si>
    <t>DRESDEN</t>
  </si>
  <si>
    <t>ASTRON</t>
  </si>
  <si>
    <t>ERFURT</t>
  </si>
  <si>
    <t>RADISSON  SAS</t>
  </si>
  <si>
    <t>FRA</t>
  </si>
  <si>
    <t>FUESSEN</t>
  </si>
  <si>
    <t>ALPENBLICK</t>
  </si>
  <si>
    <t>KOENIG  LUDWIG</t>
  </si>
  <si>
    <t>Hamburg</t>
  </si>
  <si>
    <t>Eagle's Nest</t>
  </si>
  <si>
    <t>Berlin</t>
  </si>
  <si>
    <t>Musical in Theater des Westens and</t>
  </si>
  <si>
    <t>Musical in Theater am Potsdamer Platz</t>
  </si>
  <si>
    <t>Night (s)</t>
    <phoneticPr fontId="18" type="noConversion"/>
  </si>
  <si>
    <t>Driver</t>
    <phoneticPr fontId="18" type="noConversion"/>
  </si>
  <si>
    <t>Sgl.</t>
    <phoneticPr fontId="18" type="noConversion"/>
  </si>
  <si>
    <t>Hotel</t>
    <phoneticPr fontId="18" type="noConversion"/>
  </si>
  <si>
    <t>Lunch</t>
    <phoneticPr fontId="18" type="noConversion"/>
  </si>
  <si>
    <t>Dinner</t>
    <phoneticPr fontId="18" type="noConversion"/>
  </si>
  <si>
    <t>Entrance</t>
    <phoneticPr fontId="18" type="noConversion"/>
  </si>
  <si>
    <t>Local G/D</t>
    <phoneticPr fontId="18" type="noConversion"/>
  </si>
  <si>
    <t>S/N Room</t>
    <phoneticPr fontId="18" type="noConversion"/>
  </si>
  <si>
    <t>Supple.</t>
    <phoneticPr fontId="18" type="noConversion"/>
  </si>
  <si>
    <t>Bus</t>
    <phoneticPr fontId="18" type="noConversion"/>
  </si>
  <si>
    <t>Nette</t>
    <phoneticPr fontId="18" type="noConversion"/>
  </si>
  <si>
    <t>6+0</t>
    <phoneticPr fontId="18" type="noConversion"/>
  </si>
  <si>
    <t>7+0</t>
    <phoneticPr fontId="18" type="noConversion"/>
  </si>
  <si>
    <t>8+0</t>
    <phoneticPr fontId="18" type="noConversion"/>
  </si>
  <si>
    <t>9+0</t>
    <phoneticPr fontId="18" type="noConversion"/>
  </si>
  <si>
    <t>10+0</t>
    <phoneticPr fontId="18" type="noConversion"/>
  </si>
  <si>
    <t>AMBASSADOR</t>
  </si>
  <si>
    <t>DATE</t>
  </si>
  <si>
    <t>CITY</t>
  </si>
  <si>
    <t>HOTEL</t>
  </si>
  <si>
    <t xml:space="preserve"> </t>
  </si>
  <si>
    <t>LUNCH</t>
  </si>
  <si>
    <t>DINNER</t>
  </si>
  <si>
    <t>ENTR</t>
  </si>
  <si>
    <t>DRIVER</t>
  </si>
  <si>
    <t xml:space="preserve"> D 3</t>
  </si>
  <si>
    <t xml:space="preserve"> D 4</t>
  </si>
  <si>
    <t xml:space="preserve"> D 5</t>
  </si>
  <si>
    <t xml:space="preserve"> D 6</t>
  </si>
  <si>
    <t xml:space="preserve"> D 7</t>
  </si>
  <si>
    <t xml:space="preserve"> D 8</t>
  </si>
  <si>
    <t xml:space="preserve"> D 9</t>
  </si>
  <si>
    <t xml:space="preserve"> D 10</t>
  </si>
  <si>
    <t xml:space="preserve"> D 11</t>
  </si>
  <si>
    <t xml:space="preserve"> D 12</t>
  </si>
  <si>
    <t xml:space="preserve"> D 13</t>
  </si>
  <si>
    <t xml:space="preserve"> D 14</t>
  </si>
  <si>
    <t>BUS</t>
  </si>
  <si>
    <t>FREE</t>
  </si>
  <si>
    <t>PERSON</t>
  </si>
  <si>
    <t>MEALS</t>
  </si>
  <si>
    <t>PACKAGE</t>
  </si>
  <si>
    <t>F.O.C.</t>
  </si>
  <si>
    <t>NETTO</t>
  </si>
  <si>
    <t>15+1</t>
  </si>
  <si>
    <t>20+1</t>
  </si>
  <si>
    <t>Bus Transfer up ( Castle Neuschwanstein )</t>
  </si>
  <si>
    <t>Bus Transfer down ( Castle Neuschwanstein )</t>
  </si>
  <si>
    <t>Cruise Königssee-St.Bartholomä  hin and return</t>
  </si>
  <si>
    <t>Artis</t>
  </si>
  <si>
    <t>瑞士法郎</t>
  </si>
  <si>
    <t>LUZERN</t>
  </si>
  <si>
    <t>MONOPOL</t>
  </si>
  <si>
    <t>BRISTOL</t>
  </si>
  <si>
    <t>ROYAL SAVOY</t>
  </si>
  <si>
    <t>Luzern</t>
  </si>
  <si>
    <t>Mountreaux</t>
  </si>
  <si>
    <t>PALACE</t>
  </si>
  <si>
    <t>Zermatt</t>
  </si>
  <si>
    <t>Zurich</t>
  </si>
  <si>
    <t>lunch buffet 13 € p.p.</t>
  </si>
  <si>
    <t>Parkhotel Hluboka</t>
  </si>
  <si>
    <t>Bojnice</t>
  </si>
  <si>
    <t>Pod Zamkom****</t>
  </si>
  <si>
    <t>4 km from city centre</t>
  </si>
  <si>
    <t>Mlyn</t>
  </si>
  <si>
    <t>SAVOY WESTEND 5*</t>
  </si>
  <si>
    <t>inlcuding cable car ticket up&amp;down to the city</t>
  </si>
  <si>
    <t>Thermal</t>
  </si>
  <si>
    <t>Nuernberg</t>
  </si>
  <si>
    <r>
      <t>(IN EURO €</t>
    </r>
    <r>
      <rPr>
        <b/>
        <i/>
        <sz val="12"/>
        <rFont val="細明體"/>
        <family val="3"/>
        <charset val="136"/>
      </rPr>
      <t>歐元</t>
    </r>
    <r>
      <rPr>
        <b/>
        <i/>
        <sz val="12"/>
        <rFont val="Times New Roman"/>
        <family val="1"/>
      </rPr>
      <t xml:space="preserve"> P.P.)</t>
    </r>
    <phoneticPr fontId="18" type="noConversion"/>
  </si>
  <si>
    <r>
      <t xml:space="preserve">( </t>
    </r>
    <r>
      <rPr>
        <b/>
        <sz val="12"/>
        <rFont val="細明體"/>
        <family val="3"/>
        <charset val="136"/>
      </rPr>
      <t>歐元</t>
    </r>
    <r>
      <rPr>
        <b/>
        <sz val="12"/>
        <rFont val="Times New Roman"/>
        <family val="1"/>
      </rPr>
      <t xml:space="preserve"> ) €</t>
    </r>
    <phoneticPr fontId="18" type="noConversion"/>
  </si>
  <si>
    <r>
      <t xml:space="preserve">( </t>
    </r>
    <r>
      <rPr>
        <b/>
        <sz val="12"/>
        <rFont val="細明體"/>
        <family val="3"/>
        <charset val="136"/>
      </rPr>
      <t>歐元</t>
    </r>
    <r>
      <rPr>
        <b/>
        <sz val="12"/>
        <rFont val="Times New Roman"/>
        <family val="1"/>
      </rPr>
      <t xml:space="preserve"> ) €</t>
    </r>
    <phoneticPr fontId="18" type="noConversion"/>
  </si>
  <si>
    <r>
      <t>(IN EURO €</t>
    </r>
    <r>
      <rPr>
        <b/>
        <i/>
        <sz val="12"/>
        <rFont val="細明體"/>
        <family val="3"/>
        <charset val="136"/>
      </rPr>
      <t>歐元</t>
    </r>
    <r>
      <rPr>
        <b/>
        <i/>
        <sz val="12"/>
        <rFont val="Times New Roman"/>
        <family val="1"/>
      </rPr>
      <t xml:space="preserve"> P.P.)</t>
    </r>
    <phoneticPr fontId="18" type="noConversion"/>
  </si>
  <si>
    <t>HOLIDAY INN 4*</t>
  </si>
  <si>
    <t>Angelo Design</t>
  </si>
  <si>
    <t>Trout lunch salzkammergut</t>
  </si>
  <si>
    <t>Marchfelderhof Vienna</t>
  </si>
  <si>
    <t>6x 9€</t>
  </si>
  <si>
    <t>5x-8,8€</t>
  </si>
  <si>
    <t>Interlaken Bamboo Chinese</t>
  </si>
  <si>
    <t>starting from 20CHF (5x) each dish 3 CHF</t>
  </si>
  <si>
    <t>30 CHF</t>
  </si>
  <si>
    <t>Zermatt Tepanyaki dinner</t>
  </si>
  <si>
    <t>Interlaken Schuh Restaurant</t>
  </si>
  <si>
    <t>Rheinfall Meal</t>
  </si>
  <si>
    <t>from</t>
  </si>
  <si>
    <t>ZURICH Local Meal (3x)</t>
  </si>
  <si>
    <t>ZURICH Chinese Meal (5x)</t>
  </si>
  <si>
    <t>voucher</t>
  </si>
  <si>
    <t>april, july-aug</t>
  </si>
  <si>
    <t>on request can get lower depends on booking situation</t>
  </si>
  <si>
    <t>weekend</t>
  </si>
  <si>
    <t>HOFGUT STERNEN</t>
  </si>
  <si>
    <t>KRONEN</t>
  </si>
  <si>
    <t>GENEVE</t>
  </si>
  <si>
    <t>Interlaken</t>
  </si>
  <si>
    <t>Lausanne</t>
  </si>
  <si>
    <t>Htl P.P.</t>
  </si>
  <si>
    <t>LocalG/d</t>
  </si>
  <si>
    <t>Sgl.suppl.</t>
  </si>
  <si>
    <t>Porterage</t>
  </si>
  <si>
    <t>Grand Hungaria</t>
  </si>
  <si>
    <t>Debrecen</t>
  </si>
  <si>
    <t>TATRAS</t>
  </si>
  <si>
    <t>beer in plsen</t>
  </si>
  <si>
    <t>Hluboka</t>
  </si>
  <si>
    <t>Folklore Dinner (Borkatakomba)</t>
  </si>
  <si>
    <t>high season</t>
  </si>
  <si>
    <t>city tax</t>
  </si>
  <si>
    <t xml:space="preserve">on request, no contract </t>
  </si>
  <si>
    <t>Allegro</t>
  </si>
  <si>
    <t xml:space="preserve">Bern </t>
  </si>
  <si>
    <t>Schloss Mondsee</t>
  </si>
  <si>
    <t>Nove Lazne</t>
  </si>
  <si>
    <t>Centralni Lazne</t>
  </si>
  <si>
    <t>Hvezda-Skalnik</t>
  </si>
  <si>
    <t>Pacifik</t>
  </si>
  <si>
    <t>3* Svoboda or Labe</t>
  </si>
  <si>
    <t>close to downtown</t>
  </si>
  <si>
    <t>only request</t>
  </si>
  <si>
    <t>HIGH S.</t>
  </si>
  <si>
    <t>in Jul</t>
  </si>
  <si>
    <t>Mercure Korona</t>
  </si>
  <si>
    <t>Novotel Centrum</t>
  </si>
  <si>
    <t>july</t>
  </si>
  <si>
    <t>Grand Royal Corinthia</t>
  </si>
  <si>
    <t>only on request</t>
  </si>
  <si>
    <t>Sheraton 5*</t>
  </si>
  <si>
    <t>Airport Chopin 3*</t>
  </si>
  <si>
    <t>Zlaty Andel</t>
  </si>
  <si>
    <t>march, oct</t>
  </si>
  <si>
    <t>Hofburg</t>
  </si>
  <si>
    <t>Belvedere</t>
  </si>
  <si>
    <t>Art Histy Museum</t>
  </si>
  <si>
    <t>Melk guide for GP</t>
  </si>
  <si>
    <t>Saltmine : Hallein</t>
  </si>
  <si>
    <t>SZG enter city fee p.day</t>
  </si>
  <si>
    <t>Grossglockner Road tax</t>
  </si>
  <si>
    <t>Gerlos pass p.p.</t>
  </si>
  <si>
    <t>marc, april</t>
  </si>
  <si>
    <t>No A/C</t>
  </si>
  <si>
    <t>Zakopane</t>
  </si>
  <si>
    <t>Wroclaw</t>
  </si>
  <si>
    <t>BUTTERFLY</t>
  </si>
  <si>
    <t>CENTRAL</t>
  </si>
  <si>
    <t>Olomouce</t>
  </si>
  <si>
    <t>GEMO</t>
  </si>
  <si>
    <t xml:space="preserve">   </t>
  </si>
  <si>
    <t xml:space="preserve">Puppet Show </t>
  </si>
  <si>
    <t>Ljubljana</t>
  </si>
  <si>
    <t>Andermatt</t>
  </si>
  <si>
    <t>MOVENPICK</t>
  </si>
  <si>
    <t>CALTON</t>
  </si>
  <si>
    <t>KECSKEMET</t>
  </si>
  <si>
    <t>LILLAFURED</t>
  </si>
  <si>
    <t xml:space="preserve">PECS </t>
  </si>
  <si>
    <t>NO FREE PLACE</t>
  </si>
  <si>
    <t>NH Danube city</t>
  </si>
  <si>
    <t>NH</t>
  </si>
  <si>
    <t>NH Berlin Alexanderplatz</t>
  </si>
  <si>
    <t>NH hotels in Berlin</t>
  </si>
  <si>
    <t>NH Hotels in Frankfurt</t>
  </si>
  <si>
    <t>A.T. H. Mitte 3*</t>
  </si>
  <si>
    <t>Goldenes Schiff</t>
  </si>
  <si>
    <t>high s.</t>
  </si>
  <si>
    <t>NO A/C</t>
  </si>
  <si>
    <t>Grauer Baer</t>
  </si>
  <si>
    <t>Bon Alpina</t>
  </si>
  <si>
    <t>VIE</t>
  </si>
  <si>
    <t>Salzburg</t>
  </si>
  <si>
    <t>MERCURE</t>
  </si>
  <si>
    <t>In Weissen Roessel</t>
  </si>
  <si>
    <t>Seegrotte</t>
  </si>
  <si>
    <t>Hellbrunn</t>
  </si>
  <si>
    <t>G.glockner</t>
  </si>
  <si>
    <t>Innsbruck</t>
  </si>
  <si>
    <t>TREND</t>
  </si>
  <si>
    <t>ZellamSee</t>
  </si>
  <si>
    <t>BUD</t>
  </si>
  <si>
    <t>Bratislava</t>
  </si>
  <si>
    <t>BRNO</t>
  </si>
  <si>
    <t>Krumlov</t>
  </si>
  <si>
    <t>Karlovy V.</t>
  </si>
  <si>
    <t>M.Lazne</t>
  </si>
  <si>
    <t>EUR</t>
  </si>
  <si>
    <t>Czestochowa Monastery ( Black Madonna)</t>
  </si>
  <si>
    <t>Heidelberg-Waldorf</t>
  </si>
  <si>
    <t xml:space="preserve">Park Inn </t>
  </si>
  <si>
    <t>Four Points by Sheraton Central</t>
  </si>
  <si>
    <t>Holiday Inn Munich</t>
  </si>
  <si>
    <t>Innside Munchen Schwabing</t>
  </si>
  <si>
    <t>Leonardo City West</t>
  </si>
  <si>
    <t>Marriott Airport - Freising</t>
  </si>
  <si>
    <t>Sheraton Airport</t>
  </si>
  <si>
    <t>Stuttgart Marriott Sindelfingen</t>
  </si>
  <si>
    <t>Four Points by Sher. Olympicpark 3*</t>
  </si>
  <si>
    <t>Le Meridien 5*</t>
  </si>
  <si>
    <t>Westin Grand Munchen 5*</t>
  </si>
  <si>
    <t>Bad Waltersdorf</t>
  </si>
  <si>
    <t xml:space="preserve">Falkensteiner Hotel&amp;SPA </t>
  </si>
  <si>
    <t>instead of Das Gogers</t>
  </si>
  <si>
    <t>jan-jul</t>
  </si>
  <si>
    <t>aug-dec</t>
  </si>
  <si>
    <t>Klosterneuburg</t>
  </si>
  <si>
    <t>&lt;10 clients - polish: 250 PLN / group, other language 250 PLN / group</t>
  </si>
  <si>
    <t>groups over 10 people are obligated to hire headphones, rate: 5 PLN p.p.</t>
  </si>
  <si>
    <t>45+2</t>
    <phoneticPr fontId="18" type="noConversion"/>
  </si>
  <si>
    <t>40+2</t>
    <phoneticPr fontId="18" type="noConversion"/>
  </si>
  <si>
    <t>35+2</t>
    <phoneticPr fontId="18" type="noConversion"/>
  </si>
  <si>
    <t>30+2</t>
    <phoneticPr fontId="18" type="noConversion"/>
  </si>
  <si>
    <t>25+1</t>
    <phoneticPr fontId="18" type="noConversion"/>
  </si>
  <si>
    <t>20+1</t>
    <phoneticPr fontId="18" type="noConversion"/>
  </si>
  <si>
    <t>15+1</t>
    <phoneticPr fontId="18" type="noConversion"/>
  </si>
  <si>
    <t>10+1</t>
    <phoneticPr fontId="18" type="noConversion"/>
  </si>
  <si>
    <t>Seethurn</t>
  </si>
  <si>
    <t>Thermenhotel</t>
  </si>
  <si>
    <t>Arabella Sheraton</t>
  </si>
  <si>
    <t>Salzburg HD+Saltmine</t>
  </si>
  <si>
    <t>VILLA K.F.J.</t>
  </si>
  <si>
    <t>HP</t>
  </si>
  <si>
    <t>Heiligenblut</t>
  </si>
  <si>
    <t>Landhotel Post</t>
  </si>
  <si>
    <t>incl</t>
  </si>
  <si>
    <t>cold buffett breakfast</t>
  </si>
  <si>
    <t>aug</t>
  </si>
  <si>
    <t>Badgastein</t>
  </si>
  <si>
    <t>ELISABETHPARK</t>
  </si>
  <si>
    <t>Golf &amp; Thermenresort</t>
  </si>
  <si>
    <t>Eisenstadt</t>
  </si>
  <si>
    <t>BURGENLAND</t>
  </si>
  <si>
    <t>BADEN</t>
  </si>
  <si>
    <t>GRAZ</t>
  </si>
  <si>
    <t>EUROPA</t>
  </si>
  <si>
    <t>high S.</t>
  </si>
  <si>
    <t>LINZ</t>
  </si>
  <si>
    <t>Novotel</t>
  </si>
  <si>
    <t>Arcotel Nike 4*</t>
  </si>
  <si>
    <t>Courtyard Marriott</t>
  </si>
  <si>
    <t>07/19-08/20</t>
  </si>
  <si>
    <t>DORNBIRN</t>
  </si>
  <si>
    <t>MARTINSPARK 4*</t>
  </si>
  <si>
    <t>SEEFELD</t>
  </si>
  <si>
    <t>KONGINGHOF</t>
  </si>
  <si>
    <t>TUEMMLERHOF  5*</t>
  </si>
  <si>
    <t>SEMMERING</t>
  </si>
  <si>
    <t>CD HOTEL PALACE</t>
  </si>
  <si>
    <t>St. Veit</t>
  </si>
  <si>
    <t>Rogner H. Fuchs Palast</t>
  </si>
  <si>
    <t>STUBEI</t>
  </si>
  <si>
    <t>HAPPY STUBAI</t>
  </si>
  <si>
    <t>VILLACH</t>
  </si>
  <si>
    <t>BADHAUS</t>
  </si>
  <si>
    <t>WANGLE</t>
  </si>
  <si>
    <t>HOTEL FURSTENHOF</t>
  </si>
  <si>
    <t>BERWANG</t>
  </si>
  <si>
    <t xml:space="preserve">  KAISERHOF</t>
  </si>
  <si>
    <t>see separate excel sheet</t>
  </si>
  <si>
    <t>A. T. H. Salzburg West</t>
  </si>
  <si>
    <t>A.T. H. Europa</t>
  </si>
  <si>
    <t>on request only, no contract</t>
  </si>
  <si>
    <t>Folklore Dinner ( Udvarhaz) -</t>
  </si>
  <si>
    <t>Bad Gastein cable car</t>
  </si>
  <si>
    <t xml:space="preserve"> Haydn explosiv"-sala terrena with Guide</t>
  </si>
  <si>
    <t xml:space="preserve"> Haydn explosiv"-sala terrena without Guide</t>
  </si>
  <si>
    <t>Graz Schlossbergbahn</t>
  </si>
  <si>
    <t>Graz Zeughaus</t>
  </si>
  <si>
    <t>Festungsconcert</t>
  </si>
  <si>
    <t>Mozart dinner with concert(Stiftskeller)</t>
  </si>
  <si>
    <t>Cruise (Spitz-Dürnstein)</t>
  </si>
  <si>
    <t>State Opera House</t>
  </si>
  <si>
    <t>Vienna concerts</t>
  </si>
  <si>
    <t>Schönbrunn Schlossconcert</t>
  </si>
  <si>
    <t>Johann Strauss Concert</t>
  </si>
  <si>
    <t>Mozart House</t>
  </si>
  <si>
    <t>6 + 0</t>
    <phoneticPr fontId="18" type="noConversion"/>
  </si>
  <si>
    <t>6 + 1</t>
    <phoneticPr fontId="18" type="noConversion"/>
  </si>
  <si>
    <t>7 + 1</t>
    <phoneticPr fontId="18" type="noConversion"/>
  </si>
  <si>
    <t>8 + 1</t>
    <phoneticPr fontId="18" type="noConversion"/>
  </si>
  <si>
    <t>9 + 1</t>
    <phoneticPr fontId="18" type="noConversion"/>
  </si>
  <si>
    <t>10 + 1</t>
    <phoneticPr fontId="18" type="noConversion"/>
  </si>
  <si>
    <t>B)--Meals included :</t>
  </si>
  <si>
    <t xml:space="preserve"> x Continental Breakfast</t>
  </si>
  <si>
    <t xml:space="preserve"> x Buffet Breakfast    </t>
  </si>
  <si>
    <t xml:space="preserve">   x Lunch                                                          x Dinner     </t>
  </si>
  <si>
    <t xml:space="preserve">  x Dinner</t>
  </si>
  <si>
    <t>Arr.  :</t>
  </si>
  <si>
    <t>to dept. :</t>
  </si>
  <si>
    <t>at disposal</t>
  </si>
  <si>
    <t xml:space="preserve">D)--Porterage one piece p.p. at --Hotel :                          Airport:                       Station:            </t>
  </si>
  <si>
    <t>Airport:</t>
  </si>
  <si>
    <t>No</t>
  </si>
  <si>
    <t>No</t>
    <phoneticPr fontId="18" type="noConversion"/>
  </si>
  <si>
    <t>GIVIA</t>
  </si>
  <si>
    <t>MILAN</t>
  </si>
  <si>
    <t>Novotel Ca' Granda 4*</t>
  </si>
  <si>
    <t>ATA Excutive 4*</t>
  </si>
  <si>
    <t>VENICE</t>
  </si>
  <si>
    <t>PLAZA 4*</t>
  </si>
  <si>
    <t>60 ~ 80 TWN</t>
  </si>
  <si>
    <t>RUSSOTT 4*</t>
  </si>
  <si>
    <t>SIENA</t>
  </si>
  <si>
    <t>Palazzo Dei Priori 4*</t>
  </si>
  <si>
    <t>50 ~ 90 TWN</t>
  </si>
  <si>
    <t>NAPOLI</t>
  </si>
  <si>
    <t>Grand Hotel Sant'Angelo 4*</t>
  </si>
  <si>
    <t>SORRENTO</t>
  </si>
  <si>
    <t>CONTINENTAL 4*</t>
  </si>
  <si>
    <t>JUN.JUL.AUG.SEP. extra add Euro 10 ~ 20 / room</t>
  </si>
  <si>
    <t>ROME</t>
  </si>
  <si>
    <t>MOVENPICK 4*</t>
  </si>
  <si>
    <t>Hotel Dei Congressi 4*</t>
  </si>
  <si>
    <t>CORTINA</t>
  </si>
  <si>
    <t>Park Hotel Faloria 4*</t>
  </si>
  <si>
    <t>SIRMIONE</t>
  </si>
  <si>
    <t>FLAMINIA 4*</t>
  </si>
  <si>
    <t>Courtyard by Marriott</t>
  </si>
  <si>
    <t>july-aug</t>
  </si>
  <si>
    <t>Hotel De France 5*</t>
  </si>
  <si>
    <t xml:space="preserve">on request only </t>
  </si>
  <si>
    <t>Courtyard Wien Schoenbrunn</t>
  </si>
  <si>
    <t>SACHER</t>
  </si>
  <si>
    <t>Mercure Messe</t>
  </si>
  <si>
    <t>Chiemsee Cruise Prien/Stock-Herreninsel hin /Return</t>
  </si>
  <si>
    <t>Dresden</t>
  </si>
  <si>
    <t>Combi-Ticket for LudwigII Museum, New Palace….</t>
  </si>
  <si>
    <t xml:space="preserve">Castle Neuschwanstein </t>
  </si>
  <si>
    <t>Horse Carriage up ( Castle Neuschwanstein )</t>
  </si>
  <si>
    <t>Horse Carriage down ( Castle Neuschwanstein )</t>
  </si>
  <si>
    <t>Schafberg train</t>
  </si>
  <si>
    <t xml:space="preserve">Grinzing DN </t>
  </si>
  <si>
    <t xml:space="preserve">Trout Dinner </t>
  </si>
  <si>
    <t xml:space="preserve">Wienner Schnitzel </t>
  </si>
  <si>
    <t>HD</t>
  </si>
  <si>
    <t>APT</t>
  </si>
  <si>
    <t>Chinese Guide in Salzburg  FD</t>
  </si>
  <si>
    <t>Salzkammergut FD</t>
  </si>
  <si>
    <t xml:space="preserve">Swarovski </t>
  </si>
  <si>
    <t xml:space="preserve">Krippenstein cable car </t>
  </si>
  <si>
    <t>Festung Hohensalzburg + Cable car ( Once)</t>
  </si>
  <si>
    <t>(Kursalon)</t>
  </si>
  <si>
    <t xml:space="preserve">not incl cable car </t>
  </si>
  <si>
    <t>and 4 course dinner</t>
  </si>
  <si>
    <t>Grossglockner bus tax</t>
  </si>
  <si>
    <t>shoulder s.</t>
  </si>
  <si>
    <t>07/08-08/19</t>
  </si>
  <si>
    <t>BALATON</t>
  </si>
  <si>
    <t>ZALAKAROS</t>
  </si>
  <si>
    <t>15 km from Eger</t>
  </si>
  <si>
    <t>Moravsky Cave + train + boat +cable car</t>
  </si>
  <si>
    <t>Oswieczim EF SPOT PAY</t>
  </si>
  <si>
    <t>3+0</t>
    <phoneticPr fontId="18" type="noConversion"/>
  </si>
  <si>
    <t>4+0</t>
    <phoneticPr fontId="18" type="noConversion"/>
  </si>
  <si>
    <t>5+0</t>
    <phoneticPr fontId="18" type="noConversion"/>
  </si>
  <si>
    <t>6+1</t>
    <phoneticPr fontId="18" type="noConversion"/>
  </si>
  <si>
    <t>7+1</t>
    <phoneticPr fontId="18" type="noConversion"/>
  </si>
  <si>
    <t>8+1</t>
    <phoneticPr fontId="18" type="noConversion"/>
  </si>
  <si>
    <t>9+1</t>
    <phoneticPr fontId="18" type="noConversion"/>
  </si>
  <si>
    <t>10+1</t>
    <phoneticPr fontId="18" type="noConversion"/>
  </si>
  <si>
    <t>Montreux Lasagne menu</t>
  </si>
  <si>
    <t>35 CHF</t>
  </si>
  <si>
    <t>in downtown</t>
  </si>
  <si>
    <t>Holdrichsmulle</t>
  </si>
  <si>
    <t>Banska Stiavnica – Old Castle</t>
  </si>
  <si>
    <t>03.—per person</t>
  </si>
  <si>
    <t>Bojnice – Romantic Castle</t>
  </si>
  <si>
    <t>06.—per person</t>
  </si>
  <si>
    <t>Trencin – Castle</t>
  </si>
  <si>
    <t>04.—per person – entrance</t>
  </si>
  <si>
    <t>Trencin – Castle – guide service – extra to pax</t>
  </si>
  <si>
    <t>18.—for group</t>
  </si>
  <si>
    <t>Cerveny Kamen – Castle</t>
  </si>
  <si>
    <t>05.—for 1 person – entrance</t>
  </si>
  <si>
    <t>Cerveny Kamen – Castle – guide in english</t>
  </si>
  <si>
    <t xml:space="preserve">18.—for group </t>
  </si>
  <si>
    <t>or Cerveny Kamen – guide text / paper text</t>
  </si>
  <si>
    <t xml:space="preserve"> 0,50 for 1 person</t>
  </si>
  <si>
    <t>Wawel Palace ( Mon x )State Rooms or Crown Treasury and Armoury</t>
  </si>
  <si>
    <r>
      <t xml:space="preserve">E)--Tips for Driver,Guides, Assistant are </t>
    </r>
    <r>
      <rPr>
        <b/>
        <sz val="12"/>
        <rFont val="Times New Roman"/>
        <family val="1"/>
      </rPr>
      <t>not included</t>
    </r>
    <r>
      <rPr>
        <sz val="12"/>
        <rFont val="Times New Roman"/>
        <family val="1"/>
      </rPr>
      <t>.</t>
    </r>
  </si>
  <si>
    <t xml:space="preserve">   Rates will be adjusted once fair periods in any city  above.</t>
    <phoneticPr fontId="18" type="noConversion"/>
  </si>
  <si>
    <t>QUOTATION</t>
  </si>
  <si>
    <t xml:space="preserve">Rate are valid from                   </t>
  </si>
  <si>
    <t>01 /April</t>
    <phoneticPr fontId="18" type="noConversion"/>
  </si>
  <si>
    <t>till</t>
  </si>
  <si>
    <t xml:space="preserve">30 /Oct </t>
    <phoneticPr fontId="18" type="noConversion"/>
  </si>
  <si>
    <t xml:space="preserve">SINGLE SUPPLEMENT: P.P.   </t>
    <phoneticPr fontId="18" type="noConversion"/>
  </si>
  <si>
    <t>QUOTATION  INCLUDED :</t>
  </si>
  <si>
    <t xml:space="preserve"> A)--Accommodation in following hotels or similar :</t>
  </si>
  <si>
    <t>no A/C</t>
  </si>
  <si>
    <t>Angelo</t>
  </si>
  <si>
    <t>6 dishes</t>
  </si>
  <si>
    <t>7 dishes</t>
  </si>
  <si>
    <t>8 dishes</t>
  </si>
  <si>
    <t>Chinese meals in K.Vary, M-Lazne, C.Budejovice, Krumlov</t>
  </si>
  <si>
    <t>5 dishes</t>
  </si>
  <si>
    <t>Local meals in Prague, Kutna Hora, Pilsen</t>
  </si>
  <si>
    <t>3course</t>
  </si>
  <si>
    <t>4 course</t>
  </si>
  <si>
    <t>duck suppl.</t>
  </si>
  <si>
    <t>Local meals in K.Vary, Telc, Brno</t>
  </si>
  <si>
    <t>coffee suppl.</t>
  </si>
  <si>
    <t>trout suppl.</t>
  </si>
  <si>
    <t>pork knee suppl.</t>
  </si>
  <si>
    <t>Chinese T/G</t>
  </si>
  <si>
    <t xml:space="preserve">Beer Dinner:  </t>
  </si>
  <si>
    <t>U Zlate Konvice</t>
  </si>
  <si>
    <t>Nebozizek Meal</t>
  </si>
  <si>
    <t xml:space="preserve">Domonyv.horse show+goose liver </t>
  </si>
  <si>
    <t>Gellert SPA</t>
  </si>
  <si>
    <t>Szechenyi SPA</t>
  </si>
  <si>
    <t>Taiwan, thai groups</t>
  </si>
  <si>
    <t>Chinese groups</t>
  </si>
  <si>
    <t xml:space="preserve">If (8 x ) : </t>
  </si>
  <si>
    <t>3 course mixed fish plate</t>
  </si>
  <si>
    <t>3 course Fogas</t>
  </si>
  <si>
    <t>3 course whole Fogas fish</t>
  </si>
  <si>
    <t>Tihany</t>
  </si>
  <si>
    <t>3 course fish</t>
  </si>
  <si>
    <t>National Museum</t>
  </si>
  <si>
    <t>Balance Resort</t>
  </si>
  <si>
    <t>Rafting on Dunajec river &amp; BBQ meal</t>
  </si>
  <si>
    <t>weekdays</t>
  </si>
  <si>
    <t>weekends</t>
  </si>
  <si>
    <t>Half board suppl.</t>
  </si>
  <si>
    <t xml:space="preserve">Pilsen : Beer Factory </t>
  </si>
  <si>
    <t>2h Only for 20 pax</t>
  </si>
  <si>
    <t>HumanBoneChurch</t>
  </si>
  <si>
    <t>incl.</t>
  </si>
  <si>
    <t xml:space="preserve">FD </t>
  </si>
  <si>
    <t>3 courses + Coffee</t>
  </si>
  <si>
    <t>3 +Coffee &amp; 1 drink</t>
  </si>
  <si>
    <t>4 courses + Coffee</t>
  </si>
  <si>
    <t>4 +Coffee &amp; 1 drink</t>
  </si>
  <si>
    <t xml:space="preserve"> Vlata River Cruise</t>
  </si>
  <si>
    <t xml:space="preserve">Entrance : Loreta </t>
  </si>
  <si>
    <t xml:space="preserve">St.Nicholas  </t>
  </si>
  <si>
    <t xml:space="preserve">National Gallery </t>
  </si>
  <si>
    <t xml:space="preserve">Old - New Synagogue </t>
  </si>
  <si>
    <t>20.07-31.08.</t>
  </si>
  <si>
    <t>( From 19/7 - 1/9 - Expensive !!! )</t>
  </si>
  <si>
    <t>B.W.Zum Hirschen 4*</t>
  </si>
  <si>
    <t>01.07-31.08.</t>
  </si>
  <si>
    <t>Graz</t>
  </si>
  <si>
    <t>Europe Express &amp; East Europe Travel Service</t>
    <phoneticPr fontId="23" type="noConversion"/>
  </si>
  <si>
    <t>Email : eets@eets.com.tw</t>
    <phoneticPr fontId="23" type="noConversion"/>
  </si>
  <si>
    <t>Hluboka Castle</t>
  </si>
  <si>
    <t>Visegrad Castle</t>
  </si>
  <si>
    <t>Szentendre Scansen</t>
  </si>
  <si>
    <t>Medieval Dn Visegrad</t>
  </si>
  <si>
    <t>SiSi Palace</t>
  </si>
  <si>
    <t>JEAN DE CARRO 4*</t>
  </si>
  <si>
    <t>EGER</t>
  </si>
  <si>
    <t>Int'l Co., Ltd ( Associates ) / EETS - TAIPEI</t>
  </si>
  <si>
    <t>Haus der Musik</t>
  </si>
  <si>
    <t xml:space="preserve"> D 15</t>
  </si>
  <si>
    <t xml:space="preserve"> D 16</t>
  </si>
  <si>
    <t xml:space="preserve"> D 17</t>
  </si>
  <si>
    <t xml:space="preserve"> D 18</t>
  </si>
  <si>
    <t xml:space="preserve"> D 19</t>
  </si>
  <si>
    <t xml:space="preserve"> D 20</t>
  </si>
  <si>
    <t xml:space="preserve"> D 21</t>
  </si>
  <si>
    <t>EETS-TPE-</t>
    <phoneticPr fontId="23" type="noConversion"/>
  </si>
  <si>
    <t>** 3 course menu for local meal &amp; 6 dishes + 1 soup for Chinese meal **</t>
    <phoneticPr fontId="18" type="noConversion"/>
  </si>
  <si>
    <t>** If facing conference period will be advise hotel supplement after group go-ahead **</t>
    <phoneticPr fontId="23" type="noConversion"/>
  </si>
  <si>
    <t xml:space="preserve">** FD = Full day / HD = Half day / EF = Entrance included / CH = Chinese </t>
    <phoneticPr fontId="23" type="noConversion"/>
  </si>
  <si>
    <t xml:space="preserve">     GD = Local Guide / APT = Airport **</t>
    <phoneticPr fontId="23" type="noConversion"/>
  </si>
  <si>
    <t>6F-1,No. 99,Sec.4 Ren Ai Rd , Taipei ,Taiwan , R.O.C.</t>
  </si>
  <si>
    <t>Tel : +8862-27119559 ; Fax : +8862-27118559</t>
    <phoneticPr fontId="23" type="noConversion"/>
  </si>
  <si>
    <t>Tel : +8862-27119559 ; Fax : +8862-27118559</t>
    <phoneticPr fontId="23" type="noConversion"/>
  </si>
  <si>
    <t>Neto -Euro</t>
    <phoneticPr fontId="18" type="noConversion"/>
  </si>
  <si>
    <t>5+1</t>
    <phoneticPr fontId="18" type="noConversion"/>
  </si>
  <si>
    <t>* 15+1 above - need to request the restaurant at least 2 x Free for driver &amp; T/L</t>
    <phoneticPr fontId="18" type="noConversion"/>
  </si>
  <si>
    <t>*  Less than 10+ 0 Pax - driver's meals included in the calculation,  if the group included meals</t>
    <phoneticPr fontId="18" type="noConversion"/>
  </si>
  <si>
    <t xml:space="preserve">    ( or We shall add all the driver's meals in the calculation with the Bus price together )</t>
    <phoneticPr fontId="18" type="noConversion"/>
  </si>
  <si>
    <t>Single</t>
    <phoneticPr fontId="18" type="noConversion"/>
  </si>
  <si>
    <t>Salzburg-Anif</t>
  </si>
  <si>
    <t>Sport</t>
  </si>
  <si>
    <t>Ramada</t>
  </si>
  <si>
    <t>Low S.</t>
  </si>
  <si>
    <t>Mercure 4*</t>
  </si>
  <si>
    <t>6-10 pax</t>
  </si>
  <si>
    <t>Stadt H. Freiburg</t>
  </si>
  <si>
    <t>Arcotel Kaiserwasser</t>
  </si>
  <si>
    <t>Arcotel Wimberger</t>
  </si>
  <si>
    <t>Mercure</t>
  </si>
  <si>
    <t>event hotel, can take groups only in last minute, like 1 month prior arrival</t>
  </si>
  <si>
    <t>Elisabethpark</t>
  </si>
  <si>
    <t>Seethurnhof</t>
  </si>
  <si>
    <t>Kitzbuhel</t>
  </si>
  <si>
    <t>closed for renovation</t>
  </si>
  <si>
    <t>Kreuz &amp; Post</t>
  </si>
  <si>
    <t>5-9 pax extra 10 CHF p.p.</t>
  </si>
  <si>
    <t>Monopol</t>
  </si>
  <si>
    <t>Leukerbad</t>
  </si>
  <si>
    <t>Lindner</t>
  </si>
  <si>
    <t>10/07-05/11</t>
  </si>
  <si>
    <t>27/03-09/07</t>
  </si>
  <si>
    <t>supplement for weekend is 21 CHF p.p.</t>
  </si>
  <si>
    <t>try to avoid, due to German Federal Garden show apr-nov 2011</t>
  </si>
  <si>
    <t>27 CHF</t>
  </si>
  <si>
    <t>Lazienki Palace</t>
  </si>
  <si>
    <t>BERN Chinese Meals (5x)</t>
  </si>
  <si>
    <t>BERN Local Meals (3x)</t>
  </si>
  <si>
    <t>Zermatt Hotel Dinner (3x)</t>
  </si>
  <si>
    <t>Lucern Chinese Meals (5x)</t>
  </si>
  <si>
    <t>Lucern Local Meals (3x)</t>
  </si>
  <si>
    <t>Geneve Chinese Meal (5x)</t>
  </si>
  <si>
    <t>(Salad / Spaghetti / Bacon + Chipolatas / Ice Cream)</t>
  </si>
  <si>
    <t>AUSTRIAN ENTRANCE AND MEAL FEES</t>
  </si>
  <si>
    <t>Melk Monastery</t>
  </si>
  <si>
    <t xml:space="preserve">Hundertwasser gallery </t>
  </si>
  <si>
    <t>大鐘山單軌車</t>
  </si>
  <si>
    <t>Kitzsteinhorn cable car</t>
  </si>
  <si>
    <t>炸豬排餐</t>
  </si>
  <si>
    <t>Chinese Guide in Vienna  FD</t>
  </si>
  <si>
    <t>If ( 6 x ) :</t>
  </si>
  <si>
    <t>HUNGARIAN ENTRANCE AND MEAL FEES</t>
  </si>
  <si>
    <t>SLOVEKIAN ENTRANCE AND MEAL FEES</t>
  </si>
  <si>
    <t xml:space="preserve">POLISH ENTRANCE AND MEAL FEES </t>
  </si>
  <si>
    <t xml:space="preserve">SWISS ENTRANCE AND MEAL FEES </t>
  </si>
  <si>
    <t>CHF not Euro</t>
  </si>
  <si>
    <t xml:space="preserve"> if + without Goose liver </t>
  </si>
  <si>
    <t>Intercontinental</t>
  </si>
  <si>
    <t>low</t>
  </si>
  <si>
    <t>Wieliczka</t>
  </si>
  <si>
    <t>PANORAMA</t>
  </si>
  <si>
    <t>Heidelberg</t>
  </si>
  <si>
    <t>LEIPZIG</t>
  </si>
  <si>
    <t>HOLIDAY INN</t>
  </si>
  <si>
    <t>MAINZ</t>
  </si>
  <si>
    <t>MUC</t>
  </si>
  <si>
    <t>TITISEE</t>
  </si>
  <si>
    <t>G)- During the Conference  period and Bank holiday in Prague - Supplement will be advised</t>
    <phoneticPr fontId="23" type="noConversion"/>
  </si>
  <si>
    <t>Bad Reichenhall</t>
  </si>
  <si>
    <r>
      <t xml:space="preserve">*  </t>
    </r>
    <r>
      <rPr>
        <b/>
        <sz val="12"/>
        <color indexed="10"/>
        <rFont val="細明體"/>
        <family val="3"/>
        <charset val="136"/>
      </rPr>
      <t>以下價格從小團報價表試算</t>
    </r>
    <phoneticPr fontId="18" type="noConversion"/>
  </si>
  <si>
    <r>
      <t xml:space="preserve">* </t>
    </r>
    <r>
      <rPr>
        <b/>
        <sz val="14"/>
        <color indexed="12"/>
        <rFont val="細明體"/>
        <family val="3"/>
        <charset val="136"/>
      </rPr>
      <t>價格從大團報價表試算</t>
    </r>
    <phoneticPr fontId="18" type="noConversion"/>
  </si>
  <si>
    <r>
      <t xml:space="preserve">** </t>
    </r>
    <r>
      <rPr>
        <b/>
        <sz val="14"/>
        <color indexed="12"/>
        <rFont val="細明體"/>
        <family val="3"/>
        <charset val="136"/>
      </rPr>
      <t>價格從小團報價表試算</t>
    </r>
    <phoneticPr fontId="18" type="noConversion"/>
  </si>
  <si>
    <t>A.T.H. Theresanium 4*</t>
  </si>
  <si>
    <t>A.T.H. Theresanium 5*</t>
  </si>
  <si>
    <t xml:space="preserve">Bernina Express St.Moritz - Le Presse Panoramic train : </t>
  </si>
  <si>
    <t xml:space="preserve">Bernina Express Davos Platz - Le Presse Panoramic train : </t>
  </si>
  <si>
    <t xml:space="preserve">Bernina Express Tiefencastel - Le Presse Panoramic train : </t>
  </si>
  <si>
    <t>SOLD, new owner PLS use Bad Blumau!</t>
  </si>
  <si>
    <t>july,aug</t>
  </si>
  <si>
    <t>jan,feb,mar</t>
  </si>
  <si>
    <t>High S.</t>
  </si>
  <si>
    <t>on request</t>
  </si>
  <si>
    <t xml:space="preserve">VIE </t>
  </si>
  <si>
    <t>NH Vienna Airport</t>
  </si>
  <si>
    <t>NH Wien</t>
  </si>
  <si>
    <t>NH Atterseehaus</t>
  </si>
  <si>
    <t>JUL</t>
  </si>
  <si>
    <t>Crowne Plaza</t>
  </si>
  <si>
    <t>nov,dec</t>
  </si>
  <si>
    <t>jul,aug</t>
  </si>
  <si>
    <t>Renaissance Penta</t>
  </si>
  <si>
    <t>winter</t>
  </si>
  <si>
    <t>Krumbach</t>
  </si>
  <si>
    <t>H/Pension</t>
  </si>
  <si>
    <t>Stegersbach</t>
  </si>
  <si>
    <t>Total Meals</t>
    <phoneticPr fontId="18" type="noConversion"/>
  </si>
  <si>
    <t>* 10+1 above - need to request the restaurant at least 1 Free for driver</t>
    <phoneticPr fontId="18" type="noConversion"/>
  </si>
  <si>
    <t xml:space="preserve">* If no meals included for the group , T/L shall pay the driver's meal  </t>
    <phoneticPr fontId="18" type="noConversion"/>
  </si>
  <si>
    <t>ITALY</t>
  </si>
  <si>
    <t>Tilman Riemenschneider 4*</t>
  </si>
  <si>
    <t>upon availabilty</t>
  </si>
  <si>
    <t>Danube view for supplement available on request</t>
  </si>
  <si>
    <t>april</t>
  </si>
  <si>
    <t>Sofitel 5*</t>
  </si>
  <si>
    <t>Marriott Budapest 5*</t>
  </si>
  <si>
    <t>may,june,sep</t>
  </si>
  <si>
    <t>on weekends can get 4 € less</t>
  </si>
  <si>
    <t>FIT</t>
  </si>
  <si>
    <t>10-30 clients - polish: 300 PLN / group, other language 300 PLN / group</t>
  </si>
  <si>
    <t>suppl.</t>
  </si>
  <si>
    <t>lowest possible rates on request depends on availabilty</t>
  </si>
  <si>
    <t>june,sep</t>
  </si>
  <si>
    <t>Dubrovnik</t>
  </si>
  <si>
    <t>Radisson Blu Slano Resort 5*</t>
  </si>
  <si>
    <t>13 km from DBV</t>
  </si>
  <si>
    <t>july,aug,sep</t>
  </si>
  <si>
    <t>Feral 4*</t>
  </si>
  <si>
    <t>31/mar-11/may,sep</t>
  </si>
  <si>
    <t>may</t>
  </si>
  <si>
    <t>12/may-15/june</t>
  </si>
  <si>
    <t>Korcula</t>
  </si>
  <si>
    <t>16-29/june,25/aug-7/sep</t>
  </si>
  <si>
    <t>30/jun-07/aug</t>
  </si>
  <si>
    <t>june,july,aug,sep</t>
  </si>
  <si>
    <t>Split</t>
  </si>
  <si>
    <t>Punta A 4*</t>
  </si>
  <si>
    <t>Falkensteiner-Donat 3*</t>
  </si>
  <si>
    <t>Ambassador 5*</t>
  </si>
  <si>
    <t>Westin 5*</t>
  </si>
  <si>
    <t>apr,may,june</t>
  </si>
  <si>
    <t>Imperial Hilton 5*</t>
  </si>
  <si>
    <t>Lovec 4*</t>
  </si>
  <si>
    <t>Bled</t>
  </si>
  <si>
    <t>Kompas 4*</t>
  </si>
  <si>
    <t>Nebozizek duck/beef steak/fish suppl.</t>
  </si>
  <si>
    <t>Michelin lunch 3 course + coffee</t>
  </si>
  <si>
    <t>Prag Castle+ G.Lane</t>
  </si>
  <si>
    <t>Wroclaw 4*</t>
  </si>
  <si>
    <t>Scandic (Holiday Inn) 4*</t>
  </si>
  <si>
    <t>Salzkmgt_B. Ischl</t>
  </si>
  <si>
    <t>Heritage</t>
  </si>
  <si>
    <t>weekends, july-aug</t>
  </si>
  <si>
    <t>Orient 4*</t>
  </si>
  <si>
    <t>Andels 4*</t>
  </si>
  <si>
    <t>all year</t>
  </si>
  <si>
    <t>april, july, aug</t>
  </si>
  <si>
    <t>Holiday Inn 5*</t>
  </si>
  <si>
    <t>may,sep, oct</t>
  </si>
  <si>
    <t>Krakow</t>
  </si>
  <si>
    <t>Grand 5*</t>
  </si>
  <si>
    <t>Crowne Piast 5*</t>
  </si>
  <si>
    <t>Warsaw</t>
  </si>
  <si>
    <t>Radisson Blu Sobieski 4*</t>
  </si>
  <si>
    <t>Novotel Centrum 4*</t>
  </si>
  <si>
    <t>Sofitel Victoria 5*</t>
  </si>
  <si>
    <t>Sopron</t>
  </si>
  <si>
    <t>Szeged</t>
  </si>
  <si>
    <t>Heviz</t>
  </si>
  <si>
    <t>Sarvar</t>
  </si>
  <si>
    <t>Budapest</t>
  </si>
  <si>
    <t>Bad Blumau</t>
  </si>
  <si>
    <t>Vienna</t>
  </si>
  <si>
    <t>Reutte _Waengle</t>
  </si>
  <si>
    <t>Talhof Panorama</t>
  </si>
  <si>
    <t>Brno</t>
  </si>
  <si>
    <t>Plzen</t>
  </si>
  <si>
    <t>Prague</t>
  </si>
  <si>
    <t>Freiburg</t>
  </si>
  <si>
    <t>Fuessen</t>
  </si>
  <si>
    <t>Reutte</t>
  </si>
  <si>
    <t>Munich</t>
  </si>
  <si>
    <t>Radisson SAS</t>
  </si>
  <si>
    <t>Geneva</t>
  </si>
  <si>
    <t>Balatonfured</t>
  </si>
  <si>
    <t>apr,may,sep,oct</t>
  </si>
  <si>
    <t>Rogner</t>
  </si>
  <si>
    <t>Das Gogers</t>
  </si>
  <si>
    <t>may,june,sep,oct</t>
  </si>
  <si>
    <t>Leonardo Royal 4*</t>
  </si>
  <si>
    <t>may,jun,sep,oct</t>
  </si>
  <si>
    <t>apr,july,aug</t>
  </si>
  <si>
    <t>Park Inn City West 4*</t>
  </si>
  <si>
    <t>Penta Teltow 4*</t>
  </si>
  <si>
    <t>Frankfurt</t>
  </si>
  <si>
    <t>Lindner Congress 4*</t>
  </si>
  <si>
    <t>Sheraton Congress 4*</t>
  </si>
  <si>
    <t>Moevenpick Oberursell</t>
  </si>
  <si>
    <t>Best Western Munich Airport 4*</t>
  </si>
  <si>
    <t>Acom 3*</t>
  </si>
  <si>
    <t>Express by Holiday Inn 3*</t>
  </si>
  <si>
    <t>Effnerstrasse</t>
  </si>
  <si>
    <t>Sheraton Westpark 4*</t>
  </si>
  <si>
    <t>Sheraton Arabellapark 4*</t>
  </si>
  <si>
    <t>apr,oct</t>
  </si>
  <si>
    <t>Leonardo Heidelberg 4*</t>
  </si>
  <si>
    <t>Holiday Inn 4*</t>
  </si>
  <si>
    <t>sep,oct</t>
  </si>
  <si>
    <t>Hilton 4*</t>
  </si>
  <si>
    <t>St. Moritz</t>
  </si>
  <si>
    <t>Crystal 4*</t>
  </si>
  <si>
    <t>Interlaken 4*</t>
  </si>
  <si>
    <t>Novotel Bern Expo 4*</t>
  </si>
  <si>
    <t>Yasmin 4*</t>
  </si>
  <si>
    <t>Cat.B 55.00€</t>
  </si>
  <si>
    <t>Cat.C 39.00€</t>
  </si>
  <si>
    <t xml:space="preserve">Grand Kempinski </t>
  </si>
  <si>
    <t>july, aug,sep</t>
  </si>
  <si>
    <t>lake view rooms for 12 € p.p. Suppl.</t>
  </si>
  <si>
    <t>High Tatras</t>
  </si>
  <si>
    <t>&gt;7p. 6 €</t>
  </si>
  <si>
    <t>Grossglockner cable car</t>
  </si>
  <si>
    <t>Cat.A  69.00€</t>
  </si>
  <si>
    <t>Cat.B 59.00€</t>
  </si>
  <si>
    <t>Cat.C 45.00€</t>
  </si>
  <si>
    <t>BUS &amp; Group Cost</t>
  </si>
  <si>
    <t xml:space="preserve"> D 2</t>
  </si>
  <si>
    <t>EURO - NET</t>
  </si>
  <si>
    <t>5+1</t>
  </si>
  <si>
    <t>6+1</t>
  </si>
  <si>
    <t>16+1</t>
  </si>
  <si>
    <t>17+1</t>
  </si>
  <si>
    <t>28+1</t>
  </si>
  <si>
    <t>29+1</t>
  </si>
  <si>
    <t>45+2</t>
  </si>
  <si>
    <t>10+0</t>
  </si>
  <si>
    <t>9+0</t>
  </si>
  <si>
    <t>8+0</t>
  </si>
  <si>
    <t>7+0</t>
  </si>
  <si>
    <t>6+0</t>
  </si>
  <si>
    <t>5 + 0</t>
  </si>
  <si>
    <t>4 + 0</t>
  </si>
  <si>
    <t>3 + 0</t>
  </si>
  <si>
    <t>2 + 0</t>
  </si>
  <si>
    <t>10 + 1</t>
  </si>
  <si>
    <t>9+1</t>
  </si>
  <si>
    <t>8+1</t>
  </si>
  <si>
    <t>7+1</t>
  </si>
  <si>
    <t>AdditionalPortion *</t>
  </si>
  <si>
    <t>18+1</t>
  </si>
  <si>
    <t>19+1</t>
  </si>
  <si>
    <t>31+2</t>
  </si>
  <si>
    <t>32+2</t>
  </si>
  <si>
    <t>21+1</t>
  </si>
  <si>
    <t>22+1</t>
  </si>
  <si>
    <t>33+2</t>
  </si>
  <si>
    <t>34+2</t>
  </si>
  <si>
    <t xml:space="preserve"> Mark up : EURO</t>
  </si>
  <si>
    <t>11+1</t>
  </si>
  <si>
    <t>12+1</t>
  </si>
  <si>
    <t>23+1</t>
  </si>
  <si>
    <t>24+1</t>
  </si>
  <si>
    <t>36+2</t>
  </si>
  <si>
    <t>37+2</t>
  </si>
  <si>
    <t>EURO</t>
  </si>
  <si>
    <t>13+1</t>
  </si>
  <si>
    <t>14+1</t>
  </si>
  <si>
    <t>26+1</t>
  </si>
  <si>
    <t>27+1</t>
  </si>
  <si>
    <t>38+2</t>
  </si>
  <si>
    <t>39+2</t>
  </si>
  <si>
    <t>Pax &amp; Free</t>
  </si>
  <si>
    <t>10+0 to 2+0 also :</t>
  </si>
  <si>
    <t xml:space="preserve">* Included Driver's meal !!! </t>
  </si>
  <si>
    <t>* 10+1 above - need to request the restaurant at least 1 Free for driver</t>
  </si>
  <si>
    <t>* 15+1 above - need to request the restaurant at least 2 x Free for driver &amp; T/L</t>
  </si>
  <si>
    <t>*  Less than 10+ 0 Pax - driver's meals included in the calculation,  if the group included meals</t>
  </si>
  <si>
    <t xml:space="preserve">* If no meals included for the group , T/L shall pay the driver's meal  </t>
  </si>
  <si>
    <t xml:space="preserve">    ( or We shall add all the driver's meals in the calculation with the Bus price together )</t>
  </si>
  <si>
    <t>A.T.H. Theresanium 3*</t>
  </si>
  <si>
    <t>Senator 3*</t>
  </si>
  <si>
    <t>A.T.H. Boeck</t>
  </si>
  <si>
    <t>A.T.H. Bosei</t>
  </si>
  <si>
    <t>A.T.H. Favorita</t>
  </si>
  <si>
    <t>A.T.H. Donauzentrum</t>
  </si>
  <si>
    <t>Airo</t>
  </si>
  <si>
    <t>A.T.H. Ananas</t>
  </si>
  <si>
    <t>mid s.</t>
  </si>
  <si>
    <t>not possible</t>
  </si>
  <si>
    <t>Courtyard by M. Messe</t>
  </si>
  <si>
    <t>A.T.H. Savoyen 4*+</t>
  </si>
  <si>
    <t>FIT rates</t>
  </si>
  <si>
    <t>Hilton Danube Vienna 4*</t>
  </si>
  <si>
    <t>Far east special upon availability</t>
  </si>
  <si>
    <t>Hilton Danube Vienna4*</t>
  </si>
  <si>
    <t>Contract FIT and leisure rates</t>
  </si>
  <si>
    <t>Hilton Vienna</t>
  </si>
  <si>
    <t>Hilton Vienna plaza</t>
  </si>
  <si>
    <t>suburb Vienna</t>
  </si>
  <si>
    <t>H. am Sachsengang</t>
  </si>
  <si>
    <t>on request maybe lower</t>
  </si>
  <si>
    <t>1.5 city tax</t>
  </si>
  <si>
    <t>HIGH SEASON STARTS FROM 1/APRIL</t>
  </si>
  <si>
    <t>Schwechat</t>
  </si>
  <si>
    <t>Hein Hotel 4*</t>
  </si>
  <si>
    <t>Wiener Neustadt</t>
  </si>
  <si>
    <t>Orange Wings 3*</t>
  </si>
  <si>
    <t>MOTEL style, 25 TWN, 75 DBL</t>
  </si>
  <si>
    <t>Schloss Krumbach Artis</t>
  </si>
  <si>
    <t xml:space="preserve">Arena City </t>
  </si>
  <si>
    <t>mid season</t>
  </si>
  <si>
    <t>01/05-18/07 &amp; 05/10-22/12</t>
  </si>
  <si>
    <t>19/07-04/10</t>
  </si>
  <si>
    <t xml:space="preserve">Holiday Inn </t>
  </si>
  <si>
    <t>festival p.</t>
  </si>
  <si>
    <t>low s</t>
  </si>
  <si>
    <t>Amedia</t>
  </si>
  <si>
    <t>Castellani</t>
  </si>
  <si>
    <t>( From 25/7 - 1/9 + Advent weekends - Expensive !!! )</t>
  </si>
  <si>
    <t>Neutor</t>
  </si>
  <si>
    <t>Radisson Altstadt Blu 5*</t>
  </si>
  <si>
    <t>Bristol</t>
  </si>
  <si>
    <t>only on request, TWN room between 200-400 € per room upon availbility</t>
  </si>
  <si>
    <t>NEW Management, at the moment only min. 3 nights possible!</t>
  </si>
  <si>
    <t>Hubertushof</t>
  </si>
  <si>
    <t>Salzkmgt_Fuschl</t>
  </si>
  <si>
    <t>Mohrenwirt</t>
  </si>
  <si>
    <t>only german DBL</t>
  </si>
  <si>
    <t>Salzkmgt_Strobl</t>
  </si>
  <si>
    <t>Salzkmgt _Hof bei Salzb.</t>
  </si>
  <si>
    <t>Classic style "traditional Salzkammergut style"</t>
  </si>
  <si>
    <t>Salzkmgt_St.Wolfgang</t>
  </si>
  <si>
    <t>Scalaria</t>
  </si>
  <si>
    <t>june, july, aug</t>
  </si>
  <si>
    <t>Seevilla</t>
  </si>
  <si>
    <t>only 35 rooms, difficult to use for groups</t>
  </si>
  <si>
    <t>Salzkmgt_St. Gilgen</t>
  </si>
  <si>
    <t>Billroth</t>
  </si>
  <si>
    <t>Salzkmgt_Mondsee</t>
  </si>
  <si>
    <t>Salzkmgt_Bad Gastein</t>
  </si>
  <si>
    <t>登山蒸氣火車</t>
  </si>
  <si>
    <t>( Famous Haydn Hall )</t>
  </si>
  <si>
    <t>Central</t>
  </si>
  <si>
    <t>The Penz</t>
  </si>
  <si>
    <t>Innsbruck_Iggls</t>
  </si>
  <si>
    <t>Alpinhotel Bergheim 3*</t>
  </si>
  <si>
    <t>no groups during winter, only summer (Ski region)</t>
  </si>
  <si>
    <t>Olympia Axams 3*</t>
  </si>
  <si>
    <t>Alpinpark</t>
  </si>
  <si>
    <t>A.T.H. Congress</t>
  </si>
  <si>
    <t xml:space="preserve">Fisher Bastion </t>
  </si>
  <si>
    <t xml:space="preserve">Fisher Bastion &amp; Mathia church </t>
  </si>
  <si>
    <t xml:space="preserve">Danube Cruise </t>
  </si>
  <si>
    <t>Eger  Castle</t>
  </si>
  <si>
    <t>Esztergom basilica</t>
  </si>
  <si>
    <t>National Gallery</t>
  </si>
  <si>
    <t xml:space="preserve"> ( Go inside Treasure room of Basilica )</t>
  </si>
  <si>
    <t>Heviz Tram</t>
  </si>
  <si>
    <t>Liszt Museum</t>
  </si>
  <si>
    <t>Tihany Ferry p.p.</t>
  </si>
  <si>
    <t>p.Bus</t>
  </si>
  <si>
    <t>Szentendre Pottery Museum</t>
  </si>
  <si>
    <t>History museum</t>
  </si>
  <si>
    <t>Tihany ferry need to pay pp + bus fee!!</t>
  </si>
  <si>
    <t>Heviz Thermal Lake hot spring</t>
  </si>
  <si>
    <t>Miskolctapolca SPA</t>
  </si>
  <si>
    <t>Miskolc-Lillaf. small train 1way</t>
  </si>
  <si>
    <t xml:space="preserve">Parliament </t>
  </si>
  <si>
    <t>Jewish  museum</t>
  </si>
  <si>
    <t>Holloko program+EN GD /group</t>
  </si>
  <si>
    <t>Holloko EF</t>
  </si>
  <si>
    <t>Herend Porcelain fact.</t>
  </si>
  <si>
    <t>Herend EN GD/group (no need)</t>
  </si>
  <si>
    <t>St.Stephan basilica</t>
  </si>
  <si>
    <t xml:space="preserve">Chinese Guide in Bud  FD </t>
  </si>
  <si>
    <t xml:space="preserve">APT </t>
  </si>
  <si>
    <t xml:space="preserve">English Guide in Bud  FD </t>
  </si>
  <si>
    <t>Medieval DN Lancerlot 3 courses</t>
  </si>
  <si>
    <t>Berlin 3*</t>
  </si>
  <si>
    <t>Atlas 3*</t>
  </si>
  <si>
    <t>Mercure Duna 3*</t>
  </si>
  <si>
    <t>on request maybe 2-3 € less, upon availabilty</t>
  </si>
  <si>
    <t>Budapest 4*</t>
  </si>
  <si>
    <t>Apr, Jul, Aug</t>
  </si>
  <si>
    <t>Holiday Inn</t>
  </si>
  <si>
    <t xml:space="preserve">Flamenco 4* </t>
  </si>
  <si>
    <t>Arena 4*</t>
  </si>
  <si>
    <t>NH Budapest</t>
  </si>
  <si>
    <t>Thermal Margitsziget 4*+</t>
  </si>
  <si>
    <t>Helia 4*</t>
  </si>
  <si>
    <t>Grand H.l Margitsziget 4*+</t>
  </si>
  <si>
    <t>Astoria 4*</t>
  </si>
  <si>
    <t>Gellert 4*</t>
  </si>
  <si>
    <t>Mercure Budapest City Center</t>
  </si>
  <si>
    <t>Hilton Castle</t>
  </si>
  <si>
    <t>Hilton Westend</t>
  </si>
  <si>
    <t>Szekesfehervar</t>
  </si>
  <si>
    <t>Novotel Szekesfehervar</t>
  </si>
  <si>
    <t>1.75 SPA tax</t>
  </si>
  <si>
    <t>Europa FIT</t>
  </si>
  <si>
    <t>H.Club Tihany</t>
  </si>
  <si>
    <t>Karos</t>
  </si>
  <si>
    <t>Civis Grand</t>
  </si>
  <si>
    <t>Novotel 4*</t>
  </si>
  <si>
    <t>Aranyhomok</t>
  </si>
  <si>
    <t>Park</t>
  </si>
  <si>
    <t>Flora</t>
  </si>
  <si>
    <t>Palatinus</t>
  </si>
  <si>
    <t>Patria</t>
  </si>
  <si>
    <t>K.V. Moser factory (Mon~Fri) 9:00~13:00</t>
  </si>
  <si>
    <t>Rafting on Dunajec River(Tatras) incl. Barbecue, folk music: 20.00/p.p.</t>
  </si>
  <si>
    <t>A.T.H. Bratislava</t>
  </si>
  <si>
    <t>Grand Praha</t>
  </si>
  <si>
    <t>International</t>
  </si>
  <si>
    <t>downtown location</t>
  </si>
  <si>
    <t>Grand Hotel</t>
  </si>
  <si>
    <t>Zvon 4*</t>
  </si>
  <si>
    <t>Ruze 5*</t>
  </si>
  <si>
    <t>Old Inn 4*</t>
  </si>
  <si>
    <t>Pupp H. Comfort rooms 5*</t>
  </si>
  <si>
    <t>Pupp H. Superior rooms 5*</t>
  </si>
  <si>
    <t>only 42 rooms</t>
  </si>
  <si>
    <t>july, nov, dec</t>
  </si>
  <si>
    <t>Sansoucci</t>
  </si>
  <si>
    <t>Esplanade</t>
  </si>
  <si>
    <t>Agricola</t>
  </si>
  <si>
    <t>Olomouc</t>
  </si>
  <si>
    <t>Concertino  4*</t>
  </si>
  <si>
    <t>Karlovy vary Moser Factory</t>
  </si>
  <si>
    <t>(Mon.~Fri. 09:00~13:00 )</t>
  </si>
  <si>
    <t>Krumlov Castle</t>
  </si>
  <si>
    <t>Black show 8:00pm ~ 10:15pm / Puppet Show 8:00pm ~ 10:15pm / Church concert 3pm / 4pm or 7pm / 8pm</t>
  </si>
  <si>
    <t xml:space="preserve">Kromeriz Castle </t>
  </si>
  <si>
    <t>Duo 4*</t>
  </si>
  <si>
    <t>jan,febr</t>
  </si>
  <si>
    <t>Pyramida 4*</t>
  </si>
  <si>
    <t>march</t>
  </si>
  <si>
    <t>Olympik I. 4*</t>
  </si>
  <si>
    <t>Expo 4*</t>
  </si>
  <si>
    <t>Panorama 4*</t>
  </si>
  <si>
    <t>Diplomat 4*</t>
  </si>
  <si>
    <t>july.aug</t>
  </si>
  <si>
    <t>Angelo 4*</t>
  </si>
  <si>
    <t>Andel's 4*</t>
  </si>
  <si>
    <t>Park Inn 4*</t>
  </si>
  <si>
    <t>Majestic 4*</t>
  </si>
  <si>
    <t>Corinthia 5*</t>
  </si>
  <si>
    <t>President 5*</t>
  </si>
  <si>
    <t>Hilton Prague 5*</t>
  </si>
  <si>
    <t>except Easter period</t>
  </si>
  <si>
    <t>whole year</t>
  </si>
  <si>
    <t>Praha 5*</t>
  </si>
  <si>
    <t>Hilton Old Town 5*</t>
  </si>
  <si>
    <t>Savoy 5*</t>
  </si>
  <si>
    <t>* Local Coach : ( 49 Seats )</t>
  </si>
  <si>
    <t>Transfer : 150.-</t>
  </si>
  <si>
    <t>HD Tour : 270.-</t>
  </si>
  <si>
    <t>FD Tiour : 340.-</t>
  </si>
  <si>
    <t>Transfer : 130.-   ( 20-26 Seats )</t>
  </si>
  <si>
    <t>HD Tour : 200.- ( 20-26 Seats )</t>
  </si>
  <si>
    <t>FD Tiour : 300.- ( 20-26 Seats )</t>
  </si>
  <si>
    <t>DBV GD</t>
  </si>
  <si>
    <t>FD</t>
  </si>
  <si>
    <t>Ljubljana GD</t>
  </si>
  <si>
    <t>Bled GD</t>
  </si>
  <si>
    <t>Zagreb GD</t>
  </si>
  <si>
    <t>Plitvice GD</t>
  </si>
  <si>
    <t>Krka GD</t>
  </si>
  <si>
    <t>Korcula GD</t>
  </si>
  <si>
    <t>Trogir GD</t>
  </si>
  <si>
    <t>Maribor GD</t>
  </si>
  <si>
    <t>Split GD</t>
  </si>
  <si>
    <t>Zadar GD</t>
  </si>
  <si>
    <t>Sibenik GD</t>
  </si>
  <si>
    <t>Opatija GD</t>
  </si>
  <si>
    <t>Bled Pletna Boat</t>
  </si>
  <si>
    <t>Bled Castle</t>
  </si>
  <si>
    <t>Bled Vintgar</t>
  </si>
  <si>
    <t>Bled Church</t>
  </si>
  <si>
    <t>Split Diocletian Palace</t>
  </si>
  <si>
    <t>DBV Franciscan Monast.</t>
  </si>
  <si>
    <t>DBV City Walls</t>
  </si>
  <si>
    <t>Postojna Cave</t>
  </si>
  <si>
    <t>DBV Dominican Mon.</t>
  </si>
  <si>
    <t>Sibenik St. Jacob Chruch</t>
  </si>
  <si>
    <t>Krk NP. Incl. Boat ride</t>
  </si>
  <si>
    <t>Korcula Marco Polo House</t>
  </si>
  <si>
    <t>Plitvie NP</t>
  </si>
  <si>
    <t>winter rate</t>
  </si>
  <si>
    <t>Predjamski Cave</t>
  </si>
  <si>
    <t>Kotor Maritime Museum</t>
  </si>
  <si>
    <t>Chinese meal 6 dishes Zagreb,Ljubljana</t>
  </si>
  <si>
    <t>LDC /day</t>
  </si>
  <si>
    <t>empty run to VIE,Venice,Munich...</t>
  </si>
  <si>
    <t>Ferry Orebic-Korcula one way/bus</t>
  </si>
  <si>
    <t>Boat Orebic-Korcula p.p.</t>
  </si>
  <si>
    <t>Ston oyster menu</t>
  </si>
  <si>
    <t>Plitvice local meal 3x</t>
  </si>
  <si>
    <t>Cavtat local dinner</t>
  </si>
  <si>
    <t>Dubrovnik local meal 3x (Ragusa rest.)</t>
  </si>
  <si>
    <t>Dubrovnik local meal 4x (Ragusa rest.)</t>
  </si>
  <si>
    <t>Grand H. Park 4*</t>
  </si>
  <si>
    <t>min. 2 nighst stay</t>
  </si>
  <si>
    <t>close to old town</t>
  </si>
  <si>
    <t>H.Petka 3*+</t>
  </si>
  <si>
    <t>2km from town</t>
  </si>
  <si>
    <t>apr,oct,nov,dec</t>
  </si>
  <si>
    <t>More 5*</t>
  </si>
  <si>
    <t>only 35 rooms totally</t>
  </si>
  <si>
    <t>sea view suppl. 30 € per room</t>
  </si>
  <si>
    <t>sea view suppl. 40 € per room</t>
  </si>
  <si>
    <t>sea view suppl. 50 € per room</t>
  </si>
  <si>
    <t>Rixos 5*</t>
  </si>
  <si>
    <t>in Cavtat, 20 km from DBV</t>
  </si>
  <si>
    <t>Hvar</t>
  </si>
  <si>
    <t>Amfora 4*</t>
  </si>
  <si>
    <t>Korcula 3*</t>
  </si>
  <si>
    <t>Liburnia 3*</t>
  </si>
  <si>
    <t>Marco Polo 4*</t>
  </si>
  <si>
    <t>suppl.for superior rooms 10 € p.p.</t>
  </si>
  <si>
    <t>Opatija</t>
  </si>
  <si>
    <t>may,june</t>
  </si>
  <si>
    <t>Milenij 5*</t>
  </si>
  <si>
    <t>Plitvice</t>
  </si>
  <si>
    <t>Jezero 3*</t>
  </si>
  <si>
    <t>Plitivce 2*</t>
  </si>
  <si>
    <t>Bellevue 2* or Grabovac 3*</t>
  </si>
  <si>
    <t>Grabovac is 3*, but 10 km from the park</t>
  </si>
  <si>
    <t>Art 4*</t>
  </si>
  <si>
    <t>36 rooms only</t>
  </si>
  <si>
    <t>apr,may,oct</t>
  </si>
  <si>
    <t>Dalmina 4*</t>
  </si>
  <si>
    <t>52 rooms only</t>
  </si>
  <si>
    <t>Atrium 5*</t>
  </si>
  <si>
    <t>april,oct</t>
  </si>
  <si>
    <t>President/Solin/Split 5*</t>
  </si>
  <si>
    <t>may,sep</t>
  </si>
  <si>
    <t>june,july,aug</t>
  </si>
  <si>
    <t>april,nov,dec</t>
  </si>
  <si>
    <t>aug,sep</t>
  </si>
  <si>
    <t>oct</t>
  </si>
  <si>
    <t>sea view 5 € p.p. Suppl.</t>
  </si>
  <si>
    <t>Vodice</t>
  </si>
  <si>
    <t>Olympia 4*</t>
  </si>
  <si>
    <t>Imperial 4*</t>
  </si>
  <si>
    <t>sep</t>
  </si>
  <si>
    <t>Zadar</t>
  </si>
  <si>
    <t>Kolovare 4*</t>
  </si>
  <si>
    <t>Zagreb</t>
  </si>
  <si>
    <t>all weekends</t>
  </si>
  <si>
    <t>marc,apr</t>
  </si>
  <si>
    <t>june,aug,sep</t>
  </si>
  <si>
    <t>Ribno 4*</t>
  </si>
  <si>
    <t>Grand H. Toplice 5*</t>
  </si>
  <si>
    <t>Grand H. Union Executive 4*</t>
  </si>
  <si>
    <t>Grand H. Union Business 4*</t>
  </si>
  <si>
    <t>Grand H. Union Central 4*</t>
  </si>
  <si>
    <t>Austria Trend Ljubljana 4*</t>
  </si>
  <si>
    <t>Estrel</t>
  </si>
  <si>
    <t>may,june, sept, oct</t>
  </si>
  <si>
    <t>Arvena</t>
  </si>
  <si>
    <t>法國兩宮一塔</t>
  </si>
  <si>
    <t>訂位費</t>
  </si>
  <si>
    <t>解說員</t>
  </si>
  <si>
    <t>Pm3:00</t>
  </si>
  <si>
    <t>Guide 75 CHF/group</t>
  </si>
  <si>
    <t>LON Chinese Meals (6x)</t>
  </si>
  <si>
    <t>Davos</t>
  </si>
  <si>
    <t>NH Rex 4*</t>
  </si>
  <si>
    <t>on weekends can ask for 50 CHF p.p.</t>
  </si>
  <si>
    <t>NH Geneva Airport 4*</t>
  </si>
  <si>
    <t>Grindelwald</t>
  </si>
  <si>
    <t>closed till 25/may 2012</t>
  </si>
  <si>
    <t>Egerkingen</t>
  </si>
  <si>
    <t>Moevenpick</t>
  </si>
  <si>
    <t>60 km from Luzern, 70 km from Zurich</t>
  </si>
  <si>
    <t>Beau Rivage</t>
  </si>
  <si>
    <t>Metropole</t>
  </si>
  <si>
    <t>full american buffet breakfast 7 CHF suppl. p.p.</t>
  </si>
  <si>
    <t>may, oct</t>
  </si>
  <si>
    <t>Alpina 3*</t>
  </si>
  <si>
    <t>Eurotel Riviera</t>
  </si>
  <si>
    <t>Pollux</t>
  </si>
  <si>
    <t>Germand DBL rooms</t>
  </si>
  <si>
    <t>NH Airport 4*</t>
  </si>
  <si>
    <t>Moevenpick Airport</t>
  </si>
  <si>
    <t xml:space="preserve">on request can get lower maybe </t>
  </si>
  <si>
    <t>CHF</t>
  </si>
  <si>
    <t xml:space="preserve">         &lt;15</t>
  </si>
  <si>
    <r>
      <t xml:space="preserve">* </t>
    </r>
    <r>
      <rPr>
        <sz val="12"/>
        <rFont val="細明體"/>
        <family val="3"/>
        <charset val="136"/>
      </rPr>
      <t>右表為小團</t>
    </r>
    <r>
      <rPr>
        <sz val="12"/>
        <rFont val="Times New Roman"/>
        <family val="1"/>
      </rPr>
      <t xml:space="preserve"> +0 </t>
    </r>
    <r>
      <rPr>
        <sz val="12"/>
        <rFont val="細明體"/>
        <family val="3"/>
        <charset val="136"/>
      </rPr>
      <t>報價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↗</t>
    </r>
  </si>
  <si>
    <r>
      <t xml:space="preserve">* No FOC Price </t>
    </r>
    <r>
      <rPr>
        <sz val="12"/>
        <rFont val="細明體"/>
        <family val="3"/>
        <charset val="136"/>
      </rPr>
      <t>↗</t>
    </r>
  </si>
  <si>
    <r>
      <t xml:space="preserve">** </t>
    </r>
    <r>
      <rPr>
        <b/>
        <sz val="12"/>
        <rFont val="細明體"/>
        <family val="3"/>
        <charset val="136"/>
      </rPr>
      <t>若需報特別價格如</t>
    </r>
    <r>
      <rPr>
        <b/>
        <sz val="12"/>
        <rFont val="Times New Roman"/>
        <family val="1"/>
      </rPr>
      <t xml:space="preserve"> 11+1,19+1,24+1 45+3,etc.</t>
    </r>
    <r>
      <rPr>
        <b/>
        <sz val="12"/>
        <rFont val="細明體"/>
        <family val="3"/>
        <charset val="136"/>
      </rPr>
      <t>不在原表格中或小團需加一價格從</t>
    </r>
    <r>
      <rPr>
        <b/>
        <sz val="12"/>
        <rFont val="Times New Roman"/>
        <family val="1"/>
      </rPr>
      <t>5+1</t>
    </r>
    <r>
      <rPr>
        <b/>
        <sz val="12"/>
        <rFont val="細明體"/>
        <family val="3"/>
        <charset val="136"/>
      </rPr>
      <t>起，可查換算表並用以下方式報價</t>
    </r>
    <r>
      <rPr>
        <b/>
        <sz val="12"/>
        <rFont val="Times New Roman"/>
        <family val="1"/>
      </rPr>
      <t xml:space="preserve"> : ( </t>
    </r>
    <r>
      <rPr>
        <b/>
        <sz val="12"/>
        <rFont val="細明體"/>
        <family val="3"/>
        <charset val="136"/>
      </rPr>
      <t>接在後</t>
    </r>
    <r>
      <rPr>
        <b/>
        <sz val="12"/>
        <rFont val="Times New Roman"/>
        <family val="1"/>
      </rPr>
      <t xml:space="preserve"> , </t>
    </r>
    <r>
      <rPr>
        <b/>
        <sz val="12"/>
        <rFont val="細明體"/>
        <family val="3"/>
        <charset val="136"/>
      </rPr>
      <t>檔數如</t>
    </r>
    <r>
      <rPr>
        <b/>
        <sz val="12"/>
        <rFont val="Times New Roman"/>
        <family val="1"/>
      </rPr>
      <t xml:space="preserve"> 11+1</t>
    </r>
    <r>
      <rPr>
        <b/>
        <sz val="12"/>
        <rFont val="細明體"/>
        <family val="3"/>
        <charset val="136"/>
      </rPr>
      <t>自打</t>
    </r>
    <r>
      <rPr>
        <b/>
        <sz val="12"/>
        <rFont val="Times New Roman"/>
        <family val="1"/>
      </rPr>
      <t>)</t>
    </r>
  </si>
  <si>
    <r>
      <t>如</t>
    </r>
    <r>
      <rPr>
        <sz val="12"/>
        <rFont val="Times New Roman"/>
        <family val="1"/>
      </rPr>
      <t xml:space="preserve"> (11+1)</t>
    </r>
  </si>
  <si>
    <r>
      <t xml:space="preserve">Net Price </t>
    </r>
    <r>
      <rPr>
        <sz val="12"/>
        <rFont val="細明體"/>
        <family val="3"/>
        <charset val="136"/>
      </rPr>
      <t>查換算表</t>
    </r>
  </si>
  <si>
    <r>
      <t xml:space="preserve">**** </t>
    </r>
    <r>
      <rPr>
        <sz val="12"/>
        <rFont val="細明體"/>
        <family val="3"/>
        <charset val="136"/>
      </rPr>
      <t>此表格全部為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歐元€價格</t>
    </r>
  </si>
  <si>
    <r>
      <t xml:space="preserve">**/// </t>
    </r>
    <r>
      <rPr>
        <b/>
        <sz val="14"/>
        <rFont val="細明體"/>
        <family val="3"/>
        <charset val="136"/>
      </rPr>
      <t>此</t>
    </r>
    <r>
      <rPr>
        <b/>
        <sz val="14"/>
        <rFont val="Times New Roman"/>
        <family val="1"/>
      </rPr>
      <t xml:space="preserve"> Excel File </t>
    </r>
    <r>
      <rPr>
        <b/>
        <sz val="14"/>
        <rFont val="細明體"/>
        <family val="3"/>
        <charset val="136"/>
      </rPr>
      <t>不能直接</t>
    </r>
    <r>
      <rPr>
        <b/>
        <sz val="14"/>
        <rFont val="Times New Roman"/>
        <family val="1"/>
      </rPr>
      <t xml:space="preserve"> Email </t>
    </r>
    <r>
      <rPr>
        <b/>
        <sz val="14"/>
        <rFont val="細明體"/>
        <family val="3"/>
        <charset val="136"/>
      </rPr>
      <t>出去</t>
    </r>
    <r>
      <rPr>
        <b/>
        <sz val="14"/>
        <rFont val="Times New Roman"/>
        <family val="1"/>
      </rPr>
      <t xml:space="preserve">  , </t>
    </r>
    <r>
      <rPr>
        <b/>
        <sz val="14"/>
        <rFont val="細明體"/>
        <family val="3"/>
        <charset val="136"/>
      </rPr>
      <t>除非是給自己公司的人</t>
    </r>
  </si>
  <si>
    <r>
      <t xml:space="preserve">** </t>
    </r>
    <r>
      <rPr>
        <sz val="14"/>
        <rFont val="細明體"/>
        <family val="3"/>
        <charset val="136"/>
      </rPr>
      <t>算好後</t>
    </r>
    <r>
      <rPr>
        <sz val="14"/>
        <rFont val="Times New Roman"/>
        <family val="1"/>
      </rPr>
      <t xml:space="preserve"> </t>
    </r>
    <r>
      <rPr>
        <sz val="14"/>
        <rFont val="細明體"/>
        <family val="3"/>
        <charset val="136"/>
      </rPr>
      <t>打入</t>
    </r>
    <r>
      <rPr>
        <sz val="14"/>
        <rFont val="Times New Roman"/>
        <family val="1"/>
      </rPr>
      <t xml:space="preserve"> </t>
    </r>
    <r>
      <rPr>
        <sz val="14"/>
        <rFont val="細明體"/>
        <family val="3"/>
        <charset val="136"/>
      </rPr>
      <t>黃色部份之</t>
    </r>
    <r>
      <rPr>
        <sz val="14"/>
        <rFont val="Times New Roman"/>
        <family val="1"/>
      </rPr>
      <t xml:space="preserve"> Mark Up </t>
    </r>
    <r>
      <rPr>
        <sz val="14"/>
        <rFont val="細明體"/>
        <family val="3"/>
        <charset val="136"/>
      </rPr>
      <t>數目</t>
    </r>
    <r>
      <rPr>
        <sz val="14"/>
        <rFont val="Times New Roman"/>
        <family val="1"/>
      </rPr>
      <t xml:space="preserve"> ,</t>
    </r>
    <r>
      <rPr>
        <sz val="14"/>
        <rFont val="細明體"/>
        <family val="3"/>
        <charset val="136"/>
      </rPr>
      <t>若有</t>
    </r>
    <r>
      <rPr>
        <sz val="14"/>
        <rFont val="Times New Roman"/>
        <family val="1"/>
      </rPr>
      <t xml:space="preserve"> Additional </t>
    </r>
    <r>
      <rPr>
        <sz val="14"/>
        <rFont val="細明體"/>
        <family val="3"/>
        <charset val="136"/>
      </rPr>
      <t>部份需換成</t>
    </r>
    <r>
      <rPr>
        <sz val="14"/>
        <rFont val="Times New Roman"/>
        <family val="1"/>
      </rPr>
      <t xml:space="preserve"> EURO </t>
    </r>
  </si>
  <si>
    <r>
      <t xml:space="preserve">** </t>
    </r>
    <r>
      <rPr>
        <sz val="12"/>
        <rFont val="細明體"/>
        <family val="3"/>
        <charset val="136"/>
      </rPr>
      <t>再開另外一頁</t>
    </r>
    <r>
      <rPr>
        <sz val="12"/>
        <rFont val="Times New Roman"/>
        <family val="1"/>
      </rPr>
      <t xml:space="preserve">- </t>
    </r>
    <r>
      <rPr>
        <sz val="12"/>
        <rFont val="細明體"/>
        <family val="3"/>
        <charset val="136"/>
      </rPr>
      <t>團體報價單</t>
    </r>
    <r>
      <rPr>
        <sz val="12"/>
        <rFont val="Times New Roman"/>
        <family val="1"/>
      </rPr>
      <t xml:space="preserve"> ,  </t>
    </r>
    <r>
      <rPr>
        <sz val="12"/>
        <rFont val="細明體"/>
        <family val="3"/>
        <charset val="136"/>
      </rPr>
      <t>分大小不同團體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兩種報價單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看情況選擇用</t>
    </r>
    <r>
      <rPr>
        <sz val="12"/>
        <rFont val="Times New Roman"/>
        <family val="1"/>
      </rPr>
      <t xml:space="preserve">  !</t>
    </r>
  </si>
  <si>
    <r>
      <t xml:space="preserve">     </t>
    </r>
    <r>
      <rPr>
        <sz val="12"/>
        <rFont val="細明體"/>
        <family val="3"/>
        <charset val="136"/>
      </rPr>
      <t>因此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另外需再複製</t>
    </r>
    <r>
      <rPr>
        <sz val="12"/>
        <rFont val="Times New Roman"/>
        <family val="1"/>
      </rPr>
      <t xml:space="preserve"> </t>
    </r>
    <r>
      <rPr>
        <sz val="12"/>
        <rFont val="細明體"/>
        <family val="3"/>
        <charset val="136"/>
      </rPr>
      <t>報價單</t>
    </r>
    <r>
      <rPr>
        <sz val="12"/>
        <rFont val="Times New Roman"/>
        <family val="1"/>
      </rPr>
      <t xml:space="preserve"> , </t>
    </r>
    <r>
      <rPr>
        <sz val="12"/>
        <rFont val="細明體"/>
        <family val="3"/>
        <charset val="136"/>
      </rPr>
      <t>不含計價表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再另存新檔</t>
    </r>
    <r>
      <rPr>
        <sz val="12"/>
        <rFont val="Times New Roman"/>
        <family val="1"/>
      </rPr>
      <t xml:space="preserve">  , </t>
    </r>
    <r>
      <rPr>
        <sz val="12"/>
        <rFont val="細明體"/>
        <family val="3"/>
        <charset val="136"/>
      </rPr>
      <t>才可以</t>
    </r>
    <r>
      <rPr>
        <sz val="12"/>
        <rFont val="Times New Roman"/>
        <family val="1"/>
      </rPr>
      <t xml:space="preserve"> Email</t>
    </r>
    <r>
      <rPr>
        <sz val="12"/>
        <rFont val="細明體"/>
        <family val="3"/>
        <charset val="136"/>
      </rPr>
      <t>報價之兩頁</t>
    </r>
  </si>
  <si>
    <t>jan,febr,march</t>
  </si>
  <si>
    <t>( From 20/7 - 31/8 + Christmas weekends - Expensive !!! )</t>
  </si>
  <si>
    <t>oct.nov</t>
  </si>
  <si>
    <t>classic rooms (softly renovated), only 35 TWN rooms, NO A/C</t>
  </si>
  <si>
    <t>deluxe room with A/C 25 EUR per room per night supplement</t>
  </si>
  <si>
    <t>superior room with A/C 10 EUR per room per night supplement</t>
  </si>
  <si>
    <t>ADVENT weekend</t>
  </si>
  <si>
    <t>jan,febr.marc</t>
  </si>
  <si>
    <t>jan,feb,mar, apr</t>
  </si>
  <si>
    <t>may-oct</t>
  </si>
  <si>
    <t>Servus Eruopa3*</t>
  </si>
  <si>
    <t>Salzburg - Wals</t>
  </si>
  <si>
    <t>Reichstadt</t>
  </si>
  <si>
    <t>Lotus Therme 5*</t>
  </si>
  <si>
    <t>29/03-28/04 &amp; 12/05-02/06 &amp; 02/08-20/08</t>
  </si>
  <si>
    <t>13/01-29/03 &amp; 02/06-02/08 &amp; 20/08-27/09 &amp; 03/11-26/12</t>
  </si>
  <si>
    <t>for weekend 8 € p.p. suppl.</t>
  </si>
  <si>
    <t>no TWN rooms</t>
  </si>
  <si>
    <t>A.T.H. Doppio 4*</t>
  </si>
  <si>
    <t>low s., july-aug</t>
  </si>
  <si>
    <t>apr,nov,dec</t>
  </si>
  <si>
    <t>Burgenland</t>
  </si>
  <si>
    <t>10/july-25/aug</t>
  </si>
  <si>
    <t>free CXL is 2 month prior</t>
  </si>
  <si>
    <t>Sunstar Park H. 4*</t>
  </si>
  <si>
    <t>separate breakfast room for groups</t>
  </si>
  <si>
    <t xml:space="preserve">Clarion Congress </t>
  </si>
  <si>
    <t>buffet stlye dinner is 12 EUR</t>
  </si>
  <si>
    <t>3 course dinner is 9 EUR</t>
  </si>
  <si>
    <t>28 TWN, 22 German DBL</t>
  </si>
  <si>
    <t>Pinija 4*</t>
  </si>
  <si>
    <t>in Petrcane - Zadar</t>
  </si>
  <si>
    <t>23/3-26/4</t>
  </si>
  <si>
    <t>27/4-17/5; 12/10-09/11</t>
  </si>
  <si>
    <t>08-21/6; 31/8-13/9</t>
  </si>
  <si>
    <t>22/6-05/7; 17-30/8</t>
  </si>
  <si>
    <t>06/7-16/8</t>
  </si>
  <si>
    <t>in Zadar, but looks really bad</t>
  </si>
  <si>
    <t>jan, febr,marc,nov,dec</t>
  </si>
  <si>
    <t>Croatia 5* classic room</t>
  </si>
  <si>
    <t>Croatia 5* seaview room</t>
  </si>
  <si>
    <t>29/4-15/5; 16-27/10</t>
  </si>
  <si>
    <t>16/5-30/6; 9/9-15/10</t>
  </si>
  <si>
    <t>1-21/7;21/8-8/9</t>
  </si>
  <si>
    <t>01/4-12/5; 16/10-15/11</t>
  </si>
  <si>
    <t>13/5-7/7; 16/9-15/10</t>
  </si>
  <si>
    <t>Exclesior 5* classic room</t>
  </si>
  <si>
    <t>Exclesior 5* seaview room</t>
  </si>
  <si>
    <t>Exclesior 5* seaview balcony room</t>
  </si>
  <si>
    <t>Dubrovnik Palace 5*</t>
  </si>
  <si>
    <t>13/5-07/7; 16/9-15/10</t>
  </si>
  <si>
    <t>08-31/7;21/8-15/9</t>
  </si>
  <si>
    <t>01/4-12/5; 16-31/10</t>
  </si>
  <si>
    <t>Argentina 5* seaview rooms</t>
  </si>
  <si>
    <t>Falkensteiner 4* Borik</t>
  </si>
  <si>
    <t>5-8 min. driving from old town</t>
  </si>
  <si>
    <t>free cancellation is 6 weeks prior arrival!</t>
  </si>
  <si>
    <t>april, oct</t>
  </si>
  <si>
    <t>4 Opatija Flowers</t>
  </si>
  <si>
    <t>Golf 4*</t>
  </si>
  <si>
    <t>Park 4*</t>
  </si>
  <si>
    <t>lake view is 6 EUR suppl.</t>
  </si>
  <si>
    <t>lake view is 7 EUR suppl.</t>
  </si>
  <si>
    <t>lake view is 5 EUR suppl.</t>
  </si>
  <si>
    <t>lake view is 15 EUR suppl.</t>
  </si>
  <si>
    <t>sea view 10 € p.p. Suppl.</t>
  </si>
  <si>
    <t>may,june,sept,oct</t>
  </si>
  <si>
    <t>22/7-20/8</t>
  </si>
  <si>
    <t>Schloss Fuschl 5*</t>
  </si>
  <si>
    <t>on request only in last minute</t>
  </si>
  <si>
    <t>Bastion</t>
  </si>
  <si>
    <t>in Zadar, small hotel, only DBL rooms</t>
  </si>
  <si>
    <t>Sunstar 3*</t>
  </si>
  <si>
    <t>Radisson Blu 4*</t>
  </si>
  <si>
    <t>only cold buffett breakfast incl.</t>
  </si>
  <si>
    <t>on request 28-32 p.p.</t>
  </si>
  <si>
    <t>Aquincum</t>
  </si>
  <si>
    <t>Palota 4*+</t>
  </si>
  <si>
    <t>Alphotel Innsbruck (Ex-Austrotel)</t>
  </si>
  <si>
    <t>15/june-15/sep</t>
  </si>
  <si>
    <t>Sunday, Monday night 5 EUR p.p. cheaper</t>
  </si>
  <si>
    <t>marc-june</t>
  </si>
  <si>
    <t>15/6-19/7; 24/8-19/9</t>
  </si>
  <si>
    <t>20/7-23/8</t>
  </si>
  <si>
    <t>jan-17/may; 9/10-31/12</t>
  </si>
  <si>
    <t>18/5-14/6; 20/9-8/10</t>
  </si>
  <si>
    <t>( From 19/7 - 1/9 + Christmas weekends  - Expensive !!! )</t>
  </si>
  <si>
    <t>Degenija</t>
  </si>
  <si>
    <t>need to buy EF to National park for second day as well</t>
  </si>
  <si>
    <t>Alice</t>
  </si>
  <si>
    <t>Olympik 3*</t>
  </si>
  <si>
    <t>NH Prague 4* (ex-Moevenpick)</t>
  </si>
  <si>
    <t>Kings Court 5*</t>
  </si>
  <si>
    <t>july - aug</t>
  </si>
  <si>
    <t>Marriott 5*</t>
  </si>
  <si>
    <t>Sheraton Charles Square 5*</t>
  </si>
  <si>
    <t>Best Western Majestic Plaza</t>
  </si>
  <si>
    <t>Schloss  Nymphenburg</t>
  </si>
  <si>
    <t>A.T.H. Lasalle 4*</t>
  </si>
  <si>
    <t>Ibis Style 3*</t>
  </si>
  <si>
    <t xml:space="preserve"> focus on FIT bookings</t>
  </si>
  <si>
    <t>focus on FIT bookings</t>
  </si>
  <si>
    <t>Night(s)</t>
    <phoneticPr fontId="23" type="noConversion"/>
  </si>
  <si>
    <t xml:space="preserve">   </t>
    <phoneticPr fontId="18" type="noConversion"/>
  </si>
  <si>
    <t>** Any other entrance fee not include in this quotation will be provide as   supplement later **</t>
    <phoneticPr fontId="18" type="noConversion"/>
  </si>
  <si>
    <t xml:space="preserve">Europe Express Travel Service Int'l Co.,Ltd </t>
    <phoneticPr fontId="23" type="noConversion"/>
  </si>
  <si>
    <t>(Associates) / EETS - TAIPEI</t>
    <phoneticPr fontId="23" type="noConversion"/>
  </si>
  <si>
    <t>9F,No. 101,Sec.4 Ren Ai Rd,Taipei,Taiwan,R.O.C.</t>
    <phoneticPr fontId="23" type="noConversion"/>
  </si>
  <si>
    <t>Tel : +8862-27119559 ; Fax : +8862-27118559</t>
    <phoneticPr fontId="23" type="noConversion"/>
  </si>
  <si>
    <t>Email : taipei@eetstravel.com</t>
    <phoneticPr fontId="23" type="noConversion"/>
  </si>
  <si>
    <t>* Child under 12 y.old : additional bed with parent  80 % tour fee ; Without bed 60 % tour fee</t>
    <phoneticPr fontId="23" type="noConversion"/>
  </si>
  <si>
    <t>** Any other entrance fee not include in this quotation will be provide as  supplement later **</t>
    <phoneticPr fontId="18" type="noConversion"/>
  </si>
  <si>
    <t>** If group not include all meals,pls must arrange meals for the driver **</t>
    <phoneticPr fontId="23" type="noConversion"/>
  </si>
  <si>
    <t xml:space="preserve">IF YOU AGREE THE ABOVE SERVICE ,PLEASE SIGN BACK FOR REFERENCE </t>
    <phoneticPr fontId="23" type="noConversion"/>
  </si>
  <si>
    <t>THANK YOU   &amp;</t>
    <phoneticPr fontId="23" type="noConversion"/>
  </si>
  <si>
    <t xml:space="preserve"> </t>
    <phoneticPr fontId="23" type="noConversion"/>
  </si>
  <si>
    <t>SIGNATURE BY AGENT</t>
    <phoneticPr fontId="23" type="noConversion"/>
  </si>
  <si>
    <t>Cat.B 54.00€</t>
  </si>
  <si>
    <t>Schloss Cecilienhof *(不加導覽費 )</t>
  </si>
  <si>
    <t xml:space="preserve">   170.- €              110.- €</t>
  </si>
  <si>
    <t>Schloss Neues Palais *(不加導覽費 )</t>
  </si>
  <si>
    <t xml:space="preserve">   210.- €              110.- €</t>
  </si>
  <si>
    <t>Schloss sanssouci **(不加導覽費 )</t>
  </si>
  <si>
    <t xml:space="preserve">   360.- €              160.- €</t>
  </si>
  <si>
    <t xml:space="preserve">  Group          less than 16 pers.</t>
  </si>
  <si>
    <t>Altes Museum</t>
  </si>
  <si>
    <t>Blueman Group Show am Potsdamer Platz</t>
  </si>
  <si>
    <t xml:space="preserve">&lt; 20 P 8.50€  </t>
  </si>
  <si>
    <t>Spreewald cruise tour + 3 course Lunch (not Including drink  )</t>
  </si>
  <si>
    <t>26,00.- €</t>
  </si>
  <si>
    <t>Spreewald cruise tour + 3 course Lunch ( Including drink  )</t>
  </si>
  <si>
    <t>Spreewald cruise tour + 4 course Lunch ( not Including drink  )</t>
  </si>
  <si>
    <t>28,00.- €</t>
  </si>
  <si>
    <t>Spreewald cruise tour + 4 course Lunch ( Including drink  )</t>
  </si>
  <si>
    <t>Loreley-Line Weinand Boppard-St.Goar or St. Goar -Boppard</t>
  </si>
  <si>
    <t>Friday, Saturday, Sunday night</t>
  </si>
  <si>
    <t>apr,may,june,sep,oct,dec</t>
  </si>
  <si>
    <t>Sacher</t>
  </si>
  <si>
    <t>max. 10 rooms, over 10 rooms need to ask rate</t>
  </si>
  <si>
    <t>july,aug,nov</t>
  </si>
  <si>
    <t>CLOSED</t>
  </si>
  <si>
    <t>weekdays 11 € p.p. Less, lake view 35 p.p. Suppl.</t>
  </si>
  <si>
    <t>weekdays 19 € p.p. Less, lake view 35 p.p. Suppl.</t>
  </si>
  <si>
    <t>weekdays 20 € p.p. Less, lake view 35 p.p. Suppl.</t>
  </si>
  <si>
    <t>Cat.A  62.00€</t>
  </si>
  <si>
    <t>[12:18:55 PM] Csilla Szepesi: Fischerwirt 18</t>
  </si>
  <si>
    <t>Cat.II 32.00</t>
  </si>
  <si>
    <t>[12:31:55 PM] Csilla Szepesi: Máytás 700</t>
  </si>
  <si>
    <t>HB in Ruze or in Katakomby or Shanghai Chinese Rest.</t>
  </si>
  <si>
    <t>Medieval dinner in Zlaty andel 17 EUR p.p. incl. costumes</t>
  </si>
  <si>
    <t>Local Meal Krumlov (3x)</t>
  </si>
  <si>
    <t>Local M. Krumlov(4x)</t>
  </si>
  <si>
    <t>Medieval dinner in Zlaty Andel with costumes</t>
  </si>
  <si>
    <t>LJU funiculra EF</t>
  </si>
  <si>
    <t>Ljubljana Funicular + castel EF</t>
  </si>
  <si>
    <t>Catamaran Split - Stary Grad</t>
  </si>
  <si>
    <t>Catamaran Hvar - Korcula</t>
  </si>
  <si>
    <t>Postjona local lunch 3x + EF to cave</t>
  </si>
  <si>
    <t>DBV Cable car one way</t>
  </si>
  <si>
    <t>DBV Cable car return ticket</t>
  </si>
  <si>
    <t>DBV-Cavtat boat return trip</t>
  </si>
  <si>
    <t>VIE</t>
    <phoneticPr fontId="23" type="noConversion"/>
  </si>
  <si>
    <t xml:space="preserve">   x Lunch                                                           </t>
    <phoneticPr fontId="23" type="noConversion"/>
  </si>
  <si>
    <t>please find separate excel sheet</t>
  </si>
  <si>
    <t>jan-march</t>
  </si>
  <si>
    <t xml:space="preserve">A.T.H. Savoyen 4*+ </t>
  </si>
  <si>
    <t>Hilton Vienna Plaza</t>
  </si>
  <si>
    <t>Park H.Klosterneuburg</t>
  </si>
  <si>
    <t>DINNER IS MUST FROM 2014</t>
  </si>
  <si>
    <t xml:space="preserve">Schoenbrunn  </t>
  </si>
  <si>
    <t>5x-8,5€</t>
  </si>
  <si>
    <t>6x-9,5€</t>
  </si>
  <si>
    <t>8/8,5</t>
  </si>
  <si>
    <t>Eisenstadt--Haydn Museum&amp;Prunkraume+Castle</t>
  </si>
  <si>
    <t>( Winter need request open )</t>
  </si>
  <si>
    <t>Central Cafe</t>
  </si>
  <si>
    <t>20€/grp</t>
  </si>
  <si>
    <t>5 without guide</t>
  </si>
  <si>
    <t>free (panorama view point - 2€)</t>
  </si>
  <si>
    <t>Halászbástya 700huf fizetős márc 16-oct 15</t>
  </si>
  <si>
    <t>Folklore dinner (Marvanymennyasszony)</t>
  </si>
  <si>
    <t>** Medieval Dn Visegrad in case of PAX nr under 25 the price is following: 250,- Eur p/group + 16 p/p/meal</t>
  </si>
  <si>
    <t>Park Inn by Radisson 4*</t>
  </si>
  <si>
    <t>on request maybe 18</t>
  </si>
  <si>
    <t>on request can be 19-20</t>
  </si>
  <si>
    <t>Novotel City</t>
  </si>
  <si>
    <t>closed-out 7-11/may</t>
  </si>
  <si>
    <t>except F-1 period: 25-27/july</t>
  </si>
  <si>
    <t>only on request no contract</t>
  </si>
  <si>
    <t>NH Gate One</t>
  </si>
  <si>
    <t>outside direction airport</t>
  </si>
  <si>
    <t>FR,SA,SU arrivals get FIT Breakfast without supplement!</t>
  </si>
  <si>
    <t>13 EUR for 3 course lunch/dinner</t>
  </si>
  <si>
    <t>15 EUR for 4 course dinner</t>
  </si>
  <si>
    <t>Hotel Albatros Vita 4*</t>
  </si>
  <si>
    <t>june-july</t>
  </si>
  <si>
    <t>mar, july, aug</t>
  </si>
  <si>
    <t>apr, july, aug</t>
  </si>
  <si>
    <t>4 course menu 10.7 EUR</t>
  </si>
  <si>
    <t xml:space="preserve">CZECH ENTRANCE AND MEAL FEES </t>
  </si>
  <si>
    <t>Prag ChineseGuide</t>
  </si>
  <si>
    <t>Prag Englishguide</t>
  </si>
  <si>
    <t>Cruise Dinner -</t>
  </si>
  <si>
    <t>3h Over 20 pax big boat</t>
  </si>
  <si>
    <t>Brno         :</t>
  </si>
  <si>
    <t>low s. Jan-mar, nov</t>
  </si>
  <si>
    <t>Amedia Express (ex-Euro)</t>
  </si>
  <si>
    <t>Duo 4* Renovated rooms</t>
  </si>
  <si>
    <t>min. stay 3 nights on FR, SA only min. 2 nights and rate can be 30 for weekend</t>
  </si>
  <si>
    <t>17/3-9/4</t>
  </si>
  <si>
    <t>febr</t>
  </si>
  <si>
    <t>Barcelo Praha 4</t>
  </si>
  <si>
    <t>Lindner Prague Castle 4*</t>
  </si>
  <si>
    <t>Clarion Congress 4*</t>
  </si>
  <si>
    <t>Design Elephant 4*</t>
  </si>
  <si>
    <t>Grand Majestic Plaza</t>
  </si>
  <si>
    <t>GrandioR</t>
  </si>
  <si>
    <t xml:space="preserve">Montenegro GD </t>
  </si>
  <si>
    <t>Catamaran Split - Hvar p.p.</t>
  </si>
  <si>
    <t>Local meal 3x</t>
  </si>
  <si>
    <t>Bled castle meal (incl. EF to castle)</t>
  </si>
  <si>
    <t>Local meal 4x</t>
  </si>
  <si>
    <t>13,50</t>
  </si>
  <si>
    <t xml:space="preserve">Plitvice HB dinner </t>
  </si>
  <si>
    <t>Plitvice veal/pork chop menu from 16 p.p.</t>
  </si>
  <si>
    <t>Dubrovnik cheap menus available for 3 € less at Dubravka Rest.</t>
  </si>
  <si>
    <t>18/5-07/6; 14/9-11/10</t>
  </si>
  <si>
    <t>2.2 city tax</t>
  </si>
  <si>
    <t>spot</t>
  </si>
  <si>
    <t>Lausanne Local Meal (3x)</t>
  </si>
  <si>
    <t>please find attached NH Swiss rate sheet</t>
  </si>
  <si>
    <t>Villa Wisteria, Villa Begonia, Villa Magnolia, Hotel Agava</t>
  </si>
  <si>
    <t>01-20/8;</t>
  </si>
  <si>
    <t>fully renovated in winter 2013-2014</t>
  </si>
  <si>
    <t>Katarina 4*</t>
  </si>
  <si>
    <t>Kompas 4* classic room</t>
  </si>
  <si>
    <t>13/5-30/6;01-15/10</t>
  </si>
  <si>
    <t>01/7-30/9</t>
  </si>
  <si>
    <t>13/5-7/7; 1-15/10</t>
  </si>
  <si>
    <t>8/7-30/9</t>
  </si>
  <si>
    <t>10/5-13/6; 13/9-3/10</t>
  </si>
  <si>
    <t>14/6-4/7; 23/8-12/9</t>
  </si>
  <si>
    <t>5/7-22/8</t>
  </si>
  <si>
    <t>14/6-13/9</t>
  </si>
  <si>
    <t>5/4-54/5; 20/9-04/10</t>
  </si>
  <si>
    <t>24/5-14/6; 13-20/9</t>
  </si>
  <si>
    <t>12/4-9/5; 20/9-3/10</t>
  </si>
  <si>
    <t>10-30/5; 13-19/9</t>
  </si>
  <si>
    <t>31/5-27/6; 30/8-12/9</t>
  </si>
  <si>
    <t>5/7-15/8</t>
  </si>
  <si>
    <t>deluxe for 5 € suppl. p.p. on request</t>
  </si>
  <si>
    <t>12/4-9/5; 11-31/10</t>
  </si>
  <si>
    <t>10/5-6/6; 20/9-10/10</t>
  </si>
  <si>
    <t>7/6-4/7; 30/8-19/9</t>
  </si>
  <si>
    <t>5/7-29/8</t>
  </si>
  <si>
    <t>29/4-26/5; 01-31/10</t>
  </si>
  <si>
    <t>Sibenik</t>
  </si>
  <si>
    <t>Solaris Resort Ivan 4*</t>
  </si>
  <si>
    <t>Friday and Saturday night is additional 5 % suppl.</t>
  </si>
  <si>
    <t>Solaris Resort Jure/Niko/Andrija 4*</t>
  </si>
  <si>
    <t>Solaris Resort Jakov 3*</t>
  </si>
  <si>
    <t>18/4-17/7; 248/8-18/10; 19-27/12</t>
  </si>
  <si>
    <t>18/7-23/8; 28/12-3/01 2015</t>
  </si>
  <si>
    <t xml:space="preserve">Plaza </t>
  </si>
  <si>
    <t>1/3-2/5; 1-30/11</t>
  </si>
  <si>
    <t>3/5-30/6; 1/9-31/10</t>
  </si>
  <si>
    <t>Maribor</t>
  </si>
  <si>
    <t>Habakuk 5*</t>
  </si>
  <si>
    <t>Habakuk 4*</t>
  </si>
  <si>
    <t>Priamida / Bellevue 4*</t>
  </si>
  <si>
    <t>Orel 3*</t>
  </si>
  <si>
    <t>Bau 3*</t>
  </si>
  <si>
    <t>Mostar</t>
  </si>
  <si>
    <t>Bihac</t>
  </si>
  <si>
    <t>Emporium</t>
  </si>
  <si>
    <t>Budva</t>
  </si>
  <si>
    <t>Queen of Montenegro</t>
  </si>
  <si>
    <t>1-30/4; 16-31/10</t>
  </si>
  <si>
    <t>1/5-13/6;27/9-17/10</t>
  </si>
  <si>
    <t>14/6-11/7;23/8-26/9</t>
  </si>
  <si>
    <t>12/7-22/8</t>
  </si>
  <si>
    <t>from boarder</t>
  </si>
  <si>
    <t>from Kotor</t>
  </si>
  <si>
    <t>Valamar President 5*</t>
  </si>
  <si>
    <t>soft opening in May 2014 after renovation</t>
  </si>
  <si>
    <t>till opening all our groups will be accomodated in Lacroma 4*</t>
  </si>
  <si>
    <t>14-6/4/7</t>
  </si>
  <si>
    <t>5/7-19/9</t>
  </si>
  <si>
    <t>10/5-13/6; 20/9-17/10</t>
  </si>
  <si>
    <t>18-31/10</t>
  </si>
  <si>
    <t>balcony, seaside</t>
  </si>
  <si>
    <t xml:space="preserve">1-9/5; </t>
  </si>
  <si>
    <t>Salzkmgt. Strobl</t>
  </si>
  <si>
    <t>Bergrose</t>
  </si>
  <si>
    <t>Lauterbrunnen - Jungfraujoch - Grindelwald CHF 145 p.p. + free lunch for groups</t>
  </si>
  <si>
    <t>Trümmelbach waterfalls CHF 12 p.p.</t>
  </si>
  <si>
    <t>Täsch - Zermatt - Täsch CHF 14 p.p.</t>
  </si>
  <si>
    <t>one way CHF 8 p.p.</t>
  </si>
  <si>
    <t>Engelberg-Titlis-Engelberg 72 p.p.</t>
  </si>
  <si>
    <t>Lugano Cruise 2nd cl</t>
  </si>
  <si>
    <t>Lugano-Gandria one way</t>
  </si>
  <si>
    <t>Stadtkeller Luzerne - fondue Dinner CHF 80 p.p.</t>
  </si>
  <si>
    <t>SCHILTHORN Revolving Restaurant. - on demand</t>
  </si>
  <si>
    <t>1st class: CHF 78 p.p. 2nd class: CHF 51 p.p.</t>
  </si>
  <si>
    <t>33 CHF</t>
  </si>
  <si>
    <t>36 CHF</t>
  </si>
  <si>
    <t>Zermatt lunch</t>
  </si>
  <si>
    <t>32 CHF</t>
  </si>
  <si>
    <t>Geneve Local Meal (3x) (Hotel dinner is more expensive-on request)</t>
  </si>
  <si>
    <t>Zürich Michelin Restaurant - Rigiblick 98 CHF, Münsterhof 120 CHF</t>
  </si>
  <si>
    <t>Rheinfall Mädli cruise 8CHF p.p.</t>
  </si>
  <si>
    <t>Chillon 8,5CHF p.p. + 80CHF for guide</t>
  </si>
  <si>
    <t>Le Musee Olympic - 15CHF</t>
  </si>
  <si>
    <t>Mont Blanc Express: Martigny - on demand - under maintainance</t>
  </si>
  <si>
    <t>&gt;10Pup 2.5-€/down 2,50-€</t>
  </si>
  <si>
    <t>Up and down : 4- €</t>
  </si>
  <si>
    <t>Cat.I 40.00</t>
  </si>
  <si>
    <t>Cat.I 56.00</t>
  </si>
  <si>
    <t>Cat.II 52.00</t>
  </si>
  <si>
    <t>6,40 €, under 25 pax 160 €/group</t>
  </si>
  <si>
    <t>12,80 €, under 25 pax 320 €/group</t>
  </si>
  <si>
    <t>28.00.- €</t>
  </si>
  <si>
    <t>30,00.- €</t>
  </si>
  <si>
    <t>35.00.- €</t>
  </si>
  <si>
    <t>Alte Saline Bad Reichenhall</t>
  </si>
  <si>
    <t xml:space="preserve"> &gt;20p 14,50 € </t>
  </si>
  <si>
    <t>Heidelberg Castle</t>
  </si>
  <si>
    <t>Linderhof Castle</t>
  </si>
  <si>
    <t>Porcelan Manufaktur Meissen</t>
  </si>
  <si>
    <t>&gt;20P  € 5.</t>
  </si>
  <si>
    <t>Cable Car  up&amp;down Rüdesheim</t>
  </si>
  <si>
    <t>&gt;20P 6,00€</t>
  </si>
  <si>
    <t>Mercedes Benz Museum Stuttgart</t>
  </si>
  <si>
    <t>&gt;10P € 7,00</t>
  </si>
  <si>
    <t>Potsdam:</t>
  </si>
  <si>
    <t>Berlin:</t>
  </si>
  <si>
    <t>Avala</t>
  </si>
  <si>
    <t>june, sep</t>
  </si>
  <si>
    <t>may,oct</t>
  </si>
  <si>
    <t>LifeClass Grand Adriatic 4*</t>
  </si>
  <si>
    <t>Esplanade 5*</t>
  </si>
  <si>
    <t>Liburnia - Admiral 4*</t>
  </si>
  <si>
    <t>11/4-22/5; 28/9-11/10</t>
  </si>
  <si>
    <t>23/5-18/6; 14-27/9</t>
  </si>
  <si>
    <t>19/6-31/7; 24/8-13/9</t>
  </si>
  <si>
    <t>jan-18/4; nov,dec</t>
  </si>
  <si>
    <t>19/4-11/5; 14-31/10</t>
  </si>
  <si>
    <t>12/5-7/7; 23/9-13/10</t>
  </si>
  <si>
    <t>8/7-22/9</t>
  </si>
  <si>
    <t>in 2014 rates only on request</t>
  </si>
  <si>
    <t>26/4-30/5; 27/9-14/10</t>
  </si>
  <si>
    <t>31/5-4/7; 30/8-26/9</t>
  </si>
  <si>
    <t>10-31/5; 6/9-4/10</t>
  </si>
  <si>
    <t>31/5-7/6</t>
  </si>
  <si>
    <t>7/6-5/7; 23/8-6/9</t>
  </si>
  <si>
    <t>5/7-23/8</t>
  </si>
  <si>
    <t>12/4-10/5; 4/10-1/11</t>
  </si>
  <si>
    <t>Falkensteiner 4*+ Diadora</t>
  </si>
  <si>
    <t>Falkensteiner 5* SPA Iadera</t>
  </si>
  <si>
    <t>7/6-5/7; 6/9-1/11</t>
  </si>
  <si>
    <t>23/8-6/9</t>
  </si>
  <si>
    <t>Wroclaw:</t>
  </si>
  <si>
    <t>Gizycko</t>
  </si>
  <si>
    <t>HD Eng GD. (no Ch gd.)</t>
  </si>
  <si>
    <t>HD En. GD (no. Ch. GD)</t>
  </si>
  <si>
    <t>HD En GD (no Ch. GD)</t>
  </si>
  <si>
    <t>St. Mary Church</t>
  </si>
  <si>
    <t>Panorama Raclawicka</t>
  </si>
  <si>
    <t>Warsawa:</t>
  </si>
  <si>
    <t>Zakopane:</t>
  </si>
  <si>
    <t>Gdansk:</t>
  </si>
  <si>
    <t>FD En. GD</t>
  </si>
  <si>
    <t>incl. Wilanow Palace</t>
  </si>
  <si>
    <t>Dunajec river raft:</t>
  </si>
  <si>
    <t>HD En. GD (no Ch. GD)</t>
  </si>
  <si>
    <t>FD Ch. GD</t>
  </si>
  <si>
    <t>Oliwa Cathedral</t>
  </si>
  <si>
    <t>Wilanow Palace</t>
  </si>
  <si>
    <t>Malbork Castle:</t>
  </si>
  <si>
    <t>Zelazowa Wola</t>
  </si>
  <si>
    <t>+ GD 68 €</t>
  </si>
  <si>
    <t>Chinese Meals:</t>
  </si>
  <si>
    <t>Local dinner:</t>
  </si>
  <si>
    <t>Local lunch:</t>
  </si>
  <si>
    <t>Krakow:</t>
  </si>
  <si>
    <t>Krakow: (duck+1 beer or soft drink)</t>
  </si>
  <si>
    <t>Zakopane: (incl. 1 Drink)</t>
  </si>
  <si>
    <t>Zakopane: (incl.1  Drink)</t>
  </si>
  <si>
    <t>Wroclaw: (incl. 1 drink)</t>
  </si>
  <si>
    <t>Gdansk: (incl. 1 drink)</t>
  </si>
  <si>
    <t>Cgizycko:</t>
  </si>
  <si>
    <t>Masurian Lake (incl. 1 drink)</t>
  </si>
  <si>
    <t>Masurian Lake: (incl. 1 drink)</t>
  </si>
  <si>
    <t>Gizycko: (incl. 1 drink)</t>
  </si>
  <si>
    <t>Warsaw: (incl. 1 drink)</t>
  </si>
  <si>
    <t>Oswieczim:</t>
  </si>
  <si>
    <t>superior</t>
  </si>
  <si>
    <t>deluxe</t>
  </si>
  <si>
    <t>1/7-25/8</t>
  </si>
  <si>
    <t>Belgrade</t>
  </si>
  <si>
    <t>Prag 4*</t>
  </si>
  <si>
    <t>low s. +july, aug</t>
  </si>
  <si>
    <t>Design Queen Astoria 4*</t>
  </si>
  <si>
    <t>Mr President 4*</t>
  </si>
  <si>
    <t>Falkensteiner 4*</t>
  </si>
  <si>
    <t>Metropol 5*</t>
  </si>
  <si>
    <t>low s. +all weekend</t>
  </si>
  <si>
    <t>highs</t>
  </si>
  <si>
    <t>Hyatt Regency 5*</t>
  </si>
  <si>
    <t>Romantik Schweizerhof 4*+</t>
  </si>
  <si>
    <t>Grand Regina 5*</t>
  </si>
  <si>
    <t>14-20/6; 16/8-30/9</t>
  </si>
  <si>
    <t>21/6-15/8</t>
  </si>
  <si>
    <t>Carbona</t>
  </si>
  <si>
    <t>not every weekend, please check Furnel rate sheet</t>
  </si>
  <si>
    <t>mondays</t>
  </si>
  <si>
    <t>average please chcek Furnel rate list for exact rate</t>
  </si>
  <si>
    <t>Intercontinental 5*</t>
  </si>
  <si>
    <t>Radisson Blu Centrum 5*</t>
  </si>
  <si>
    <t>Courtyard by Marriott 4*</t>
  </si>
  <si>
    <t>Radisson BLU 5*</t>
  </si>
  <si>
    <t>min. 2 nights stay</t>
  </si>
  <si>
    <t>Danubius Hotels</t>
  </si>
  <si>
    <t>Wyndham (ex-Radisson Blu Hotel&amp;Conf.center)</t>
  </si>
  <si>
    <t>cancellation period is 5 weeks prior!</t>
  </si>
  <si>
    <t>cancellation period is 6 weeks prior!</t>
  </si>
  <si>
    <t>HB1</t>
  </si>
  <si>
    <t>Grand 4*+</t>
  </si>
  <si>
    <t>22/2-27/3</t>
  </si>
  <si>
    <t>06/1-22/2</t>
  </si>
  <si>
    <t>weekdays 13 € p.p. Less, lake view 35 p.p. Suppl.</t>
  </si>
  <si>
    <t>27/3-30/4, 3-20/11</t>
  </si>
  <si>
    <t>1/5-2/7; 1/9-2/11</t>
  </si>
  <si>
    <t>3/7-31/8</t>
  </si>
  <si>
    <t>Bierwirt</t>
  </si>
  <si>
    <t>8/1-2/4, 6-30/4, 25/5-16/7, 23/8-30/9, 1-23/12</t>
  </si>
  <si>
    <t>3-7/1, 3-21/5, 17/7-19/8, 1-22/10, 25/10-30/11</t>
  </si>
  <si>
    <t>close-out: 3-6/4, 1-3/5, 22-25/5, 20-23/8, 23-25/10, 24-26/12, 30/12-02/01 2015</t>
  </si>
  <si>
    <t>Silver Resort 4*</t>
  </si>
  <si>
    <t>marc, apr, may, oct, nov</t>
  </si>
  <si>
    <t>22/5-26/6, 28/8-2/10</t>
  </si>
  <si>
    <t>26/6-28/8</t>
  </si>
  <si>
    <t>15-26/11</t>
  </si>
  <si>
    <t>Astroria 3*</t>
  </si>
  <si>
    <t>3/1-30/4, 20/10-26/12</t>
  </si>
  <si>
    <t>1-31/5, 1-19/10</t>
  </si>
  <si>
    <t>1/6-30/9, 27/12-2/1</t>
  </si>
  <si>
    <t>Closed for renvoation in 2015</t>
  </si>
  <si>
    <t>Will re-open in June-July 2015</t>
  </si>
  <si>
    <t>Will be 5* from re-opening</t>
  </si>
  <si>
    <t>closed from 28/sep 2014 for 2 years for reconstruction</t>
  </si>
  <si>
    <t>5/1-28/2</t>
  </si>
  <si>
    <t>1/3-30/4, 1/11-28/12</t>
  </si>
  <si>
    <t>1/6-30/9, 24/12-3/01 2015</t>
  </si>
  <si>
    <t>close-out: 16-18/01, 4/3, 4-6/6, 10-14/6, 11-13/9, 26/11</t>
  </si>
  <si>
    <t>City Oberland 4*</t>
  </si>
  <si>
    <t>3/1-30/4, 16/10-22/12,</t>
  </si>
  <si>
    <t>1/5-15/10, 23/12-2/1</t>
  </si>
  <si>
    <t>1/5-15/10</t>
  </si>
  <si>
    <t>1 june-30 sep</t>
  </si>
  <si>
    <t>Grand deluxe rooms</t>
  </si>
  <si>
    <t>Styria - Pichlarn</t>
  </si>
  <si>
    <t>Schloss Pichlarn</t>
  </si>
  <si>
    <t>same owner as Sheraton Hof bei Salzburg</t>
  </si>
  <si>
    <t>dinner from 25 EUR p.p.</t>
  </si>
  <si>
    <t>50 km from Hallstatt</t>
  </si>
  <si>
    <t>2/1-31/3</t>
  </si>
  <si>
    <t>( From 19/7 - 2/9 - Expensive !!! )</t>
  </si>
  <si>
    <t>on request can get 30 p.p. upon availabilty</t>
  </si>
  <si>
    <t>Salzkmgt_Hallstatt</t>
  </si>
  <si>
    <t>Grand Europe 5*</t>
  </si>
  <si>
    <t>Close-out: 6-10/1, 26-28/2, 15-17/4, 16-19/9, 30/9-2/10, 13-15/11</t>
  </si>
  <si>
    <t>14/2-1/3</t>
  </si>
  <si>
    <t>12/4-25/6, 7/9-31/10</t>
  </si>
  <si>
    <t>26/6-6/9, 01/11-28/12</t>
  </si>
  <si>
    <t>lowest possible 160/room</t>
  </si>
  <si>
    <t>lowest possible 100/room</t>
  </si>
  <si>
    <t>close-out: 2-5/4, 24-26/7</t>
  </si>
  <si>
    <t xml:space="preserve">bathrooms renovated in 2014 </t>
  </si>
  <si>
    <t>H. Lover 3*</t>
  </si>
  <si>
    <t>close-out: 20-24/4, 17-23/5, 10-13/6, 9-14/8, 23-28/9, 4-8/10</t>
  </si>
  <si>
    <t>closed-out: F-1 period: 24-26/july</t>
  </si>
  <si>
    <t>HIGH S. 29/3-22/11</t>
  </si>
  <si>
    <t>Fully renovated in 2014, re-open dec. 2014</t>
  </si>
  <si>
    <t>jan-marc</t>
  </si>
  <si>
    <t>min. stay 2 nights</t>
  </si>
  <si>
    <t>Close-out: 16-20/sep, 6-10/nov</t>
  </si>
  <si>
    <t>( From 17/7 - 1/9 - Expensive !!! )</t>
  </si>
  <si>
    <t>( From 17/7 - 1/9 + Christmas weekends  - Expensive !!! )</t>
  </si>
  <si>
    <t>Arion City Vienna</t>
  </si>
  <si>
    <t>Hunguest Heiligenblut</t>
  </si>
  <si>
    <t>marc, apr, oct, nov,dec</t>
  </si>
  <si>
    <t>Ceske Budejovice</t>
  </si>
  <si>
    <t>Savoy 4*</t>
  </si>
  <si>
    <t>Altes Brauhaus 4*</t>
  </si>
  <si>
    <t>2/1-28/2, 1/7-31/8, 1-28/12</t>
  </si>
  <si>
    <t>for series</t>
  </si>
  <si>
    <t>series means at least 5 groups in serial</t>
  </si>
  <si>
    <t>free CXL is 41 days prior arr.</t>
  </si>
  <si>
    <t>summer</t>
  </si>
  <si>
    <t>jan,febr,marc,nov</t>
  </si>
  <si>
    <t>apr,may,june,20/9-31/10</t>
  </si>
  <si>
    <t>july, aug, sep</t>
  </si>
  <si>
    <t>festival period</t>
  </si>
  <si>
    <t>7-19/aug</t>
  </si>
  <si>
    <t>International 4*</t>
  </si>
  <si>
    <t>04/5-12/7, 7/9-25/10</t>
  </si>
  <si>
    <t>1/4-3/5, 13/7-6/9, after 26/10</t>
  </si>
  <si>
    <t>1-5/4, 13/7-30/8,26/10-31/3</t>
  </si>
  <si>
    <t>6/4-12/7, 31/8-25/10</t>
  </si>
  <si>
    <t>.6/4-12/7, 31/8-25/10</t>
  </si>
  <si>
    <t>01-05/4, 13/7-30/8, after 26/10</t>
  </si>
  <si>
    <t>closed-out: F-1 period: 24-27/july</t>
  </si>
  <si>
    <t>26/6-26/8</t>
  </si>
  <si>
    <t>Lindner 4*</t>
  </si>
  <si>
    <t>ap,may,jun,sep,oct</t>
  </si>
  <si>
    <t>booking directly not Frankenland</t>
  </si>
  <si>
    <t>1/4-31/10</t>
  </si>
  <si>
    <t>closed</t>
  </si>
  <si>
    <t>23/10-29/12, 03/01-31/03</t>
  </si>
  <si>
    <t>01-26/04, 19/6-06/9</t>
  </si>
  <si>
    <t>27/4-18/6. 07/9-22/10</t>
  </si>
  <si>
    <t>A.T.H. Eventpyramida</t>
  </si>
  <si>
    <t>A.T.H. Schloss Wilhelminenberg</t>
  </si>
  <si>
    <t>A.T.H. Park Schoenbrunn</t>
  </si>
  <si>
    <t>A.T.H. Park Royal Vienna 4*+</t>
  </si>
  <si>
    <t>Advent weekend suppl. 10 EUR p.p.pn., min. stay 2 nights</t>
  </si>
  <si>
    <t>27-28/11, 4-7/12, 11-12/12, 18-19/12</t>
  </si>
  <si>
    <t>Advent weekend suppl. 15 EUR p.p.pn., min. stay 2 nights</t>
  </si>
  <si>
    <t>LOW S.:01-12/4, 06/6-16/7, 01-26/11, 13-28/12, 02-1-04/3 2016, 10-31/3 2016</t>
  </si>
  <si>
    <t>SHOULDER S.: 13-20/4, 26/4-03/5, 24/5-7/6, 17/7-24/8, 29/8-06/9, 23-31/10, 27/11-03/12, 08-10-12</t>
  </si>
  <si>
    <t>HIGH S.: 04-19/5, 0809/6, 14-25/6, 07-14/9, 18-24/9, 30/9-22/10, 04-07/12, 11-12/12</t>
  </si>
  <si>
    <t>FAIR DATES: 21-25/4, 22-23/5, 10-13/6, 25-28/8, 29/12-01/01, 05-09/03 2016</t>
  </si>
  <si>
    <t>FAIR</t>
  </si>
  <si>
    <t xml:space="preserve">close out: 20-21/5, 15-17/9, 25-29/9, </t>
  </si>
  <si>
    <t xml:space="preserve">close out:  25-29/9, </t>
  </si>
  <si>
    <t>LOW S.: 1-13/4, 18/10-19/11, 13-17/12, 20-23/12, 04-13/01 2016, 17/1-03/2, 07/2-02/3, 05-09/3, 12-31/3</t>
  </si>
  <si>
    <t>SHOULDER S.:17-30/4, 24/5-2/6, 28/6-16/7, 24/8-06/9, 04-17/10, 22-26/11, 18-19/12</t>
  </si>
  <si>
    <t>HIGH S.: 01-23/5, 07-26/6, 17/7-23/8, 07-15/9, 20/9-03/10, 20-21/11, 27/11-12/12, 24-28/12</t>
  </si>
  <si>
    <t>FAIR.: 14-16/4, 03-06/6, 16-19/9, 29/12-03/1 2016, 14-16/1, 4-6/2, 03-04/3, 10-11/3</t>
  </si>
  <si>
    <t>Close date: 10-12/03 2016</t>
  </si>
  <si>
    <t xml:space="preserve">HIGH SEASON - 03- 13.05.,  17-21.05., 26.05-03.06, 07.-25.06., 01.09.-17.10., 29.11.-03.12., 06-10.12.,  03-09.01.2016 </t>
  </si>
  <si>
    <t>MIDDLE SEASON - 01-30.04., 21.07-31.08, 18-31.10., 01-26.11, 13.- 30.12</t>
  </si>
  <si>
    <t>Special</t>
  </si>
  <si>
    <t xml:space="preserve">SPECIAL WEEKENDS - MIN STAY 2 NIGHTS 01-02.05., 14-16.05, 22-25.05, 04-06.06, 27-28.11, 04-05.12., 11-12.12 </t>
  </si>
  <si>
    <t>close date: 22-29/9</t>
  </si>
  <si>
    <t>close date: 5-9/3, 10-14/6, 22-29/9</t>
  </si>
  <si>
    <t>LOW SEASON  - 10.01.16 - 24.03.16 / 28.03.16 - 31.03.16</t>
  </si>
  <si>
    <t xml:space="preserve">MIDDLE SEASON  - 01-30.04., 03-13.05, 17-21.05, 26.05-03.06, 07.06-18.07, 01.09-31.10, 01-26.11,  29.11-03.12, 06-10.12, 13-30.12, 03-09.01.2016/ </t>
  </si>
  <si>
    <t>HIGH SEASON - MIN STAY 2 NIGHTS 01- 02.05, 14-16.05., 22-25.05, 04-06.06., 19.07-31.08,  27-28.11,  04-05.12, 11-12.12.</t>
  </si>
  <si>
    <t>( From 19/7 - 31/8 - Expensive !!! )</t>
  </si>
  <si>
    <t>NH Salzburg City</t>
  </si>
  <si>
    <t>close-date: 24-26/july F-1 race</t>
  </si>
  <si>
    <t>superior suppl. 20 /room/night</t>
  </si>
  <si>
    <t>LOW SEASON -02.01-28.02, 16.-29.12, 02.01.-29.02.2016 &amp; all weekends</t>
  </si>
  <si>
    <t>Middle: 01.03-30.04, 01.07-31.08, 01.11-15.12, 01-31.03.2016</t>
  </si>
  <si>
    <t>HIGH SEASON - 01.05.-30.06., 01.09.-31.10., 30.12.-01.01.2016</t>
  </si>
  <si>
    <t>Stekl 4*</t>
  </si>
  <si>
    <t>film festival: 03-11/july close date</t>
  </si>
  <si>
    <t>close dates: 03-11/july, 28/dec-02/jan 2016</t>
  </si>
  <si>
    <t>acces to wellness centre NOT incl.</t>
  </si>
  <si>
    <t>Close dates: 19-20/06, 17-18/7, 18-19/8, 29-12-01/01 2016</t>
  </si>
  <si>
    <t>Close dates: 19-20/06, 17-18/7, 14-15/8, 18-19/9,  29-12-01/01 2016</t>
  </si>
  <si>
    <t>Close dates: 19-20/06, 17-18/7, 18-19/9,  29-12-01/01 2016</t>
  </si>
  <si>
    <t>New Year's</t>
  </si>
  <si>
    <t>29/dec-04/jan</t>
  </si>
  <si>
    <t>min. 2 nights</t>
  </si>
  <si>
    <t>03-06/4, 29/4-03/5, 14-17/5, 22-25/5 min. 2 nights RATES ON REQUEST</t>
  </si>
  <si>
    <t>close-date: 30/4-17/5</t>
  </si>
  <si>
    <t>01-16/5, 22-24/5, 06-06/6 min. 3 nights</t>
  </si>
  <si>
    <t>03-06/04, 29/4-03/5, 14-17/5, 22-25/5 min. 2 nights RATES ON REQUEST</t>
  </si>
  <si>
    <t>03-06/04, 29/4-03/5, 14-17/5 min. 3 nights RATES ON REQUEST</t>
  </si>
  <si>
    <t>26-10/28-12</t>
  </si>
  <si>
    <t>22/4-07/6</t>
  </si>
  <si>
    <t>close out: 05-08/5, 26-29/5, 07-11/6, 26-29/6</t>
  </si>
  <si>
    <t>close-out: 30/4-16/5, 29/12-02/01 2016</t>
  </si>
  <si>
    <t>22-26/4, 22-31/5</t>
  </si>
  <si>
    <t>close-out: 27/4-17/5, 20-24/10</t>
  </si>
  <si>
    <t>01-17/5, 30/12-02/01 2016 min. 3 nights RATES ON REQUEST</t>
  </si>
  <si>
    <t>cancellation 8 weeks prior!</t>
  </si>
  <si>
    <t>close-out: 27-30/5, 07-11/6, 22/6-02/7, 24-27/8, 16-21/8, 30/8-11/9</t>
  </si>
  <si>
    <t>International 4*(ex Crowne Plaza)</t>
  </si>
  <si>
    <t>close-out: 30/4-02/5, 07-09/5, 14-16/5</t>
  </si>
  <si>
    <t>21-31/5, 01/9-31/10</t>
  </si>
  <si>
    <t>06-08/3, 30/4-17/5, 30/12-01/01 2016 min. stay 2 nights RATES ON REQUEST close-date: 30/4-02/5, 07-09/5, 15-17/5, 18-22/6, 03-04/7</t>
  </si>
  <si>
    <t>Courty.by Marriott Flora 4*</t>
  </si>
  <si>
    <t>Courty.by Marriott Airport 4*</t>
  </si>
  <si>
    <t>lowest possible rates, each group rates are on request</t>
  </si>
  <si>
    <t>close-out: 29-4/16/5</t>
  </si>
  <si>
    <t>close-out: 29/4-16/5</t>
  </si>
  <si>
    <t>close-out: 05-08/5, 26-29/5, 07-11/6, 26-29/6, 29/12-02/01 2016</t>
  </si>
  <si>
    <t>weekdays from 55</t>
  </si>
  <si>
    <t>weekdays from 65</t>
  </si>
  <si>
    <t>weekdays from 90</t>
  </si>
  <si>
    <t>rates are guideline only</t>
  </si>
  <si>
    <t>close-out: 29/4-17/5</t>
  </si>
  <si>
    <t>weekdays can be lower from 47.5</t>
  </si>
  <si>
    <t>rates are upon availabilty</t>
  </si>
  <si>
    <t>Art Deco Imperial 5*</t>
  </si>
  <si>
    <t>Art Nouveau Palace 5*</t>
  </si>
  <si>
    <t>weekdays can be lower from 43</t>
  </si>
  <si>
    <t>Barcelo Praha Five 4*</t>
  </si>
  <si>
    <t>02-05/4, 22-24/5, 04-06/6</t>
  </si>
  <si>
    <t>close outs: 29.04. - 17.05. / 28.12.15 - 02.01.16</t>
  </si>
  <si>
    <t>7/7,5</t>
  </si>
  <si>
    <t>9/9,5</t>
  </si>
  <si>
    <t>Local Lunch Meals Vienna ( 3x )</t>
  </si>
  <si>
    <t>Local Dinner Meals  Vienna( 3x )</t>
  </si>
  <si>
    <t>Local Dinner Meals Vienna ( 4x )</t>
  </si>
  <si>
    <t>Local Lunch Meals Vienna (4x)</t>
  </si>
  <si>
    <t>Local Dinner/Lunch Meals Salzburg (3x)</t>
  </si>
  <si>
    <t>02/jan-15/apr</t>
  </si>
  <si>
    <t>16/apr-31/oct</t>
  </si>
  <si>
    <t>Glacier Express St.Moritz - Zermatt : 1st class: CHF 251 p.p. 2nd class: CHF 160 p.p.</t>
  </si>
  <si>
    <t>Glacier Express St, Moritz-Andermatt:1st class: CHF 157 p.p. 2nd class: CHF 107 p.p.</t>
  </si>
  <si>
    <t>Glacier Express Davos Platz-Andermatt:1st class: CHF 143 p.p. 2nd class: CHF 100 p.p.</t>
  </si>
  <si>
    <t>Glacier Express Andermatt-Zermatt:1st class: CHF 143 p.p. 2nd class: CHF 100 p.p.</t>
  </si>
  <si>
    <t>Glacier Express Chur-Brig:1st class: CHF 152 p.p. 2nd class: CHF 104 p.p.</t>
  </si>
  <si>
    <t>Glacier Express Tiefencastel-Andermatt:1st class: CHF 132 p.p. 2nd class: CHF 93p.p.</t>
  </si>
  <si>
    <t xml:space="preserve">Lunch on Glacier Express 3 courses incl coffe CHF 49 p.p. </t>
  </si>
  <si>
    <t>Zermatt - Gornergrat - Zermatt CHF 70 p.p. 2Kl</t>
  </si>
  <si>
    <t>Täsch - Gornergrat - Täsch CHF 83 p.p.</t>
  </si>
  <si>
    <t>Zermatt-Kleinmatterhorn-Täsch CHF 81 p.p.</t>
  </si>
  <si>
    <t>Grindelwald-First-Grindelwald CHF 48 p.p.</t>
  </si>
  <si>
    <t>Boat Stansstad-Lucerne CHF 30 p.p. 1 Kl, 20 CHF 2 kl</t>
  </si>
  <si>
    <t>GOLDEN PASS: MONTREUX-GSTAAD 1st class CHF 51 p.p. 2nd class CHF 35</t>
  </si>
  <si>
    <t>GOLDEN PASS INTERLAKEN-LUZERN  1st class 58CHF 2nd class 37CHF (min 10pax)</t>
  </si>
  <si>
    <t>GOLDEN PASS: MONTREUX-Zweisimmen 1st class: CHF 59 p.p 2nd class: CHF 40 p.p.</t>
  </si>
  <si>
    <t>Lauterbrunnen - Jungfraujoch - Grindelwald Grund CHF148 p.p. + free lunch for groups</t>
  </si>
  <si>
    <t>Alpnachstad-Pilatus-Kriens CHF 63p.p.</t>
  </si>
  <si>
    <t>Titlis 3 course meal 31 CHF</t>
  </si>
  <si>
    <t>starting from 21CHF (5x) each dish 3 CHF</t>
  </si>
  <si>
    <t>28 CHF</t>
  </si>
  <si>
    <t>38 CHf</t>
  </si>
  <si>
    <t>Kornhauskeller</t>
  </si>
  <si>
    <t>40 CHF</t>
  </si>
  <si>
    <t>Zeughauskeller</t>
  </si>
  <si>
    <t>Casino Interlaken - Cheese/Meat/Chocolate fondue CHF 60-4 p.p.</t>
  </si>
  <si>
    <t>Lunch 3 Courses at Titlis swiss style CHF 31 p.p.</t>
  </si>
  <si>
    <t>Lauterbrunnen - Murren - Schilthorn - Stechelberg  CHF 95 p.p.</t>
  </si>
  <si>
    <t>Lauterbrunnen - Kleine Scheidegg - Grindelwald Grund CHF 51 p.p.</t>
  </si>
  <si>
    <t>Stechelberg - Schilthorn - Stechelberg CHF 82 p.p.</t>
  </si>
  <si>
    <t xml:space="preserve"> 1st class: CHF 53 p.p. 2nd class: CHF 38 p.p</t>
  </si>
  <si>
    <t>1st class: CHF 76 p.p. 2nd class: CHF 51 p.p.</t>
  </si>
  <si>
    <t>FIT breakfast extra 5 € p.p.</t>
  </si>
  <si>
    <t>may,june,sep,oct,dec</t>
  </si>
  <si>
    <t>Kempten</t>
  </si>
  <si>
    <t>Bigbox 4*</t>
  </si>
  <si>
    <t>Lev 4*</t>
  </si>
  <si>
    <r>
      <t>Beethoven Museum,up10</t>
    </r>
    <r>
      <rPr>
        <sz val="12"/>
        <rFont val="細明體"/>
        <family val="3"/>
        <charset val="136"/>
      </rPr>
      <t>人</t>
    </r>
    <r>
      <rPr>
        <sz val="12"/>
        <rFont val="Times New Roman"/>
        <family val="1"/>
      </rPr>
      <t>/1.16/p.p.</t>
    </r>
  </si>
  <si>
    <r>
      <t>Prater Riesenrad(</t>
    </r>
    <r>
      <rPr>
        <sz val="12"/>
        <rFont val="細明體"/>
        <family val="3"/>
        <charset val="136"/>
      </rPr>
      <t>摩天輪</t>
    </r>
    <r>
      <rPr>
        <sz val="12"/>
        <rFont val="Times New Roman"/>
        <family val="1"/>
      </rPr>
      <t>)</t>
    </r>
  </si>
  <si>
    <r>
      <t xml:space="preserve">Donauturm </t>
    </r>
    <r>
      <rPr>
        <sz val="12"/>
        <rFont val="細明體"/>
        <family val="3"/>
        <charset val="136"/>
      </rPr>
      <t>多瑙塔</t>
    </r>
  </si>
  <si>
    <r>
      <t xml:space="preserve">Sp. Rib Menu </t>
    </r>
    <r>
      <rPr>
        <sz val="9"/>
        <rFont val="細明體"/>
        <family val="3"/>
        <charset val="136"/>
      </rPr>
      <t>small portion</t>
    </r>
  </si>
  <si>
    <r>
      <t xml:space="preserve">Public transport. </t>
    </r>
    <r>
      <rPr>
        <sz val="12"/>
        <rFont val="細明體"/>
        <family val="3"/>
        <charset val="136"/>
      </rPr>
      <t>輕軌電車</t>
    </r>
    <r>
      <rPr>
        <sz val="12"/>
        <rFont val="Times New Roman"/>
        <family val="1"/>
      </rPr>
      <t xml:space="preserve"> 1,5</t>
    </r>
  </si>
  <si>
    <r>
      <t xml:space="preserve">English Guide in </t>
    </r>
    <r>
      <rPr>
        <b/>
        <sz val="12"/>
        <rFont val="Times New Roman"/>
        <family val="1"/>
      </rPr>
      <t>BTS</t>
    </r>
    <r>
      <rPr>
        <sz val="12"/>
        <rFont val="Times New Roman"/>
        <family val="1"/>
      </rPr>
      <t xml:space="preserve">  FD</t>
    </r>
  </si>
  <si>
    <r>
      <t xml:space="preserve">English Guide in </t>
    </r>
    <r>
      <rPr>
        <b/>
        <sz val="12"/>
        <rFont val="Times New Roman"/>
        <family val="1"/>
      </rPr>
      <t>Tatras</t>
    </r>
    <r>
      <rPr>
        <sz val="12"/>
        <rFont val="Times New Roman"/>
        <family val="1"/>
      </rPr>
      <t xml:space="preserve">  FD</t>
    </r>
  </si>
  <si>
    <r>
      <t xml:space="preserve">English Guide in </t>
    </r>
    <r>
      <rPr>
        <b/>
        <sz val="12"/>
        <rFont val="Times New Roman"/>
        <family val="1"/>
      </rPr>
      <t>BRNO</t>
    </r>
    <r>
      <rPr>
        <sz val="12"/>
        <rFont val="Times New Roman"/>
        <family val="1"/>
      </rPr>
      <t xml:space="preserve">  FD </t>
    </r>
  </si>
  <si>
    <r>
      <t xml:space="preserve">Tower of Charles Bridge </t>
    </r>
    <r>
      <rPr>
        <sz val="12"/>
        <rFont val="細明體"/>
        <family val="3"/>
        <charset val="136"/>
      </rPr>
      <t>橋塔</t>
    </r>
    <r>
      <rPr>
        <sz val="12"/>
        <rFont val="Times New Roman"/>
        <family val="1"/>
      </rPr>
      <t xml:space="preserve"> </t>
    </r>
  </si>
  <si>
    <r>
      <t xml:space="preserve">Powder Tower </t>
    </r>
    <r>
      <rPr>
        <sz val="12"/>
        <rFont val="細明體"/>
        <family val="3"/>
        <charset val="136"/>
      </rPr>
      <t>火藥塔</t>
    </r>
  </si>
  <si>
    <r>
      <t xml:space="preserve">Tower of Old Town Municipal House </t>
    </r>
    <r>
      <rPr>
        <sz val="12"/>
        <rFont val="細明體"/>
        <family val="3"/>
        <charset val="136"/>
      </rPr>
      <t>市政廳塔</t>
    </r>
  </si>
  <si>
    <r>
      <t xml:space="preserve">Pergamon Museum </t>
    </r>
    <r>
      <rPr>
        <b/>
        <sz val="10"/>
        <rFont val="Arial"/>
        <family val="2"/>
      </rPr>
      <t xml:space="preserve"> * (另要加解說費per / group 35.- €，以前 25.- €)</t>
    </r>
    <r>
      <rPr>
        <sz val="10"/>
        <rFont val="Arial"/>
        <family val="2"/>
      </rPr>
      <t xml:space="preserve"> </t>
    </r>
  </si>
  <si>
    <r>
      <t>羅馬進城交通費</t>
    </r>
    <r>
      <rPr>
        <sz val="12"/>
        <rFont val="Times New Roman"/>
        <family val="1"/>
      </rPr>
      <t>(</t>
    </r>
    <r>
      <rPr>
        <sz val="12"/>
        <rFont val="Times New Roman"/>
        <family val="1"/>
      </rPr>
      <t>小車不用</t>
    </r>
    <r>
      <rPr>
        <sz val="12"/>
        <rFont val="Times New Roman"/>
        <family val="1"/>
      </rPr>
      <t>)                3.50</t>
    </r>
  </si>
  <si>
    <r>
      <t>Titlis</t>
    </r>
    <r>
      <rPr>
        <sz val="12"/>
        <rFont val="細明體"/>
        <family val="3"/>
        <charset val="136"/>
      </rPr>
      <t>鐵力士山</t>
    </r>
  </si>
  <si>
    <r>
      <t>Seine</t>
    </r>
    <r>
      <rPr>
        <sz val="12"/>
        <rFont val="細明體"/>
        <family val="3"/>
        <charset val="136"/>
      </rPr>
      <t>塞納河遊船</t>
    </r>
  </si>
  <si>
    <r>
      <t>巴黎進羅馬出進城費</t>
    </r>
    <r>
      <rPr>
        <sz val="12"/>
        <rFont val="Times New Roman"/>
        <family val="1"/>
      </rPr>
      <t xml:space="preserve">       600.00</t>
    </r>
  </si>
  <si>
    <r>
      <t>Chillon</t>
    </r>
    <r>
      <rPr>
        <sz val="12"/>
        <rFont val="細明體"/>
        <family val="3"/>
        <charset val="136"/>
      </rPr>
      <t>奇龍古堡</t>
    </r>
  </si>
  <si>
    <r>
      <t xml:space="preserve">Louvre </t>
    </r>
    <r>
      <rPr>
        <sz val="12"/>
        <rFont val="細明體"/>
        <family val="3"/>
        <charset val="136"/>
      </rPr>
      <t>羅浮宮</t>
    </r>
    <r>
      <rPr>
        <sz val="12"/>
        <rFont val="Times New Roman"/>
        <family val="1"/>
      </rPr>
      <t xml:space="preserve"> </t>
    </r>
  </si>
  <si>
    <r>
      <t>沒進巴黎進城費只要</t>
    </r>
    <r>
      <rPr>
        <sz val="12"/>
        <rFont val="Times New Roman"/>
        <family val="1"/>
      </rPr>
      <t xml:space="preserve">       500.00</t>
    </r>
  </si>
  <si>
    <r>
      <t>一定要加</t>
    </r>
    <r>
      <rPr>
        <sz val="12"/>
        <rFont val="Times New Roman"/>
        <family val="1"/>
      </rPr>
      <t>guide</t>
    </r>
  </si>
  <si>
    <r>
      <t>Orsay</t>
    </r>
    <r>
      <rPr>
        <sz val="12"/>
        <rFont val="細明體"/>
        <family val="3"/>
        <charset val="136"/>
      </rPr>
      <t>奧塞美術館</t>
    </r>
    <r>
      <rPr>
        <sz val="12"/>
        <rFont val="Times New Roman"/>
        <family val="1"/>
      </rPr>
      <t xml:space="preserve"> (Mon.X)</t>
    </r>
  </si>
  <si>
    <r>
      <t>Versailles</t>
    </r>
    <r>
      <rPr>
        <sz val="12"/>
        <rFont val="細明體"/>
        <family val="3"/>
        <charset val="136"/>
      </rPr>
      <t>凡爾賽宮</t>
    </r>
  </si>
  <si>
    <r>
      <t>英國</t>
    </r>
    <r>
      <rPr>
        <sz val="12"/>
        <rFont val="Times New Roman"/>
        <family val="1"/>
      </rPr>
      <t xml:space="preserve"> FD GD </t>
    </r>
    <r>
      <rPr>
        <sz val="12"/>
        <rFont val="Times New Roman"/>
        <family val="1"/>
      </rPr>
      <t>　　　</t>
    </r>
    <r>
      <rPr>
        <sz val="12"/>
        <rFont val="Times New Roman"/>
        <family val="1"/>
      </rPr>
      <t xml:space="preserve"> 175</t>
    </r>
    <r>
      <rPr>
        <sz val="12"/>
        <rFont val="Times New Roman"/>
        <family val="1"/>
      </rPr>
      <t>英鎊</t>
    </r>
  </si>
  <si>
    <r>
      <t>Tower of London</t>
    </r>
    <r>
      <rPr>
        <sz val="12"/>
        <rFont val="細明體"/>
        <family val="3"/>
        <charset val="136"/>
      </rPr>
      <t>倫敦塔</t>
    </r>
    <r>
      <rPr>
        <sz val="12"/>
        <rFont val="Times New Roman"/>
        <family val="1"/>
      </rPr>
      <t xml:space="preserve">          13.5</t>
    </r>
    <r>
      <rPr>
        <sz val="12"/>
        <rFont val="細明體"/>
        <family val="3"/>
        <charset val="136"/>
      </rPr>
      <t>英鎊</t>
    </r>
    <r>
      <rPr>
        <sz val="12"/>
        <rFont val="Times New Roman"/>
        <family val="1"/>
      </rPr>
      <t xml:space="preserve"> , GP(15+) 12.4</t>
    </r>
    <r>
      <rPr>
        <sz val="12"/>
        <rFont val="細明體"/>
        <family val="3"/>
        <charset val="136"/>
      </rPr>
      <t>英鎊</t>
    </r>
  </si>
  <si>
    <r>
      <t>Westminster Abbey</t>
    </r>
    <r>
      <rPr>
        <sz val="12"/>
        <rFont val="細明體"/>
        <family val="3"/>
        <charset val="136"/>
      </rPr>
      <t>西敏寺</t>
    </r>
    <r>
      <rPr>
        <sz val="12"/>
        <rFont val="Times New Roman"/>
        <family val="1"/>
      </rPr>
      <t xml:space="preserve"> 7</t>
    </r>
    <r>
      <rPr>
        <sz val="12"/>
        <rFont val="細明體"/>
        <family val="3"/>
        <charset val="136"/>
      </rPr>
      <t>英鎊</t>
    </r>
    <r>
      <rPr>
        <sz val="12"/>
        <rFont val="Times New Roman"/>
        <family val="1"/>
      </rPr>
      <t>(25pax for 1guide)</t>
    </r>
  </si>
  <si>
    <r>
      <t>　　</t>
    </r>
    <r>
      <rPr>
        <sz val="12"/>
        <rFont val="Times New Roman"/>
        <family val="1"/>
      </rPr>
      <t xml:space="preserve"> HD GD            112</t>
    </r>
    <r>
      <rPr>
        <sz val="12"/>
        <rFont val="Times New Roman"/>
        <family val="1"/>
      </rPr>
      <t>英鎊</t>
    </r>
  </si>
  <si>
    <r>
      <t>Windsor</t>
    </r>
    <r>
      <rPr>
        <sz val="12"/>
        <rFont val="細明體"/>
        <family val="3"/>
        <charset val="136"/>
      </rPr>
      <t>溫莎古堡</t>
    </r>
    <r>
      <rPr>
        <sz val="12"/>
        <rFont val="Times New Roman"/>
        <family val="1"/>
      </rPr>
      <t xml:space="preserve">                    12</t>
    </r>
    <r>
      <rPr>
        <sz val="12"/>
        <rFont val="細明體"/>
        <family val="3"/>
        <charset val="136"/>
      </rPr>
      <t>英鎊</t>
    </r>
    <r>
      <rPr>
        <sz val="12"/>
        <rFont val="Times New Roman"/>
        <family val="1"/>
      </rPr>
      <t xml:space="preserve"> , GP(15+)  11</t>
    </r>
    <r>
      <rPr>
        <sz val="12"/>
        <rFont val="細明體"/>
        <family val="3"/>
        <charset val="136"/>
      </rPr>
      <t>英鎊</t>
    </r>
  </si>
  <si>
    <r>
      <t>Apt assistant             80</t>
    </r>
    <r>
      <rPr>
        <sz val="12"/>
        <rFont val="細明體"/>
        <family val="3"/>
        <charset val="136"/>
      </rPr>
      <t>英鎊</t>
    </r>
    <r>
      <rPr>
        <sz val="12"/>
        <rFont val="Times New Roman"/>
        <family val="1"/>
      </rPr>
      <t>(incl. Train fare to LHR 13</t>
    </r>
    <r>
      <rPr>
        <sz val="12"/>
        <rFont val="細明體"/>
        <family val="3"/>
        <charset val="136"/>
      </rPr>
      <t>英鎊</t>
    </r>
    <r>
      <rPr>
        <sz val="12"/>
        <rFont val="Times New Roman"/>
        <family val="1"/>
      </rPr>
      <t>)</t>
    </r>
  </si>
  <si>
    <r>
      <t>7.5</t>
    </r>
    <r>
      <rPr>
        <sz val="12"/>
        <rFont val="細明體"/>
        <family val="3"/>
        <charset val="136"/>
      </rPr>
      <t>英鎊</t>
    </r>
  </si>
  <si>
    <r>
      <t>英國</t>
    </r>
    <r>
      <rPr>
        <sz val="12"/>
        <rFont val="Times New Roman"/>
        <family val="1"/>
      </rPr>
      <t xml:space="preserve"> 4*Hotel incl.En.Breakfast</t>
    </r>
  </si>
  <si>
    <r>
      <t>80</t>
    </r>
    <r>
      <rPr>
        <sz val="12"/>
        <rFont val="細明體"/>
        <family val="3"/>
        <charset val="136"/>
      </rPr>
      <t>英鎊</t>
    </r>
    <r>
      <rPr>
        <sz val="12"/>
        <rFont val="Times New Roman"/>
        <family val="1"/>
      </rPr>
      <t>/TWN</t>
    </r>
  </si>
  <si>
    <r>
      <t>溫莎古堡</t>
    </r>
    <r>
      <rPr>
        <sz val="12"/>
        <rFont val="Times New Roman"/>
        <family val="1"/>
      </rPr>
      <t xml:space="preserve"> Chinese Meals (6x)</t>
    </r>
  </si>
  <si>
    <r>
      <t>8</t>
    </r>
    <r>
      <rPr>
        <sz val="12"/>
        <rFont val="細明體"/>
        <family val="3"/>
        <charset val="136"/>
      </rPr>
      <t>英鎊</t>
    </r>
  </si>
  <si>
    <r>
      <t>英鎊</t>
    </r>
    <r>
      <rPr>
        <sz val="12"/>
        <rFont val="Times New Roman"/>
        <family val="1"/>
      </rPr>
      <t>x</t>
    </r>
    <r>
      <rPr>
        <sz val="12"/>
        <rFont val="Times New Roman"/>
        <family val="1"/>
      </rPr>
      <t>約</t>
    </r>
    <r>
      <rPr>
        <sz val="12"/>
        <rFont val="Times New Roman"/>
        <family val="1"/>
      </rPr>
      <t>60/</t>
    </r>
    <r>
      <rPr>
        <sz val="12"/>
        <rFont val="Times New Roman"/>
        <family val="1"/>
      </rPr>
      <t>約</t>
    </r>
    <r>
      <rPr>
        <sz val="12"/>
        <rFont val="Times New Roman"/>
        <family val="1"/>
      </rPr>
      <t>40=</t>
    </r>
    <r>
      <rPr>
        <sz val="12"/>
        <rFont val="Times New Roman"/>
        <family val="1"/>
      </rPr>
      <t>歐元</t>
    </r>
  </si>
  <si>
    <r>
      <t>74</t>
    </r>
    <r>
      <rPr>
        <sz val="12"/>
        <rFont val="細明體"/>
        <family val="3"/>
        <charset val="136"/>
      </rPr>
      <t>英鎊</t>
    </r>
    <r>
      <rPr>
        <sz val="12"/>
        <rFont val="Times New Roman"/>
        <family val="1"/>
      </rPr>
      <t>/SGL</t>
    </r>
  </si>
  <si>
    <r>
      <t>劍橋</t>
    </r>
    <r>
      <rPr>
        <sz val="12"/>
        <rFont val="Times New Roman"/>
        <family val="1"/>
      </rPr>
      <t xml:space="preserve"> Chinese Meals (6x)</t>
    </r>
  </si>
  <si>
    <r>
      <t>12</t>
    </r>
    <r>
      <rPr>
        <sz val="12"/>
        <rFont val="細明體"/>
        <family val="3"/>
        <charset val="136"/>
      </rPr>
      <t>英鎊</t>
    </r>
  </si>
  <si>
    <r>
      <t xml:space="preserve">Venice Bacilica di San Marco ( Campamile </t>
    </r>
    <r>
      <rPr>
        <sz val="12"/>
        <rFont val="細明體"/>
        <family val="3"/>
        <charset val="136"/>
      </rPr>
      <t>鐘樓</t>
    </r>
    <r>
      <rPr>
        <sz val="12"/>
        <rFont val="Times New Roman"/>
        <family val="1"/>
      </rPr>
      <t xml:space="preserve"> ) &gt;15</t>
    </r>
  </si>
  <si>
    <r>
      <t>Colosseo(</t>
    </r>
    <r>
      <rPr>
        <sz val="12"/>
        <rFont val="細明體"/>
        <family val="3"/>
        <charset val="136"/>
      </rPr>
      <t>羅馬競技場</t>
    </r>
    <r>
      <rPr>
        <sz val="12"/>
        <rFont val="Times New Roman"/>
        <family val="1"/>
      </rPr>
      <t>)  10.00</t>
    </r>
  </si>
  <si>
    <r>
      <t xml:space="preserve">Palazzo Ducale </t>
    </r>
    <r>
      <rPr>
        <sz val="12"/>
        <rFont val="細明體"/>
        <family val="3"/>
        <charset val="136"/>
      </rPr>
      <t>道奇宮</t>
    </r>
  </si>
  <si>
    <r>
      <t>Vatican Museum(</t>
    </r>
    <r>
      <rPr>
        <sz val="12"/>
        <rFont val="細明體"/>
        <family val="3"/>
        <charset val="136"/>
      </rPr>
      <t>梵蒂岡博物館</t>
    </r>
    <r>
      <rPr>
        <sz val="12"/>
        <rFont val="Times New Roman"/>
        <family val="1"/>
      </rPr>
      <t>)       10.00</t>
    </r>
  </si>
  <si>
    <r>
      <t xml:space="preserve">Academy Gallery (Venice) </t>
    </r>
    <r>
      <rPr>
        <sz val="12"/>
        <rFont val="細明體"/>
        <family val="3"/>
        <charset val="136"/>
      </rPr>
      <t>學術美術館</t>
    </r>
  </si>
  <si>
    <t>weekdays april,jul,aug</t>
  </si>
  <si>
    <t>weekdays may,june, sept, oct</t>
  </si>
  <si>
    <t>13/7-31/8</t>
  </si>
  <si>
    <t>weekdays april,may,june, sep, oct</t>
  </si>
  <si>
    <t>weekdays july,aug</t>
  </si>
  <si>
    <t>Conrad 4*</t>
  </si>
  <si>
    <t>Novotel City West (Bronowice) 4*</t>
  </si>
  <si>
    <t>Swing 4*</t>
  </si>
  <si>
    <t>Poznan</t>
  </si>
  <si>
    <t>Mercure Centrum 4*</t>
  </si>
  <si>
    <t>Belvedere 4*</t>
  </si>
  <si>
    <t>Baden Baden</t>
  </si>
  <si>
    <t>Leonardo Royal Baden B. 4*</t>
  </si>
  <si>
    <t>Steigenberger Europaischer Hof 5*</t>
  </si>
  <si>
    <t>Arcona Living Batschari 8 4*</t>
  </si>
  <si>
    <t>Frankenland</t>
  </si>
  <si>
    <t>Amber Residenz 4*</t>
  </si>
  <si>
    <t>Wandham Grand Bad Reich. 4*</t>
  </si>
  <si>
    <t>Holiday Inn Express 3*</t>
  </si>
  <si>
    <t>Wyndham Berlin Excelsior 4*</t>
  </si>
  <si>
    <t>weekend 3.5 EUR p.p. supplement</t>
  </si>
  <si>
    <t>high s weekdays</t>
  </si>
  <si>
    <t>high s. weekend</t>
  </si>
  <si>
    <t>Leonardo Berlin Mitte 4*</t>
  </si>
  <si>
    <t>Tryp Berlin City East 3*</t>
  </si>
  <si>
    <t xml:space="preserve">high s. </t>
  </si>
  <si>
    <t>weekend 3 EUR p.p. supplement</t>
  </si>
  <si>
    <t>weekend 2 EUR p.p. supplement</t>
  </si>
  <si>
    <t>Leonardo Berlin 3*</t>
  </si>
  <si>
    <t>weekend 4 EUR p.p. supplement</t>
  </si>
  <si>
    <t>Swissotel Berlin 5*</t>
  </si>
  <si>
    <t>?</t>
  </si>
  <si>
    <t>At Otel Berlin City Centre West 4*</t>
  </si>
  <si>
    <t>lowest possible rates</t>
  </si>
  <si>
    <t>Art Otel Kudamn Berlin 3*</t>
  </si>
  <si>
    <t>Art Otel Berlin Mitte 4*</t>
  </si>
  <si>
    <t>Park Plaza Wallstreet 4*</t>
  </si>
  <si>
    <t>Park Plaza Prenzlauer Berg 4*</t>
  </si>
  <si>
    <t>Berlin - Potsdam</t>
  </si>
  <si>
    <t>Berlin - Köpenick</t>
  </si>
  <si>
    <t>Penta Köpenick 4*</t>
  </si>
  <si>
    <t>B.W.Grand City Achim 3*</t>
  </si>
  <si>
    <t>N/A</t>
  </si>
  <si>
    <t>Steigenberger 4*</t>
  </si>
  <si>
    <t>marc, may, june</t>
  </si>
  <si>
    <t>weekdays 8 EUR p.p. suppl.</t>
  </si>
  <si>
    <t>weekdays 5 EUR p.p. suppl.</t>
  </si>
  <si>
    <t>Swissotel Bremen 5*</t>
  </si>
  <si>
    <t>01/4-3/5, 13/5-09/7</t>
  </si>
  <si>
    <t>Sun-Thu</t>
  </si>
  <si>
    <t>Fri, Sat</t>
  </si>
  <si>
    <t>Wyndham Garden Dresden 4*</t>
  </si>
  <si>
    <t>july-aug, oct</t>
  </si>
  <si>
    <t>Gold Inn Dresdner Heide 4*</t>
  </si>
  <si>
    <t>Art 'Otel Dresden 4*</t>
  </si>
  <si>
    <t>Holiday Inn City East 4*</t>
  </si>
  <si>
    <t>weekend 6.5 EUR p.p. supplement</t>
  </si>
  <si>
    <t>Grand City Berlin Ciyt East 4*</t>
  </si>
  <si>
    <t>Steigenberger 5*</t>
  </si>
  <si>
    <t>Intercity Berlin Hauptbahnhof 4*</t>
  </si>
  <si>
    <t>Wyndham Garden Berlin Mitte 4*</t>
  </si>
  <si>
    <t>Holiday Inn City West 4*</t>
  </si>
  <si>
    <t>Holiday Inn Schonefeld 4*</t>
  </si>
  <si>
    <t>Steigenberger am Kanzleran 4*</t>
  </si>
  <si>
    <t>Mark 4*</t>
  </si>
  <si>
    <t>weekend 16 EUR p.p. suppl.</t>
  </si>
  <si>
    <t>Hilton Dresden 4*</t>
  </si>
  <si>
    <t>Westin Bellevue 4*</t>
  </si>
  <si>
    <t>Innside Dresden 4*</t>
  </si>
  <si>
    <t>weekend 12 EUR p.p. suppl.</t>
  </si>
  <si>
    <t>weekend 18.5 EUR p.p. suppl.</t>
  </si>
  <si>
    <t>Pullman Dresden Newa 4*</t>
  </si>
  <si>
    <t>weekend 4 EUR p.p. suppl.</t>
  </si>
  <si>
    <t>Dresden - Radebull</t>
  </si>
  <si>
    <t>Radisson Blu Park  4*</t>
  </si>
  <si>
    <t>Leonardo Freital 3*</t>
  </si>
  <si>
    <t>Dresden-Freital</t>
  </si>
  <si>
    <t>Swissotel Dresden 5*</t>
  </si>
  <si>
    <t>weekend 8.5 EUR p.p. suppl.</t>
  </si>
  <si>
    <t>weekend 13 EUR p.p. suppl.</t>
  </si>
  <si>
    <t>Steigenberger Saxe Dresd. 4*</t>
  </si>
  <si>
    <t>Hilton Frankfurt 5*</t>
  </si>
  <si>
    <t>Intercontinental Frankfurt 5*</t>
  </si>
  <si>
    <t>weekends, july,aug</t>
  </si>
  <si>
    <t>Wyndham Grand FRA 4*</t>
  </si>
  <si>
    <t>Tryp by Wyndham 4*</t>
  </si>
  <si>
    <t>Steigenberger Airport 5*</t>
  </si>
  <si>
    <t>Steigenberger Metropolitan 5*</t>
  </si>
  <si>
    <t>Bremen</t>
  </si>
  <si>
    <t>Königshof 4*</t>
  </si>
  <si>
    <t>29/3-17/5, 4/10-22/12</t>
  </si>
  <si>
    <t>28/2-7/3, 19/9-3/10</t>
  </si>
  <si>
    <t>3-28/3, 10/6-2/7, 5/7-18/9</t>
  </si>
  <si>
    <t>Grummersbach</t>
  </si>
  <si>
    <t>Wyndham Garden 4*</t>
  </si>
  <si>
    <t>Renaissance</t>
  </si>
  <si>
    <t>Steigenberger Treudelberg 4*</t>
  </si>
  <si>
    <t>Leonardo Hamburg City North 4*</t>
  </si>
  <si>
    <t>apr, july, aug, oct</t>
  </si>
  <si>
    <t>Tryp by Wyndham Arena 3*</t>
  </si>
  <si>
    <t>Grand City Mitte 3*</t>
  </si>
  <si>
    <t>Wyndham Garden City Centre 4*</t>
  </si>
  <si>
    <t>Leonardo Stilhorn 4*</t>
  </si>
  <si>
    <t>Leonardo Airport 3*</t>
  </si>
  <si>
    <t>NH hotels</t>
  </si>
  <si>
    <t>02-26/3, 27/4-3/5, 8/6-26/7</t>
  </si>
  <si>
    <t>13-26/4, 4-10/5, 18-21/5, 14/9-29/10</t>
  </si>
  <si>
    <t>weekend suppl. 3.5 EUR p.p.</t>
  </si>
  <si>
    <t>weekend suppl. 5.5 EUR p.p.</t>
  </si>
  <si>
    <t>Leonardo Heidelb. City Centre4*</t>
  </si>
  <si>
    <t>27/3-12/4, 11-17/5, 22/5-7/6, 27/7-6/9, 30/10-8/11</t>
  </si>
  <si>
    <t>weekend suppl. 4.5 EUR p.p.</t>
  </si>
  <si>
    <t>27/4-10/5, 18-21/5, 7-13/9, 9-25/11</t>
  </si>
  <si>
    <t>2-26/3, 13-26/4, 8/6-26/7, 14/9-29/10</t>
  </si>
  <si>
    <t>Leonardo Heidelb-Waldorf 4*</t>
  </si>
  <si>
    <t>Ingolstadt</t>
  </si>
  <si>
    <t>Interciry 4*</t>
  </si>
  <si>
    <t>Kassel</t>
  </si>
  <si>
    <t>Pentahotel Kassel 4*</t>
  </si>
  <si>
    <t>Leonardo Royal am Stadtwall 4*</t>
  </si>
  <si>
    <t>Leonardo Koln 4*</t>
  </si>
  <si>
    <t xml:space="preserve">Koln </t>
  </si>
  <si>
    <t>Leonardo Koln-Bonn Airport 4*</t>
  </si>
  <si>
    <t>mon-wed suppl. 10 EUR p.p.</t>
  </si>
  <si>
    <t>Steigenberger Grand Leipzig 5*</t>
  </si>
  <si>
    <t>Leipzig</t>
  </si>
  <si>
    <t>Westin Leipzig 4*</t>
  </si>
  <si>
    <t>Lindner Dom Residence 4*</t>
  </si>
  <si>
    <t>Wyndham Koln 4*</t>
  </si>
  <si>
    <t>Lindner City Plaza 4*</t>
  </si>
  <si>
    <t>Leonardo Royal Mannheim 4*</t>
  </si>
  <si>
    <t>weekdays 23 EUR p.p. suppl.</t>
  </si>
  <si>
    <t>Leonardo Mannheim City 4*</t>
  </si>
  <si>
    <t>27/3-12/4, 27/4-3/5, 8-17/5, 22/5-7/6, 27/7-6/9, 30/10-8/11</t>
  </si>
  <si>
    <t>weekdays suppl. 4 EUR p.p.</t>
  </si>
  <si>
    <t>13-26/4, 4-7/5, 18-21/5, 8/6-26/7, 7/9-29/10</t>
  </si>
  <si>
    <t>weekdays suppl. 6.5 EUR p.p.</t>
  </si>
  <si>
    <t>Leonardo Mannheim-Ladenburg 4*</t>
  </si>
  <si>
    <t>weekdays suppl. 9 EUR p.p.</t>
  </si>
  <si>
    <t>rates on request only, weekend lower, weekdays higher</t>
  </si>
  <si>
    <t>weekdays 20 EUR p.p. suppl.</t>
  </si>
  <si>
    <t>Munich - Schwaig Oberding</t>
  </si>
  <si>
    <t>weekend 20 EUR p.p.suppl.</t>
  </si>
  <si>
    <t>Hilton City 4*</t>
  </si>
  <si>
    <t>01-18/6, 20/7-6/9</t>
  </si>
  <si>
    <t>Leonardo Arabellapark 4*</t>
  </si>
  <si>
    <t>29/3-12/4, 24/5-7/6, 31/7-6/9</t>
  </si>
  <si>
    <t>2-28/3, 30/10-12/12</t>
  </si>
  <si>
    <t>13/4-23/5, 8/6-30/7, 7/9-29/10</t>
  </si>
  <si>
    <t>weekdays 6 EUR p.p. suppl.</t>
  </si>
  <si>
    <t>Leonardo Hotel &amp; Residence 4*</t>
  </si>
  <si>
    <t>weekdays 4.5 EUR p.p. suppl.</t>
  </si>
  <si>
    <t>Steigenberger Graf Zeppelin 5*</t>
  </si>
  <si>
    <t>13/4-24/5, 8/6-20/12</t>
  </si>
  <si>
    <t>TUE, WED 9 EUR p.p. suppl.</t>
  </si>
  <si>
    <t>rates on request weekend lower, weekday higher</t>
  </si>
  <si>
    <t>Wyndham Airport Messe 4*</t>
  </si>
  <si>
    <t>Arcona MO. Hotel</t>
  </si>
  <si>
    <t>Hilton Munich Park 5*</t>
  </si>
  <si>
    <t>1-18/6, 20/7-6/9</t>
  </si>
  <si>
    <t>NH Hotels</t>
  </si>
  <si>
    <t>weekdays 9 EUR p.p. suppl.</t>
  </si>
  <si>
    <t>Rilano Munich 4*</t>
  </si>
  <si>
    <t>Tryp North 3*</t>
  </si>
  <si>
    <t>Munich - Freising</t>
  </si>
  <si>
    <t>4-7/5, 8-11/6, 22-25/6, 11/9-7/10, 19-22/10, 9-12/11</t>
  </si>
  <si>
    <t>guide additional</t>
  </si>
  <si>
    <t>23€/grp</t>
  </si>
  <si>
    <t>+300/group for show</t>
  </si>
  <si>
    <t>updated 2014Nov</t>
  </si>
  <si>
    <t>Updated 2014Nov</t>
  </si>
  <si>
    <t>2013 price</t>
  </si>
  <si>
    <t>2012 price</t>
  </si>
  <si>
    <t>Saltmine Berchtesgaden</t>
  </si>
  <si>
    <t>Bamberg local lunch 3 courses</t>
  </si>
  <si>
    <t>Frankfurt local lunch 3 courses</t>
  </si>
  <si>
    <t>Ratskelletr München</t>
  </si>
  <si>
    <t>(starting from)</t>
  </si>
  <si>
    <t>Hofbrauhaus</t>
  </si>
  <si>
    <t>Garmisch Partenkirchen local lunch 3 courses</t>
  </si>
  <si>
    <t>München local lunch 3 courses</t>
  </si>
  <si>
    <t>all 2014 prices</t>
  </si>
  <si>
    <t>updated2014Nov</t>
  </si>
  <si>
    <t>Mercure Nemzeti Mc Gallery</t>
  </si>
  <si>
    <t>porterage to lobby only, if need to rooms it is 5 p.p.</t>
  </si>
  <si>
    <t>07/1-09/5; 14/9-22/10</t>
  </si>
  <si>
    <t>23/oct-02/nov</t>
  </si>
  <si>
    <t>2/nov-24/dec</t>
  </si>
  <si>
    <t>2 city tax</t>
  </si>
  <si>
    <t>ex-A.T.Appartment</t>
  </si>
  <si>
    <t>Rainers 4*</t>
  </si>
  <si>
    <t>Senator 4*</t>
  </si>
  <si>
    <t>39-44 p.p.</t>
  </si>
  <si>
    <t>apr, may, june</t>
  </si>
  <si>
    <t>sept, oct</t>
  </si>
  <si>
    <t>35-38 p.p.</t>
  </si>
  <si>
    <t>3-5/march ECR; 13-16/april: EGU; 22-26/apr EASL</t>
  </si>
  <si>
    <t>close date: 22-23/may, 25-28/sep</t>
  </si>
  <si>
    <t>36-42 p.p.</t>
  </si>
  <si>
    <t>32-36 p.p.</t>
  </si>
  <si>
    <t>weekend 5 EUR p.p. suppl.</t>
  </si>
  <si>
    <t>Close-date: 17-24/may, 10-14/june, 23-29/sep</t>
  </si>
  <si>
    <t>Close-date: 22-26/apr, 17-24/may, 10-14/june, 23-29/sep</t>
  </si>
  <si>
    <t>Close-out:15-16/apr, 16-20/sep, 21-25/oct,</t>
  </si>
  <si>
    <t>Close-date:22-26/apr,  17-24/may, 10-14/june, 23-29/sep</t>
  </si>
  <si>
    <t>Close-date: 23-24/apr, 17-24/may, 10-14/june, 03-07/july, 23-29/sep</t>
  </si>
  <si>
    <t>Close-date: 22-26/apr, 23-30/apr, 17-24/may, 10-14/june, 23-29/sep</t>
  </si>
  <si>
    <t>lake view is 8 EUR suppl.</t>
  </si>
  <si>
    <t>Best Western Premier Slon 4*</t>
  </si>
  <si>
    <t>march, april, oct, nov</t>
  </si>
  <si>
    <t>City 4*</t>
  </si>
  <si>
    <t>july,aug, sep</t>
  </si>
  <si>
    <t>june</t>
  </si>
  <si>
    <t>15/4-28/4</t>
  </si>
  <si>
    <t>27/5-30/6, 01-30/9</t>
  </si>
  <si>
    <t>01/7-31/7</t>
  </si>
  <si>
    <t>1/8-31/8</t>
  </si>
  <si>
    <t>after 1/nov winter 2015-16</t>
  </si>
  <si>
    <t>28/6-4/7; 22-29/8</t>
  </si>
  <si>
    <t>close-date: 21-26/4, 14-21/5, 14-17/6, 02-05/9</t>
  </si>
  <si>
    <t>close-date: 21-28/4, 26/6, 02-05/9</t>
  </si>
  <si>
    <t>close-date: 2-5/sep</t>
  </si>
  <si>
    <t>low-s., july-aug</t>
  </si>
  <si>
    <t>Mozart 5*</t>
  </si>
  <si>
    <t>1/may-18/june</t>
  </si>
  <si>
    <t>19/6-31/7; 30/8-30/9</t>
  </si>
  <si>
    <t>may,june, 20/9-18/10</t>
  </si>
  <si>
    <t>1/7-19/9</t>
  </si>
  <si>
    <t>Four Points by Sheraton Mons 4*</t>
  </si>
  <si>
    <t>july,aug, weekends</t>
  </si>
  <si>
    <t>26/4-9/5; 20/9-3/10</t>
  </si>
  <si>
    <t>10/5-6/6; 6-19/9</t>
  </si>
  <si>
    <t>7-21/6; 30/8-5/9</t>
  </si>
  <si>
    <t>23/8-29/8</t>
  </si>
  <si>
    <t>Portoroz</t>
  </si>
  <si>
    <t>Grand Bernardin 5*</t>
  </si>
  <si>
    <t>Histrion 4*</t>
  </si>
  <si>
    <t>6/4-10/5, 13/9-18/10</t>
  </si>
  <si>
    <t>03-06/4, 10/5-19/7, 23/8-13/9</t>
  </si>
  <si>
    <t>19/7-8/8</t>
  </si>
  <si>
    <t>8/8-23/8</t>
  </si>
  <si>
    <t>will re-open 15 aug 2015</t>
  </si>
  <si>
    <t>01-15/oct</t>
  </si>
  <si>
    <t>16/10-15/11</t>
  </si>
  <si>
    <t>16/11-27/12</t>
  </si>
  <si>
    <t>9/5-6/6; 27/9-18/10</t>
  </si>
  <si>
    <t>7-20/6; 23/8-26/9</t>
  </si>
  <si>
    <t>21/6-22/8</t>
  </si>
  <si>
    <t>Renaissance 4*</t>
  </si>
  <si>
    <t>Coach rates 2015 (same as in 2014 sent mail on 2/jan 2014))</t>
  </si>
  <si>
    <t>EETS/TPE/Jerry</t>
    <phoneticPr fontId="23" type="noConversion"/>
  </si>
  <si>
    <t>DATE:</t>
    <phoneticPr fontId="23" type="noConversion"/>
  </si>
  <si>
    <t xml:space="preserve">Am Arr. VIE Apt. then tranfser to Graz </t>
    <phoneticPr fontId="23" type="noConversion"/>
  </si>
  <si>
    <t>Am SS in LJU NO GD , Ljubljana Funicular + castle pay on spot by T/L</t>
    <phoneticPr fontId="23" type="noConversion"/>
  </si>
  <si>
    <t xml:space="preserve">Pm transfer to Zadar Via Opatija SS NO GD </t>
    <phoneticPr fontId="23" type="noConversion"/>
  </si>
  <si>
    <t xml:space="preserve">Pm transfer to DBV Via Ston SS </t>
    <phoneticPr fontId="23" type="noConversion"/>
  </si>
  <si>
    <t xml:space="preserve">Pm transfer to Split </t>
    <phoneticPr fontId="23" type="noConversion"/>
  </si>
  <si>
    <t xml:space="preserve">Pm SS in Plitivce then transfer to Zagreb </t>
    <phoneticPr fontId="23" type="noConversion"/>
  </si>
  <si>
    <t xml:space="preserve">Pm transfer to VIE SS NO GD </t>
    <phoneticPr fontId="23" type="noConversion"/>
  </si>
  <si>
    <t xml:space="preserve">Am pick up then tranfser to VIE Apt. departure </t>
    <phoneticPr fontId="23" type="noConversion"/>
  </si>
  <si>
    <r>
      <rPr>
        <b/>
        <sz val="12"/>
        <rFont val="Times New Roman"/>
        <family val="1"/>
      </rPr>
      <t>EF + St.Dominus</t>
    </r>
    <r>
      <rPr>
        <sz val="12"/>
        <rFont val="Times New Roman"/>
        <family val="1"/>
      </rPr>
      <t xml:space="preserve"> + ESG in Split </t>
    </r>
    <phoneticPr fontId="23" type="noConversion"/>
  </si>
  <si>
    <r>
      <t xml:space="preserve">Pm transfer to Plitvice Via Sibenik SS + ESG </t>
    </r>
    <r>
      <rPr>
        <b/>
        <sz val="12"/>
        <rFont val="Times New Roman"/>
        <family val="1"/>
      </rPr>
      <t xml:space="preserve">EF + St. Jaco </t>
    </r>
    <phoneticPr fontId="23" type="noConversion"/>
  </si>
  <si>
    <r>
      <t>Am</t>
    </r>
    <r>
      <rPr>
        <b/>
        <sz val="12"/>
        <rFont val="Times New Roman"/>
        <family val="1"/>
      </rPr>
      <t xml:space="preserve"> EF + Plitvice National Park</t>
    </r>
    <r>
      <rPr>
        <sz val="12"/>
        <rFont val="Times New Roman"/>
        <family val="1"/>
      </rPr>
      <t xml:space="preserve"> + ESG </t>
    </r>
    <phoneticPr fontId="23" type="noConversion"/>
  </si>
  <si>
    <t xml:space="preserve"> + Chinese Lunch </t>
    <phoneticPr fontId="23" type="noConversion"/>
  </si>
  <si>
    <t xml:space="preserve"> + Local Lunch </t>
    <phoneticPr fontId="23" type="noConversion"/>
  </si>
  <si>
    <t xml:space="preserve"> + Grilled Squid Dinner </t>
    <phoneticPr fontId="23" type="noConversion"/>
  </si>
  <si>
    <t xml:space="preserve"> + Chinese Dinner </t>
    <phoneticPr fontId="23" type="noConversion"/>
  </si>
  <si>
    <t xml:space="preserve"> + NIL</t>
    <phoneticPr fontId="23" type="noConversion"/>
  </si>
  <si>
    <t xml:space="preserve"> + Ribs + Drink </t>
    <phoneticPr fontId="23" type="noConversion"/>
  </si>
  <si>
    <t xml:space="preserve"> NIL</t>
    <phoneticPr fontId="23" type="noConversion"/>
  </si>
  <si>
    <t xml:space="preserve"> + Seafood Lunch </t>
    <phoneticPr fontId="23" type="noConversion"/>
  </si>
  <si>
    <t xml:space="preserve"> + Ham Mixed + Beef</t>
    <phoneticPr fontId="23" type="noConversion"/>
  </si>
  <si>
    <t xml:space="preserve">       + Hotel / Trout + Chocolate Crepe</t>
    <phoneticPr fontId="23" type="noConversion"/>
  </si>
  <si>
    <t xml:space="preserve"> + Hotel Dinner </t>
    <phoneticPr fontId="23" type="noConversion"/>
  </si>
  <si>
    <t xml:space="preserve"> + Hotel Dinner </t>
    <phoneticPr fontId="23" type="noConversion"/>
  </si>
  <si>
    <t xml:space="preserve"> + Roast Chicken Lunch</t>
    <phoneticPr fontId="23" type="noConversion"/>
  </si>
  <si>
    <t xml:space="preserve">VIE/TPE </t>
    <phoneticPr fontId="18" type="noConversion"/>
  </si>
  <si>
    <t>END OF SERVICE</t>
    <phoneticPr fontId="18" type="noConversion"/>
  </si>
  <si>
    <t>x</t>
    <phoneticPr fontId="18" type="noConversion"/>
  </si>
  <si>
    <t xml:space="preserve"> </t>
    <phoneticPr fontId="18" type="noConversion"/>
  </si>
  <si>
    <t xml:space="preserve">highway </t>
    <phoneticPr fontId="18" type="noConversion"/>
  </si>
  <si>
    <t xml:space="preserve">        </t>
    <phoneticPr fontId="18" type="noConversion"/>
  </si>
  <si>
    <t xml:space="preserve">  </t>
    <phoneticPr fontId="18" type="noConversion"/>
  </si>
  <si>
    <t xml:space="preserve"> </t>
    <phoneticPr fontId="18" type="noConversion"/>
  </si>
  <si>
    <t>** If group not include all meals,pls must arrange meals for the driver **</t>
  </si>
  <si>
    <t>** 3 course menu for local meal &amp; 6 dishes + 1 soup for Chinese meal **</t>
    <phoneticPr fontId="18" type="noConversion"/>
  </si>
  <si>
    <t>** Any other entrance fee not include in this quotation will be provide as supplement later **</t>
    <phoneticPr fontId="18" type="noConversion"/>
  </si>
  <si>
    <t>** If facing conference period will be advise hotel supplement after group go-ahead **</t>
    <phoneticPr fontId="18" type="noConversion"/>
  </si>
  <si>
    <t xml:space="preserve">** FD = Full day / HD = Half day / EF = Entrance included / CH = Chinese </t>
    <phoneticPr fontId="23" type="noConversion"/>
  </si>
  <si>
    <t xml:space="preserve">     GD = Local Guide / APT = Airport **</t>
    <phoneticPr fontId="23" type="noConversion"/>
  </si>
  <si>
    <t>**All Local meals excluded any drinks and water **</t>
    <phoneticPr fontId="23" type="noConversion"/>
  </si>
  <si>
    <t xml:space="preserve"> </t>
    <phoneticPr fontId="18" type="noConversion"/>
  </si>
  <si>
    <t xml:space="preserve">No Coach service </t>
    <phoneticPr fontId="18" type="noConversion"/>
  </si>
  <si>
    <t xml:space="preserve">Plaza 4* or similar </t>
    <phoneticPr fontId="18" type="noConversion"/>
  </si>
  <si>
    <t xml:space="preserve">Pinija 4* or similar </t>
    <phoneticPr fontId="18" type="noConversion"/>
  </si>
  <si>
    <t xml:space="preserve">Plitvice </t>
    <phoneticPr fontId="18" type="noConversion"/>
  </si>
  <si>
    <t>Jezero , Plitvice , Grabovac</t>
    <phoneticPr fontId="18" type="noConversion"/>
  </si>
  <si>
    <t>Atrium 5* or President Solin 5*</t>
    <phoneticPr fontId="18" type="noConversion"/>
  </si>
  <si>
    <t xml:space="preserve">Croatia 5* , Rixos , Radisson Blu or similar </t>
    <phoneticPr fontId="18" type="noConversion"/>
  </si>
  <si>
    <t>** No Coach service **</t>
  </si>
  <si>
    <t>x</t>
    <phoneticPr fontId="18" type="noConversion"/>
  </si>
  <si>
    <t xml:space="preserve">Note </t>
    <phoneticPr fontId="18" type="noConversion"/>
  </si>
  <si>
    <t>1.Proterage service cancel refund 16 Euro p.p.</t>
    <phoneticPr fontId="18" type="noConversion"/>
  </si>
  <si>
    <t xml:space="preserve"> </t>
    <phoneticPr fontId="18" type="noConversion"/>
  </si>
  <si>
    <t>2.Please book Suckling pig menu at Lunch on Day 07</t>
    <phoneticPr fontId="18" type="noConversion"/>
  </si>
  <si>
    <t xml:space="preserve">3.Please book Menu 5 with rate 14 Euro at Lunch in Poklisar Restaurant on Day 05. </t>
    <phoneticPr fontId="18" type="noConversion"/>
  </si>
  <si>
    <t xml:space="preserve">4. Please book sea view room at Hotel in DBV. </t>
    <phoneticPr fontId="18" type="noConversion"/>
  </si>
  <si>
    <t xml:space="preserve">  </t>
    <phoneticPr fontId="18" type="noConversion"/>
  </si>
  <si>
    <t>5. Please cancel Rib Dinner in VIE on Day 08. refund 16 Euro p.p.</t>
    <phoneticPr fontId="18" type="noConversion"/>
  </si>
  <si>
    <t xml:space="preserve"> + Roast Suckling pig </t>
    <phoneticPr fontId="23" type="noConversion"/>
  </si>
  <si>
    <t>35+2</t>
    <phoneticPr fontId="23" type="noConversion"/>
  </si>
  <si>
    <t xml:space="preserve"> </t>
    <phoneticPr fontId="18" type="noConversion"/>
  </si>
  <si>
    <t xml:space="preserve"> </t>
    <phoneticPr fontId="18" type="noConversion"/>
  </si>
  <si>
    <t xml:space="preserve">Pm transfer to Bled SS NO GD </t>
    <phoneticPr fontId="23" type="noConversion"/>
  </si>
  <si>
    <t xml:space="preserve">Am SS in Zadar + ESG then transfer Makarska SS NO GD </t>
    <phoneticPr fontId="23" type="noConversion"/>
  </si>
  <si>
    <r>
      <rPr>
        <b/>
        <sz val="12"/>
        <rFont val="Times New Roman"/>
        <family val="1"/>
      </rPr>
      <t xml:space="preserve">EF+City Walls+Cable Car+Dominican Mon.+ESG </t>
    </r>
    <r>
      <rPr>
        <sz val="12"/>
        <rFont val="Times New Roman"/>
        <family val="1"/>
      </rPr>
      <t xml:space="preserve">&amp; </t>
    </r>
    <r>
      <rPr>
        <b/>
        <sz val="12"/>
        <rFont val="Times New Roman"/>
        <family val="1"/>
      </rPr>
      <t>Parking fee</t>
    </r>
    <phoneticPr fontId="23" type="noConversion"/>
  </si>
  <si>
    <t xml:space="preserve">Am transfer to Parndorf outlet </t>
    <phoneticPr fontId="23" type="noConversion"/>
  </si>
  <si>
    <t xml:space="preserve"> + Grill fish / Seafood Pasta </t>
    <phoneticPr fontId="23" type="noConversion"/>
  </si>
  <si>
    <r>
      <t xml:space="preserve">Cola / </t>
    </r>
    <r>
      <rPr>
        <b/>
        <sz val="12"/>
        <rFont val="細明體"/>
        <family val="3"/>
        <charset val="136"/>
      </rPr>
      <t>淑楨</t>
    </r>
    <r>
      <rPr>
        <b/>
        <sz val="12"/>
        <rFont val="Times New Roman"/>
        <family val="1"/>
      </rPr>
      <t xml:space="preserve">                                       TEL : 02-25267-2898                 FAX : 02-2521-6686</t>
    </r>
    <phoneticPr fontId="23" type="noConversion"/>
  </si>
  <si>
    <t xml:space="preserve"> </t>
    <phoneticPr fontId="23" type="noConversion"/>
  </si>
  <si>
    <t>** The QT exclude proterage service **</t>
    <phoneticPr fontId="23" type="noConversion"/>
  </si>
  <si>
    <t>01/Nov/15</t>
    <phoneticPr fontId="23" type="noConversion"/>
  </si>
  <si>
    <t>31/May/16</t>
    <phoneticPr fontId="23" type="noConversion"/>
  </si>
  <si>
    <t xml:space="preserve">No </t>
    <phoneticPr fontId="23" type="noConversion"/>
  </si>
  <si>
    <t>** The QT rate only for normal period **</t>
    <phoneticPr fontId="23" type="noConversion"/>
  </si>
  <si>
    <t>220.-</t>
    <phoneticPr fontId="18" type="noConversion"/>
  </si>
  <si>
    <t>594.-</t>
    <phoneticPr fontId="18" type="noConversion"/>
  </si>
  <si>
    <t>613.-</t>
    <phoneticPr fontId="18" type="noConversion"/>
  </si>
  <si>
    <t>622.-</t>
    <phoneticPr fontId="18" type="noConversion"/>
  </si>
  <si>
    <t>657.-</t>
    <phoneticPr fontId="18" type="noConversion"/>
  </si>
  <si>
    <t>735.-</t>
    <phoneticPr fontId="18" type="noConversion"/>
  </si>
  <si>
    <t>2015/OCT/02</t>
    <phoneticPr fontId="23" type="noConversion"/>
  </si>
  <si>
    <t xml:space="preserve">  14 / 01</t>
    <phoneticPr fontId="18" type="noConversion"/>
  </si>
  <si>
    <t xml:space="preserve">  15 / 01</t>
  </si>
  <si>
    <t xml:space="preserve">  16 / 01</t>
  </si>
  <si>
    <t xml:space="preserve">  17 / 01</t>
  </si>
  <si>
    <t xml:space="preserve">  18 / 01</t>
  </si>
  <si>
    <t xml:space="preserve">  19 / 01</t>
  </si>
  <si>
    <t xml:space="preserve">  20 / 01</t>
  </si>
  <si>
    <t xml:space="preserve">  21 / 01</t>
  </si>
  <si>
    <t>#0113 WS VIE-VIE 10D CI CS Low Coach R1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</si>
</sst>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.00_);_(&quot;$&quot;* \(#,##0.00\);_(&quot;$&quot;* &quot;-&quot;??_);_(@_)"/>
    <numFmt numFmtId="165" formatCode="0_);[Red]\(0\)"/>
    <numFmt numFmtId="166" formatCode="0_ "/>
    <numFmt numFmtId="167" formatCode="0.0_);[Red]\(0.0\)"/>
    <numFmt numFmtId="168" formatCode="0.00_);[Red]\(0.00\)"/>
  </numFmts>
  <fonts count="79"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indexed="8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sz val="14"/>
      <name val="Times New Roman"/>
      <family val="1"/>
    </font>
    <font>
      <sz val="12"/>
      <color indexed="9"/>
      <name val="Times New Roman"/>
      <family val="1"/>
    </font>
    <font>
      <b/>
      <i/>
      <sz val="14"/>
      <name val="Times New Roman"/>
      <family val="1"/>
    </font>
    <font>
      <sz val="12"/>
      <name val="新細明體"/>
      <family val="1"/>
      <charset val="136"/>
    </font>
    <font>
      <b/>
      <i/>
      <sz val="14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b/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細明體"/>
      <family val="3"/>
      <charset val="136"/>
    </font>
    <font>
      <sz val="9"/>
      <name val="細明體"/>
      <family val="3"/>
      <charset val="136"/>
    </font>
    <font>
      <sz val="14"/>
      <name val="細明體"/>
      <family val="3"/>
      <charset val="136"/>
    </font>
    <font>
      <u/>
      <sz val="12"/>
      <color indexed="12"/>
      <name val="Times New Roman"/>
      <family val="1"/>
    </font>
    <font>
      <b/>
      <i/>
      <sz val="12"/>
      <name val="細明體"/>
      <family val="3"/>
      <charset val="136"/>
    </font>
    <font>
      <b/>
      <i/>
      <sz val="12"/>
      <color indexed="8"/>
      <name val="Times New Roman"/>
      <family val="1"/>
    </font>
    <font>
      <b/>
      <sz val="12"/>
      <color indexed="56"/>
      <name val="Times New Roman"/>
      <family val="1"/>
    </font>
    <font>
      <b/>
      <sz val="12"/>
      <color indexed="10"/>
      <name val="細明體"/>
      <family val="3"/>
      <charset val="136"/>
    </font>
    <font>
      <sz val="14"/>
      <color indexed="12"/>
      <name val="Times New Roman"/>
      <family val="1"/>
    </font>
    <font>
      <b/>
      <sz val="14"/>
      <color indexed="12"/>
      <name val="Times New Roman"/>
      <family val="1"/>
    </font>
    <font>
      <b/>
      <sz val="14"/>
      <color indexed="12"/>
      <name val="細明體"/>
      <family val="3"/>
      <charset val="136"/>
    </font>
    <font>
      <sz val="8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u/>
      <sz val="12"/>
      <name val="Times New Roman"/>
      <family val="1"/>
    </font>
    <font>
      <b/>
      <sz val="14"/>
      <name val="細明體"/>
      <family val="3"/>
      <charset val="136"/>
    </font>
    <font>
      <b/>
      <sz val="10"/>
      <name val="Times New Roman"/>
      <family val="1"/>
    </font>
    <font>
      <sz val="11"/>
      <color rgb="FF006100"/>
      <name val="Calibri"/>
      <family val="1"/>
      <charset val="136"/>
      <scheme val="minor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b/>
      <sz val="12"/>
      <color rgb="FFFF0000"/>
      <name val="細明體"/>
      <family val="3"/>
      <charset val="136"/>
    </font>
    <font>
      <sz val="8"/>
      <color rgb="FFFF0000"/>
      <name val="Times New Roman"/>
      <family val="1"/>
    </font>
    <font>
      <b/>
      <sz val="10"/>
      <color rgb="FFFF0000"/>
      <name val="Arial"/>
      <family val="2"/>
    </font>
    <font>
      <sz val="10"/>
      <color rgb="FFFF0000"/>
      <name val="Georgia"/>
      <family val="1"/>
    </font>
    <font>
      <b/>
      <sz val="10"/>
      <color rgb="FFFF0000"/>
      <name val="Georgia"/>
      <family val="1"/>
    </font>
    <font>
      <sz val="12"/>
      <color rgb="FFFF0000"/>
      <name val="細明體"/>
      <family val="3"/>
      <charset val="136"/>
    </font>
    <font>
      <sz val="10"/>
      <color rgb="FFFF0000"/>
      <name val="Arial Unicode MS"/>
      <family val="2"/>
    </font>
    <font>
      <u/>
      <sz val="12"/>
      <color rgb="FFFF0000"/>
      <name val="Times New Roman"/>
      <family val="1"/>
    </font>
    <font>
      <sz val="10"/>
      <color rgb="FFFF0000"/>
      <name val="細明體"/>
      <family val="3"/>
      <charset val="136"/>
    </font>
    <font>
      <b/>
      <i/>
      <sz val="12"/>
      <color rgb="FFFF0000"/>
      <name val="Times New Roman"/>
      <family val="1"/>
    </font>
    <font>
      <i/>
      <sz val="10"/>
      <color rgb="FFFF0000"/>
      <name val="Times New Roman"/>
      <family val="1"/>
    </font>
    <font>
      <i/>
      <sz val="11"/>
      <color rgb="FFFF0000"/>
      <name val="Times New Roman"/>
      <family val="1"/>
    </font>
    <font>
      <i/>
      <sz val="12"/>
      <color rgb="FFFF0000"/>
      <name val="Times New Roman"/>
      <family val="1"/>
    </font>
    <font>
      <sz val="11"/>
      <color rgb="FFFF0000"/>
      <name val="Calibri"/>
      <family val="1"/>
      <charset val="136"/>
      <scheme val="minor"/>
    </font>
    <font>
      <sz val="9"/>
      <color rgb="FFFF0000"/>
      <name val="Times New Roman"/>
      <family val="1"/>
    </font>
    <font>
      <sz val="12"/>
      <color rgb="FFFF0000"/>
      <name val="Times New Roman"/>
      <family val="1"/>
      <charset val="238"/>
    </font>
    <font>
      <sz val="11"/>
      <color rgb="FFFF0000"/>
      <name val="細明體"/>
      <family val="3"/>
      <charset val="136"/>
    </font>
    <font>
      <b/>
      <sz val="8"/>
      <color rgb="FFFF0000"/>
      <name val="Times New Roman"/>
      <family val="1"/>
    </font>
    <font>
      <i/>
      <sz val="12"/>
      <color theme="7" tint="-0.249977111117893"/>
      <name val="Times New Roman"/>
      <family val="1"/>
    </font>
    <font>
      <i/>
      <sz val="12"/>
      <name val="Times New Roman"/>
      <family val="1"/>
    </font>
    <font>
      <sz val="9"/>
      <name val="Times New Roman"/>
      <family val="1"/>
    </font>
    <font>
      <sz val="10"/>
      <name val="Georgia"/>
      <family val="1"/>
    </font>
    <font>
      <u/>
      <sz val="12"/>
      <name val="Times New Roman"/>
      <family val="1"/>
    </font>
    <font>
      <u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1"/>
      <name val="Calibri"/>
      <family val="1"/>
      <charset val="136"/>
      <scheme val="minor"/>
    </font>
    <font>
      <sz val="11"/>
      <color rgb="FF9C6500"/>
      <name val="Calibri"/>
      <family val="2"/>
      <charset val="238"/>
      <scheme val="minor"/>
    </font>
    <font>
      <b/>
      <sz val="12"/>
      <color rgb="FFFF0000"/>
      <name val="Times New Roman"/>
      <family val="1"/>
      <charset val="238"/>
    </font>
    <font>
      <sz val="12"/>
      <color theme="0"/>
      <name val="Times New Roman"/>
      <family val="1"/>
    </font>
    <font>
      <sz val="11"/>
      <name val="細明體"/>
      <family val="3"/>
      <charset val="136"/>
    </font>
    <font>
      <b/>
      <sz val="8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EB9C"/>
      </patternFill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5" fillId="0" borderId="0"/>
    <xf numFmtId="0" fontId="35" fillId="0" borderId="0"/>
    <xf numFmtId="0" fontId="3" fillId="0" borderId="0"/>
    <xf numFmtId="0" fontId="39" fillId="20" borderId="0" applyNumberFormat="0" applyBorder="0" applyAlignment="0" applyProtection="0"/>
    <xf numFmtId="164" fontId="3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72" fillId="27" borderId="0" applyNumberFormat="0" applyBorder="0" applyAlignment="0" applyProtection="0"/>
  </cellStyleXfs>
  <cellXfs count="987">
    <xf numFmtId="0" fontId="0" fillId="0" borderId="0" xfId="0"/>
    <xf numFmtId="0" fontId="0" fillId="0" borderId="0" xfId="0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0" borderId="2" xfId="0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6" xfId="0" applyFont="1" applyBorder="1" applyProtection="1">
      <protection locked="0"/>
    </xf>
    <xf numFmtId="165" fontId="1" fillId="0" borderId="0" xfId="0" applyNumberFormat="1" applyFont="1" applyProtection="1">
      <protection locked="0"/>
    </xf>
    <xf numFmtId="165" fontId="2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165" fontId="1" fillId="0" borderId="1" xfId="0" applyNumberFormat="1" applyFont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5" fontId="0" fillId="2" borderId="0" xfId="0" applyNumberFormat="1" applyFill="1" applyProtection="1">
      <protection locked="0"/>
    </xf>
    <xf numFmtId="165" fontId="3" fillId="2" borderId="0" xfId="0" applyNumberFormat="1" applyFont="1" applyFill="1" applyProtection="1">
      <protection locked="0"/>
    </xf>
    <xf numFmtId="165" fontId="1" fillId="2" borderId="0" xfId="0" applyNumberFormat="1" applyFont="1" applyFill="1" applyBorder="1" applyProtection="1">
      <protection locked="0"/>
    </xf>
    <xf numFmtId="165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16" fillId="0" borderId="0" xfId="0" applyNumberFormat="1" applyFont="1" applyProtection="1">
      <protection locked="0"/>
    </xf>
    <xf numFmtId="165" fontId="0" fillId="2" borderId="0" xfId="0" applyNumberFormat="1" applyFill="1" applyBorder="1" applyProtection="1">
      <protection locked="0"/>
    </xf>
    <xf numFmtId="165" fontId="7" fillId="3" borderId="0" xfId="0" applyNumberFormat="1" applyFont="1" applyFill="1" applyProtection="1"/>
    <xf numFmtId="165" fontId="5" fillId="3" borderId="0" xfId="0" applyNumberFormat="1" applyFont="1" applyFill="1" applyProtection="1"/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0" fillId="0" borderId="10" xfId="0" applyBorder="1" applyProtection="1">
      <protection locked="0"/>
    </xf>
    <xf numFmtId="165" fontId="1" fillId="0" borderId="0" xfId="0" applyNumberFormat="1" applyFont="1" applyBorder="1" applyProtection="1">
      <protection locked="0"/>
    </xf>
    <xf numFmtId="165" fontId="1" fillId="0" borderId="11" xfId="0" applyNumberFormat="1" applyFont="1" applyBorder="1" applyProtection="1">
      <protection locked="0"/>
    </xf>
    <xf numFmtId="0" fontId="0" fillId="4" borderId="8" xfId="0" applyFill="1" applyBorder="1" applyProtection="1"/>
    <xf numFmtId="0" fontId="7" fillId="4" borderId="8" xfId="0" applyFont="1" applyFill="1" applyBorder="1" applyProtection="1"/>
    <xf numFmtId="0" fontId="7" fillId="4" borderId="9" xfId="0" applyFont="1" applyFill="1" applyBorder="1" applyProtection="1"/>
    <xf numFmtId="0" fontId="7" fillId="4" borderId="10" xfId="0" applyFont="1" applyFill="1" applyBorder="1" applyProtection="1"/>
    <xf numFmtId="1" fontId="0" fillId="4" borderId="8" xfId="0" applyNumberFormat="1" applyFill="1" applyBorder="1" applyProtection="1"/>
    <xf numFmtId="165" fontId="0" fillId="5" borderId="11" xfId="0" applyNumberFormat="1" applyFill="1" applyBorder="1" applyProtection="1">
      <protection locked="0"/>
    </xf>
    <xf numFmtId="0" fontId="12" fillId="0" borderId="0" xfId="0" applyFont="1"/>
    <xf numFmtId="0" fontId="4" fillId="0" borderId="0" xfId="0" applyFont="1" applyBorder="1" applyAlignment="1" applyProtection="1">
      <alignment horizontal="left"/>
      <protection locked="0"/>
    </xf>
    <xf numFmtId="0" fontId="3" fillId="0" borderId="3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12" fillId="0" borderId="1" xfId="0" applyFont="1" applyBorder="1" applyProtection="1"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3" xfId="0" quotePrefix="1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quotePrefix="1" applyFont="1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168" fontId="7" fillId="6" borderId="8" xfId="0" applyNumberFormat="1" applyFont="1" applyFill="1" applyBorder="1" applyProtection="1">
      <protection locked="0"/>
    </xf>
    <xf numFmtId="168" fontId="1" fillId="5" borderId="8" xfId="0" applyNumberFormat="1" applyFont="1" applyFill="1" applyBorder="1" applyProtection="1">
      <protection locked="0"/>
    </xf>
    <xf numFmtId="168" fontId="1" fillId="6" borderId="8" xfId="0" applyNumberFormat="1" applyFont="1" applyFill="1" applyBorder="1" applyProtection="1">
      <protection locked="0"/>
    </xf>
    <xf numFmtId="168" fontId="1" fillId="7" borderId="12" xfId="0" applyNumberFormat="1" applyFont="1" applyFill="1" applyBorder="1" applyProtection="1">
      <protection locked="0"/>
    </xf>
    <xf numFmtId="168" fontId="1" fillId="7" borderId="13" xfId="0" applyNumberFormat="1" applyFont="1" applyFill="1" applyBorder="1" applyProtection="1">
      <protection locked="0"/>
    </xf>
    <xf numFmtId="168" fontId="1" fillId="0" borderId="0" xfId="0" applyNumberFormat="1" applyFont="1" applyProtection="1">
      <protection locked="0"/>
    </xf>
    <xf numFmtId="167" fontId="1" fillId="8" borderId="1" xfId="0" applyNumberFormat="1" applyFont="1" applyFill="1" applyBorder="1" applyProtection="1"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168" fontId="7" fillId="6" borderId="10" xfId="0" applyNumberFormat="1" applyFont="1" applyFill="1" applyBorder="1" applyProtection="1">
      <protection locked="0"/>
    </xf>
    <xf numFmtId="168" fontId="7" fillId="6" borderId="14" xfId="0" applyNumberFormat="1" applyFont="1" applyFill="1" applyBorder="1" applyProtection="1">
      <protection locked="0"/>
    </xf>
    <xf numFmtId="0" fontId="7" fillId="4" borderId="15" xfId="0" applyFont="1" applyFill="1" applyBorder="1" applyProtection="1"/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165" fontId="28" fillId="2" borderId="1" xfId="0" applyNumberFormat="1" applyFont="1" applyFill="1" applyBorder="1" applyProtection="1"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8" fillId="2" borderId="0" xfId="0" applyFont="1" applyFill="1"/>
    <xf numFmtId="168" fontId="10" fillId="2" borderId="9" xfId="0" quotePrefix="1" applyNumberFormat="1" applyFont="1" applyFill="1" applyBorder="1" applyAlignment="1" applyProtection="1">
      <alignment horizontal="left"/>
      <protection hidden="1"/>
    </xf>
    <xf numFmtId="168" fontId="11" fillId="2" borderId="16" xfId="0" applyNumberFormat="1" applyFont="1" applyFill="1" applyBorder="1" applyProtection="1">
      <protection hidden="1"/>
    </xf>
    <xf numFmtId="0" fontId="8" fillId="2" borderId="0" xfId="0" applyFont="1" applyFill="1" applyProtection="1">
      <protection hidden="1"/>
    </xf>
    <xf numFmtId="0" fontId="10" fillId="2" borderId="0" xfId="0" applyFont="1" applyFill="1" applyProtection="1">
      <protection hidden="1"/>
    </xf>
    <xf numFmtId="0" fontId="8" fillId="2" borderId="17" xfId="0" applyFont="1" applyFill="1" applyBorder="1" applyProtection="1">
      <protection hidden="1"/>
    </xf>
    <xf numFmtId="0" fontId="0" fillId="0" borderId="0" xfId="0" applyProtection="1">
      <protection hidden="1"/>
    </xf>
    <xf numFmtId="0" fontId="8" fillId="2" borderId="8" xfId="0" applyFont="1" applyFill="1" applyBorder="1" applyProtection="1">
      <protection hidden="1"/>
    </xf>
    <xf numFmtId="0" fontId="8" fillId="2" borderId="9" xfId="0" applyFont="1" applyFill="1" applyBorder="1" applyProtection="1">
      <protection hidden="1"/>
    </xf>
    <xf numFmtId="0" fontId="8" fillId="2" borderId="18" xfId="0" applyFont="1" applyFill="1" applyBorder="1" applyProtection="1">
      <protection hidden="1"/>
    </xf>
    <xf numFmtId="0" fontId="10" fillId="6" borderId="8" xfId="0" applyFont="1" applyFill="1" applyBorder="1" applyProtection="1">
      <protection hidden="1"/>
    </xf>
    <xf numFmtId="0" fontId="10" fillId="8" borderId="8" xfId="0" applyFont="1" applyFill="1" applyBorder="1" applyProtection="1">
      <protection hidden="1"/>
    </xf>
    <xf numFmtId="0" fontId="10" fillId="5" borderId="8" xfId="0" applyFont="1" applyFill="1" applyBorder="1" applyProtection="1">
      <protection hidden="1"/>
    </xf>
    <xf numFmtId="0" fontId="10" fillId="2" borderId="9" xfId="0" applyFont="1" applyFill="1" applyBorder="1" applyProtection="1">
      <protection hidden="1"/>
    </xf>
    <xf numFmtId="1" fontId="10" fillId="2" borderId="8" xfId="0" applyNumberFormat="1" applyFont="1" applyFill="1" applyBorder="1" applyProtection="1">
      <protection hidden="1"/>
    </xf>
    <xf numFmtId="0" fontId="10" fillId="2" borderId="8" xfId="0" applyFont="1" applyFill="1" applyBorder="1" applyProtection="1">
      <protection hidden="1"/>
    </xf>
    <xf numFmtId="0" fontId="8" fillId="5" borderId="8" xfId="0" applyFont="1" applyFill="1" applyBorder="1" applyProtection="1">
      <protection hidden="1"/>
    </xf>
    <xf numFmtId="0" fontId="8" fillId="6" borderId="19" xfId="0" applyFont="1" applyFill="1" applyBorder="1" applyProtection="1">
      <protection hidden="1"/>
    </xf>
    <xf numFmtId="0" fontId="10" fillId="3" borderId="19" xfId="0" applyFont="1" applyFill="1" applyBorder="1" applyProtection="1">
      <protection hidden="1"/>
    </xf>
    <xf numFmtId="0" fontId="8" fillId="2" borderId="19" xfId="0" applyFont="1" applyFill="1" applyBorder="1" applyProtection="1">
      <protection hidden="1"/>
    </xf>
    <xf numFmtId="1" fontId="8" fillId="2" borderId="19" xfId="0" applyNumberFormat="1" applyFont="1" applyFill="1" applyBorder="1" applyProtection="1">
      <protection hidden="1"/>
    </xf>
    <xf numFmtId="1" fontId="8" fillId="2" borderId="8" xfId="0" applyNumberFormat="1" applyFont="1" applyFill="1" applyBorder="1" applyProtection="1">
      <protection hidden="1"/>
    </xf>
    <xf numFmtId="0" fontId="8" fillId="4" borderId="8" xfId="0" applyFont="1" applyFill="1" applyBorder="1" applyProtection="1">
      <protection hidden="1"/>
    </xf>
    <xf numFmtId="0" fontId="27" fillId="2" borderId="8" xfId="0" applyFont="1" applyFill="1" applyBorder="1" applyProtection="1">
      <protection hidden="1"/>
    </xf>
    <xf numFmtId="165" fontId="10" fillId="2" borderId="8" xfId="0" applyNumberFormat="1" applyFont="1" applyFill="1" applyBorder="1" applyProtection="1">
      <protection hidden="1"/>
    </xf>
    <xf numFmtId="0" fontId="0" fillId="2" borderId="0" xfId="0" applyFill="1" applyProtection="1">
      <protection hidden="1"/>
    </xf>
    <xf numFmtId="0" fontId="8" fillId="2" borderId="10" xfId="0" applyFont="1" applyFill="1" applyBorder="1" applyProtection="1">
      <protection hidden="1"/>
    </xf>
    <xf numFmtId="0" fontId="8" fillId="6" borderId="8" xfId="0" applyFont="1" applyFill="1" applyBorder="1" applyProtection="1">
      <protection hidden="1"/>
    </xf>
    <xf numFmtId="0" fontId="8" fillId="8" borderId="8" xfId="0" applyFont="1" applyFill="1" applyBorder="1" applyProtection="1">
      <protection hidden="1"/>
    </xf>
    <xf numFmtId="0" fontId="10" fillId="3" borderId="8" xfId="0" applyFont="1" applyFill="1" applyBorder="1" applyProtection="1">
      <protection hidden="1"/>
    </xf>
    <xf numFmtId="0" fontId="14" fillId="9" borderId="17" xfId="0" applyFont="1" applyFill="1" applyBorder="1" applyProtection="1">
      <protection hidden="1"/>
    </xf>
    <xf numFmtId="0" fontId="14" fillId="9" borderId="18" xfId="0" applyFont="1" applyFill="1" applyBorder="1" applyProtection="1">
      <protection hidden="1"/>
    </xf>
    <xf numFmtId="0" fontId="10" fillId="4" borderId="8" xfId="0" applyFont="1" applyFill="1" applyBorder="1" applyProtection="1">
      <protection hidden="1"/>
    </xf>
    <xf numFmtId="0" fontId="8" fillId="4" borderId="19" xfId="0" applyFont="1" applyFill="1" applyBorder="1" applyProtection="1">
      <protection hidden="1"/>
    </xf>
    <xf numFmtId="0" fontId="10" fillId="4" borderId="5" xfId="0" applyFont="1" applyFill="1" applyBorder="1" applyProtection="1">
      <protection hidden="1"/>
    </xf>
    <xf numFmtId="0" fontId="8" fillId="4" borderId="6" xfId="0" applyFont="1" applyFill="1" applyBorder="1" applyProtection="1">
      <protection hidden="1"/>
    </xf>
    <xf numFmtId="0" fontId="10" fillId="10" borderId="8" xfId="0" applyFont="1" applyFill="1" applyBorder="1" applyProtection="1">
      <protection hidden="1"/>
    </xf>
    <xf numFmtId="0" fontId="30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30" fillId="0" borderId="23" xfId="0" applyFont="1" applyBorder="1"/>
    <xf numFmtId="0" fontId="9" fillId="0" borderId="15" xfId="0" applyFont="1" applyBorder="1"/>
    <xf numFmtId="0" fontId="9" fillId="0" borderId="24" xfId="0" applyFont="1" applyBorder="1"/>
    <xf numFmtId="0" fontId="30" fillId="0" borderId="25" xfId="0" applyFont="1" applyBorder="1"/>
    <xf numFmtId="0" fontId="9" fillId="0" borderId="3" xfId="0" applyFont="1" applyBorder="1"/>
    <xf numFmtId="0" fontId="9" fillId="0" borderId="26" xfId="0" applyFont="1" applyBorder="1"/>
    <xf numFmtId="0" fontId="30" fillId="0" borderId="27" xfId="0" applyFont="1" applyBorder="1"/>
    <xf numFmtId="0" fontId="9" fillId="0" borderId="11" xfId="0" applyFont="1" applyBorder="1"/>
    <xf numFmtId="0" fontId="9" fillId="0" borderId="28" xfId="0" applyFont="1" applyBorder="1"/>
    <xf numFmtId="168" fontId="1" fillId="11" borderId="8" xfId="0" applyNumberFormat="1" applyFont="1" applyFill="1" applyBorder="1" applyProtection="1">
      <protection locked="0"/>
    </xf>
    <xf numFmtId="168" fontId="1" fillId="6" borderId="9" xfId="0" applyNumberFormat="1" applyFont="1" applyFill="1" applyBorder="1" applyProtection="1">
      <protection locked="0"/>
    </xf>
    <xf numFmtId="168" fontId="1" fillId="6" borderId="9" xfId="0" quotePrefix="1" applyNumberFormat="1" applyFont="1" applyFill="1" applyBorder="1" applyAlignment="1" applyProtection="1">
      <alignment horizontal="left"/>
      <protection locked="0"/>
    </xf>
    <xf numFmtId="168" fontId="1" fillId="6" borderId="10" xfId="0" applyNumberFormat="1" applyFont="1" applyFill="1" applyBorder="1" applyProtection="1">
      <protection locked="0"/>
    </xf>
    <xf numFmtId="168" fontId="2" fillId="7" borderId="8" xfId="0" applyNumberFormat="1" applyFont="1" applyFill="1" applyBorder="1" applyProtection="1">
      <protection locked="0"/>
    </xf>
    <xf numFmtId="168" fontId="2" fillId="7" borderId="9" xfId="0" applyNumberFormat="1" applyFont="1" applyFill="1" applyBorder="1" applyAlignment="1" applyProtection="1">
      <alignment horizontal="left"/>
      <protection locked="0"/>
    </xf>
    <xf numFmtId="168" fontId="1" fillId="6" borderId="29" xfId="0" applyNumberFormat="1" applyFont="1" applyFill="1" applyBorder="1" applyProtection="1">
      <protection locked="0"/>
    </xf>
    <xf numFmtId="168" fontId="1" fillId="6" borderId="30" xfId="0" applyNumberFormat="1" applyFont="1" applyFill="1" applyBorder="1" applyProtection="1">
      <protection locked="0"/>
    </xf>
    <xf numFmtId="168" fontId="1" fillId="6" borderId="13" xfId="0" applyNumberFormat="1" applyFont="1" applyFill="1" applyBorder="1" applyProtection="1">
      <protection locked="0"/>
    </xf>
    <xf numFmtId="168" fontId="13" fillId="0" borderId="0" xfId="0" applyNumberFormat="1" applyFont="1" applyProtection="1">
      <protection locked="0"/>
    </xf>
    <xf numFmtId="0" fontId="21" fillId="0" borderId="3" xfId="0" applyFont="1" applyBorder="1" applyProtection="1">
      <protection locked="0"/>
    </xf>
    <xf numFmtId="0" fontId="0" fillId="0" borderId="4" xfId="0" applyBorder="1" applyProtection="1">
      <protection locked="0"/>
    </xf>
    <xf numFmtId="0" fontId="21" fillId="0" borderId="0" xfId="0" applyFont="1" applyBorder="1" applyProtection="1">
      <protection locked="0"/>
    </xf>
    <xf numFmtId="0" fontId="0" fillId="0" borderId="31" xfId="0" applyBorder="1" applyProtection="1">
      <protection locked="0"/>
    </xf>
    <xf numFmtId="0" fontId="0" fillId="0" borderId="32" xfId="0" applyBorder="1" applyProtection="1">
      <protection locked="0"/>
    </xf>
    <xf numFmtId="0" fontId="17" fillId="0" borderId="11" xfId="0" applyFont="1" applyBorder="1" applyProtection="1">
      <protection locked="0"/>
    </xf>
    <xf numFmtId="0" fontId="0" fillId="0" borderId="11" xfId="0" applyBorder="1" applyProtection="1">
      <protection locked="0"/>
    </xf>
    <xf numFmtId="0" fontId="1" fillId="0" borderId="11" xfId="0" applyFont="1" applyBorder="1" applyProtection="1">
      <protection locked="0"/>
    </xf>
    <xf numFmtId="0" fontId="0" fillId="0" borderId="33" xfId="0" applyBorder="1" applyProtection="1">
      <protection locked="0"/>
    </xf>
    <xf numFmtId="0" fontId="1" fillId="6" borderId="0" xfId="0" applyFont="1" applyFill="1" applyBorder="1" applyProtection="1">
      <protection locked="0"/>
    </xf>
    <xf numFmtId="0" fontId="1" fillId="6" borderId="31" xfId="0" applyFont="1" applyFill="1" applyBorder="1" applyProtection="1">
      <protection locked="0"/>
    </xf>
    <xf numFmtId="0" fontId="0" fillId="6" borderId="0" xfId="0" applyFill="1" applyBorder="1" applyProtection="1">
      <protection locked="0"/>
    </xf>
    <xf numFmtId="14" fontId="0" fillId="6" borderId="0" xfId="0" applyNumberFormat="1" applyFill="1" applyBorder="1" applyProtection="1">
      <protection locked="0"/>
    </xf>
    <xf numFmtId="0" fontId="1" fillId="6" borderId="1" xfId="0" applyFont="1" applyFill="1" applyBorder="1" applyProtection="1">
      <protection locked="0"/>
    </xf>
    <xf numFmtId="0" fontId="1" fillId="0" borderId="6" xfId="0" applyFont="1" applyBorder="1" applyAlignment="1" applyProtection="1">
      <alignment horizontal="left"/>
      <protection locked="0"/>
    </xf>
    <xf numFmtId="0" fontId="1" fillId="0" borderId="2" xfId="0" quotePrefix="1" applyFont="1" applyBorder="1" applyAlignment="1" applyProtection="1">
      <alignment horizontal="left"/>
      <protection locked="0"/>
    </xf>
    <xf numFmtId="0" fontId="1" fillId="0" borderId="3" xfId="0" applyFont="1" applyBorder="1" applyProtection="1">
      <protection locked="0"/>
    </xf>
    <xf numFmtId="0" fontId="1" fillId="0" borderId="3" xfId="0" quotePrefix="1" applyFont="1" applyBorder="1" applyAlignment="1" applyProtection="1">
      <alignment horizontal="left"/>
      <protection locked="0"/>
    </xf>
    <xf numFmtId="0" fontId="1" fillId="0" borderId="5" xfId="0" quotePrefix="1" applyFont="1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3" fillId="0" borderId="2" xfId="0" applyFont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1" fillId="0" borderId="5" xfId="0" applyFont="1" applyBorder="1" applyProtection="1">
      <protection locked="0"/>
    </xf>
    <xf numFmtId="0" fontId="3" fillId="0" borderId="6" xfId="0" quotePrefix="1" applyFont="1" applyBorder="1" applyAlignment="1" applyProtection="1">
      <alignment horizontal="left"/>
      <protection locked="0"/>
    </xf>
    <xf numFmtId="0" fontId="3" fillId="2" borderId="0" xfId="0" applyFont="1" applyFill="1" applyBorder="1" applyProtection="1">
      <protection locked="0"/>
    </xf>
    <xf numFmtId="0" fontId="3" fillId="0" borderId="31" xfId="0" applyFont="1" applyBorder="1" applyProtection="1"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0" fillId="0" borderId="1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1" fillId="0" borderId="7" xfId="0" applyFont="1" applyBorder="1" applyProtection="1">
      <protection locked="0"/>
    </xf>
    <xf numFmtId="165" fontId="3" fillId="0" borderId="0" xfId="0" applyNumberFormat="1" applyFont="1" applyProtection="1">
      <protection locked="0"/>
    </xf>
    <xf numFmtId="165" fontId="0" fillId="0" borderId="0" xfId="0" quotePrefix="1" applyNumberFormat="1" applyAlignment="1" applyProtection="1">
      <alignment horizontal="left"/>
      <protection locked="0"/>
    </xf>
    <xf numFmtId="49" fontId="0" fillId="5" borderId="1" xfId="0" applyNumberFormat="1" applyFill="1" applyBorder="1" applyProtection="1">
      <protection locked="0"/>
    </xf>
    <xf numFmtId="165" fontId="0" fillId="2" borderId="11" xfId="0" applyNumberFormat="1" applyFill="1" applyBorder="1" applyProtection="1">
      <protection locked="0"/>
    </xf>
    <xf numFmtId="0" fontId="0" fillId="5" borderId="11" xfId="0" applyFill="1" applyBorder="1" applyProtection="1">
      <protection locked="0"/>
    </xf>
    <xf numFmtId="0" fontId="1" fillId="5" borderId="11" xfId="0" applyFont="1" applyFill="1" applyBorder="1" applyProtection="1">
      <protection locked="0"/>
    </xf>
    <xf numFmtId="165" fontId="12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165" fontId="4" fillId="0" borderId="0" xfId="0" applyNumberFormat="1" applyFont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Border="1" applyProtection="1">
      <protection locked="0"/>
    </xf>
    <xf numFmtId="165" fontId="1" fillId="8" borderId="0" xfId="0" applyNumberFormat="1" applyFont="1" applyFill="1" applyBorder="1" applyProtection="1"/>
    <xf numFmtId="165" fontId="0" fillId="8" borderId="0" xfId="0" applyNumberFormat="1" applyFill="1" applyProtection="1"/>
    <xf numFmtId="165" fontId="1" fillId="8" borderId="1" xfId="0" applyNumberFormat="1" applyFont="1" applyFill="1" applyBorder="1" applyProtection="1"/>
    <xf numFmtId="165" fontId="0" fillId="3" borderId="0" xfId="0" applyNumberFormat="1" applyFill="1" applyProtection="1"/>
    <xf numFmtId="0" fontId="8" fillId="0" borderId="0" xfId="0" applyFont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12" fillId="0" borderId="1" xfId="0" applyFont="1" applyBorder="1" applyAlignment="1" applyProtection="1">
      <alignment horizontal="left"/>
      <protection locked="0"/>
    </xf>
    <xf numFmtId="0" fontId="3" fillId="0" borderId="7" xfId="0" quotePrefix="1" applyFont="1" applyBorder="1" applyAlignment="1" applyProtection="1">
      <alignment horizontal="left"/>
      <protection locked="0"/>
    </xf>
    <xf numFmtId="0" fontId="0" fillId="0" borderId="0" xfId="0" applyBorder="1" applyProtection="1">
      <protection hidden="1"/>
    </xf>
    <xf numFmtId="0" fontId="8" fillId="2" borderId="0" xfId="0" applyFont="1" applyFill="1" applyBorder="1" applyProtection="1">
      <protection hidden="1"/>
    </xf>
    <xf numFmtId="166" fontId="10" fillId="2" borderId="0" xfId="0" applyNumberFormat="1" applyFont="1" applyFill="1" applyBorder="1" applyProtection="1">
      <protection hidden="1"/>
    </xf>
    <xf numFmtId="166" fontId="0" fillId="0" borderId="0" xfId="0" applyNumberFormat="1" applyBorder="1" applyProtection="1">
      <protection hidden="1"/>
    </xf>
    <xf numFmtId="0" fontId="0" fillId="0" borderId="34" xfId="0" applyBorder="1"/>
    <xf numFmtId="0" fontId="8" fillId="2" borderId="35" xfId="0" applyFont="1" applyFill="1" applyBorder="1" applyProtection="1">
      <protection hidden="1"/>
    </xf>
    <xf numFmtId="0" fontId="10" fillId="2" borderId="35" xfId="0" applyFont="1" applyFill="1" applyBorder="1" applyProtection="1">
      <protection hidden="1"/>
    </xf>
    <xf numFmtId="0" fontId="8" fillId="2" borderId="36" xfId="0" applyFont="1" applyFill="1" applyBorder="1" applyProtection="1">
      <protection hidden="1"/>
    </xf>
    <xf numFmtId="0" fontId="14" fillId="9" borderId="36" xfId="0" applyFont="1" applyFill="1" applyBorder="1" applyProtection="1">
      <protection hidden="1"/>
    </xf>
    <xf numFmtId="165" fontId="8" fillId="2" borderId="35" xfId="0" applyNumberFormat="1" applyFont="1" applyFill="1" applyBorder="1" applyProtection="1">
      <protection hidden="1"/>
    </xf>
    <xf numFmtId="0" fontId="0" fillId="0" borderId="35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8" xfId="0" applyBorder="1" applyProtection="1">
      <protection hidden="1"/>
    </xf>
    <xf numFmtId="0" fontId="8" fillId="2" borderId="39" xfId="0" applyFont="1" applyFill="1" applyBorder="1" applyProtection="1">
      <protection hidden="1"/>
    </xf>
    <xf numFmtId="165" fontId="8" fillId="2" borderId="0" xfId="0" applyNumberFormat="1" applyFont="1" applyFill="1" applyBorder="1" applyProtection="1">
      <protection hidden="1"/>
    </xf>
    <xf numFmtId="0" fontId="0" fillId="0" borderId="40" xfId="0" applyBorder="1" applyProtection="1">
      <protection hidden="1"/>
    </xf>
    <xf numFmtId="0" fontId="8" fillId="2" borderId="41" xfId="0" applyFont="1" applyFill="1" applyBorder="1" applyProtection="1">
      <protection hidden="1"/>
    </xf>
    <xf numFmtId="0" fontId="27" fillId="2" borderId="41" xfId="0" applyFont="1" applyFill="1" applyBorder="1" applyProtection="1">
      <protection hidden="1"/>
    </xf>
    <xf numFmtId="0" fontId="10" fillId="2" borderId="23" xfId="0" quotePrefix="1" applyFont="1" applyFill="1" applyBorder="1" applyAlignment="1" applyProtection="1">
      <alignment horizontal="left"/>
      <protection hidden="1"/>
    </xf>
    <xf numFmtId="0" fontId="10" fillId="2" borderId="27" xfId="0" applyFont="1" applyFill="1" applyBorder="1" applyProtection="1">
      <protection hidden="1"/>
    </xf>
    <xf numFmtId="0" fontId="10" fillId="2" borderId="11" xfId="0" applyFont="1" applyFill="1" applyBorder="1" applyProtection="1">
      <protection hidden="1"/>
    </xf>
    <xf numFmtId="0" fontId="0" fillId="0" borderId="11" xfId="0" applyBorder="1" applyProtection="1">
      <protection hidden="1"/>
    </xf>
    <xf numFmtId="0" fontId="0" fillId="0" borderId="28" xfId="0" applyBorder="1" applyProtection="1">
      <protection hidden="1"/>
    </xf>
    <xf numFmtId="0" fontId="31" fillId="0" borderId="0" xfId="0" applyFont="1"/>
    <xf numFmtId="167" fontId="1" fillId="8" borderId="11" xfId="0" applyNumberFormat="1" applyFont="1" applyFill="1" applyBorder="1" applyProtection="1"/>
    <xf numFmtId="167" fontId="1" fillId="8" borderId="1" xfId="0" applyNumberFormat="1" applyFont="1" applyFill="1" applyBorder="1" applyProtection="1"/>
    <xf numFmtId="168" fontId="2" fillId="7" borderId="29" xfId="0" applyNumberFormat="1" applyFont="1" applyFill="1" applyBorder="1" applyProtection="1">
      <protection locked="0"/>
    </xf>
    <xf numFmtId="168" fontId="2" fillId="7" borderId="30" xfId="0" applyNumberFormat="1" applyFont="1" applyFill="1" applyBorder="1" applyAlignment="1" applyProtection="1">
      <alignment horizontal="left"/>
      <protection locked="0"/>
    </xf>
    <xf numFmtId="168" fontId="1" fillId="4" borderId="4" xfId="0" applyNumberFormat="1" applyFont="1" applyFill="1" applyBorder="1" applyProtection="1">
      <protection locked="0"/>
    </xf>
    <xf numFmtId="168" fontId="1" fillId="4" borderId="17" xfId="0" applyNumberFormat="1" applyFont="1" applyFill="1" applyBorder="1" applyProtection="1">
      <protection locked="0"/>
    </xf>
    <xf numFmtId="168" fontId="1" fillId="4" borderId="8" xfId="0" applyNumberFormat="1" applyFont="1" applyFill="1" applyBorder="1" applyProtection="1">
      <protection locked="0"/>
    </xf>
    <xf numFmtId="1" fontId="20" fillId="12" borderId="8" xfId="0" applyNumberFormat="1" applyFont="1" applyFill="1" applyBorder="1" applyProtection="1">
      <protection hidden="1"/>
    </xf>
    <xf numFmtId="0" fontId="20" fillId="12" borderId="8" xfId="0" applyFont="1" applyFill="1" applyBorder="1" applyProtection="1">
      <protection hidden="1"/>
    </xf>
    <xf numFmtId="0" fontId="14" fillId="12" borderId="0" xfId="0" applyFont="1" applyFill="1" applyBorder="1" applyProtection="1">
      <protection hidden="1"/>
    </xf>
    <xf numFmtId="165" fontId="1" fillId="2" borderId="8" xfId="0" applyNumberFormat="1" applyFont="1" applyFill="1" applyBorder="1" applyProtection="1">
      <protection locked="0"/>
    </xf>
    <xf numFmtId="165" fontId="1" fillId="4" borderId="8" xfId="0" applyNumberFormat="1" applyFont="1" applyFill="1" applyBorder="1" applyProtection="1">
      <protection locked="0"/>
    </xf>
    <xf numFmtId="165" fontId="1" fillId="2" borderId="13" xfId="0" applyNumberFormat="1" applyFont="1" applyFill="1" applyBorder="1" applyProtection="1">
      <protection locked="0"/>
    </xf>
    <xf numFmtId="165" fontId="13" fillId="0" borderId="0" xfId="0" applyNumberFormat="1" applyFont="1" applyProtection="1">
      <protection locked="0"/>
    </xf>
    <xf numFmtId="168" fontId="1" fillId="4" borderId="42" xfId="0" applyNumberFormat="1" applyFont="1" applyFill="1" applyBorder="1" applyProtection="1">
      <protection locked="0"/>
    </xf>
    <xf numFmtId="168" fontId="1" fillId="0" borderId="20" xfId="0" applyNumberFormat="1" applyFont="1" applyBorder="1" applyProtection="1">
      <protection locked="0"/>
    </xf>
    <xf numFmtId="168" fontId="19" fillId="0" borderId="43" xfId="0" applyNumberFormat="1" applyFont="1" applyBorder="1" applyProtection="1">
      <protection locked="0"/>
    </xf>
    <xf numFmtId="168" fontId="1" fillId="0" borderId="23" xfId="0" applyNumberFormat="1" applyFont="1" applyBorder="1" applyProtection="1">
      <protection locked="0"/>
    </xf>
    <xf numFmtId="168" fontId="1" fillId="4" borderId="25" xfId="0" quotePrefix="1" applyNumberFormat="1" applyFont="1" applyFill="1" applyBorder="1" applyAlignment="1" applyProtection="1">
      <alignment horizontal="left"/>
      <protection locked="0"/>
    </xf>
    <xf numFmtId="14" fontId="0" fillId="8" borderId="0" xfId="0" applyNumberFormat="1" applyFill="1" applyProtection="1"/>
    <xf numFmtId="165" fontId="12" fillId="0" borderId="0" xfId="0" applyNumberFormat="1" applyFont="1" applyProtection="1">
      <protection locked="0" hidden="1"/>
    </xf>
    <xf numFmtId="165" fontId="12" fillId="0" borderId="2" xfId="0" applyNumberFormat="1" applyFont="1" applyBorder="1" applyProtection="1">
      <protection locked="0"/>
    </xf>
    <xf numFmtId="0" fontId="12" fillId="2" borderId="3" xfId="0" applyFont="1" applyFill="1" applyBorder="1" applyProtection="1">
      <protection locked="0" hidden="1"/>
    </xf>
    <xf numFmtId="0" fontId="12" fillId="0" borderId="3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8" fillId="0" borderId="3" xfId="0" applyFont="1" applyBorder="1" applyAlignment="1" applyProtection="1">
      <alignment horizontal="left"/>
      <protection locked="0" hidden="1"/>
    </xf>
    <xf numFmtId="0" fontId="3" fillId="0" borderId="3" xfId="0" applyFont="1" applyBorder="1" applyProtection="1">
      <protection locked="0" hidden="1"/>
    </xf>
    <xf numFmtId="165" fontId="0" fillId="0" borderId="4" xfId="0" applyNumberFormat="1" applyBorder="1" applyProtection="1">
      <protection locked="0"/>
    </xf>
    <xf numFmtId="165" fontId="12" fillId="0" borderId="5" xfId="0" applyNumberFormat="1" applyFont="1" applyFill="1" applyBorder="1" applyProtection="1">
      <protection locked="0"/>
    </xf>
    <xf numFmtId="0" fontId="12" fillId="0" borderId="1" xfId="0" applyFont="1" applyBorder="1" applyProtection="1">
      <protection locked="0" hidden="1"/>
    </xf>
    <xf numFmtId="0" fontId="4" fillId="0" borderId="1" xfId="0" applyFont="1" applyBorder="1" applyProtection="1">
      <protection locked="0" hidden="1"/>
    </xf>
    <xf numFmtId="0" fontId="1" fillId="0" borderId="1" xfId="0" applyFont="1" applyBorder="1" applyProtection="1">
      <protection locked="0" hidden="1"/>
    </xf>
    <xf numFmtId="0" fontId="3" fillId="0" borderId="1" xfId="0" applyFont="1" applyBorder="1" applyProtection="1">
      <protection locked="0" hidden="1"/>
    </xf>
    <xf numFmtId="0" fontId="3" fillId="0" borderId="1" xfId="0" quotePrefix="1" applyFont="1" applyBorder="1" applyAlignment="1" applyProtection="1">
      <alignment horizontal="left"/>
      <protection locked="0" hidden="1"/>
    </xf>
    <xf numFmtId="165" fontId="0" fillId="0" borderId="6" xfId="0" applyNumberFormat="1" applyBorder="1" applyProtection="1">
      <protection locked="0"/>
    </xf>
    <xf numFmtId="165" fontId="4" fillId="0" borderId="0" xfId="0" applyNumberFormat="1" applyFont="1" applyBorder="1" applyProtection="1">
      <protection locked="0" hidden="1"/>
    </xf>
    <xf numFmtId="0" fontId="3" fillId="0" borderId="0" xfId="0" applyFont="1" applyBorder="1" applyAlignment="1" applyProtection="1">
      <alignment horizontal="left"/>
      <protection locked="0" hidden="1"/>
    </xf>
    <xf numFmtId="0" fontId="3" fillId="0" borderId="0" xfId="0" applyFont="1" applyBorder="1" applyProtection="1">
      <protection locked="0" hidden="1"/>
    </xf>
    <xf numFmtId="168" fontId="2" fillId="7" borderId="44" xfId="0" applyNumberFormat="1" applyFont="1" applyFill="1" applyBorder="1" applyProtection="1">
      <protection locked="0"/>
    </xf>
    <xf numFmtId="168" fontId="2" fillId="7" borderId="32" xfId="0" applyNumberFormat="1" applyFont="1" applyFill="1" applyBorder="1" applyAlignment="1" applyProtection="1">
      <alignment horizontal="left"/>
      <protection locked="0"/>
    </xf>
    <xf numFmtId="168" fontId="1" fillId="6" borderId="45" xfId="0" applyNumberFormat="1" applyFont="1" applyFill="1" applyBorder="1" applyProtection="1">
      <protection locked="0"/>
    </xf>
    <xf numFmtId="168" fontId="1" fillId="6" borderId="46" xfId="0" applyNumberFormat="1" applyFont="1" applyFill="1" applyBorder="1" applyProtection="1">
      <protection locked="0"/>
    </xf>
    <xf numFmtId="168" fontId="1" fillId="7" borderId="33" xfId="0" applyNumberFormat="1" applyFont="1" applyFill="1" applyBorder="1" applyProtection="1">
      <protection locked="0"/>
    </xf>
    <xf numFmtId="168" fontId="1" fillId="7" borderId="45" xfId="0" applyNumberFormat="1" applyFont="1" applyFill="1" applyBorder="1" applyProtection="1">
      <protection locked="0"/>
    </xf>
    <xf numFmtId="168" fontId="1" fillId="7" borderId="46" xfId="0" applyNumberFormat="1" applyFont="1" applyFill="1" applyBorder="1" applyProtection="1">
      <protection locked="0"/>
    </xf>
    <xf numFmtId="168" fontId="7" fillId="6" borderId="9" xfId="0" applyNumberFormat="1" applyFont="1" applyFill="1" applyBorder="1" applyProtection="1">
      <protection locked="0"/>
    </xf>
    <xf numFmtId="168" fontId="1" fillId="0" borderId="8" xfId="0" applyNumberFormat="1" applyFont="1" applyBorder="1" applyProtection="1">
      <protection locked="0"/>
    </xf>
    <xf numFmtId="168" fontId="7" fillId="6" borderId="8" xfId="0" applyNumberFormat="1" applyFont="1" applyFill="1" applyBorder="1" applyAlignment="1" applyProtection="1">
      <protection locked="0"/>
    </xf>
    <xf numFmtId="168" fontId="0" fillId="6" borderId="8" xfId="0" applyNumberFormat="1" applyFont="1" applyFill="1" applyBorder="1" applyProtection="1">
      <protection locked="0"/>
    </xf>
    <xf numFmtId="168" fontId="0" fillId="0" borderId="8" xfId="0" applyNumberFormat="1" applyFont="1" applyBorder="1" applyProtection="1">
      <protection locked="0"/>
    </xf>
    <xf numFmtId="168" fontId="0" fillId="2" borderId="8" xfId="0" applyNumberFormat="1" applyFont="1" applyFill="1" applyBorder="1" applyProtection="1">
      <protection locked="0"/>
    </xf>
    <xf numFmtId="168" fontId="0" fillId="14" borderId="8" xfId="0" applyNumberFormat="1" applyFont="1" applyFill="1" applyBorder="1" applyProtection="1">
      <protection locked="0"/>
    </xf>
    <xf numFmtId="168" fontId="0" fillId="13" borderId="8" xfId="0" applyNumberFormat="1" applyFont="1" applyFill="1" applyBorder="1" applyProtection="1">
      <protection locked="0"/>
    </xf>
    <xf numFmtId="168" fontId="0" fillId="5" borderId="8" xfId="0" applyNumberFormat="1" applyFont="1" applyFill="1" applyBorder="1" applyProtection="1">
      <protection locked="0"/>
    </xf>
    <xf numFmtId="168" fontId="40" fillId="2" borderId="43" xfId="0" applyNumberFormat="1" applyFont="1" applyFill="1" applyBorder="1" applyProtection="1">
      <protection locked="0"/>
    </xf>
    <xf numFmtId="168" fontId="40" fillId="2" borderId="5" xfId="0" applyNumberFormat="1" applyFont="1" applyFill="1" applyBorder="1" applyProtection="1">
      <protection locked="0"/>
    </xf>
    <xf numFmtId="168" fontId="40" fillId="2" borderId="53" xfId="0" applyNumberFormat="1" applyFont="1" applyFill="1" applyBorder="1" applyProtection="1">
      <protection locked="0"/>
    </xf>
    <xf numFmtId="168" fontId="41" fillId="0" borderId="53" xfId="0" applyNumberFormat="1" applyFont="1" applyFill="1" applyBorder="1" applyProtection="1">
      <protection locked="0"/>
    </xf>
    <xf numFmtId="168" fontId="0" fillId="0" borderId="8" xfId="0" applyNumberFormat="1" applyFont="1" applyFill="1" applyBorder="1" applyProtection="1">
      <protection locked="0"/>
    </xf>
    <xf numFmtId="0" fontId="41" fillId="0" borderId="0" xfId="0" applyFont="1"/>
    <xf numFmtId="168" fontId="41" fillId="2" borderId="8" xfId="0" applyNumberFormat="1" applyFont="1" applyFill="1" applyBorder="1" applyProtection="1">
      <protection locked="0"/>
    </xf>
    <xf numFmtId="168" fontId="41" fillId="15" borderId="7" xfId="0" applyNumberFormat="1" applyFont="1" applyFill="1" applyBorder="1" applyAlignment="1" applyProtection="1">
      <protection locked="0"/>
    </xf>
    <xf numFmtId="168" fontId="41" fillId="15" borderId="0" xfId="0" applyNumberFormat="1" applyFont="1" applyFill="1" applyBorder="1" applyAlignment="1" applyProtection="1">
      <protection locked="0"/>
    </xf>
    <xf numFmtId="168" fontId="41" fillId="15" borderId="5" xfId="0" applyNumberFormat="1" applyFont="1" applyFill="1" applyBorder="1" applyAlignment="1" applyProtection="1">
      <protection locked="0"/>
    </xf>
    <xf numFmtId="168" fontId="41" fillId="15" borderId="1" xfId="0" applyNumberFormat="1" applyFont="1" applyFill="1" applyBorder="1" applyAlignment="1" applyProtection="1">
      <protection locked="0"/>
    </xf>
    <xf numFmtId="168" fontId="40" fillId="2" borderId="15" xfId="0" applyNumberFormat="1" applyFont="1" applyFill="1" applyBorder="1" applyProtection="1">
      <protection locked="0"/>
    </xf>
    <xf numFmtId="168" fontId="40" fillId="2" borderId="24" xfId="0" applyNumberFormat="1" applyFont="1" applyFill="1" applyBorder="1" applyProtection="1">
      <protection locked="0"/>
    </xf>
    <xf numFmtId="168" fontId="1" fillId="2" borderId="0" xfId="0" applyNumberFormat="1" applyFont="1" applyFill="1" applyProtection="1">
      <protection locked="0"/>
    </xf>
    <xf numFmtId="168" fontId="0" fillId="0" borderId="0" xfId="0" applyNumberFormat="1" applyFont="1" applyProtection="1">
      <protection locked="0"/>
    </xf>
    <xf numFmtId="168" fontId="42" fillId="11" borderId="8" xfId="0" applyNumberFormat="1" applyFont="1" applyFill="1" applyBorder="1" applyProtection="1">
      <protection locked="0"/>
    </xf>
    <xf numFmtId="168" fontId="42" fillId="11" borderId="9" xfId="0" quotePrefix="1" applyNumberFormat="1" applyFont="1" applyFill="1" applyBorder="1" applyAlignment="1" applyProtection="1">
      <alignment horizontal="left"/>
      <protection locked="0"/>
    </xf>
    <xf numFmtId="168" fontId="42" fillId="11" borderId="10" xfId="0" applyNumberFormat="1" applyFont="1" applyFill="1" applyBorder="1" applyProtection="1">
      <protection locked="0"/>
    </xf>
    <xf numFmtId="168" fontId="40" fillId="11" borderId="8" xfId="0" applyNumberFormat="1" applyFont="1" applyFill="1" applyBorder="1" applyProtection="1">
      <protection locked="0"/>
    </xf>
    <xf numFmtId="168" fontId="43" fillId="16" borderId="54" xfId="0" applyNumberFormat="1" applyFont="1" applyFill="1" applyBorder="1" applyProtection="1">
      <protection locked="0"/>
    </xf>
    <xf numFmtId="168" fontId="43" fillId="16" borderId="47" xfId="0" applyNumberFormat="1" applyFont="1" applyFill="1" applyBorder="1" applyProtection="1">
      <protection locked="0"/>
    </xf>
    <xf numFmtId="168" fontId="40" fillId="17" borderId="8" xfId="0" applyNumberFormat="1" applyFont="1" applyFill="1" applyBorder="1" applyProtection="1">
      <protection locked="0"/>
    </xf>
    <xf numFmtId="168" fontId="41" fillId="0" borderId="0" xfId="0" applyNumberFormat="1" applyFont="1"/>
    <xf numFmtId="168" fontId="41" fillId="0" borderId="0" xfId="0" applyNumberFormat="1" applyFont="1" applyProtection="1">
      <protection locked="0"/>
    </xf>
    <xf numFmtId="168" fontId="44" fillId="6" borderId="8" xfId="0" applyNumberFormat="1" applyFont="1" applyFill="1" applyBorder="1" applyProtection="1">
      <protection locked="0"/>
    </xf>
    <xf numFmtId="168" fontId="44" fillId="6" borderId="9" xfId="0" applyNumberFormat="1" applyFont="1" applyFill="1" applyBorder="1" applyProtection="1">
      <protection locked="0"/>
    </xf>
    <xf numFmtId="168" fontId="44" fillId="6" borderId="10" xfId="0" applyNumberFormat="1" applyFont="1" applyFill="1" applyBorder="1" applyProtection="1">
      <protection locked="0"/>
    </xf>
    <xf numFmtId="168" fontId="41" fillId="6" borderId="8" xfId="0" applyNumberFormat="1" applyFont="1" applyFill="1" applyBorder="1" applyProtection="1">
      <protection locked="0"/>
    </xf>
    <xf numFmtId="168" fontId="41" fillId="0" borderId="8" xfId="0" applyNumberFormat="1" applyFont="1" applyBorder="1" applyProtection="1">
      <protection locked="0"/>
    </xf>
    <xf numFmtId="168" fontId="41" fillId="14" borderId="8" xfId="0" applyNumberFormat="1" applyFont="1" applyFill="1" applyBorder="1" applyProtection="1">
      <protection locked="0"/>
    </xf>
    <xf numFmtId="168" fontId="41" fillId="13" borderId="19" xfId="0" applyNumberFormat="1" applyFont="1" applyFill="1" applyBorder="1" applyProtection="1">
      <protection locked="0"/>
    </xf>
    <xf numFmtId="168" fontId="41" fillId="5" borderId="8" xfId="0" applyNumberFormat="1" applyFont="1" applyFill="1" applyBorder="1" applyProtection="1">
      <protection locked="0"/>
    </xf>
    <xf numFmtId="168" fontId="40" fillId="0" borderId="0" xfId="0" applyNumberFormat="1" applyFont="1" applyProtection="1">
      <protection locked="0"/>
    </xf>
    <xf numFmtId="168" fontId="41" fillId="13" borderId="8" xfId="0" applyNumberFormat="1" applyFont="1" applyFill="1" applyBorder="1" applyProtection="1">
      <protection locked="0"/>
    </xf>
    <xf numFmtId="168" fontId="41" fillId="0" borderId="8" xfId="0" applyNumberFormat="1" applyFont="1" applyFill="1" applyBorder="1" applyProtection="1">
      <protection locked="0"/>
    </xf>
    <xf numFmtId="168" fontId="40" fillId="0" borderId="8" xfId="0" applyNumberFormat="1" applyFont="1" applyBorder="1" applyProtection="1">
      <protection locked="0"/>
    </xf>
    <xf numFmtId="168" fontId="40" fillId="2" borderId="0" xfId="0" applyNumberFormat="1" applyFont="1" applyFill="1" applyProtection="1">
      <protection locked="0"/>
    </xf>
    <xf numFmtId="0" fontId="41" fillId="0" borderId="0" xfId="0" applyFont="1" applyProtection="1">
      <protection locked="0"/>
    </xf>
    <xf numFmtId="168" fontId="41" fillId="0" borderId="0" xfId="0" applyNumberFormat="1" applyFont="1" applyBorder="1" applyProtection="1">
      <protection locked="0"/>
    </xf>
    <xf numFmtId="168" fontId="44" fillId="0" borderId="0" xfId="0" applyNumberFormat="1" applyFont="1" applyFill="1" applyBorder="1" applyProtection="1">
      <protection locked="0"/>
    </xf>
    <xf numFmtId="168" fontId="41" fillId="0" borderId="0" xfId="0" applyNumberFormat="1" applyFont="1" applyFill="1" applyBorder="1" applyProtection="1">
      <protection locked="0"/>
    </xf>
    <xf numFmtId="168" fontId="40" fillId="11" borderId="8" xfId="0" applyNumberFormat="1" applyFont="1" applyFill="1" applyBorder="1" applyAlignment="1" applyProtection="1">
      <alignment horizontal="left"/>
      <protection locked="0"/>
    </xf>
    <xf numFmtId="168" fontId="45" fillId="2" borderId="8" xfId="0" applyNumberFormat="1" applyFont="1" applyFill="1" applyBorder="1" applyProtection="1">
      <protection locked="0"/>
    </xf>
    <xf numFmtId="168" fontId="40" fillId="0" borderId="0" xfId="0" applyNumberFormat="1" applyFont="1" applyFill="1" applyProtection="1">
      <protection locked="0"/>
    </xf>
    <xf numFmtId="168" fontId="45" fillId="2" borderId="8" xfId="0" applyNumberFormat="1" applyFont="1" applyFill="1" applyBorder="1" applyAlignment="1" applyProtection="1">
      <alignment horizontal="left"/>
      <protection locked="0"/>
    </xf>
    <xf numFmtId="168" fontId="41" fillId="3" borderId="8" xfId="0" applyNumberFormat="1" applyFont="1" applyFill="1" applyBorder="1" applyProtection="1">
      <protection locked="0"/>
    </xf>
    <xf numFmtId="168" fontId="41" fillId="14" borderId="0" xfId="0" applyNumberFormat="1" applyFont="1" applyFill="1" applyProtection="1">
      <protection locked="0"/>
    </xf>
    <xf numFmtId="168" fontId="45" fillId="0" borderId="8" xfId="0" applyNumberFormat="1" applyFont="1" applyBorder="1" applyProtection="1">
      <protection locked="0"/>
    </xf>
    <xf numFmtId="168" fontId="40" fillId="21" borderId="32" xfId="0" applyNumberFormat="1" applyFont="1" applyFill="1" applyBorder="1" applyAlignment="1" applyProtection="1">
      <alignment horizontal="center"/>
      <protection locked="0"/>
    </xf>
    <xf numFmtId="168" fontId="40" fillId="21" borderId="11" xfId="0" applyNumberFormat="1" applyFont="1" applyFill="1" applyBorder="1" applyAlignment="1" applyProtection="1">
      <alignment horizontal="center"/>
      <protection locked="0"/>
    </xf>
    <xf numFmtId="168" fontId="41" fillId="15" borderId="11" xfId="0" quotePrefix="1" applyNumberFormat="1" applyFont="1" applyFill="1" applyBorder="1" applyAlignment="1" applyProtection="1">
      <alignment horizontal="center"/>
      <protection locked="0"/>
    </xf>
    <xf numFmtId="168" fontId="41" fillId="15" borderId="0" xfId="0" applyNumberFormat="1" applyFont="1" applyFill="1" applyProtection="1">
      <protection locked="0"/>
    </xf>
    <xf numFmtId="168" fontId="41" fillId="15" borderId="31" xfId="0" applyNumberFormat="1" applyFont="1" applyFill="1" applyBorder="1" applyAlignment="1" applyProtection="1">
      <protection locked="0"/>
    </xf>
    <xf numFmtId="168" fontId="41" fillId="15" borderId="6" xfId="0" applyNumberFormat="1" applyFont="1" applyFill="1" applyBorder="1" applyAlignment="1" applyProtection="1">
      <protection locked="0"/>
    </xf>
    <xf numFmtId="168" fontId="46" fillId="0" borderId="0" xfId="0" applyNumberFormat="1" applyFont="1" applyFill="1" applyProtection="1">
      <protection locked="0"/>
    </xf>
    <xf numFmtId="168" fontId="41" fillId="15" borderId="41" xfId="0" applyNumberFormat="1" applyFont="1" applyFill="1" applyBorder="1" applyProtection="1">
      <protection locked="0"/>
    </xf>
    <xf numFmtId="168" fontId="41" fillId="15" borderId="8" xfId="0" applyNumberFormat="1" applyFont="1" applyFill="1" applyBorder="1" applyProtection="1">
      <protection locked="0"/>
    </xf>
    <xf numFmtId="168" fontId="41" fillId="15" borderId="47" xfId="0" quotePrefix="1" applyNumberFormat="1" applyFont="1" applyFill="1" applyBorder="1" applyAlignment="1" applyProtection="1">
      <protection locked="0"/>
    </xf>
    <xf numFmtId="168" fontId="41" fillId="15" borderId="9" xfId="0" applyNumberFormat="1" applyFont="1" applyFill="1" applyBorder="1" applyProtection="1">
      <protection locked="0"/>
    </xf>
    <xf numFmtId="168" fontId="41" fillId="15" borderId="15" xfId="0" applyNumberFormat="1" applyFont="1" applyFill="1" applyBorder="1" applyProtection="1">
      <protection locked="0"/>
    </xf>
    <xf numFmtId="168" fontId="41" fillId="15" borderId="10" xfId="0" applyNumberFormat="1" applyFont="1" applyFill="1" applyBorder="1" applyProtection="1">
      <protection locked="0"/>
    </xf>
    <xf numFmtId="168" fontId="41" fillId="15" borderId="17" xfId="0" applyNumberFormat="1" applyFont="1" applyFill="1" applyBorder="1" applyProtection="1">
      <protection locked="0"/>
    </xf>
    <xf numFmtId="168" fontId="45" fillId="15" borderId="3" xfId="0" applyNumberFormat="1" applyFont="1" applyFill="1" applyBorder="1" applyProtection="1">
      <protection locked="0"/>
    </xf>
    <xf numFmtId="168" fontId="45" fillId="15" borderId="4" xfId="0" applyNumberFormat="1" applyFont="1" applyFill="1" applyBorder="1" applyProtection="1">
      <protection locked="0"/>
    </xf>
    <xf numFmtId="168" fontId="40" fillId="15" borderId="15" xfId="0" applyNumberFormat="1" applyFont="1" applyFill="1" applyBorder="1" applyProtection="1">
      <protection locked="0"/>
    </xf>
    <xf numFmtId="168" fontId="41" fillId="15" borderId="1" xfId="0" applyNumberFormat="1" applyFont="1" applyFill="1" applyBorder="1" applyProtection="1">
      <protection locked="0"/>
    </xf>
    <xf numFmtId="168" fontId="41" fillId="15" borderId="56" xfId="0" applyNumberFormat="1" applyFont="1" applyFill="1" applyBorder="1" applyProtection="1">
      <protection locked="0"/>
    </xf>
    <xf numFmtId="168" fontId="41" fillId="15" borderId="57" xfId="0" applyNumberFormat="1" applyFont="1" applyFill="1" applyBorder="1" applyProtection="1">
      <protection locked="0"/>
    </xf>
    <xf numFmtId="168" fontId="44" fillId="6" borderId="19" xfId="0" applyNumberFormat="1" applyFont="1" applyFill="1" applyBorder="1" applyProtection="1">
      <protection locked="0"/>
    </xf>
    <xf numFmtId="168" fontId="44" fillId="6" borderId="5" xfId="0" applyNumberFormat="1" applyFont="1" applyFill="1" applyBorder="1" applyProtection="1">
      <protection locked="0"/>
    </xf>
    <xf numFmtId="168" fontId="44" fillId="6" borderId="6" xfId="0" applyNumberFormat="1" applyFont="1" applyFill="1" applyBorder="1" applyProtection="1">
      <protection locked="0"/>
    </xf>
    <xf numFmtId="168" fontId="47" fillId="2" borderId="8" xfId="0" applyNumberFormat="1" applyFont="1" applyFill="1" applyBorder="1" applyProtection="1">
      <protection locked="0"/>
    </xf>
    <xf numFmtId="168" fontId="40" fillId="2" borderId="8" xfId="0" applyNumberFormat="1" applyFont="1" applyFill="1" applyBorder="1" applyProtection="1">
      <protection locked="0"/>
    </xf>
    <xf numFmtId="168" fontId="41" fillId="0" borderId="0" xfId="0" applyNumberFormat="1" applyFont="1" applyFill="1"/>
    <xf numFmtId="0" fontId="41" fillId="0" borderId="0" xfId="0" applyFont="1" applyFill="1"/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/>
    <xf numFmtId="168" fontId="41" fillId="18" borderId="19" xfId="0" applyNumberFormat="1" applyFont="1" applyFill="1" applyBorder="1" applyProtection="1">
      <protection locked="0"/>
    </xf>
    <xf numFmtId="168" fontId="40" fillId="2" borderId="9" xfId="0" applyNumberFormat="1" applyFont="1" applyFill="1" applyBorder="1" applyProtection="1">
      <protection locked="0"/>
    </xf>
    <xf numFmtId="168" fontId="40" fillId="2" borderId="19" xfId="0" applyNumberFormat="1" applyFont="1" applyFill="1" applyBorder="1" applyProtection="1">
      <protection locked="0"/>
    </xf>
    <xf numFmtId="168" fontId="40" fillId="0" borderId="8" xfId="0" applyNumberFormat="1" applyFont="1" applyFill="1" applyBorder="1" applyProtection="1">
      <protection locked="0"/>
    </xf>
    <xf numFmtId="168" fontId="40" fillId="0" borderId="0" xfId="0" applyNumberFormat="1" applyFont="1" applyFill="1" applyBorder="1" applyProtection="1">
      <protection locked="0"/>
    </xf>
    <xf numFmtId="168" fontId="40" fillId="2" borderId="58" xfId="0" applyNumberFormat="1" applyFont="1" applyFill="1" applyBorder="1" applyProtection="1">
      <protection locked="0"/>
    </xf>
    <xf numFmtId="168" fontId="45" fillId="2" borderId="10" xfId="0" applyNumberFormat="1" applyFont="1" applyFill="1" applyBorder="1" applyProtection="1">
      <protection locked="0"/>
    </xf>
    <xf numFmtId="168" fontId="41" fillId="2" borderId="15" xfId="0" applyNumberFormat="1" applyFont="1" applyFill="1" applyBorder="1" applyProtection="1">
      <protection locked="0"/>
    </xf>
    <xf numFmtId="168" fontId="41" fillId="2" borderId="10" xfId="0" applyNumberFormat="1" applyFont="1" applyFill="1" applyBorder="1" applyProtection="1">
      <protection locked="0"/>
    </xf>
    <xf numFmtId="168" fontId="44" fillId="6" borderId="9" xfId="0" applyNumberFormat="1" applyFont="1" applyFill="1" applyBorder="1" applyAlignment="1" applyProtection="1">
      <alignment horizontal="left"/>
      <protection locked="0"/>
    </xf>
    <xf numFmtId="168" fontId="41" fillId="21" borderId="8" xfId="0" applyNumberFormat="1" applyFont="1" applyFill="1" applyBorder="1" applyProtection="1">
      <protection locked="0"/>
    </xf>
    <xf numFmtId="168" fontId="45" fillId="2" borderId="17" xfId="0" applyNumberFormat="1" applyFont="1" applyFill="1" applyBorder="1" applyProtection="1">
      <protection locked="0"/>
    </xf>
    <xf numFmtId="168" fontId="44" fillId="6" borderId="17" xfId="0" applyNumberFormat="1" applyFont="1" applyFill="1" applyBorder="1" applyProtection="1">
      <protection locked="0"/>
    </xf>
    <xf numFmtId="168" fontId="44" fillId="6" borderId="2" xfId="0" applyNumberFormat="1" applyFont="1" applyFill="1" applyBorder="1" applyProtection="1">
      <protection locked="0"/>
    </xf>
    <xf numFmtId="168" fontId="44" fillId="6" borderId="4" xfId="0" applyNumberFormat="1" applyFont="1" applyFill="1" applyBorder="1" applyProtection="1">
      <protection locked="0"/>
    </xf>
    <xf numFmtId="168" fontId="41" fillId="6" borderId="17" xfId="0" applyNumberFormat="1" applyFont="1" applyFill="1" applyBorder="1" applyProtection="1">
      <protection locked="0"/>
    </xf>
    <xf numFmtId="168" fontId="41" fillId="0" borderId="17" xfId="0" applyNumberFormat="1" applyFont="1" applyBorder="1" applyProtection="1">
      <protection locked="0"/>
    </xf>
    <xf numFmtId="168" fontId="41" fillId="2" borderId="17" xfId="0" applyNumberFormat="1" applyFont="1" applyFill="1" applyBorder="1" applyProtection="1">
      <protection locked="0"/>
    </xf>
    <xf numFmtId="168" fontId="41" fillId="14" borderId="17" xfId="0" applyNumberFormat="1" applyFont="1" applyFill="1" applyBorder="1" applyProtection="1">
      <protection locked="0"/>
    </xf>
    <xf numFmtId="168" fontId="41" fillId="13" borderId="17" xfId="0" applyNumberFormat="1" applyFont="1" applyFill="1" applyBorder="1" applyProtection="1">
      <protection locked="0"/>
    </xf>
    <xf numFmtId="168" fontId="41" fillId="5" borderId="17" xfId="0" applyNumberFormat="1" applyFont="1" applyFill="1" applyBorder="1" applyProtection="1">
      <protection locked="0"/>
    </xf>
    <xf numFmtId="168" fontId="41" fillId="0" borderId="7" xfId="0" applyNumberFormat="1" applyFont="1" applyFill="1" applyBorder="1" applyProtection="1">
      <protection locked="0"/>
    </xf>
    <xf numFmtId="0" fontId="49" fillId="0" borderId="0" xfId="0" applyFont="1" applyFill="1" applyBorder="1"/>
    <xf numFmtId="168" fontId="40" fillId="2" borderId="59" xfId="0" applyNumberFormat="1" applyFont="1" applyFill="1" applyBorder="1" applyProtection="1">
      <protection locked="0"/>
    </xf>
    <xf numFmtId="168" fontId="40" fillId="2" borderId="55" xfId="0" applyNumberFormat="1" applyFont="1" applyFill="1" applyBorder="1" applyProtection="1">
      <protection locked="0"/>
    </xf>
    <xf numFmtId="168" fontId="41" fillId="15" borderId="43" xfId="0" applyNumberFormat="1" applyFont="1" applyFill="1" applyBorder="1" applyProtection="1">
      <protection locked="0"/>
    </xf>
    <xf numFmtId="168" fontId="41" fillId="0" borderId="2" xfId="0" applyNumberFormat="1" applyFont="1" applyFill="1" applyBorder="1" applyProtection="1">
      <protection locked="0"/>
    </xf>
    <xf numFmtId="0" fontId="50" fillId="0" borderId="0" xfId="0" applyFont="1" applyFill="1"/>
    <xf numFmtId="168" fontId="40" fillId="0" borderId="19" xfId="0" applyNumberFormat="1" applyFont="1" applyFill="1" applyBorder="1" applyProtection="1">
      <protection locked="0"/>
    </xf>
    <xf numFmtId="168" fontId="41" fillId="15" borderId="19" xfId="0" applyNumberFormat="1" applyFont="1" applyFill="1" applyBorder="1" applyProtection="1">
      <protection locked="0"/>
    </xf>
    <xf numFmtId="0" fontId="49" fillId="0" borderId="0" xfId="0" applyFont="1" applyFill="1"/>
    <xf numFmtId="0" fontId="49" fillId="0" borderId="0" xfId="0" applyFont="1"/>
    <xf numFmtId="168" fontId="40" fillId="0" borderId="11" xfId="0" applyNumberFormat="1" applyFont="1" applyFill="1" applyBorder="1" applyProtection="1">
      <protection locked="0"/>
    </xf>
    <xf numFmtId="168" fontId="41" fillId="18" borderId="58" xfId="0" applyNumberFormat="1" applyFont="1" applyFill="1" applyBorder="1" applyProtection="1">
      <protection locked="0"/>
    </xf>
    <xf numFmtId="168" fontId="41" fillId="15" borderId="14" xfId="0" applyNumberFormat="1" applyFont="1" applyFill="1" applyBorder="1" applyProtection="1">
      <protection locked="0"/>
    </xf>
    <xf numFmtId="168" fontId="41" fillId="6" borderId="19" xfId="0" applyNumberFormat="1" applyFont="1" applyFill="1" applyBorder="1" applyProtection="1">
      <protection locked="0"/>
    </xf>
    <xf numFmtId="168" fontId="41" fillId="0" borderId="19" xfId="0" applyNumberFormat="1" applyFont="1" applyBorder="1" applyProtection="1">
      <protection locked="0"/>
    </xf>
    <xf numFmtId="168" fontId="41" fillId="14" borderId="19" xfId="0" applyNumberFormat="1" applyFont="1" applyFill="1" applyBorder="1" applyProtection="1">
      <protection locked="0"/>
    </xf>
    <xf numFmtId="168" fontId="41" fillId="5" borderId="19" xfId="0" applyNumberFormat="1" applyFont="1" applyFill="1" applyBorder="1" applyProtection="1">
      <protection locked="0"/>
    </xf>
    <xf numFmtId="168" fontId="40" fillId="18" borderId="43" xfId="0" applyNumberFormat="1" applyFont="1" applyFill="1" applyBorder="1" applyProtection="1">
      <protection locked="0"/>
    </xf>
    <xf numFmtId="168" fontId="41" fillId="18" borderId="43" xfId="0" applyNumberFormat="1" applyFont="1" applyFill="1" applyBorder="1" applyProtection="1">
      <protection locked="0"/>
    </xf>
    <xf numFmtId="168" fontId="41" fillId="18" borderId="43" xfId="0" applyNumberFormat="1" applyFont="1" applyFill="1" applyBorder="1" applyAlignment="1" applyProtection="1">
      <alignment horizontal="left"/>
      <protection locked="0"/>
    </xf>
    <xf numFmtId="168" fontId="40" fillId="2" borderId="10" xfId="0" applyNumberFormat="1" applyFont="1" applyFill="1" applyBorder="1" applyProtection="1">
      <protection locked="0"/>
    </xf>
    <xf numFmtId="168" fontId="40" fillId="0" borderId="42" xfId="0" applyNumberFormat="1" applyFont="1" applyFill="1" applyBorder="1" applyProtection="1">
      <protection locked="0"/>
    </xf>
    <xf numFmtId="168" fontId="40" fillId="18" borderId="3" xfId="0" applyNumberFormat="1" applyFont="1" applyFill="1" applyBorder="1" applyProtection="1">
      <protection locked="0"/>
    </xf>
    <xf numFmtId="168" fontId="40" fillId="18" borderId="15" xfId="0" applyNumberFormat="1" applyFont="1" applyFill="1" applyBorder="1" applyProtection="1">
      <protection locked="0"/>
    </xf>
    <xf numFmtId="168" fontId="40" fillId="0" borderId="38" xfId="0" applyNumberFormat="1" applyFont="1" applyFill="1" applyBorder="1" applyProtection="1">
      <protection locked="0"/>
    </xf>
    <xf numFmtId="168" fontId="51" fillId="18" borderId="15" xfId="0" applyNumberFormat="1" applyFont="1" applyFill="1" applyBorder="1" applyProtection="1">
      <protection locked="0"/>
    </xf>
    <xf numFmtId="168" fontId="41" fillId="18" borderId="10" xfId="0" applyNumberFormat="1" applyFont="1" applyFill="1" applyBorder="1" applyProtection="1">
      <protection locked="0"/>
    </xf>
    <xf numFmtId="168" fontId="41" fillId="18" borderId="8" xfId="0" applyNumberFormat="1" applyFont="1" applyFill="1" applyBorder="1" applyProtection="1">
      <protection locked="0"/>
    </xf>
    <xf numFmtId="168" fontId="40" fillId="18" borderId="8" xfId="0" applyNumberFormat="1" applyFont="1" applyFill="1" applyBorder="1" applyProtection="1">
      <protection locked="0"/>
    </xf>
    <xf numFmtId="168" fontId="41" fillId="0" borderId="38" xfId="0" applyNumberFormat="1" applyFont="1" applyFill="1" applyBorder="1" applyProtection="1">
      <protection locked="0"/>
    </xf>
    <xf numFmtId="168" fontId="41" fillId="0" borderId="0" xfId="0" applyNumberFormat="1" applyFont="1" applyFill="1" applyProtection="1">
      <protection locked="0"/>
    </xf>
    <xf numFmtId="168" fontId="41" fillId="18" borderId="15" xfId="0" applyNumberFormat="1" applyFont="1" applyFill="1" applyBorder="1" applyProtection="1">
      <protection locked="0"/>
    </xf>
    <xf numFmtId="168" fontId="41" fillId="18" borderId="9" xfId="0" applyNumberFormat="1" applyFont="1" applyFill="1" applyBorder="1" applyProtection="1">
      <protection locked="0"/>
    </xf>
    <xf numFmtId="168" fontId="41" fillId="18" borderId="3" xfId="0" applyNumberFormat="1" applyFont="1" applyFill="1" applyBorder="1" applyProtection="1">
      <protection locked="0"/>
    </xf>
    <xf numFmtId="168" fontId="41" fillId="0" borderId="28" xfId="0" applyNumberFormat="1" applyFont="1" applyFill="1" applyBorder="1" applyProtection="1">
      <protection locked="0"/>
    </xf>
    <xf numFmtId="168" fontId="41" fillId="18" borderId="57" xfId="0" applyNumberFormat="1" applyFont="1" applyFill="1" applyBorder="1" applyProtection="1">
      <protection locked="0"/>
    </xf>
    <xf numFmtId="168" fontId="40" fillId="18" borderId="58" xfId="0" applyNumberFormat="1" applyFont="1" applyFill="1" applyBorder="1" applyProtection="1">
      <protection locked="0"/>
    </xf>
    <xf numFmtId="168" fontId="41" fillId="18" borderId="56" xfId="0" applyNumberFormat="1" applyFont="1" applyFill="1" applyBorder="1" applyProtection="1">
      <protection locked="0"/>
    </xf>
    <xf numFmtId="168" fontId="40" fillId="0" borderId="43" xfId="0" applyNumberFormat="1" applyFont="1" applyFill="1" applyBorder="1" applyProtection="1">
      <protection locked="0"/>
    </xf>
    <xf numFmtId="168" fontId="41" fillId="2" borderId="9" xfId="3" applyNumberFormat="1" applyFont="1" applyFill="1" applyBorder="1" applyProtection="1">
      <protection locked="0"/>
    </xf>
    <xf numFmtId="168" fontId="41" fillId="2" borderId="15" xfId="3" applyNumberFormat="1" applyFont="1" applyFill="1" applyBorder="1" applyProtection="1">
      <protection locked="0"/>
    </xf>
    <xf numFmtId="168" fontId="47" fillId="0" borderId="8" xfId="0" applyNumberFormat="1" applyFont="1" applyBorder="1" applyProtection="1">
      <protection locked="0"/>
    </xf>
    <xf numFmtId="168" fontId="47" fillId="0" borderId="19" xfId="0" applyNumberFormat="1" applyFont="1" applyBorder="1" applyProtection="1">
      <protection locked="0"/>
    </xf>
    <xf numFmtId="168" fontId="41" fillId="0" borderId="19" xfId="0" applyNumberFormat="1" applyFont="1" applyFill="1" applyBorder="1" applyProtection="1">
      <protection locked="0"/>
    </xf>
    <xf numFmtId="168" fontId="41" fillId="2" borderId="19" xfId="0" applyNumberFormat="1" applyFont="1" applyFill="1" applyBorder="1" applyProtection="1">
      <protection locked="0"/>
    </xf>
    <xf numFmtId="168" fontId="47" fillId="2" borderId="8" xfId="0" quotePrefix="1" applyNumberFormat="1" applyFont="1" applyFill="1" applyBorder="1" applyAlignment="1" applyProtection="1">
      <alignment horizontal="left"/>
      <protection locked="0"/>
    </xf>
    <xf numFmtId="168" fontId="44" fillId="2" borderId="17" xfId="0" applyNumberFormat="1" applyFont="1" applyFill="1" applyBorder="1" applyProtection="1">
      <protection locked="0"/>
    </xf>
    <xf numFmtId="168" fontId="44" fillId="2" borderId="2" xfId="0" applyNumberFormat="1" applyFont="1" applyFill="1" applyBorder="1" applyProtection="1">
      <protection locked="0"/>
    </xf>
    <xf numFmtId="168" fontId="44" fillId="2" borderId="4" xfId="0" applyNumberFormat="1" applyFont="1" applyFill="1" applyBorder="1" applyProtection="1">
      <protection locked="0"/>
    </xf>
    <xf numFmtId="168" fontId="41" fillId="2" borderId="0" xfId="0" applyNumberFormat="1" applyFont="1" applyFill="1" applyProtection="1">
      <protection locked="0"/>
    </xf>
    <xf numFmtId="0" fontId="52" fillId="0" borderId="0" xfId="0" applyFont="1"/>
    <xf numFmtId="0" fontId="53" fillId="0" borderId="0" xfId="6" applyFont="1" applyAlignment="1" applyProtection="1"/>
    <xf numFmtId="168" fontId="54" fillId="0" borderId="0" xfId="0" applyNumberFormat="1" applyFont="1" applyProtection="1">
      <protection locked="0"/>
    </xf>
    <xf numFmtId="168" fontId="0" fillId="0" borderId="8" xfId="0" applyNumberFormat="1" applyFont="1" applyBorder="1" applyAlignment="1" applyProtection="1">
      <alignment horizontal="left"/>
      <protection locked="0"/>
    </xf>
    <xf numFmtId="168" fontId="0" fillId="0" borderId="0" xfId="0" applyNumberFormat="1" applyFont="1"/>
    <xf numFmtId="168" fontId="0" fillId="6" borderId="9" xfId="0" applyNumberFormat="1" applyFont="1" applyFill="1" applyBorder="1" applyProtection="1">
      <protection locked="0"/>
    </xf>
    <xf numFmtId="168" fontId="7" fillId="6" borderId="58" xfId="0" applyNumberFormat="1" applyFont="1" applyFill="1" applyBorder="1" applyProtection="1">
      <protection locked="0"/>
    </xf>
    <xf numFmtId="168" fontId="7" fillId="6" borderId="56" xfId="0" applyNumberFormat="1" applyFont="1" applyFill="1" applyBorder="1" applyProtection="1">
      <protection locked="0"/>
    </xf>
    <xf numFmtId="168" fontId="0" fillId="0" borderId="58" xfId="0" applyNumberFormat="1" applyFont="1" applyBorder="1" applyProtection="1">
      <protection locked="0"/>
    </xf>
    <xf numFmtId="168" fontId="0" fillId="2" borderId="58" xfId="0" applyNumberFormat="1" applyFont="1" applyFill="1" applyBorder="1" applyProtection="1">
      <protection locked="0"/>
    </xf>
    <xf numFmtId="168" fontId="0" fillId="13" borderId="58" xfId="0" applyNumberFormat="1" applyFont="1" applyFill="1" applyBorder="1" applyProtection="1">
      <protection locked="0"/>
    </xf>
    <xf numFmtId="168" fontId="0" fillId="5" borderId="58" xfId="0" applyNumberFormat="1" applyFont="1" applyFill="1" applyBorder="1" applyProtection="1">
      <protection locked="0"/>
    </xf>
    <xf numFmtId="168" fontId="2" fillId="4" borderId="8" xfId="0" applyNumberFormat="1" applyFont="1" applyFill="1" applyBorder="1" applyProtection="1">
      <protection hidden="1"/>
    </xf>
    <xf numFmtId="168" fontId="0" fillId="4" borderId="8" xfId="0" applyNumberFormat="1" applyFont="1" applyFill="1" applyBorder="1" applyProtection="1">
      <protection hidden="1"/>
    </xf>
    <xf numFmtId="168" fontId="0" fillId="0" borderId="8" xfId="0" applyNumberFormat="1" applyFont="1" applyBorder="1" applyProtection="1"/>
    <xf numFmtId="168" fontId="2" fillId="4" borderId="19" xfId="0" applyNumberFormat="1" applyFont="1" applyFill="1" applyBorder="1" applyProtection="1">
      <protection hidden="1"/>
    </xf>
    <xf numFmtId="168" fontId="0" fillId="4" borderId="19" xfId="0" applyNumberFormat="1" applyFont="1" applyFill="1" applyBorder="1" applyProtection="1">
      <protection hidden="1"/>
    </xf>
    <xf numFmtId="168" fontId="0" fillId="0" borderId="9" xfId="0" applyNumberFormat="1" applyFont="1" applyBorder="1" applyProtection="1">
      <protection locked="0"/>
    </xf>
    <xf numFmtId="168" fontId="0" fillId="0" borderId="10" xfId="0" applyNumberFormat="1" applyFont="1" applyBorder="1" applyProtection="1">
      <protection locked="0"/>
    </xf>
    <xf numFmtId="168" fontId="0" fillId="0" borderId="8" xfId="0" applyNumberFormat="1" applyFont="1" applyBorder="1"/>
    <xf numFmtId="165" fontId="0" fillId="17" borderId="8" xfId="0" applyNumberFormat="1" applyFont="1" applyFill="1" applyBorder="1"/>
    <xf numFmtId="168" fontId="0" fillId="0" borderId="19" xfId="0" applyNumberFormat="1" applyFont="1" applyBorder="1"/>
    <xf numFmtId="168" fontId="0" fillId="17" borderId="8" xfId="0" applyNumberFormat="1" applyFont="1" applyFill="1" applyBorder="1"/>
    <xf numFmtId="168" fontId="0" fillId="6" borderId="10" xfId="0" applyNumberFormat="1" applyFont="1" applyFill="1" applyBorder="1" applyProtection="1">
      <protection locked="0"/>
    </xf>
    <xf numFmtId="165" fontId="0" fillId="0" borderId="8" xfId="0" applyNumberFormat="1" applyFont="1" applyBorder="1" applyProtection="1"/>
    <xf numFmtId="168" fontId="1" fillId="3" borderId="9" xfId="0" quotePrefix="1" applyNumberFormat="1" applyFont="1" applyFill="1" applyBorder="1" applyAlignment="1" applyProtection="1">
      <alignment horizontal="left"/>
      <protection locked="0"/>
    </xf>
    <xf numFmtId="168" fontId="1" fillId="3" borderId="10" xfId="0" applyNumberFormat="1" applyFont="1" applyFill="1" applyBorder="1" applyProtection="1">
      <protection locked="0"/>
    </xf>
    <xf numFmtId="168" fontId="0" fillId="0" borderId="2" xfId="0" applyNumberFormat="1" applyFont="1" applyBorder="1" applyProtection="1">
      <protection locked="0"/>
    </xf>
    <xf numFmtId="168" fontId="0" fillId="0" borderId="4" xfId="0" applyNumberFormat="1" applyFont="1" applyBorder="1" applyProtection="1">
      <protection locked="0"/>
    </xf>
    <xf numFmtId="168" fontId="0" fillId="0" borderId="5" xfId="0" applyNumberFormat="1" applyFont="1" applyBorder="1"/>
    <xf numFmtId="168" fontId="0" fillId="0" borderId="6" xfId="0" applyNumberFormat="1" applyFont="1" applyBorder="1"/>
    <xf numFmtId="168" fontId="0" fillId="0" borderId="55" xfId="0" applyNumberFormat="1" applyFont="1" applyBorder="1" applyProtection="1">
      <protection locked="0"/>
    </xf>
    <xf numFmtId="168" fontId="0" fillId="0" borderId="43" xfId="0" applyNumberFormat="1" applyFont="1" applyBorder="1" applyProtection="1">
      <protection locked="0"/>
    </xf>
    <xf numFmtId="168" fontId="0" fillId="0" borderId="52" xfId="0" applyNumberFormat="1" applyFont="1" applyBorder="1" applyProtection="1">
      <protection locked="0"/>
    </xf>
    <xf numFmtId="168" fontId="1" fillId="0" borderId="34" xfId="0" applyNumberFormat="1" applyFont="1" applyBorder="1" applyProtection="1">
      <protection locked="0"/>
    </xf>
    <xf numFmtId="168" fontId="0" fillId="0" borderId="35" xfId="0" applyNumberFormat="1" applyFont="1" applyBorder="1" applyProtection="1">
      <protection locked="0"/>
    </xf>
    <xf numFmtId="168" fontId="1" fillId="0" borderId="35" xfId="0" applyNumberFormat="1" applyFont="1" applyBorder="1" applyProtection="1">
      <protection locked="0"/>
    </xf>
    <xf numFmtId="0" fontId="0" fillId="0" borderId="35" xfId="0" applyFont="1" applyBorder="1" applyProtection="1">
      <protection locked="0"/>
    </xf>
    <xf numFmtId="168" fontId="0" fillId="0" borderId="37" xfId="0" applyNumberFormat="1" applyFont="1" applyBorder="1" applyProtection="1">
      <protection locked="0"/>
    </xf>
    <xf numFmtId="168" fontId="1" fillId="0" borderId="54" xfId="0" applyNumberFormat="1" applyFont="1" applyBorder="1" applyProtection="1">
      <protection locked="0"/>
    </xf>
    <xf numFmtId="168" fontId="0" fillId="0" borderId="62" xfId="0" applyNumberFormat="1" applyFont="1" applyBorder="1" applyProtection="1">
      <protection locked="0"/>
    </xf>
    <xf numFmtId="168" fontId="1" fillId="0" borderId="62" xfId="0" applyNumberFormat="1" applyFont="1" applyBorder="1" applyProtection="1">
      <protection locked="0"/>
    </xf>
    <xf numFmtId="0" fontId="0" fillId="0" borderId="62" xfId="0" applyFont="1" applyBorder="1" applyProtection="1">
      <protection locked="0"/>
    </xf>
    <xf numFmtId="168" fontId="0" fillId="0" borderId="47" xfId="0" applyNumberFormat="1" applyFont="1" applyBorder="1" applyProtection="1">
      <protection locked="0"/>
    </xf>
    <xf numFmtId="168" fontId="0" fillId="5" borderId="53" xfId="0" applyNumberFormat="1" applyFont="1" applyFill="1" applyBorder="1" applyProtection="1">
      <protection locked="0"/>
    </xf>
    <xf numFmtId="0" fontId="13" fillId="0" borderId="34" xfId="0" applyFont="1" applyBorder="1" applyProtection="1">
      <protection locked="0"/>
    </xf>
    <xf numFmtId="0" fontId="0" fillId="0" borderId="37" xfId="0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13" fillId="0" borderId="40" xfId="0" applyFont="1" applyBorder="1" applyProtection="1">
      <protection locked="0"/>
    </xf>
    <xf numFmtId="0" fontId="0" fillId="0" borderId="38" xfId="0" applyFont="1" applyBorder="1" applyProtection="1">
      <protection locked="0"/>
    </xf>
    <xf numFmtId="0" fontId="13" fillId="0" borderId="0" xfId="0" applyFont="1" applyBorder="1" applyProtection="1">
      <protection locked="0"/>
    </xf>
    <xf numFmtId="168" fontId="21" fillId="11" borderId="8" xfId="0" quotePrefix="1" applyNumberFormat="1" applyFont="1" applyFill="1" applyBorder="1" applyAlignment="1" applyProtection="1">
      <alignment horizontal="left"/>
      <protection locked="0"/>
    </xf>
    <xf numFmtId="168" fontId="21" fillId="11" borderId="8" xfId="0" applyNumberFormat="1" applyFont="1" applyFill="1" applyBorder="1" applyProtection="1">
      <protection locked="0"/>
    </xf>
    <xf numFmtId="168" fontId="21" fillId="11" borderId="9" xfId="0" quotePrefix="1" applyNumberFormat="1" applyFont="1" applyFill="1" applyBorder="1" applyAlignment="1" applyProtection="1">
      <alignment horizontal="left"/>
      <protection locked="0"/>
    </xf>
    <xf numFmtId="168" fontId="21" fillId="11" borderId="10" xfId="0" applyNumberFormat="1" applyFont="1" applyFill="1" applyBorder="1" applyProtection="1">
      <protection locked="0"/>
    </xf>
    <xf numFmtId="168" fontId="1" fillId="11" borderId="9" xfId="0" applyNumberFormat="1" applyFont="1" applyFill="1" applyBorder="1" applyProtection="1">
      <protection locked="0"/>
    </xf>
    <xf numFmtId="168" fontId="36" fillId="16" borderId="54" xfId="0" applyNumberFormat="1" applyFont="1" applyFill="1" applyBorder="1" applyProtection="1">
      <protection locked="0"/>
    </xf>
    <xf numFmtId="168" fontId="36" fillId="16" borderId="47" xfId="0" applyNumberFormat="1" applyFont="1" applyFill="1" applyBorder="1" applyProtection="1">
      <protection locked="0"/>
    </xf>
    <xf numFmtId="168" fontId="1" fillId="11" borderId="10" xfId="0" applyNumberFormat="1" applyFont="1" applyFill="1" applyBorder="1" applyProtection="1">
      <protection locked="0"/>
    </xf>
    <xf numFmtId="168" fontId="1" fillId="17" borderId="8" xfId="0" applyNumberFormat="1" applyFont="1" applyFill="1" applyBorder="1" applyProtection="1">
      <protection locked="0"/>
    </xf>
    <xf numFmtId="168" fontId="36" fillId="16" borderId="8" xfId="0" applyNumberFormat="1" applyFont="1" applyFill="1" applyBorder="1" applyProtection="1">
      <protection locked="0"/>
    </xf>
    <xf numFmtId="0" fontId="13" fillId="0" borderId="27" xfId="0" applyFont="1" applyBorder="1" applyProtection="1">
      <protection locked="0"/>
    </xf>
    <xf numFmtId="0" fontId="0" fillId="0" borderId="11" xfId="0" applyFont="1" applyBorder="1" applyProtection="1">
      <protection locked="0"/>
    </xf>
    <xf numFmtId="0" fontId="0" fillId="0" borderId="28" xfId="0" applyFont="1" applyBorder="1" applyProtection="1">
      <protection locked="0"/>
    </xf>
    <xf numFmtId="168" fontId="21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168" fontId="0" fillId="2" borderId="8" xfId="0" applyNumberFormat="1" applyFill="1" applyBorder="1" applyProtection="1">
      <protection locked="0"/>
    </xf>
    <xf numFmtId="168" fontId="0" fillId="14" borderId="8" xfId="0" applyNumberFormat="1" applyFill="1" applyBorder="1" applyProtection="1">
      <protection locked="0"/>
    </xf>
    <xf numFmtId="168" fontId="0" fillId="0" borderId="19" xfId="0" applyNumberFormat="1" applyFont="1" applyBorder="1" applyProtection="1">
      <protection locked="0"/>
    </xf>
    <xf numFmtId="168" fontId="0" fillId="13" borderId="8" xfId="0" applyNumberFormat="1" applyFill="1" applyBorder="1" applyProtection="1">
      <protection locked="0"/>
    </xf>
    <xf numFmtId="168" fontId="7" fillId="6" borderId="19" xfId="0" applyNumberFormat="1" applyFont="1" applyFill="1" applyBorder="1" applyProtection="1">
      <protection locked="0"/>
    </xf>
    <xf numFmtId="168" fontId="7" fillId="6" borderId="5" xfId="0" applyNumberFormat="1" applyFont="1" applyFill="1" applyBorder="1" applyProtection="1">
      <protection locked="0"/>
    </xf>
    <xf numFmtId="168" fontId="7" fillId="6" borderId="6" xfId="0" applyNumberFormat="1" applyFont="1" applyFill="1" applyBorder="1" applyProtection="1">
      <protection locked="0"/>
    </xf>
    <xf numFmtId="168" fontId="0" fillId="2" borderId="19" xfId="0" applyNumberFormat="1" applyFont="1" applyFill="1" applyBorder="1" applyProtection="1">
      <protection locked="0"/>
    </xf>
    <xf numFmtId="168" fontId="0" fillId="5" borderId="8" xfId="0" applyNumberFormat="1" applyFill="1" applyBorder="1" applyProtection="1">
      <protection locked="0"/>
    </xf>
    <xf numFmtId="168" fontId="0" fillId="21" borderId="8" xfId="0" applyNumberFormat="1" applyFont="1" applyFill="1" applyBorder="1" applyProtection="1">
      <protection locked="0"/>
    </xf>
    <xf numFmtId="168" fontId="41" fillId="12" borderId="8" xfId="0" applyNumberFormat="1" applyFont="1" applyFill="1" applyBorder="1" applyProtection="1">
      <protection hidden="1"/>
    </xf>
    <xf numFmtId="165" fontId="41" fillId="12" borderId="8" xfId="0" applyNumberFormat="1" applyFont="1" applyFill="1" applyBorder="1" applyProtection="1"/>
    <xf numFmtId="168" fontId="55" fillId="12" borderId="8" xfId="0" applyNumberFormat="1" applyFont="1" applyFill="1" applyBorder="1"/>
    <xf numFmtId="165" fontId="40" fillId="12" borderId="17" xfId="0" applyNumberFormat="1" applyFont="1" applyFill="1" applyBorder="1"/>
    <xf numFmtId="168" fontId="41" fillId="12" borderId="19" xfId="0" applyNumberFormat="1" applyFont="1" applyFill="1" applyBorder="1" applyProtection="1">
      <protection hidden="1"/>
    </xf>
    <xf numFmtId="168" fontId="41" fillId="12" borderId="8" xfId="0" applyNumberFormat="1" applyFont="1" applyFill="1" applyBorder="1"/>
    <xf numFmtId="168" fontId="55" fillId="12" borderId="8" xfId="0" applyNumberFormat="1" applyFont="1" applyFill="1" applyBorder="1" applyProtection="1"/>
    <xf numFmtId="165" fontId="40" fillId="12" borderId="17" xfId="0" applyNumberFormat="1" applyFont="1" applyFill="1" applyBorder="1" applyProtection="1"/>
    <xf numFmtId="168" fontId="1" fillId="22" borderId="30" xfId="0" applyNumberFormat="1" applyFont="1" applyFill="1" applyBorder="1" applyProtection="1">
      <protection locked="0"/>
    </xf>
    <xf numFmtId="165" fontId="1" fillId="23" borderId="0" xfId="0" applyNumberFormat="1" applyFont="1" applyFill="1" applyBorder="1" applyProtection="1"/>
    <xf numFmtId="165" fontId="1" fillId="23" borderId="0" xfId="0" applyNumberFormat="1" applyFont="1" applyFill="1" applyBorder="1" applyProtection="1">
      <protection locked="0"/>
    </xf>
    <xf numFmtId="165" fontId="0" fillId="23" borderId="0" xfId="0" applyNumberFormat="1" applyFill="1" applyProtection="1"/>
    <xf numFmtId="165" fontId="0" fillId="23" borderId="0" xfId="0" applyNumberFormat="1" applyFill="1" applyProtection="1">
      <protection locked="0"/>
    </xf>
    <xf numFmtId="14" fontId="0" fillId="23" borderId="0" xfId="0" applyNumberFormat="1" applyFill="1" applyProtection="1"/>
    <xf numFmtId="165" fontId="1" fillId="23" borderId="1" xfId="0" applyNumberFormat="1" applyFont="1" applyFill="1" applyBorder="1" applyProtection="1"/>
    <xf numFmtId="167" fontId="1" fillId="23" borderId="1" xfId="0" applyNumberFormat="1" applyFont="1" applyFill="1" applyBorder="1" applyAlignment="1" applyProtection="1">
      <alignment horizontal="left"/>
    </xf>
    <xf numFmtId="167" fontId="1" fillId="23" borderId="11" xfId="0" applyNumberFormat="1" applyFont="1" applyFill="1" applyBorder="1" applyAlignment="1" applyProtection="1">
      <alignment horizontal="left"/>
    </xf>
    <xf numFmtId="165" fontId="7" fillId="23" borderId="0" xfId="0" applyNumberFormat="1" applyFont="1" applyFill="1" applyProtection="1"/>
    <xf numFmtId="165" fontId="5" fillId="23" borderId="0" xfId="0" applyNumberFormat="1" applyFont="1" applyFill="1" applyProtection="1"/>
    <xf numFmtId="165" fontId="3" fillId="0" borderId="0" xfId="0" applyNumberFormat="1" applyFont="1" applyBorder="1" applyProtection="1">
      <protection locked="0"/>
    </xf>
    <xf numFmtId="165" fontId="4" fillId="0" borderId="0" xfId="0" applyNumberFormat="1" applyFont="1" applyProtection="1">
      <protection locked="0" hidden="1"/>
    </xf>
    <xf numFmtId="165" fontId="3" fillId="0" borderId="0" xfId="0" applyNumberFormat="1" applyFont="1" applyProtection="1">
      <protection locked="0" hidden="1"/>
    </xf>
    <xf numFmtId="0" fontId="1" fillId="0" borderId="5" xfId="0" applyFont="1" applyBorder="1" applyAlignment="1" applyProtection="1">
      <alignment horizontal="left"/>
      <protection locked="0"/>
    </xf>
    <xf numFmtId="0" fontId="10" fillId="0" borderId="2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31" xfId="0" applyFont="1" applyBorder="1" applyProtection="1">
      <protection locked="0"/>
    </xf>
    <xf numFmtId="168" fontId="41" fillId="15" borderId="31" xfId="0" quotePrefix="1" applyNumberFormat="1" applyFont="1" applyFill="1" applyBorder="1" applyAlignment="1" applyProtection="1">
      <alignment horizontal="center"/>
      <protection locked="0"/>
    </xf>
    <xf numFmtId="168" fontId="41" fillId="15" borderId="28" xfId="0" quotePrefix="1" applyNumberFormat="1" applyFont="1" applyFill="1" applyBorder="1" applyAlignment="1" applyProtection="1">
      <alignment horizontal="center"/>
      <protection locked="0"/>
    </xf>
    <xf numFmtId="168" fontId="0" fillId="26" borderId="8" xfId="0" applyNumberFormat="1" applyFill="1" applyBorder="1" applyProtection="1">
      <protection locked="0"/>
    </xf>
    <xf numFmtId="168" fontId="0" fillId="6" borderId="9" xfId="0" applyNumberFormat="1" applyFill="1" applyBorder="1" applyProtection="1">
      <protection locked="0"/>
    </xf>
    <xf numFmtId="168" fontId="0" fillId="6" borderId="8" xfId="0" applyNumberFormat="1" applyFill="1" applyBorder="1" applyProtection="1">
      <protection locked="0"/>
    </xf>
    <xf numFmtId="0" fontId="38" fillId="0" borderId="0" xfId="0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168" fontId="44" fillId="6" borderId="8" xfId="0" applyNumberFormat="1" applyFont="1" applyFill="1" applyBorder="1" applyAlignment="1" applyProtection="1">
      <protection locked="0"/>
    </xf>
    <xf numFmtId="168" fontId="40" fillId="2" borderId="70" xfId="0" applyNumberFormat="1" applyFont="1" applyFill="1" applyBorder="1" applyProtection="1">
      <protection locked="0"/>
    </xf>
    <xf numFmtId="168" fontId="40" fillId="2" borderId="21" xfId="0" applyNumberFormat="1" applyFont="1" applyFill="1" applyBorder="1" applyProtection="1">
      <protection locked="0"/>
    </xf>
    <xf numFmtId="168" fontId="51" fillId="0" borderId="0" xfId="0" applyNumberFormat="1" applyFont="1" applyFill="1" applyBorder="1" applyProtection="1">
      <protection locked="0"/>
    </xf>
    <xf numFmtId="168" fontId="41" fillId="0" borderId="8" xfId="0" applyNumberFormat="1" applyFont="1" applyFill="1" applyBorder="1" applyAlignment="1" applyProtection="1">
      <alignment horizontal="right"/>
      <protection locked="0"/>
    </xf>
    <xf numFmtId="168" fontId="45" fillId="14" borderId="8" xfId="0" applyNumberFormat="1" applyFont="1" applyFill="1" applyBorder="1" applyProtection="1">
      <protection locked="0"/>
    </xf>
    <xf numFmtId="0" fontId="41" fillId="6" borderId="8" xfId="0" applyFont="1" applyFill="1" applyBorder="1" applyProtection="1">
      <protection locked="0"/>
    </xf>
    <xf numFmtId="168" fontId="56" fillId="2" borderId="8" xfId="0" applyNumberFormat="1" applyFont="1" applyFill="1" applyBorder="1" applyProtection="1">
      <protection locked="0"/>
    </xf>
    <xf numFmtId="168" fontId="57" fillId="6" borderId="8" xfId="0" applyNumberFormat="1" applyFont="1" applyFill="1" applyBorder="1" applyAlignment="1" applyProtection="1">
      <protection locked="0"/>
    </xf>
    <xf numFmtId="168" fontId="57" fillId="6" borderId="9" xfId="0" applyNumberFormat="1" applyFont="1" applyFill="1" applyBorder="1" applyProtection="1">
      <protection locked="0"/>
    </xf>
    <xf numFmtId="168" fontId="57" fillId="6" borderId="10" xfId="0" applyNumberFormat="1" applyFont="1" applyFill="1" applyBorder="1" applyProtection="1">
      <protection locked="0"/>
    </xf>
    <xf numFmtId="168" fontId="58" fillId="6" borderId="8" xfId="0" applyNumberFormat="1" applyFont="1" applyFill="1" applyBorder="1" applyProtection="1">
      <protection locked="0"/>
    </xf>
    <xf numFmtId="168" fontId="58" fillId="0" borderId="8" xfId="0" applyNumberFormat="1" applyFont="1" applyBorder="1" applyProtection="1">
      <protection locked="0"/>
    </xf>
    <xf numFmtId="168" fontId="58" fillId="2" borderId="8" xfId="0" applyNumberFormat="1" applyFont="1" applyFill="1" applyBorder="1" applyProtection="1">
      <protection locked="0"/>
    </xf>
    <xf numFmtId="168" fontId="58" fillId="14" borderId="8" xfId="0" applyNumberFormat="1" applyFont="1" applyFill="1" applyBorder="1" applyProtection="1">
      <protection locked="0"/>
    </xf>
    <xf numFmtId="168" fontId="58" fillId="13" borderId="8" xfId="0" applyNumberFormat="1" applyFont="1" applyFill="1" applyBorder="1" applyProtection="1">
      <protection locked="0"/>
    </xf>
    <xf numFmtId="168" fontId="58" fillId="5" borderId="8" xfId="0" applyNumberFormat="1" applyFont="1" applyFill="1" applyBorder="1" applyProtection="1">
      <protection locked="0"/>
    </xf>
    <xf numFmtId="168" fontId="55" fillId="0" borderId="0" xfId="0" applyNumberFormat="1" applyFont="1" applyFill="1" applyProtection="1">
      <protection locked="0"/>
    </xf>
    <xf numFmtId="168" fontId="58" fillId="0" borderId="0" xfId="0" applyNumberFormat="1" applyFont="1" applyFill="1" applyProtection="1">
      <protection locked="0"/>
    </xf>
    <xf numFmtId="168" fontId="40" fillId="14" borderId="8" xfId="0" applyNumberFormat="1" applyFont="1" applyFill="1" applyBorder="1" applyProtection="1">
      <protection locked="0"/>
    </xf>
    <xf numFmtId="168" fontId="59" fillId="20" borderId="37" xfId="4" applyNumberFormat="1" applyFont="1" applyBorder="1" applyAlignment="1" applyProtection="1">
      <alignment horizontal="center"/>
      <protection locked="0"/>
    </xf>
    <xf numFmtId="168" fontId="59" fillId="20" borderId="38" xfId="4" applyNumberFormat="1" applyFont="1" applyBorder="1" applyAlignment="1" applyProtection="1">
      <alignment horizontal="center"/>
      <protection locked="0"/>
    </xf>
    <xf numFmtId="168" fontId="41" fillId="15" borderId="27" xfId="0" applyNumberFormat="1" applyFont="1" applyFill="1" applyBorder="1" applyProtection="1">
      <protection locked="0"/>
    </xf>
    <xf numFmtId="168" fontId="59" fillId="20" borderId="28" xfId="4" applyNumberFormat="1" applyFont="1" applyBorder="1" applyAlignment="1" applyProtection="1">
      <alignment horizontal="center"/>
      <protection locked="0"/>
    </xf>
    <xf numFmtId="168" fontId="41" fillId="15" borderId="27" xfId="0" quotePrefix="1" applyNumberFormat="1" applyFont="1" applyFill="1" applyBorder="1" applyAlignment="1" applyProtection="1">
      <alignment horizontal="center"/>
      <protection locked="0"/>
    </xf>
    <xf numFmtId="168" fontId="59" fillId="20" borderId="18" xfId="4" applyNumberFormat="1" applyFont="1" applyBorder="1" applyAlignment="1" applyProtection="1">
      <alignment horizontal="right"/>
      <protection locked="0"/>
    </xf>
    <xf numFmtId="168" fontId="60" fillId="15" borderId="35" xfId="0" quotePrefix="1" applyNumberFormat="1" applyFont="1" applyFill="1" applyBorder="1" applyAlignment="1" applyProtection="1">
      <alignment horizontal="center"/>
      <protection locked="0"/>
    </xf>
    <xf numFmtId="168" fontId="59" fillId="20" borderId="35" xfId="4" applyNumberFormat="1" applyFont="1" applyBorder="1" applyAlignment="1" applyProtection="1">
      <alignment horizontal="right"/>
      <protection locked="0"/>
    </xf>
    <xf numFmtId="168" fontId="60" fillId="15" borderId="35" xfId="0" quotePrefix="1" applyNumberFormat="1" applyFont="1" applyFill="1" applyBorder="1" applyAlignment="1" applyProtection="1">
      <protection locked="0"/>
    </xf>
    <xf numFmtId="168" fontId="60" fillId="15" borderId="0" xfId="0" quotePrefix="1" applyNumberFormat="1" applyFont="1" applyFill="1" applyBorder="1" applyAlignment="1" applyProtection="1">
      <alignment horizontal="center"/>
      <protection locked="0"/>
    </xf>
    <xf numFmtId="168" fontId="59" fillId="20" borderId="0" xfId="4" applyNumberFormat="1" applyFont="1" applyBorder="1" applyAlignment="1" applyProtection="1">
      <alignment horizontal="right"/>
      <protection locked="0"/>
    </xf>
    <xf numFmtId="168" fontId="60" fillId="15" borderId="0" xfId="0" quotePrefix="1" applyNumberFormat="1" applyFont="1" applyFill="1" applyBorder="1" applyAlignment="1" applyProtection="1">
      <protection locked="0"/>
    </xf>
    <xf numFmtId="168" fontId="40" fillId="15" borderId="67" xfId="0" applyNumberFormat="1" applyFont="1" applyFill="1" applyBorder="1" applyAlignment="1" applyProtection="1">
      <protection locked="0"/>
    </xf>
    <xf numFmtId="168" fontId="40" fillId="15" borderId="47" xfId="0" applyNumberFormat="1" applyFont="1" applyFill="1" applyBorder="1" applyAlignment="1" applyProtection="1">
      <protection locked="0"/>
    </xf>
    <xf numFmtId="168" fontId="41" fillId="15" borderId="27" xfId="0" quotePrefix="1" applyNumberFormat="1" applyFont="1" applyFill="1" applyBorder="1" applyAlignment="1" applyProtection="1">
      <alignment horizontal="left"/>
      <protection locked="0"/>
    </xf>
    <xf numFmtId="168" fontId="41" fillId="15" borderId="11" xfId="0" quotePrefix="1" applyNumberFormat="1" applyFont="1" applyFill="1" applyBorder="1" applyAlignment="1" applyProtection="1">
      <alignment horizontal="left"/>
      <protection locked="0"/>
    </xf>
    <xf numFmtId="168" fontId="59" fillId="20" borderId="19" xfId="4" applyNumberFormat="1" applyFont="1" applyBorder="1" applyAlignment="1" applyProtection="1">
      <alignment horizontal="right"/>
      <protection locked="0"/>
    </xf>
    <xf numFmtId="168" fontId="59" fillId="20" borderId="19" xfId="4" quotePrefix="1" applyNumberFormat="1" applyFont="1" applyBorder="1" applyAlignment="1" applyProtection="1">
      <alignment horizontal="right"/>
      <protection locked="0"/>
    </xf>
    <xf numFmtId="168" fontId="59" fillId="20" borderId="8" xfId="4" applyNumberFormat="1" applyFont="1" applyBorder="1" applyAlignment="1" applyProtection="1">
      <alignment horizontal="right"/>
      <protection locked="0"/>
    </xf>
    <xf numFmtId="168" fontId="41" fillId="15" borderId="10" xfId="0" quotePrefix="1" applyNumberFormat="1" applyFont="1" applyFill="1" applyBorder="1" applyAlignment="1" applyProtection="1">
      <protection locked="0"/>
    </xf>
    <xf numFmtId="168" fontId="59" fillId="20" borderId="8" xfId="4" applyNumberFormat="1" applyFont="1" applyBorder="1" applyAlignment="1" applyProtection="1">
      <alignment horizontal="center"/>
      <protection locked="0"/>
    </xf>
    <xf numFmtId="168" fontId="41" fillId="15" borderId="6" xfId="0" applyNumberFormat="1" applyFont="1" applyFill="1" applyBorder="1" applyProtection="1">
      <protection locked="0"/>
    </xf>
    <xf numFmtId="168" fontId="41" fillId="15" borderId="10" xfId="0" applyNumberFormat="1" applyFont="1" applyFill="1" applyBorder="1" applyAlignment="1" applyProtection="1">
      <alignment horizontal="center"/>
      <protection locked="0"/>
    </xf>
    <xf numFmtId="168" fontId="40" fillId="0" borderId="8" xfId="0" applyNumberFormat="1" applyFont="1" applyFill="1" applyBorder="1" applyAlignment="1" applyProtection="1">
      <alignment horizontal="center"/>
      <protection locked="0"/>
    </xf>
    <xf numFmtId="168" fontId="41" fillId="15" borderId="8" xfId="0" applyNumberFormat="1" applyFont="1" applyFill="1" applyBorder="1" applyAlignment="1" applyProtection="1">
      <alignment horizontal="center"/>
      <protection locked="0"/>
    </xf>
    <xf numFmtId="168" fontId="59" fillId="20" borderId="8" xfId="4" applyNumberFormat="1" applyFont="1" applyBorder="1" applyAlignment="1" applyProtection="1">
      <protection locked="0"/>
    </xf>
    <xf numFmtId="168" fontId="45" fillId="15" borderId="10" xfId="0" applyNumberFormat="1" applyFont="1" applyFill="1" applyBorder="1" applyProtection="1">
      <protection locked="0"/>
    </xf>
    <xf numFmtId="168" fontId="40" fillId="2" borderId="4" xfId="0" applyNumberFormat="1" applyFont="1" applyFill="1" applyBorder="1" applyProtection="1">
      <protection locked="0"/>
    </xf>
    <xf numFmtId="168" fontId="41" fillId="15" borderId="25" xfId="0" applyNumberFormat="1" applyFont="1" applyFill="1" applyBorder="1" applyProtection="1">
      <protection locked="0"/>
    </xf>
    <xf numFmtId="168" fontId="59" fillId="20" borderId="15" xfId="4" applyNumberFormat="1" applyFont="1" applyBorder="1" applyProtection="1">
      <protection locked="0"/>
    </xf>
    <xf numFmtId="168" fontId="59" fillId="20" borderId="10" xfId="4" applyNumberFormat="1" applyFont="1" applyBorder="1" applyAlignment="1" applyProtection="1">
      <protection locked="0"/>
    </xf>
    <xf numFmtId="168" fontId="59" fillId="20" borderId="8" xfId="4" applyNumberFormat="1" applyFont="1" applyBorder="1" applyProtection="1">
      <protection locked="0"/>
    </xf>
    <xf numFmtId="168" fontId="51" fillId="15" borderId="10" xfId="0" applyNumberFormat="1" applyFont="1" applyFill="1" applyBorder="1" applyProtection="1">
      <protection locked="0"/>
    </xf>
    <xf numFmtId="168" fontId="59" fillId="20" borderId="24" xfId="4" applyNumberFormat="1" applyFont="1" applyBorder="1" applyProtection="1">
      <protection locked="0"/>
    </xf>
    <xf numFmtId="168" fontId="41" fillId="15" borderId="33" xfId="0" applyNumberFormat="1" applyFont="1" applyFill="1" applyBorder="1" applyProtection="1">
      <protection locked="0"/>
    </xf>
    <xf numFmtId="168" fontId="41" fillId="15" borderId="58" xfId="0" applyNumberFormat="1" applyFont="1" applyFill="1" applyBorder="1" applyProtection="1">
      <protection locked="0"/>
    </xf>
    <xf numFmtId="168" fontId="59" fillId="20" borderId="57" xfId="4" applyNumberFormat="1" applyFont="1" applyBorder="1" applyProtection="1">
      <protection locked="0"/>
    </xf>
    <xf numFmtId="168" fontId="41" fillId="15" borderId="22" xfId="0" quotePrefix="1" applyNumberFormat="1" applyFont="1" applyFill="1" applyBorder="1" applyAlignment="1" applyProtection="1">
      <protection locked="0"/>
    </xf>
    <xf numFmtId="168" fontId="41" fillId="15" borderId="20" xfId="0" quotePrefix="1" applyNumberFormat="1" applyFont="1" applyFill="1" applyBorder="1" applyAlignment="1" applyProtection="1">
      <protection locked="0"/>
    </xf>
    <xf numFmtId="168" fontId="40" fillId="2" borderId="14" xfId="0" applyNumberFormat="1" applyFont="1" applyFill="1" applyBorder="1" applyProtection="1">
      <protection locked="0"/>
    </xf>
    <xf numFmtId="168" fontId="41" fillId="11" borderId="8" xfId="0" applyNumberFormat="1" applyFont="1" applyFill="1" applyBorder="1" applyProtection="1">
      <protection locked="0"/>
    </xf>
    <xf numFmtId="168" fontId="59" fillId="20" borderId="43" xfId="4" applyNumberFormat="1" applyFont="1" applyBorder="1" applyProtection="1">
      <protection locked="0"/>
    </xf>
    <xf numFmtId="168" fontId="40" fillId="2" borderId="52" xfId="0" applyNumberFormat="1" applyFont="1" applyFill="1" applyBorder="1" applyProtection="1">
      <protection locked="0"/>
    </xf>
    <xf numFmtId="168" fontId="59" fillId="20" borderId="53" xfId="4" applyNumberFormat="1" applyFont="1" applyBorder="1" applyProtection="1">
      <protection locked="0"/>
    </xf>
    <xf numFmtId="168" fontId="59" fillId="20" borderId="9" xfId="4" applyNumberFormat="1" applyFont="1" applyBorder="1" applyProtection="1">
      <protection locked="0"/>
    </xf>
    <xf numFmtId="168" fontId="59" fillId="20" borderId="0" xfId="4" applyNumberFormat="1" applyFont="1" applyBorder="1" applyProtection="1">
      <protection locked="0"/>
    </xf>
    <xf numFmtId="168" fontId="59" fillId="20" borderId="19" xfId="4" applyNumberFormat="1" applyFont="1" applyBorder="1" applyProtection="1">
      <protection locked="0"/>
    </xf>
    <xf numFmtId="168" fontId="41" fillId="0" borderId="40" xfId="0" applyNumberFormat="1" applyFont="1" applyBorder="1" applyProtection="1">
      <protection locked="0"/>
    </xf>
    <xf numFmtId="168" fontId="51" fillId="13" borderId="8" xfId="0" applyNumberFormat="1" applyFont="1" applyFill="1" applyBorder="1" applyProtection="1">
      <protection locked="0"/>
    </xf>
    <xf numFmtId="168" fontId="41" fillId="0" borderId="50" xfId="0" applyNumberFormat="1" applyFont="1" applyFill="1" applyBorder="1" applyProtection="1">
      <protection locked="0"/>
    </xf>
    <xf numFmtId="168" fontId="45" fillId="2" borderId="19" xfId="0" applyNumberFormat="1" applyFont="1" applyFill="1" applyBorder="1" applyProtection="1">
      <protection locked="0"/>
    </xf>
    <xf numFmtId="168" fontId="45" fillId="0" borderId="8" xfId="0" applyNumberFormat="1" applyFont="1" applyBorder="1" applyAlignment="1" applyProtection="1">
      <alignment horizontal="left"/>
      <protection locked="0"/>
    </xf>
    <xf numFmtId="168" fontId="41" fillId="18" borderId="21" xfId="0" applyNumberFormat="1" applyFont="1" applyFill="1" applyBorder="1" applyProtection="1">
      <protection locked="0"/>
    </xf>
    <xf numFmtId="168" fontId="41" fillId="18" borderId="23" xfId="0" applyNumberFormat="1" applyFont="1" applyFill="1" applyBorder="1" applyProtection="1">
      <protection locked="0"/>
    </xf>
    <xf numFmtId="168" fontId="59" fillId="20" borderId="10" xfId="4" applyNumberFormat="1" applyFont="1" applyBorder="1" applyProtection="1">
      <protection locked="0"/>
    </xf>
    <xf numFmtId="168" fontId="41" fillId="18" borderId="41" xfId="0" applyNumberFormat="1" applyFont="1" applyFill="1" applyBorder="1" applyProtection="1">
      <protection locked="0"/>
    </xf>
    <xf numFmtId="168" fontId="41" fillId="18" borderId="40" xfId="0" applyNumberFormat="1" applyFont="1" applyFill="1" applyBorder="1" applyProtection="1">
      <protection locked="0"/>
    </xf>
    <xf numFmtId="168" fontId="51" fillId="18" borderId="8" xfId="0" applyNumberFormat="1" applyFont="1" applyFill="1" applyBorder="1" applyProtection="1">
      <protection locked="0"/>
    </xf>
    <xf numFmtId="168" fontId="40" fillId="2" borderId="6" xfId="0" applyNumberFormat="1" applyFont="1" applyFill="1" applyBorder="1" applyProtection="1">
      <protection locked="0"/>
    </xf>
    <xf numFmtId="168" fontId="41" fillId="18" borderId="25" xfId="0" applyNumberFormat="1" applyFont="1" applyFill="1" applyBorder="1" applyProtection="1">
      <protection locked="0"/>
    </xf>
    <xf numFmtId="168" fontId="61" fillId="0" borderId="38" xfId="0" applyNumberFormat="1" applyFont="1" applyFill="1" applyBorder="1" applyProtection="1">
      <protection locked="0"/>
    </xf>
    <xf numFmtId="168" fontId="61" fillId="0" borderId="0" xfId="0" applyNumberFormat="1" applyFont="1" applyFill="1" applyProtection="1">
      <protection locked="0"/>
    </xf>
    <xf numFmtId="168" fontId="41" fillId="18" borderId="4" xfId="0" applyNumberFormat="1" applyFont="1" applyFill="1" applyBorder="1" applyProtection="1">
      <protection locked="0"/>
    </xf>
    <xf numFmtId="168" fontId="41" fillId="18" borderId="14" xfId="0" applyNumberFormat="1" applyFont="1" applyFill="1" applyBorder="1" applyProtection="1">
      <protection locked="0"/>
    </xf>
    <xf numFmtId="168" fontId="59" fillId="20" borderId="41" xfId="4" applyNumberFormat="1" applyFont="1" applyBorder="1" applyProtection="1">
      <protection locked="0"/>
    </xf>
    <xf numFmtId="168" fontId="41" fillId="25" borderId="8" xfId="0" applyNumberFormat="1" applyFont="1" applyFill="1" applyBorder="1" applyProtection="1">
      <protection locked="0"/>
    </xf>
    <xf numFmtId="168" fontId="44" fillId="2" borderId="8" xfId="0" applyNumberFormat="1" applyFont="1" applyFill="1" applyBorder="1" applyProtection="1">
      <protection locked="0"/>
    </xf>
    <xf numFmtId="168" fontId="47" fillId="0" borderId="0" xfId="0" applyNumberFormat="1" applyFont="1" applyBorder="1" applyProtection="1">
      <protection locked="0"/>
    </xf>
    <xf numFmtId="168" fontId="41" fillId="18" borderId="65" xfId="0" applyNumberFormat="1" applyFont="1" applyFill="1" applyBorder="1" applyProtection="1">
      <protection locked="0"/>
    </xf>
    <xf numFmtId="168" fontId="41" fillId="18" borderId="39" xfId="0" applyNumberFormat="1" applyFont="1" applyFill="1" applyBorder="1" applyProtection="1">
      <protection locked="0"/>
    </xf>
    <xf numFmtId="168" fontId="44" fillId="0" borderId="8" xfId="0" applyNumberFormat="1" applyFont="1" applyBorder="1" applyProtection="1">
      <protection locked="0"/>
    </xf>
    <xf numFmtId="168" fontId="44" fillId="2" borderId="8" xfId="0" quotePrefix="1" applyNumberFormat="1" applyFont="1" applyFill="1" applyBorder="1" applyAlignment="1" applyProtection="1">
      <alignment horizontal="left"/>
      <protection locked="0"/>
    </xf>
    <xf numFmtId="168" fontId="62" fillId="2" borderId="8" xfId="0" applyNumberFormat="1" applyFont="1" applyFill="1" applyBorder="1" applyAlignment="1" applyProtection="1">
      <alignment horizontal="left"/>
      <protection locked="0"/>
    </xf>
    <xf numFmtId="168" fontId="45" fillId="6" borderId="9" xfId="0" applyNumberFormat="1" applyFont="1" applyFill="1" applyBorder="1" applyProtection="1">
      <protection locked="0"/>
    </xf>
    <xf numFmtId="168" fontId="47" fillId="0" borderId="0" xfId="0" applyNumberFormat="1" applyFont="1" applyFill="1" applyBorder="1" applyProtection="1">
      <protection locked="0"/>
    </xf>
    <xf numFmtId="168" fontId="47" fillId="2" borderId="8" xfId="0" applyNumberFormat="1" applyFont="1" applyFill="1" applyBorder="1" applyAlignment="1" applyProtection="1">
      <alignment horizontal="left"/>
      <protection locked="0"/>
    </xf>
    <xf numFmtId="168" fontId="51" fillId="0" borderId="0" xfId="0" applyNumberFormat="1" applyFont="1" applyFill="1" applyProtection="1">
      <protection locked="0"/>
    </xf>
    <xf numFmtId="168" fontId="59" fillId="20" borderId="40" xfId="4" applyNumberFormat="1" applyFont="1" applyBorder="1" applyProtection="1">
      <protection locked="0"/>
    </xf>
    <xf numFmtId="168" fontId="59" fillId="20" borderId="38" xfId="4" applyNumberFormat="1" applyFont="1" applyBorder="1" applyProtection="1">
      <protection locked="0"/>
    </xf>
    <xf numFmtId="168" fontId="59" fillId="20" borderId="27" xfId="4" applyNumberFormat="1" applyFont="1" applyBorder="1" applyProtection="1">
      <protection locked="0"/>
    </xf>
    <xf numFmtId="168" fontId="59" fillId="20" borderId="11" xfId="4" applyNumberFormat="1" applyFont="1" applyBorder="1" applyProtection="1">
      <protection locked="0"/>
    </xf>
    <xf numFmtId="168" fontId="59" fillId="20" borderId="28" xfId="4" applyNumberFormat="1" applyFont="1" applyBorder="1" applyProtection="1">
      <protection locked="0"/>
    </xf>
    <xf numFmtId="168" fontId="41" fillId="18" borderId="51" xfId="0" applyNumberFormat="1" applyFont="1" applyFill="1" applyBorder="1" applyProtection="1">
      <protection locked="0"/>
    </xf>
    <xf numFmtId="168" fontId="41" fillId="18" borderId="0" xfId="0" applyNumberFormat="1" applyFont="1" applyFill="1" applyBorder="1" applyProtection="1">
      <protection locked="0"/>
    </xf>
    <xf numFmtId="168" fontId="41" fillId="18" borderId="38" xfId="0" applyNumberFormat="1" applyFont="1" applyFill="1" applyBorder="1" applyProtection="1">
      <protection locked="0"/>
    </xf>
    <xf numFmtId="168" fontId="59" fillId="20" borderId="39" xfId="4" applyNumberFormat="1" applyFont="1" applyBorder="1" applyProtection="1">
      <protection locked="0"/>
    </xf>
    <xf numFmtId="168" fontId="41" fillId="18" borderId="27" xfId="0" applyNumberFormat="1" applyFont="1" applyFill="1" applyBorder="1" applyProtection="1">
      <protection locked="0"/>
    </xf>
    <xf numFmtId="168" fontId="41" fillId="18" borderId="11" xfId="0" applyNumberFormat="1" applyFont="1" applyFill="1" applyBorder="1" applyProtection="1">
      <protection locked="0"/>
    </xf>
    <xf numFmtId="168" fontId="41" fillId="18" borderId="28" xfId="0" applyNumberFormat="1" applyFont="1" applyFill="1" applyBorder="1" applyProtection="1">
      <protection locked="0"/>
    </xf>
    <xf numFmtId="168" fontId="59" fillId="20" borderId="23" xfId="4" applyNumberFormat="1" applyFont="1" applyBorder="1" applyProtection="1">
      <protection locked="0"/>
    </xf>
    <xf numFmtId="168" fontId="41" fillId="18" borderId="64" xfId="0" applyNumberFormat="1" applyFont="1" applyFill="1" applyBorder="1" applyProtection="1">
      <protection locked="0"/>
    </xf>
    <xf numFmtId="168" fontId="63" fillId="0" borderId="8" xfId="0" applyNumberFormat="1" applyFont="1" applyBorder="1" applyProtection="1">
      <protection locked="0"/>
    </xf>
    <xf numFmtId="168" fontId="55" fillId="0" borderId="8" xfId="0" applyNumberFormat="1" applyFont="1" applyFill="1" applyBorder="1" applyProtection="1">
      <protection locked="0"/>
    </xf>
    <xf numFmtId="168" fontId="47" fillId="0" borderId="0" xfId="0" applyNumberFormat="1" applyFont="1" applyProtection="1">
      <protection locked="0"/>
    </xf>
    <xf numFmtId="168" fontId="40" fillId="6" borderId="9" xfId="0" applyNumberFormat="1" applyFont="1" applyFill="1" applyBorder="1" applyAlignment="1" applyProtection="1">
      <alignment horizontal="left"/>
      <protection locked="0"/>
    </xf>
    <xf numFmtId="168" fontId="51" fillId="6" borderId="15" xfId="0" applyNumberFormat="1" applyFont="1" applyFill="1" applyBorder="1" applyProtection="1">
      <protection locked="0"/>
    </xf>
    <xf numFmtId="168" fontId="41" fillId="6" borderId="0" xfId="0" applyNumberFormat="1" applyFont="1" applyFill="1" applyProtection="1">
      <protection locked="0"/>
    </xf>
    <xf numFmtId="168" fontId="44" fillId="6" borderId="9" xfId="0" applyNumberFormat="1" applyFont="1" applyFill="1" applyBorder="1" applyAlignment="1" applyProtection="1">
      <protection locked="0"/>
    </xf>
    <xf numFmtId="0" fontId="41" fillId="6" borderId="10" xfId="0" applyFont="1" applyFill="1" applyBorder="1" applyAlignment="1" applyProtection="1">
      <protection locked="0"/>
    </xf>
    <xf numFmtId="168" fontId="5" fillId="2" borderId="8" xfId="0" applyNumberFormat="1" applyFont="1" applyFill="1" applyBorder="1" applyProtection="1">
      <protection locked="0"/>
    </xf>
    <xf numFmtId="168" fontId="5" fillId="2" borderId="8" xfId="0" applyNumberFormat="1" applyFont="1" applyFill="1" applyBorder="1" applyAlignment="1" applyProtection="1">
      <alignment horizontal="left"/>
      <protection locked="0"/>
    </xf>
    <xf numFmtId="168" fontId="1" fillId="0" borderId="0" xfId="0" applyNumberFormat="1" applyFont="1" applyFill="1" applyProtection="1">
      <protection locked="0"/>
    </xf>
    <xf numFmtId="168" fontId="0" fillId="0" borderId="0" xfId="0" applyNumberFormat="1" applyFont="1" applyFill="1" applyProtection="1">
      <protection locked="0"/>
    </xf>
    <xf numFmtId="168" fontId="0" fillId="0" borderId="8" xfId="0" applyNumberFormat="1" applyBorder="1" applyProtection="1">
      <protection locked="0"/>
    </xf>
    <xf numFmtId="168" fontId="0" fillId="3" borderId="8" xfId="0" applyNumberFormat="1" applyFont="1" applyFill="1" applyBorder="1" applyProtection="1">
      <protection locked="0"/>
    </xf>
    <xf numFmtId="168" fontId="44" fillId="6" borderId="8" xfId="0" applyNumberFormat="1" applyFont="1" applyFill="1" applyBorder="1" applyAlignment="1" applyProtection="1">
      <protection locked="0"/>
    </xf>
    <xf numFmtId="168" fontId="33" fillId="0" borderId="8" xfId="0" applyNumberFormat="1" applyFont="1" applyBorder="1" applyProtection="1">
      <protection locked="0"/>
    </xf>
    <xf numFmtId="168" fontId="33" fillId="0" borderId="19" xfId="0" applyNumberFormat="1" applyFont="1" applyBorder="1" applyProtection="1">
      <protection locked="0"/>
    </xf>
    <xf numFmtId="168" fontId="0" fillId="6" borderId="19" xfId="0" applyNumberFormat="1" applyFont="1" applyFill="1" applyBorder="1" applyProtection="1">
      <protection locked="0"/>
    </xf>
    <xf numFmtId="168" fontId="0" fillId="0" borderId="19" xfId="0" applyNumberFormat="1" applyFont="1" applyFill="1" applyBorder="1" applyProtection="1">
      <protection locked="0"/>
    </xf>
    <xf numFmtId="168" fontId="0" fillId="14" borderId="19" xfId="0" applyNumberFormat="1" applyFont="1" applyFill="1" applyBorder="1" applyProtection="1">
      <protection locked="0"/>
    </xf>
    <xf numFmtId="168" fontId="0" fillId="5" borderId="19" xfId="0" applyNumberFormat="1" applyFont="1" applyFill="1" applyBorder="1" applyProtection="1">
      <protection locked="0"/>
    </xf>
    <xf numFmtId="168" fontId="33" fillId="2" borderId="8" xfId="0" applyNumberFormat="1" applyFont="1" applyFill="1" applyBorder="1" applyProtection="1">
      <protection locked="0"/>
    </xf>
    <xf numFmtId="168" fontId="0" fillId="0" borderId="19" xfId="0" applyNumberFormat="1" applyBorder="1" applyProtection="1">
      <protection locked="0"/>
    </xf>
    <xf numFmtId="168" fontId="5" fillId="0" borderId="8" xfId="0" applyNumberFormat="1" applyFont="1" applyBorder="1" applyProtection="1">
      <protection locked="0"/>
    </xf>
    <xf numFmtId="168" fontId="0" fillId="0" borderId="0" xfId="0" applyNumberFormat="1" applyFill="1" applyProtection="1">
      <protection locked="0"/>
    </xf>
    <xf numFmtId="168" fontId="0" fillId="13" borderId="19" xfId="0" applyNumberFormat="1" applyFont="1" applyFill="1" applyBorder="1" applyProtection="1">
      <protection locked="0"/>
    </xf>
    <xf numFmtId="168" fontId="0" fillId="0" borderId="0" xfId="0" applyNumberFormat="1" applyFont="1" applyFill="1"/>
    <xf numFmtId="168" fontId="7" fillId="6" borderId="9" xfId="0" applyNumberFormat="1" applyFont="1" applyFill="1" applyBorder="1" applyAlignment="1" applyProtection="1">
      <alignment horizontal="left"/>
      <protection locked="0"/>
    </xf>
    <xf numFmtId="168" fontId="1" fillId="0" borderId="8" xfId="0" applyNumberFormat="1" applyFont="1" applyFill="1" applyBorder="1" applyProtection="1">
      <protection locked="0"/>
    </xf>
    <xf numFmtId="168" fontId="1" fillId="14" borderId="8" xfId="0" applyNumberFormat="1" applyFont="1" applyFill="1" applyBorder="1" applyProtection="1">
      <protection locked="0"/>
    </xf>
    <xf numFmtId="168" fontId="0" fillId="14" borderId="0" xfId="0" applyNumberFormat="1" applyFont="1" applyFill="1" applyProtection="1">
      <protection locked="0"/>
    </xf>
    <xf numFmtId="168" fontId="1" fillId="0" borderId="37" xfId="0" applyNumberFormat="1" applyFont="1" applyFill="1" applyBorder="1" applyProtection="1">
      <protection locked="0"/>
    </xf>
    <xf numFmtId="168" fontId="0" fillId="0" borderId="38" xfId="0" applyNumberFormat="1" applyFont="1" applyFill="1" applyBorder="1" applyProtection="1">
      <protection locked="0"/>
    </xf>
    <xf numFmtId="168" fontId="0" fillId="6" borderId="8" xfId="0" applyNumberFormat="1" applyFont="1" applyFill="1" applyBorder="1" applyAlignment="1" applyProtection="1">
      <alignment horizontal="right"/>
      <protection locked="0"/>
    </xf>
    <xf numFmtId="168" fontId="38" fillId="14" borderId="8" xfId="0" applyNumberFormat="1" applyFont="1" applyFill="1" applyBorder="1" applyProtection="1">
      <protection locked="0"/>
    </xf>
    <xf numFmtId="168" fontId="5" fillId="14" borderId="8" xfId="0" applyNumberFormat="1" applyFont="1" applyFill="1" applyBorder="1" applyProtection="1">
      <protection locked="0"/>
    </xf>
    <xf numFmtId="168" fontId="59" fillId="20" borderId="8" xfId="4" applyNumberFormat="1" applyFont="1" applyBorder="1" applyAlignment="1" applyProtection="1">
      <alignment horizontal="center"/>
      <protection locked="0"/>
    </xf>
    <xf numFmtId="168" fontId="5" fillId="0" borderId="0" xfId="0" applyNumberFormat="1" applyFont="1" applyFill="1" applyBorder="1" applyProtection="1">
      <protection locked="0"/>
    </xf>
    <xf numFmtId="168" fontId="0" fillId="0" borderId="0" xfId="0" applyNumberFormat="1" applyFont="1" applyFill="1" applyBorder="1" applyProtection="1">
      <protection locked="0"/>
    </xf>
    <xf numFmtId="168" fontId="64" fillId="13" borderId="8" xfId="0" applyNumberFormat="1" applyFont="1" applyFill="1" applyBorder="1" applyProtection="1">
      <protection locked="0"/>
    </xf>
    <xf numFmtId="168" fontId="5" fillId="0" borderId="8" xfId="0" applyNumberFormat="1" applyFont="1" applyBorder="1" applyAlignment="1" applyProtection="1">
      <alignment horizontal="left"/>
      <protection locked="0"/>
    </xf>
    <xf numFmtId="168" fontId="1" fillId="0" borderId="0" xfId="0" applyNumberFormat="1" applyFont="1" applyFill="1" applyBorder="1" applyProtection="1">
      <protection locked="0"/>
    </xf>
    <xf numFmtId="168" fontId="39" fillId="20" borderId="63" xfId="4" applyNumberFormat="1" applyBorder="1" applyProtection="1">
      <protection locked="0"/>
    </xf>
    <xf numFmtId="168" fontId="39" fillId="20" borderId="35" xfId="4" applyNumberFormat="1" applyBorder="1" applyProtection="1">
      <protection locked="0"/>
    </xf>
    <xf numFmtId="168" fontId="39" fillId="20" borderId="37" xfId="4" applyNumberFormat="1" applyBorder="1" applyProtection="1">
      <protection locked="0"/>
    </xf>
    <xf numFmtId="168" fontId="39" fillId="20" borderId="41" xfId="4" applyNumberFormat="1" applyBorder="1" applyProtection="1">
      <protection locked="0"/>
    </xf>
    <xf numFmtId="168" fontId="39" fillId="20" borderId="0" xfId="4" applyNumberFormat="1" applyBorder="1" applyProtection="1">
      <protection locked="0"/>
    </xf>
    <xf numFmtId="168" fontId="39" fillId="20" borderId="38" xfId="4" applyNumberFormat="1" applyBorder="1" applyProtection="1">
      <protection locked="0"/>
    </xf>
    <xf numFmtId="168" fontId="39" fillId="20" borderId="60" xfId="4" applyNumberFormat="1" applyBorder="1" applyProtection="1">
      <protection locked="0"/>
    </xf>
    <xf numFmtId="168" fontId="39" fillId="20" borderId="11" xfId="4" applyNumberFormat="1" applyBorder="1" applyProtection="1">
      <protection locked="0"/>
    </xf>
    <xf numFmtId="168" fontId="39" fillId="20" borderId="28" xfId="4" applyNumberFormat="1" applyBorder="1" applyProtection="1">
      <protection locked="0"/>
    </xf>
    <xf numFmtId="168" fontId="39" fillId="20" borderId="23" xfId="4" applyNumberFormat="1" applyBorder="1" applyProtection="1">
      <protection locked="0"/>
    </xf>
    <xf numFmtId="168" fontId="39" fillId="20" borderId="51" xfId="4" applyNumberFormat="1" applyBorder="1" applyProtection="1">
      <protection locked="0"/>
    </xf>
    <xf numFmtId="168" fontId="39" fillId="20" borderId="39" xfId="4" applyNumberFormat="1" applyBorder="1" applyProtection="1">
      <protection locked="0"/>
    </xf>
    <xf numFmtId="168" fontId="39" fillId="20" borderId="27" xfId="4" applyNumberFormat="1" applyBorder="1" applyProtection="1">
      <protection locked="0"/>
    </xf>
    <xf numFmtId="168" fontId="39" fillId="20" borderId="34" xfId="4" applyNumberFormat="1" applyBorder="1" applyProtection="1">
      <protection locked="0"/>
    </xf>
    <xf numFmtId="168" fontId="39" fillId="20" borderId="40" xfId="4" applyNumberFormat="1" applyBorder="1" applyProtection="1">
      <protection locked="0"/>
    </xf>
    <xf numFmtId="168" fontId="39" fillId="20" borderId="65" xfId="4" applyNumberFormat="1" applyBorder="1" applyProtection="1">
      <protection locked="0"/>
    </xf>
    <xf numFmtId="168" fontId="33" fillId="0" borderId="0" xfId="0" applyNumberFormat="1" applyFont="1" applyFill="1" applyBorder="1" applyProtection="1">
      <protection locked="0"/>
    </xf>
    <xf numFmtId="168" fontId="7" fillId="0" borderId="0" xfId="0" applyNumberFormat="1" applyFont="1" applyFill="1" applyBorder="1" applyProtection="1">
      <protection locked="0"/>
    </xf>
    <xf numFmtId="168" fontId="5" fillId="13" borderId="8" xfId="0" applyNumberFormat="1" applyFont="1" applyFill="1" applyBorder="1" applyProtection="1">
      <protection locked="0"/>
    </xf>
    <xf numFmtId="168" fontId="0" fillId="15" borderId="54" xfId="0" applyNumberFormat="1" applyFont="1" applyFill="1" applyBorder="1" applyAlignment="1" applyProtection="1">
      <protection locked="0"/>
    </xf>
    <xf numFmtId="168" fontId="0" fillId="15" borderId="12" xfId="0" applyNumberFormat="1" applyFont="1" applyFill="1" applyBorder="1" applyAlignment="1" applyProtection="1">
      <protection locked="0"/>
    </xf>
    <xf numFmtId="168" fontId="0" fillId="15" borderId="41" xfId="0" applyNumberFormat="1" applyFont="1" applyFill="1" applyBorder="1" applyProtection="1">
      <protection locked="0"/>
    </xf>
    <xf numFmtId="168" fontId="0" fillId="15" borderId="8" xfId="0" applyNumberFormat="1" applyFont="1" applyFill="1" applyBorder="1" applyProtection="1">
      <protection locked="0"/>
    </xf>
    <xf numFmtId="168" fontId="5" fillId="15" borderId="10" xfId="0" applyNumberFormat="1" applyFont="1" applyFill="1" applyBorder="1" applyProtection="1">
      <protection locked="0"/>
    </xf>
    <xf numFmtId="168" fontId="0" fillId="15" borderId="25" xfId="0" applyNumberFormat="1" applyFont="1" applyFill="1" applyBorder="1" applyProtection="1">
      <protection locked="0"/>
    </xf>
    <xf numFmtId="168" fontId="5" fillId="15" borderId="3" xfId="0" applyNumberFormat="1" applyFont="1" applyFill="1" applyBorder="1" applyProtection="1">
      <protection locked="0"/>
    </xf>
    <xf numFmtId="168" fontId="0" fillId="15" borderId="23" xfId="0" applyNumberFormat="1" applyFont="1" applyFill="1" applyBorder="1" applyProtection="1">
      <protection locked="0"/>
    </xf>
    <xf numFmtId="168" fontId="5" fillId="15" borderId="15" xfId="0" applyNumberFormat="1" applyFont="1" applyFill="1" applyBorder="1" applyProtection="1">
      <protection locked="0"/>
    </xf>
    <xf numFmtId="168" fontId="0" fillId="15" borderId="27" xfId="0" applyNumberFormat="1" applyFont="1" applyFill="1" applyBorder="1" applyAlignment="1" applyProtection="1">
      <alignment horizontal="center"/>
      <protection locked="0"/>
    </xf>
    <xf numFmtId="168" fontId="0" fillId="15" borderId="33" xfId="0" applyNumberFormat="1" applyFont="1" applyFill="1" applyBorder="1" applyAlignment="1" applyProtection="1">
      <alignment horizontal="center"/>
      <protection locked="0"/>
    </xf>
    <xf numFmtId="168" fontId="0" fillId="15" borderId="35" xfId="0" applyNumberFormat="1" applyFont="1" applyFill="1" applyBorder="1" applyProtection="1">
      <protection locked="0"/>
    </xf>
    <xf numFmtId="168" fontId="1" fillId="15" borderId="35" xfId="0" applyNumberFormat="1" applyFont="1" applyFill="1" applyBorder="1" applyProtection="1">
      <protection locked="0"/>
    </xf>
    <xf numFmtId="168" fontId="0" fillId="15" borderId="34" xfId="0" applyNumberFormat="1" applyFont="1" applyFill="1" applyBorder="1" applyAlignment="1" applyProtection="1">
      <protection locked="0"/>
    </xf>
    <xf numFmtId="168" fontId="0" fillId="15" borderId="40" xfId="0" applyNumberFormat="1" applyFont="1" applyFill="1" applyBorder="1" applyProtection="1">
      <protection locked="0"/>
    </xf>
    <xf numFmtId="168" fontId="0" fillId="15" borderId="18" xfId="0" quotePrefix="1" applyNumberFormat="1" applyFont="1" applyFill="1" applyBorder="1" applyProtection="1">
      <protection locked="0"/>
    </xf>
    <xf numFmtId="168" fontId="0" fillId="15" borderId="0" xfId="0" applyNumberFormat="1" applyFont="1" applyFill="1" applyBorder="1" applyProtection="1">
      <protection locked="0"/>
    </xf>
    <xf numFmtId="168" fontId="0" fillId="15" borderId="28" xfId="0" quotePrefix="1" applyNumberFormat="1" applyFont="1" applyFill="1" applyBorder="1" applyAlignment="1" applyProtection="1">
      <alignment horizontal="left"/>
      <protection locked="0"/>
    </xf>
    <xf numFmtId="168" fontId="0" fillId="15" borderId="27" xfId="0" quotePrefix="1" applyNumberFormat="1" applyFont="1" applyFill="1" applyBorder="1" applyAlignment="1" applyProtection="1">
      <alignment horizontal="left"/>
      <protection locked="0"/>
    </xf>
    <xf numFmtId="168" fontId="0" fillId="15" borderId="9" xfId="0" applyNumberFormat="1" applyFont="1" applyFill="1" applyBorder="1" applyAlignment="1" applyProtection="1">
      <protection locked="0"/>
    </xf>
    <xf numFmtId="168" fontId="0" fillId="15" borderId="15" xfId="0" quotePrefix="1" applyNumberFormat="1" applyFont="1" applyFill="1" applyBorder="1" applyAlignment="1" applyProtection="1">
      <protection locked="0"/>
    </xf>
    <xf numFmtId="168" fontId="0" fillId="15" borderId="9" xfId="0" applyNumberFormat="1" applyFont="1" applyFill="1" applyBorder="1" applyProtection="1">
      <protection locked="0"/>
    </xf>
    <xf numFmtId="168" fontId="0" fillId="15" borderId="15" xfId="0" applyNumberFormat="1" applyFont="1" applyFill="1" applyBorder="1" applyProtection="1">
      <protection locked="0"/>
    </xf>
    <xf numFmtId="168" fontId="0" fillId="15" borderId="20" xfId="0" quotePrefix="1" applyNumberFormat="1" applyFont="1" applyFill="1" applyBorder="1" applyAlignment="1" applyProtection="1">
      <alignment horizontal="center"/>
      <protection locked="0"/>
    </xf>
    <xf numFmtId="168" fontId="0" fillId="15" borderId="55" xfId="0" quotePrefix="1" applyNumberFormat="1" applyFont="1" applyFill="1" applyBorder="1" applyAlignment="1" applyProtection="1">
      <alignment horizontal="center"/>
      <protection locked="0"/>
    </xf>
    <xf numFmtId="168" fontId="0" fillId="15" borderId="1" xfId="0" applyNumberFormat="1" applyFont="1" applyFill="1" applyBorder="1" applyAlignment="1" applyProtection="1">
      <alignment horizontal="left"/>
      <protection locked="0"/>
    </xf>
    <xf numFmtId="168" fontId="0" fillId="15" borderId="0" xfId="0" quotePrefix="1" applyNumberFormat="1" applyFont="1" applyFill="1" applyBorder="1" applyAlignment="1" applyProtection="1">
      <alignment horizontal="center"/>
      <protection locked="0"/>
    </xf>
    <xf numFmtId="168" fontId="0" fillId="15" borderId="17" xfId="0" applyNumberFormat="1" applyFont="1" applyFill="1" applyBorder="1" applyProtection="1">
      <protection locked="0"/>
    </xf>
    <xf numFmtId="168" fontId="1" fillId="15" borderId="15" xfId="0" applyNumberFormat="1" applyFont="1" applyFill="1" applyBorder="1" applyProtection="1">
      <protection locked="0"/>
    </xf>
    <xf numFmtId="168" fontId="0" fillId="15" borderId="5" xfId="0" applyNumberFormat="1" applyFont="1" applyFill="1" applyBorder="1" applyProtection="1">
      <protection locked="0"/>
    </xf>
    <xf numFmtId="168" fontId="19" fillId="15" borderId="1" xfId="0" applyNumberFormat="1" applyFont="1" applyFill="1" applyBorder="1" applyProtection="1">
      <protection locked="0"/>
    </xf>
    <xf numFmtId="168" fontId="0" fillId="15" borderId="1" xfId="0" applyNumberFormat="1" applyFont="1" applyFill="1" applyBorder="1" applyProtection="1">
      <protection locked="0"/>
    </xf>
    <xf numFmtId="168" fontId="0" fillId="15" borderId="45" xfId="0" applyNumberFormat="1" applyFont="1" applyFill="1" applyBorder="1" applyProtection="1">
      <protection locked="0"/>
    </xf>
    <xf numFmtId="168" fontId="0" fillId="15" borderId="20" xfId="0" applyNumberFormat="1" applyFont="1" applyFill="1" applyBorder="1" applyAlignment="1" applyProtection="1">
      <protection locked="0"/>
    </xf>
    <xf numFmtId="168" fontId="1" fillId="2" borderId="53" xfId="0" applyNumberFormat="1" applyFont="1" applyFill="1" applyBorder="1" applyProtection="1">
      <protection locked="0"/>
    </xf>
    <xf numFmtId="0" fontId="34" fillId="0" borderId="0" xfId="0" applyFont="1" applyFill="1" applyBorder="1" applyAlignment="1">
      <alignment horizontal="center"/>
    </xf>
    <xf numFmtId="168" fontId="0" fillId="18" borderId="60" xfId="0" applyNumberFormat="1" applyFont="1" applyFill="1" applyBorder="1" applyProtection="1">
      <protection locked="0"/>
    </xf>
    <xf numFmtId="0" fontId="67" fillId="19" borderId="0" xfId="0" applyFont="1" applyFill="1"/>
    <xf numFmtId="168" fontId="0" fillId="18" borderId="20" xfId="0" applyNumberFormat="1" applyFont="1" applyFill="1" applyBorder="1" applyProtection="1">
      <protection locked="0"/>
    </xf>
    <xf numFmtId="168" fontId="0" fillId="18" borderId="23" xfId="0" applyNumberFormat="1" applyFont="1" applyFill="1" applyBorder="1" applyProtection="1">
      <protection locked="0"/>
    </xf>
    <xf numFmtId="168" fontId="1" fillId="18" borderId="41" xfId="0" applyNumberFormat="1" applyFont="1" applyFill="1" applyBorder="1" applyProtection="1">
      <protection locked="0"/>
    </xf>
    <xf numFmtId="168" fontId="0" fillId="18" borderId="41" xfId="0" applyNumberFormat="1" applyFont="1" applyFill="1" applyBorder="1" applyProtection="1">
      <protection locked="0"/>
    </xf>
    <xf numFmtId="168" fontId="0" fillId="18" borderId="40" xfId="0" applyNumberFormat="1" applyFont="1" applyFill="1" applyBorder="1" applyProtection="1">
      <protection locked="0"/>
    </xf>
    <xf numFmtId="168" fontId="1" fillId="18" borderId="39" xfId="0" applyNumberFormat="1" applyFont="1" applyFill="1" applyBorder="1" applyProtection="1">
      <protection locked="0"/>
    </xf>
    <xf numFmtId="168" fontId="1" fillId="18" borderId="23" xfId="0" applyNumberFormat="1" applyFont="1" applyFill="1" applyBorder="1" applyProtection="1">
      <protection locked="0"/>
    </xf>
    <xf numFmtId="168" fontId="0" fillId="18" borderId="25" xfId="0" applyNumberFormat="1" applyFont="1" applyFill="1" applyBorder="1" applyProtection="1">
      <protection locked="0"/>
    </xf>
    <xf numFmtId="168" fontId="0" fillId="18" borderId="68" xfId="0" applyNumberFormat="1" applyFont="1" applyFill="1" applyBorder="1" applyProtection="1">
      <protection locked="0"/>
    </xf>
    <xf numFmtId="168" fontId="0" fillId="18" borderId="15" xfId="0" applyNumberFormat="1" applyFont="1" applyFill="1" applyBorder="1" applyProtection="1">
      <protection locked="0"/>
    </xf>
    <xf numFmtId="168" fontId="1" fillId="18" borderId="8" xfId="0" applyNumberFormat="1" applyFont="1" applyFill="1" applyBorder="1" applyProtection="1">
      <protection locked="0"/>
    </xf>
    <xf numFmtId="168" fontId="1" fillId="18" borderId="2" xfId="0" applyNumberFormat="1" applyFont="1" applyFill="1" applyBorder="1" applyProtection="1">
      <protection locked="0"/>
    </xf>
    <xf numFmtId="168" fontId="0" fillId="18" borderId="21" xfId="0" applyNumberFormat="1" applyFont="1" applyFill="1" applyBorder="1" applyProtection="1">
      <protection locked="0"/>
    </xf>
    <xf numFmtId="168" fontId="0" fillId="18" borderId="43" xfId="0" applyNumberFormat="1" applyFont="1" applyFill="1" applyBorder="1" applyProtection="1">
      <protection locked="0"/>
    </xf>
    <xf numFmtId="168" fontId="0" fillId="18" borderId="8" xfId="0" applyNumberFormat="1" applyFont="1" applyFill="1" applyBorder="1" applyProtection="1">
      <protection locked="0"/>
    </xf>
    <xf numFmtId="168" fontId="1" fillId="18" borderId="15" xfId="0" applyNumberFormat="1" applyFont="1" applyFill="1" applyBorder="1" applyProtection="1">
      <protection locked="0"/>
    </xf>
    <xf numFmtId="168" fontId="1" fillId="18" borderId="9" xfId="0" applyNumberFormat="1" applyFont="1" applyFill="1" applyBorder="1" applyProtection="1">
      <protection locked="0"/>
    </xf>
    <xf numFmtId="168" fontId="0" fillId="18" borderId="10" xfId="0" applyNumberFormat="1" applyFont="1" applyFill="1" applyBorder="1" applyProtection="1">
      <protection locked="0"/>
    </xf>
    <xf numFmtId="168" fontId="0" fillId="18" borderId="9" xfId="0" applyNumberFormat="1" applyFont="1" applyFill="1" applyBorder="1" applyProtection="1">
      <protection locked="0"/>
    </xf>
    <xf numFmtId="168" fontId="0" fillId="18" borderId="3" xfId="0" applyNumberFormat="1" applyFont="1" applyFill="1" applyBorder="1" applyProtection="1">
      <protection locked="0"/>
    </xf>
    <xf numFmtId="168" fontId="68" fillId="15" borderId="41" xfId="0" applyNumberFormat="1" applyFont="1" applyFill="1" applyBorder="1" applyProtection="1">
      <protection locked="0"/>
    </xf>
    <xf numFmtId="168" fontId="0" fillId="15" borderId="41" xfId="0" quotePrefix="1" applyNumberFormat="1" applyFont="1" applyFill="1" applyBorder="1" applyProtection="1">
      <protection locked="0"/>
    </xf>
    <xf numFmtId="168" fontId="69" fillId="15" borderId="41" xfId="0" applyNumberFormat="1" applyFont="1" applyFill="1" applyBorder="1" applyProtection="1">
      <protection locked="0"/>
    </xf>
    <xf numFmtId="168" fontId="70" fillId="15" borderId="41" xfId="0" applyNumberFormat="1" applyFont="1" applyFill="1" applyBorder="1" applyProtection="1">
      <protection locked="0"/>
    </xf>
    <xf numFmtId="168" fontId="0" fillId="18" borderId="9" xfId="0" applyNumberFormat="1" applyFont="1" applyFill="1" applyBorder="1" applyAlignment="1" applyProtection="1">
      <protection locked="0"/>
    </xf>
    <xf numFmtId="0" fontId="0" fillId="24" borderId="10" xfId="0" applyFont="1" applyFill="1" applyBorder="1" applyAlignment="1"/>
    <xf numFmtId="168" fontId="0" fillId="18" borderId="65" xfId="0" applyNumberFormat="1" applyFont="1" applyFill="1" applyBorder="1" applyProtection="1">
      <protection locked="0"/>
    </xf>
    <xf numFmtId="168" fontId="0" fillId="18" borderId="66" xfId="0" applyNumberFormat="1" applyFont="1" applyFill="1" applyBorder="1" applyProtection="1">
      <protection locked="0"/>
    </xf>
    <xf numFmtId="168" fontId="0" fillId="18" borderId="48" xfId="0" applyNumberFormat="1" applyFont="1" applyFill="1" applyBorder="1" applyProtection="1">
      <protection locked="0"/>
    </xf>
    <xf numFmtId="168" fontId="0" fillId="18" borderId="39" xfId="0" applyNumberFormat="1" applyFont="1" applyFill="1" applyBorder="1" applyProtection="1">
      <protection locked="0"/>
    </xf>
    <xf numFmtId="168" fontId="19" fillId="18" borderId="69" xfId="0" applyNumberFormat="1" applyFont="1" applyFill="1" applyBorder="1" applyProtection="1">
      <protection locked="0"/>
    </xf>
    <xf numFmtId="168" fontId="0" fillId="18" borderId="36" xfId="0" applyNumberFormat="1" applyFont="1" applyFill="1" applyBorder="1" applyProtection="1">
      <protection locked="0"/>
    </xf>
    <xf numFmtId="168" fontId="0" fillId="18" borderId="59" xfId="0" applyNumberFormat="1" applyFont="1" applyFill="1" applyBorder="1" applyProtection="1">
      <protection locked="0"/>
    </xf>
    <xf numFmtId="168" fontId="19" fillId="18" borderId="59" xfId="0" applyNumberFormat="1" applyFont="1" applyFill="1" applyBorder="1" applyProtection="1">
      <protection locked="0"/>
    </xf>
    <xf numFmtId="168" fontId="0" fillId="18" borderId="55" xfId="0" applyNumberFormat="1" applyFont="1" applyFill="1" applyBorder="1" applyProtection="1">
      <protection locked="0"/>
    </xf>
    <xf numFmtId="168" fontId="0" fillId="18" borderId="52" xfId="0" applyNumberFormat="1" applyFont="1" applyFill="1" applyBorder="1" applyProtection="1">
      <protection locked="0"/>
    </xf>
    <xf numFmtId="168" fontId="19" fillId="18" borderId="25" xfId="0" applyNumberFormat="1" applyFont="1" applyFill="1" applyBorder="1" applyProtection="1">
      <protection locked="0"/>
    </xf>
    <xf numFmtId="168" fontId="0" fillId="18" borderId="4" xfId="0" applyNumberFormat="1" applyFont="1" applyFill="1" applyBorder="1" applyProtection="1">
      <protection locked="0"/>
    </xf>
    <xf numFmtId="168" fontId="0" fillId="18" borderId="18" xfId="0" applyNumberFormat="1" applyFont="1" applyFill="1" applyBorder="1" applyProtection="1">
      <protection locked="0"/>
    </xf>
    <xf numFmtId="168" fontId="0" fillId="18" borderId="17" xfId="0" applyNumberFormat="1" applyFont="1" applyFill="1" applyBorder="1" applyProtection="1">
      <protection locked="0"/>
    </xf>
    <xf numFmtId="168" fontId="19" fillId="18" borderId="18" xfId="0" applyNumberFormat="1" applyFont="1" applyFill="1" applyBorder="1" applyProtection="1">
      <protection locked="0"/>
    </xf>
    <xf numFmtId="168" fontId="0" fillId="18" borderId="53" xfId="0" applyNumberFormat="1" applyFont="1" applyFill="1" applyBorder="1" applyProtection="1">
      <protection locked="0"/>
    </xf>
    <xf numFmtId="168" fontId="19" fillId="18" borderId="9" xfId="0" applyNumberFormat="1" applyFont="1" applyFill="1" applyBorder="1" applyProtection="1">
      <protection locked="0"/>
    </xf>
    <xf numFmtId="168" fontId="19" fillId="18" borderId="8" xfId="0" applyNumberFormat="1" applyFont="1" applyFill="1" applyBorder="1" applyProtection="1">
      <protection locked="0"/>
    </xf>
    <xf numFmtId="168" fontId="0" fillId="18" borderId="6" xfId="0" applyNumberFormat="1" applyFont="1" applyFill="1" applyBorder="1" applyProtection="1">
      <protection locked="0"/>
    </xf>
    <xf numFmtId="168" fontId="0" fillId="18" borderId="19" xfId="0" applyNumberFormat="1" applyFont="1" applyFill="1" applyBorder="1" applyProtection="1">
      <protection locked="0"/>
    </xf>
    <xf numFmtId="168" fontId="19" fillId="18" borderId="23" xfId="0" applyNumberFormat="1" applyFont="1" applyFill="1" applyBorder="1" applyProtection="1">
      <protection locked="0"/>
    </xf>
    <xf numFmtId="168" fontId="19" fillId="18" borderId="17" xfId="0" applyNumberFormat="1" applyFont="1" applyFill="1" applyBorder="1" applyProtection="1">
      <protection locked="0"/>
    </xf>
    <xf numFmtId="168" fontId="19" fillId="18" borderId="40" xfId="0" applyNumberFormat="1" applyFont="1" applyFill="1" applyBorder="1" applyProtection="1">
      <protection locked="0"/>
    </xf>
    <xf numFmtId="168" fontId="19" fillId="18" borderId="31" xfId="0" applyNumberFormat="1" applyFont="1" applyFill="1" applyBorder="1" applyProtection="1">
      <protection locked="0"/>
    </xf>
    <xf numFmtId="168" fontId="0" fillId="18" borderId="7" xfId="0" applyNumberFormat="1" applyFont="1" applyFill="1" applyBorder="1" applyProtection="1">
      <protection locked="0"/>
    </xf>
    <xf numFmtId="168" fontId="1" fillId="18" borderId="17" xfId="0" applyNumberFormat="1" applyFont="1" applyFill="1" applyBorder="1" applyProtection="1">
      <protection locked="0"/>
    </xf>
    <xf numFmtId="168" fontId="0" fillId="18" borderId="2" xfId="0" applyNumberFormat="1" applyFont="1" applyFill="1" applyBorder="1" applyProtection="1">
      <protection locked="0"/>
    </xf>
    <xf numFmtId="168" fontId="0" fillId="18" borderId="42" xfId="0" applyNumberFormat="1" applyFont="1" applyFill="1" applyBorder="1" applyProtection="1">
      <protection locked="0"/>
    </xf>
    <xf numFmtId="168" fontId="71" fillId="20" borderId="34" xfId="4" applyNumberFormat="1" applyFont="1" applyBorder="1" applyProtection="1">
      <protection locked="0"/>
    </xf>
    <xf numFmtId="168" fontId="71" fillId="20" borderId="35" xfId="4" applyNumberFormat="1" applyFont="1" applyBorder="1" applyProtection="1">
      <protection locked="0"/>
    </xf>
    <xf numFmtId="168" fontId="71" fillId="20" borderId="37" xfId="4" applyNumberFormat="1" applyFont="1" applyBorder="1" applyProtection="1">
      <protection locked="0"/>
    </xf>
    <xf numFmtId="168" fontId="33" fillId="2" borderId="17" xfId="0" applyNumberFormat="1" applyFont="1" applyFill="1" applyBorder="1" applyProtection="1">
      <protection locked="0"/>
    </xf>
    <xf numFmtId="168" fontId="7" fillId="6" borderId="4" xfId="0" applyNumberFormat="1" applyFont="1" applyFill="1" applyBorder="1" applyProtection="1">
      <protection locked="0"/>
    </xf>
    <xf numFmtId="168" fontId="0" fillId="6" borderId="17" xfId="0" applyNumberFormat="1" applyFont="1" applyFill="1" applyBorder="1" applyProtection="1">
      <protection locked="0"/>
    </xf>
    <xf numFmtId="168" fontId="0" fillId="0" borderId="17" xfId="0" applyNumberFormat="1" applyFont="1" applyBorder="1" applyProtection="1">
      <protection locked="0"/>
    </xf>
    <xf numFmtId="168" fontId="0" fillId="2" borderId="17" xfId="0" applyNumberFormat="1" applyFont="1" applyFill="1" applyBorder="1" applyProtection="1">
      <protection locked="0"/>
    </xf>
    <xf numFmtId="168" fontId="0" fillId="21" borderId="17" xfId="0" applyNumberFormat="1" applyFont="1" applyFill="1" applyBorder="1" applyProtection="1">
      <protection locked="0"/>
    </xf>
    <xf numFmtId="168" fontId="0" fillId="14" borderId="17" xfId="0" applyNumberFormat="1" applyFont="1" applyFill="1" applyBorder="1" applyProtection="1">
      <protection locked="0"/>
    </xf>
    <xf numFmtId="0" fontId="0" fillId="0" borderId="0" xfId="0" applyFont="1" applyFill="1" applyProtection="1">
      <protection locked="0"/>
    </xf>
    <xf numFmtId="168" fontId="33" fillId="2" borderId="19" xfId="0" applyNumberFormat="1" applyFont="1" applyFill="1" applyBorder="1" applyProtection="1">
      <protection locked="0"/>
    </xf>
    <xf numFmtId="168" fontId="0" fillId="13" borderId="19" xfId="0" applyNumberFormat="1" applyFill="1" applyBorder="1" applyProtection="1">
      <protection locked="0"/>
    </xf>
    <xf numFmtId="168" fontId="59" fillId="20" borderId="28" xfId="4" applyNumberFormat="1" applyFont="1" applyBorder="1" applyAlignment="1" applyProtection="1">
      <alignment horizontal="center"/>
      <protection locked="0"/>
    </xf>
    <xf numFmtId="168" fontId="7" fillId="0" borderId="8" xfId="0" applyNumberFormat="1" applyFont="1" applyBorder="1" applyProtection="1">
      <protection locked="0"/>
    </xf>
    <xf numFmtId="168" fontId="7" fillId="2" borderId="8" xfId="0" applyNumberFormat="1" applyFont="1" applyFill="1" applyBorder="1" applyProtection="1">
      <protection locked="0"/>
    </xf>
    <xf numFmtId="168" fontId="33" fillId="2" borderId="8" xfId="0" applyNumberFormat="1" applyFont="1" applyFill="1" applyBorder="1" applyAlignment="1" applyProtection="1">
      <alignment horizontal="left"/>
      <protection locked="0"/>
    </xf>
    <xf numFmtId="168" fontId="33" fillId="2" borderId="8" xfId="0" quotePrefix="1" applyNumberFormat="1" applyFont="1" applyFill="1" applyBorder="1" applyAlignment="1" applyProtection="1">
      <alignment horizontal="left"/>
      <protection locked="0"/>
    </xf>
    <xf numFmtId="168" fontId="5" fillId="6" borderId="9" xfId="0" applyNumberFormat="1" applyFont="1" applyFill="1" applyBorder="1" applyProtection="1">
      <protection locked="0"/>
    </xf>
    <xf numFmtId="168" fontId="72" fillId="27" borderId="8" xfId="8" applyNumberFormat="1" applyBorder="1" applyProtection="1">
      <protection locked="0"/>
    </xf>
    <xf numFmtId="168" fontId="72" fillId="27" borderId="43" xfId="8" applyNumberFormat="1" applyBorder="1" applyProtection="1">
      <protection locked="0"/>
    </xf>
    <xf numFmtId="168" fontId="72" fillId="27" borderId="53" xfId="8" applyNumberFormat="1" applyBorder="1" applyProtection="1">
      <protection locked="0"/>
    </xf>
    <xf numFmtId="168" fontId="41" fillId="15" borderId="65" xfId="0" applyNumberFormat="1" applyFont="1" applyFill="1" applyBorder="1" applyProtection="1">
      <protection locked="0"/>
    </xf>
    <xf numFmtId="168" fontId="41" fillId="15" borderId="39" xfId="0" applyNumberFormat="1" applyFont="1" applyFill="1" applyBorder="1" applyProtection="1">
      <protection locked="0"/>
    </xf>
    <xf numFmtId="168" fontId="72" fillId="27" borderId="63" xfId="8" applyNumberFormat="1" applyBorder="1" applyProtection="1">
      <protection locked="0"/>
    </xf>
    <xf numFmtId="168" fontId="72" fillId="27" borderId="52" xfId="8" applyNumberFormat="1" applyBorder="1" applyProtection="1">
      <protection locked="0"/>
    </xf>
    <xf numFmtId="168" fontId="72" fillId="27" borderId="60" xfId="8" applyNumberFormat="1" applyBorder="1" applyProtection="1">
      <protection locked="0"/>
    </xf>
    <xf numFmtId="168" fontId="72" fillId="27" borderId="48" xfId="8" applyNumberFormat="1" applyBorder="1" applyProtection="1">
      <protection locked="0"/>
    </xf>
    <xf numFmtId="168" fontId="72" fillId="27" borderId="72" xfId="8" applyNumberFormat="1" applyBorder="1" applyProtection="1">
      <protection locked="0"/>
    </xf>
    <xf numFmtId="168" fontId="72" fillId="27" borderId="4" xfId="8" applyNumberFormat="1" applyBorder="1" applyProtection="1">
      <protection locked="0"/>
    </xf>
    <xf numFmtId="168" fontId="72" fillId="27" borderId="9" xfId="8" applyNumberFormat="1" applyBorder="1" applyProtection="1">
      <protection locked="0"/>
    </xf>
    <xf numFmtId="168" fontId="72" fillId="27" borderId="0" xfId="8" applyNumberFormat="1" applyBorder="1" applyProtection="1">
      <protection locked="0"/>
    </xf>
    <xf numFmtId="168" fontId="72" fillId="27" borderId="19" xfId="8" applyNumberFormat="1" applyBorder="1" applyProtection="1">
      <protection locked="0"/>
    </xf>
    <xf numFmtId="168" fontId="41" fillId="15" borderId="41" xfId="0" quotePrefix="1" applyNumberFormat="1" applyFont="1" applyFill="1" applyBorder="1" applyProtection="1">
      <protection locked="0"/>
    </xf>
    <xf numFmtId="168" fontId="72" fillId="27" borderId="0" xfId="8" applyNumberFormat="1" applyProtection="1">
      <protection locked="0"/>
    </xf>
    <xf numFmtId="168" fontId="73" fillId="0" borderId="0" xfId="0" applyNumberFormat="1" applyFont="1" applyFill="1" applyProtection="1">
      <protection locked="0"/>
    </xf>
    <xf numFmtId="168" fontId="0" fillId="18" borderId="41" xfId="0" applyNumberFormat="1" applyFill="1" applyBorder="1" applyProtection="1">
      <protection locked="0"/>
    </xf>
    <xf numFmtId="168" fontId="74" fillId="18" borderId="41" xfId="0" applyNumberFormat="1" applyFont="1" applyFill="1" applyBorder="1" applyProtection="1">
      <protection locked="0"/>
    </xf>
    <xf numFmtId="168" fontId="74" fillId="18" borderId="39" xfId="0" applyNumberFormat="1" applyFont="1" applyFill="1" applyBorder="1" applyProtection="1">
      <protection locked="0"/>
    </xf>
    <xf numFmtId="168" fontId="74" fillId="18" borderId="63" xfId="0" applyNumberFormat="1" applyFont="1" applyFill="1" applyBorder="1" applyProtection="1">
      <protection locked="0"/>
    </xf>
    <xf numFmtId="168" fontId="74" fillId="18" borderId="49" xfId="0" applyNumberFormat="1" applyFont="1" applyFill="1" applyBorder="1" applyProtection="1">
      <protection locked="0"/>
    </xf>
    <xf numFmtId="168" fontId="75" fillId="2" borderId="8" xfId="0" applyNumberFormat="1" applyFont="1" applyFill="1" applyBorder="1" applyAlignment="1" applyProtection="1">
      <alignment horizontal="left"/>
      <protection locked="0"/>
    </xf>
    <xf numFmtId="168" fontId="0" fillId="26" borderId="8" xfId="0" applyNumberFormat="1" applyFont="1" applyFill="1" applyBorder="1" applyProtection="1">
      <protection locked="0"/>
    </xf>
    <xf numFmtId="168" fontId="0" fillId="13" borderId="17" xfId="0" applyNumberFormat="1" applyFont="1" applyFill="1" applyBorder="1" applyProtection="1">
      <protection locked="0"/>
    </xf>
    <xf numFmtId="168" fontId="7" fillId="0" borderId="0" xfId="0" applyNumberFormat="1" applyFont="1" applyFill="1" applyProtection="1">
      <protection locked="0"/>
    </xf>
    <xf numFmtId="168" fontId="7" fillId="2" borderId="17" xfId="0" applyNumberFormat="1" applyFont="1" applyFill="1" applyBorder="1" applyProtection="1">
      <protection locked="0"/>
    </xf>
    <xf numFmtId="168" fontId="7" fillId="6" borderId="2" xfId="0" applyNumberFormat="1" applyFont="1" applyFill="1" applyBorder="1" applyProtection="1">
      <protection locked="0"/>
    </xf>
    <xf numFmtId="168" fontId="0" fillId="5" borderId="17" xfId="0" applyNumberFormat="1" applyFont="1" applyFill="1" applyBorder="1" applyProtection="1">
      <protection locked="0"/>
    </xf>
    <xf numFmtId="168" fontId="0" fillId="22" borderId="19" xfId="0" applyNumberFormat="1" applyFont="1" applyFill="1" applyBorder="1" applyProtection="1">
      <protection locked="0"/>
    </xf>
    <xf numFmtId="168" fontId="0" fillId="0" borderId="8" xfId="0" applyNumberFormat="1" applyFill="1" applyBorder="1" applyProtection="1">
      <protection locked="0"/>
    </xf>
    <xf numFmtId="168" fontId="7" fillId="6" borderId="17" xfId="0" applyNumberFormat="1" applyFont="1" applyFill="1" applyBorder="1" applyProtection="1">
      <protection locked="0"/>
    </xf>
    <xf numFmtId="168" fontId="19" fillId="0" borderId="0" xfId="0" applyNumberFormat="1" applyFont="1" applyFill="1" applyBorder="1" applyProtection="1">
      <protection locked="0"/>
    </xf>
    <xf numFmtId="168" fontId="76" fillId="0" borderId="8" xfId="0" applyNumberFormat="1" applyFont="1" applyBorder="1" applyProtection="1">
      <protection locked="0"/>
    </xf>
    <xf numFmtId="168" fontId="65" fillId="13" borderId="8" xfId="0" applyNumberFormat="1" applyFont="1" applyFill="1" applyBorder="1" applyProtection="1">
      <protection locked="0"/>
    </xf>
    <xf numFmtId="0" fontId="0" fillId="0" borderId="3" xfId="0" applyFont="1" applyBorder="1" applyAlignment="1" applyProtection="1">
      <alignment horizontal="left"/>
      <protection locked="0"/>
    </xf>
    <xf numFmtId="0" fontId="0" fillId="0" borderId="4" xfId="0" applyFont="1" applyBorder="1" applyProtection="1">
      <protection locked="0"/>
    </xf>
    <xf numFmtId="0" fontId="0" fillId="0" borderId="6" xfId="0" quotePrefix="1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0" fillId="0" borderId="31" xfId="0" applyFont="1" applyBorder="1" applyProtection="1">
      <protection locked="0"/>
    </xf>
    <xf numFmtId="0" fontId="0" fillId="0" borderId="6" xfId="0" applyFont="1" applyBorder="1" applyProtection="1">
      <protection locked="0"/>
    </xf>
    <xf numFmtId="168" fontId="77" fillId="0" borderId="8" xfId="0" applyNumberFormat="1" applyFont="1" applyBorder="1" applyProtection="1">
      <protection locked="0"/>
    </xf>
    <xf numFmtId="168" fontId="77" fillId="2" borderId="8" xfId="0" applyNumberFormat="1" applyFont="1" applyFill="1" applyBorder="1" applyProtection="1">
      <protection locked="0"/>
    </xf>
    <xf numFmtId="168" fontId="77" fillId="14" borderId="8" xfId="0" applyNumberFormat="1" applyFont="1" applyFill="1" applyBorder="1" applyProtection="1">
      <protection locked="0"/>
    </xf>
    <xf numFmtId="168" fontId="77" fillId="13" borderId="8" xfId="0" applyNumberFormat="1" applyFont="1" applyFill="1" applyBorder="1" applyProtection="1">
      <protection locked="0"/>
    </xf>
    <xf numFmtId="168" fontId="77" fillId="5" borderId="8" xfId="0" applyNumberFormat="1" applyFont="1" applyFill="1" applyBorder="1" applyProtection="1">
      <protection locked="0"/>
    </xf>
    <xf numFmtId="168" fontId="77" fillId="0" borderId="19" xfId="0" applyNumberFormat="1" applyFont="1" applyBorder="1" applyProtection="1">
      <protection locked="0"/>
    </xf>
    <xf numFmtId="168" fontId="77" fillId="3" borderId="8" xfId="0" applyNumberFormat="1" applyFont="1" applyFill="1" applyBorder="1" applyProtection="1">
      <protection locked="0"/>
    </xf>
    <xf numFmtId="168" fontId="77" fillId="2" borderId="19" xfId="0" applyNumberFormat="1" applyFont="1" applyFill="1" applyBorder="1" applyProtection="1">
      <protection locked="0"/>
    </xf>
    <xf numFmtId="168" fontId="77" fillId="14" borderId="19" xfId="0" applyNumberFormat="1" applyFont="1" applyFill="1" applyBorder="1" applyProtection="1">
      <protection locked="0"/>
    </xf>
    <xf numFmtId="168" fontId="77" fillId="13" borderId="19" xfId="0" applyNumberFormat="1" applyFont="1" applyFill="1" applyBorder="1" applyProtection="1">
      <protection locked="0"/>
    </xf>
    <xf numFmtId="168" fontId="77" fillId="5" borderId="19" xfId="0" applyNumberFormat="1" applyFont="1" applyFill="1" applyBorder="1" applyProtection="1">
      <protection locked="0"/>
    </xf>
    <xf numFmtId="168" fontId="77" fillId="0" borderId="8" xfId="0" applyNumberFormat="1" applyFont="1" applyFill="1" applyBorder="1" applyProtection="1">
      <protection locked="0"/>
    </xf>
    <xf numFmtId="168" fontId="78" fillId="6" borderId="19" xfId="0" applyNumberFormat="1" applyFont="1" applyFill="1" applyBorder="1" applyProtection="1">
      <protection locked="0"/>
    </xf>
    <xf numFmtId="168" fontId="78" fillId="6" borderId="5" xfId="0" applyNumberFormat="1" applyFont="1" applyFill="1" applyBorder="1" applyProtection="1">
      <protection locked="0"/>
    </xf>
    <xf numFmtId="168" fontId="78" fillId="6" borderId="10" xfId="0" applyNumberFormat="1" applyFont="1" applyFill="1" applyBorder="1" applyProtection="1">
      <protection locked="0"/>
    </xf>
    <xf numFmtId="168" fontId="77" fillId="6" borderId="8" xfId="0" applyNumberFormat="1" applyFont="1" applyFill="1" applyBorder="1" applyProtection="1">
      <protection locked="0"/>
    </xf>
    <xf numFmtId="168" fontId="78" fillId="6" borderId="8" xfId="0" applyNumberFormat="1" applyFont="1" applyFill="1" applyBorder="1" applyProtection="1">
      <protection locked="0"/>
    </xf>
    <xf numFmtId="168" fontId="78" fillId="6" borderId="9" xfId="0" applyNumberFormat="1" applyFont="1" applyFill="1" applyBorder="1" applyProtection="1">
      <protection locked="0"/>
    </xf>
    <xf numFmtId="168" fontId="0" fillId="0" borderId="0" xfId="0" applyNumberFormat="1" applyProtection="1">
      <protection locked="0"/>
    </xf>
    <xf numFmtId="164" fontId="3" fillId="0" borderId="8" xfId="5" applyFont="1" applyBorder="1" applyProtection="1">
      <protection locked="0"/>
    </xf>
    <xf numFmtId="0" fontId="40" fillId="0" borderId="2" xfId="0" applyFont="1" applyBorder="1" applyAlignment="1" applyProtection="1">
      <alignment horizontal="left"/>
      <protection locked="0"/>
    </xf>
    <xf numFmtId="0" fontId="41" fillId="0" borderId="7" xfId="0" applyFont="1" applyBorder="1" applyProtection="1">
      <protection locked="0"/>
    </xf>
    <xf numFmtId="0" fontId="41" fillId="0" borderId="3" xfId="0" applyFont="1" applyBorder="1" applyAlignment="1" applyProtection="1">
      <alignment horizontal="left"/>
      <protection locked="0"/>
    </xf>
    <xf numFmtId="168" fontId="44" fillId="6" borderId="8" xfId="0" applyNumberFormat="1" applyFont="1" applyFill="1" applyBorder="1" applyAlignment="1" applyProtection="1">
      <protection locked="0"/>
    </xf>
    <xf numFmtId="0" fontId="41" fillId="0" borderId="8" xfId="0" applyFont="1" applyBorder="1" applyAlignment="1" applyProtection="1">
      <protection locked="0"/>
    </xf>
    <xf numFmtId="168" fontId="59" fillId="20" borderId="23" xfId="4" applyNumberFormat="1" applyFont="1" applyBorder="1" applyAlignment="1" applyProtection="1">
      <protection locked="0"/>
    </xf>
    <xf numFmtId="0" fontId="59" fillId="20" borderId="15" xfId="4" applyFont="1" applyBorder="1" applyAlignment="1"/>
    <xf numFmtId="168" fontId="44" fillId="6" borderId="9" xfId="0" applyNumberFormat="1" applyFont="1" applyFill="1" applyBorder="1" applyAlignment="1" applyProtection="1">
      <protection locked="0"/>
    </xf>
    <xf numFmtId="168" fontId="44" fillId="6" borderId="10" xfId="0" applyNumberFormat="1" applyFont="1" applyFill="1" applyBorder="1" applyAlignment="1" applyProtection="1">
      <protection locked="0"/>
    </xf>
    <xf numFmtId="168" fontId="7" fillId="6" borderId="9" xfId="0" applyNumberFormat="1" applyFont="1" applyFill="1" applyBorder="1" applyAlignment="1" applyProtection="1">
      <protection locked="0"/>
    </xf>
    <xf numFmtId="168" fontId="7" fillId="6" borderId="10" xfId="0" applyNumberFormat="1" applyFont="1" applyFill="1" applyBorder="1" applyAlignment="1" applyProtection="1">
      <protection locked="0"/>
    </xf>
    <xf numFmtId="0" fontId="41" fillId="0" borderId="10" xfId="0" applyFont="1" applyBorder="1" applyAlignment="1" applyProtection="1">
      <protection locked="0"/>
    </xf>
    <xf numFmtId="168" fontId="0" fillId="15" borderId="32" xfId="0" applyNumberFormat="1" applyFont="1" applyFill="1" applyBorder="1" applyAlignment="1" applyProtection="1">
      <alignment horizontal="center"/>
      <protection locked="0"/>
    </xf>
    <xf numFmtId="168" fontId="0" fillId="15" borderId="11" xfId="0" applyNumberFormat="1" applyFont="1" applyFill="1" applyBorder="1" applyAlignment="1" applyProtection="1">
      <alignment horizontal="center"/>
      <protection locked="0"/>
    </xf>
    <xf numFmtId="168" fontId="0" fillId="15" borderId="33" xfId="0" applyNumberFormat="1" applyFont="1" applyFill="1" applyBorder="1" applyAlignment="1" applyProtection="1">
      <alignment horizontal="center"/>
      <protection locked="0"/>
    </xf>
    <xf numFmtId="168" fontId="0" fillId="18" borderId="9" xfId="0" applyNumberFormat="1" applyFont="1" applyFill="1" applyBorder="1" applyAlignment="1" applyProtection="1">
      <protection locked="0"/>
    </xf>
    <xf numFmtId="168" fontId="0" fillId="18" borderId="10" xfId="0" applyNumberFormat="1" applyFont="1" applyFill="1" applyBorder="1" applyAlignment="1" applyProtection="1">
      <protection locked="0"/>
    </xf>
    <xf numFmtId="0" fontId="0" fillId="0" borderId="10" xfId="0" applyFont="1" applyBorder="1" applyAlignment="1"/>
    <xf numFmtId="168" fontId="7" fillId="6" borderId="9" xfId="0" applyNumberFormat="1" applyFont="1" applyFill="1" applyBorder="1" applyAlignment="1" applyProtection="1">
      <alignment horizontal="left"/>
      <protection locked="0"/>
    </xf>
    <xf numFmtId="168" fontId="7" fillId="6" borderId="10" xfId="0" applyNumberFormat="1" applyFont="1" applyFill="1" applyBorder="1" applyAlignment="1" applyProtection="1">
      <alignment horizontal="left"/>
      <protection locked="0"/>
    </xf>
    <xf numFmtId="168" fontId="41" fillId="15" borderId="20" xfId="0" quotePrefix="1" applyNumberFormat="1" applyFont="1" applyFill="1" applyBorder="1" applyAlignment="1" applyProtection="1">
      <alignment horizontal="center"/>
      <protection locked="0"/>
    </xf>
    <xf numFmtId="168" fontId="41" fillId="15" borderId="55" xfId="0" quotePrefix="1" applyNumberFormat="1" applyFont="1" applyFill="1" applyBorder="1" applyAlignment="1" applyProtection="1">
      <alignment horizontal="center"/>
      <protection locked="0"/>
    </xf>
    <xf numFmtId="168" fontId="41" fillId="15" borderId="20" xfId="0" applyNumberFormat="1" applyFont="1" applyFill="1" applyBorder="1" applyAlignment="1" applyProtection="1">
      <alignment horizontal="center"/>
      <protection locked="0"/>
    </xf>
    <xf numFmtId="168" fontId="41" fillId="15" borderId="20" xfId="0" applyNumberFormat="1" applyFont="1" applyFill="1" applyBorder="1" applyAlignment="1" applyProtection="1">
      <alignment horizontal="left"/>
      <protection locked="0"/>
    </xf>
    <xf numFmtId="168" fontId="41" fillId="15" borderId="55" xfId="0" quotePrefix="1" applyNumberFormat="1" applyFont="1" applyFill="1" applyBorder="1" applyAlignment="1" applyProtection="1">
      <alignment horizontal="left"/>
      <protection locked="0"/>
    </xf>
    <xf numFmtId="168" fontId="0" fillId="15" borderId="9" xfId="0" applyNumberFormat="1" applyFont="1" applyFill="1" applyBorder="1" applyAlignment="1" applyProtection="1">
      <alignment horizontal="center"/>
      <protection locked="0"/>
    </xf>
    <xf numFmtId="168" fontId="0" fillId="15" borderId="15" xfId="0" applyNumberFormat="1" applyFont="1" applyFill="1" applyBorder="1" applyAlignment="1" applyProtection="1">
      <alignment horizontal="center"/>
      <protection locked="0"/>
    </xf>
    <xf numFmtId="168" fontId="0" fillId="15" borderId="2" xfId="0" applyNumberFormat="1" applyFont="1" applyFill="1" applyBorder="1" applyAlignment="1" applyProtection="1">
      <alignment horizontal="center"/>
      <protection locked="0"/>
    </xf>
    <xf numFmtId="168" fontId="0" fillId="15" borderId="57" xfId="0" applyNumberFormat="1" applyFont="1" applyFill="1" applyBorder="1" applyAlignment="1" applyProtection="1">
      <alignment horizontal="center"/>
      <protection locked="0"/>
    </xf>
    <xf numFmtId="168" fontId="0" fillId="15" borderId="34" xfId="0" applyNumberFormat="1" applyFont="1" applyFill="1" applyBorder="1" applyAlignment="1" applyProtection="1">
      <alignment horizontal="center"/>
      <protection locked="0"/>
    </xf>
    <xf numFmtId="168" fontId="0" fillId="15" borderId="37" xfId="0" quotePrefix="1" applyNumberFormat="1" applyFont="1" applyFill="1" applyBorder="1" applyAlignment="1" applyProtection="1">
      <alignment horizontal="center"/>
      <protection locked="0"/>
    </xf>
    <xf numFmtId="168" fontId="0" fillId="15" borderId="27" xfId="0" applyNumberFormat="1" applyFont="1" applyFill="1" applyBorder="1" applyAlignment="1" applyProtection="1">
      <alignment horizontal="center"/>
      <protection locked="0"/>
    </xf>
    <xf numFmtId="168" fontId="0" fillId="15" borderId="28" xfId="0" quotePrefix="1" applyNumberFormat="1" applyFont="1" applyFill="1" applyBorder="1" applyAlignment="1" applyProtection="1">
      <alignment horizontal="center"/>
      <protection locked="0"/>
    </xf>
    <xf numFmtId="168" fontId="41" fillId="15" borderId="0" xfId="0" quotePrefix="1" applyNumberFormat="1" applyFont="1" applyFill="1" applyBorder="1" applyAlignment="1" applyProtection="1">
      <alignment horizontal="center"/>
      <protection locked="0"/>
    </xf>
    <xf numFmtId="168" fontId="41" fillId="15" borderId="38" xfId="0" quotePrefix="1" applyNumberFormat="1" applyFont="1" applyFill="1" applyBorder="1" applyAlignment="1" applyProtection="1">
      <alignment horizontal="center"/>
      <protection locked="0"/>
    </xf>
    <xf numFmtId="168" fontId="40" fillId="15" borderId="3" xfId="0" applyNumberFormat="1" applyFont="1" applyFill="1" applyBorder="1" applyAlignment="1" applyProtection="1">
      <alignment horizontal="center"/>
      <protection locked="0"/>
    </xf>
    <xf numFmtId="168" fontId="40" fillId="15" borderId="4" xfId="0" applyNumberFormat="1" applyFont="1" applyFill="1" applyBorder="1" applyAlignment="1" applyProtection="1">
      <alignment horizontal="center"/>
      <protection locked="0"/>
    </xf>
    <xf numFmtId="168" fontId="59" fillId="20" borderId="0" xfId="4" applyNumberFormat="1" applyFont="1" applyBorder="1" applyAlignment="1" applyProtection="1">
      <alignment horizontal="center"/>
      <protection locked="0"/>
    </xf>
    <xf numFmtId="168" fontId="59" fillId="20" borderId="38" xfId="4" applyNumberFormat="1" applyFont="1" applyBorder="1" applyAlignment="1" applyProtection="1">
      <alignment horizontal="center"/>
      <protection locked="0"/>
    </xf>
    <xf numFmtId="168" fontId="59" fillId="20" borderId="62" xfId="4" applyNumberFormat="1" applyFont="1" applyBorder="1" applyAlignment="1" applyProtection="1">
      <alignment horizontal="center"/>
      <protection locked="0"/>
    </xf>
    <xf numFmtId="0" fontId="59" fillId="20" borderId="62" xfId="4" applyFont="1" applyBorder="1" applyAlignment="1"/>
    <xf numFmtId="0" fontId="59" fillId="20" borderId="47" xfId="4" applyFont="1" applyBorder="1" applyAlignment="1"/>
    <xf numFmtId="168" fontId="0" fillId="15" borderId="10" xfId="0" applyNumberFormat="1" applyFont="1" applyFill="1" applyBorder="1" applyAlignment="1" applyProtection="1">
      <alignment horizontal="center"/>
      <protection locked="0"/>
    </xf>
    <xf numFmtId="168" fontId="40" fillId="2" borderId="9" xfId="0" applyNumberFormat="1" applyFont="1" applyFill="1" applyBorder="1" applyAlignment="1" applyProtection="1">
      <alignment horizontal="center"/>
      <protection locked="0"/>
    </xf>
    <xf numFmtId="168" fontId="40" fillId="2" borderId="10" xfId="0" applyNumberFormat="1" applyFont="1" applyFill="1" applyBorder="1" applyAlignment="1" applyProtection="1">
      <alignment horizontal="center"/>
      <protection locked="0"/>
    </xf>
    <xf numFmtId="168" fontId="59" fillId="20" borderId="8" xfId="4" applyNumberFormat="1" applyFont="1" applyBorder="1" applyAlignment="1" applyProtection="1">
      <alignment horizontal="center"/>
      <protection locked="0"/>
    </xf>
    <xf numFmtId="168" fontId="0" fillId="15" borderId="0" xfId="0" applyNumberFormat="1" applyFont="1" applyFill="1" applyBorder="1" applyAlignment="1" applyProtection="1">
      <alignment horizontal="center"/>
      <protection locked="0"/>
    </xf>
    <xf numFmtId="168" fontId="0" fillId="15" borderId="0" xfId="0" quotePrefix="1" applyNumberFormat="1" applyFont="1" applyFill="1" applyBorder="1" applyAlignment="1" applyProtection="1">
      <alignment horizontal="center"/>
      <protection locked="0"/>
    </xf>
    <xf numFmtId="168" fontId="59" fillId="20" borderId="3" xfId="4" applyNumberFormat="1" applyFont="1" applyBorder="1" applyAlignment="1" applyProtection="1">
      <alignment horizontal="center"/>
      <protection locked="0"/>
    </xf>
    <xf numFmtId="168" fontId="0" fillId="15" borderId="40" xfId="0" applyNumberFormat="1" applyFont="1" applyFill="1" applyBorder="1" applyAlignment="1" applyProtection="1">
      <alignment horizontal="center"/>
      <protection locked="0"/>
    </xf>
    <xf numFmtId="168" fontId="59" fillId="20" borderId="15" xfId="4" applyNumberFormat="1" applyFont="1" applyBorder="1" applyAlignment="1" applyProtection="1">
      <alignment horizontal="center"/>
      <protection locked="0"/>
    </xf>
    <xf numFmtId="168" fontId="0" fillId="15" borderId="7" xfId="0" applyNumberFormat="1" applyFont="1" applyFill="1" applyBorder="1" applyAlignment="1" applyProtection="1">
      <alignment horizontal="center"/>
      <protection locked="0"/>
    </xf>
    <xf numFmtId="168" fontId="0" fillId="15" borderId="31" xfId="0" applyNumberFormat="1" applyFont="1" applyFill="1" applyBorder="1" applyAlignment="1" applyProtection="1">
      <alignment horizontal="center"/>
      <protection locked="0"/>
    </xf>
    <xf numFmtId="168" fontId="0" fillId="15" borderId="34" xfId="0" quotePrefix="1" applyNumberFormat="1" applyFont="1" applyFill="1" applyBorder="1" applyAlignment="1" applyProtection="1">
      <alignment horizontal="center"/>
      <protection locked="0"/>
    </xf>
    <xf numFmtId="168" fontId="0" fillId="15" borderId="35" xfId="0" quotePrefix="1" applyNumberFormat="1" applyFont="1" applyFill="1" applyBorder="1" applyAlignment="1" applyProtection="1">
      <alignment horizontal="center"/>
      <protection locked="0"/>
    </xf>
    <xf numFmtId="168" fontId="59" fillId="20" borderId="43" xfId="4" applyNumberFormat="1" applyFont="1" applyBorder="1" applyAlignment="1" applyProtection="1">
      <alignment horizontal="center"/>
      <protection locked="0"/>
    </xf>
    <xf numFmtId="168" fontId="0" fillId="15" borderId="35" xfId="0" applyNumberFormat="1" applyFont="1" applyFill="1" applyBorder="1" applyAlignment="1" applyProtection="1">
      <alignment horizontal="center"/>
      <protection locked="0"/>
    </xf>
    <xf numFmtId="168" fontId="0" fillId="15" borderId="71" xfId="0" quotePrefix="1" applyNumberFormat="1" applyFont="1" applyFill="1" applyBorder="1" applyAlignment="1" applyProtection="1">
      <alignment horizontal="center"/>
      <protection locked="0"/>
    </xf>
    <xf numFmtId="168" fontId="59" fillId="20" borderId="59" xfId="4" applyNumberFormat="1" applyFont="1" applyBorder="1" applyAlignment="1" applyProtection="1">
      <alignment horizontal="center"/>
      <protection locked="0"/>
    </xf>
    <xf numFmtId="168" fontId="59" fillId="20" borderId="21" xfId="4" applyNumberFormat="1" applyFont="1" applyBorder="1" applyAlignment="1" applyProtection="1">
      <alignment horizontal="center"/>
      <protection locked="0"/>
    </xf>
    <xf numFmtId="168" fontId="66" fillId="15" borderId="9" xfId="0" applyNumberFormat="1" applyFont="1" applyFill="1" applyBorder="1" applyAlignment="1" applyProtection="1">
      <alignment horizontal="center"/>
      <protection locked="0"/>
    </xf>
    <xf numFmtId="168" fontId="66" fillId="15" borderId="10" xfId="0" applyNumberFormat="1" applyFont="1" applyFill="1" applyBorder="1" applyAlignment="1" applyProtection="1">
      <alignment horizontal="center"/>
      <protection locked="0"/>
    </xf>
    <xf numFmtId="168" fontId="59" fillId="20" borderId="9" xfId="4" applyNumberFormat="1" applyFont="1" applyBorder="1" applyAlignment="1" applyProtection="1">
      <alignment horizontal="center"/>
      <protection locked="0"/>
    </xf>
    <xf numFmtId="168" fontId="5" fillId="15" borderId="23" xfId="0" applyNumberFormat="1" applyFont="1" applyFill="1" applyBorder="1" applyAlignment="1" applyProtection="1">
      <alignment horizontal="center"/>
      <protection locked="0"/>
    </xf>
    <xf numFmtId="168" fontId="5" fillId="15" borderId="10" xfId="0" applyNumberFormat="1" applyFont="1" applyFill="1" applyBorder="1" applyAlignment="1" applyProtection="1">
      <alignment horizontal="center"/>
      <protection locked="0"/>
    </xf>
    <xf numFmtId="168" fontId="59" fillId="20" borderId="10" xfId="4" applyNumberFormat="1" applyFont="1" applyBorder="1" applyAlignment="1" applyProtection="1">
      <alignment horizontal="center"/>
      <protection locked="0"/>
    </xf>
    <xf numFmtId="168" fontId="0" fillId="15" borderId="9" xfId="0" applyNumberFormat="1" applyFont="1" applyFill="1" applyBorder="1" applyAlignment="1" applyProtection="1">
      <protection locked="0"/>
    </xf>
    <xf numFmtId="0" fontId="0" fillId="15" borderId="15" xfId="0" applyFont="1" applyFill="1" applyBorder="1" applyAlignment="1" applyProtection="1">
      <protection locked="0"/>
    </xf>
    <xf numFmtId="168" fontId="0" fillId="15" borderId="64" xfId="0" applyNumberFormat="1" applyFont="1" applyFill="1" applyBorder="1" applyAlignment="1" applyProtection="1">
      <alignment horizontal="center"/>
      <protection locked="0"/>
    </xf>
    <xf numFmtId="168" fontId="0" fillId="15" borderId="6" xfId="0" applyNumberFormat="1" applyFont="1" applyFill="1" applyBorder="1" applyAlignment="1" applyProtection="1">
      <alignment horizontal="center"/>
      <protection locked="0"/>
    </xf>
    <xf numFmtId="168" fontId="0" fillId="15" borderId="59" xfId="0" applyNumberFormat="1" applyFont="1" applyFill="1" applyBorder="1" applyAlignment="1" applyProtection="1">
      <alignment horizontal="center"/>
      <protection locked="0"/>
    </xf>
    <xf numFmtId="168" fontId="0" fillId="15" borderId="55" xfId="0" applyNumberFormat="1" applyFont="1" applyFill="1" applyBorder="1" applyAlignment="1" applyProtection="1">
      <alignment horizontal="center"/>
      <protection locked="0"/>
    </xf>
    <xf numFmtId="168" fontId="59" fillId="20" borderId="56" xfId="4" applyNumberFormat="1" applyFont="1" applyBorder="1" applyAlignment="1" applyProtection="1">
      <alignment horizontal="center"/>
      <protection locked="0"/>
    </xf>
    <xf numFmtId="168" fontId="59" fillId="20" borderId="61" xfId="4" applyNumberFormat="1" applyFont="1" applyBorder="1" applyAlignment="1" applyProtection="1">
      <alignment horizontal="center"/>
      <protection locked="0"/>
    </xf>
    <xf numFmtId="168" fontId="59" fillId="20" borderId="27" xfId="4" applyNumberFormat="1" applyFont="1" applyBorder="1" applyAlignment="1" applyProtection="1">
      <alignment horizontal="center"/>
      <protection locked="0"/>
    </xf>
    <xf numFmtId="168" fontId="59" fillId="20" borderId="11" xfId="4" applyNumberFormat="1" applyFont="1" applyBorder="1" applyAlignment="1" applyProtection="1">
      <alignment horizontal="center"/>
      <protection locked="0"/>
    </xf>
    <xf numFmtId="0" fontId="59" fillId="20" borderId="28" xfId="4" applyFont="1" applyBorder="1" applyAlignment="1"/>
    <xf numFmtId="168" fontId="0" fillId="15" borderId="40" xfId="0" quotePrefix="1" applyNumberFormat="1" applyFont="1" applyFill="1" applyBorder="1" applyAlignment="1" applyProtection="1">
      <alignment horizontal="center"/>
      <protection locked="0"/>
    </xf>
    <xf numFmtId="168" fontId="40" fillId="2" borderId="8" xfId="0" applyNumberFormat="1" applyFont="1" applyFill="1" applyBorder="1" applyAlignment="1" applyProtection="1">
      <alignment horizontal="center"/>
      <protection locked="0"/>
    </xf>
    <xf numFmtId="168" fontId="59" fillId="20" borderId="28" xfId="4" applyNumberFormat="1" applyFont="1" applyBorder="1" applyAlignment="1" applyProtection="1">
      <alignment horizontal="center"/>
      <protection locked="0"/>
    </xf>
    <xf numFmtId="168" fontId="59" fillId="20" borderId="35" xfId="4" applyNumberFormat="1" applyFont="1" applyBorder="1" applyAlignment="1" applyProtection="1">
      <alignment horizontal="center"/>
      <protection locked="0"/>
    </xf>
    <xf numFmtId="168" fontId="59" fillId="20" borderId="37" xfId="4" applyNumberFormat="1" applyFont="1" applyBorder="1" applyAlignment="1" applyProtection="1">
      <alignment horizontal="center"/>
      <protection locked="0"/>
    </xf>
    <xf numFmtId="168" fontId="59" fillId="20" borderId="7" xfId="4" applyNumberFormat="1" applyFont="1" applyBorder="1" applyAlignment="1" applyProtection="1">
      <alignment horizontal="center"/>
      <protection locked="0"/>
    </xf>
    <xf numFmtId="168" fontId="0" fillId="15" borderId="31" xfId="0" quotePrefix="1" applyNumberFormat="1" applyFont="1" applyFill="1" applyBorder="1" applyAlignment="1" applyProtection="1">
      <alignment horizontal="center"/>
      <protection locked="0"/>
    </xf>
    <xf numFmtId="168" fontId="41" fillId="15" borderId="2" xfId="0" applyNumberFormat="1" applyFont="1" applyFill="1" applyBorder="1" applyAlignment="1" applyProtection="1">
      <alignment horizontal="center"/>
      <protection locked="0"/>
    </xf>
    <xf numFmtId="168" fontId="41" fillId="15" borderId="3" xfId="0" applyNumberFormat="1" applyFont="1" applyFill="1" applyBorder="1" applyAlignment="1" applyProtection="1">
      <alignment horizontal="center"/>
      <protection locked="0"/>
    </xf>
    <xf numFmtId="168" fontId="0" fillId="15" borderId="20" xfId="0" applyNumberFormat="1" applyFont="1" applyFill="1" applyBorder="1" applyAlignment="1" applyProtection="1">
      <alignment horizontal="center"/>
      <protection locked="0"/>
    </xf>
    <xf numFmtId="168" fontId="0" fillId="15" borderId="55" xfId="0" quotePrefix="1" applyNumberFormat="1" applyFont="1" applyFill="1" applyBorder="1" applyAlignment="1" applyProtection="1">
      <alignment horizontal="center"/>
      <protection locked="0"/>
    </xf>
    <xf numFmtId="168" fontId="59" fillId="20" borderId="20" xfId="4" quotePrefix="1" applyNumberFormat="1" applyFont="1" applyBorder="1" applyAlignment="1" applyProtection="1">
      <alignment horizontal="center"/>
      <protection locked="0"/>
    </xf>
    <xf numFmtId="168" fontId="59" fillId="20" borderId="55" xfId="4" quotePrefix="1" applyNumberFormat="1" applyFont="1" applyBorder="1" applyAlignment="1" applyProtection="1">
      <alignment horizontal="center"/>
      <protection locked="0"/>
    </xf>
    <xf numFmtId="168" fontId="40" fillId="0" borderId="8" xfId="0" applyNumberFormat="1" applyFont="1" applyFill="1" applyBorder="1" applyAlignment="1" applyProtection="1">
      <alignment horizontal="center"/>
      <protection locked="0"/>
    </xf>
    <xf numFmtId="168" fontId="0" fillId="15" borderId="20" xfId="0" quotePrefix="1" applyNumberFormat="1" applyFont="1" applyFill="1" applyBorder="1" applyAlignment="1" applyProtection="1">
      <alignment horizontal="center"/>
      <protection locked="0"/>
    </xf>
    <xf numFmtId="168" fontId="41" fillId="15" borderId="21" xfId="0" quotePrefix="1" applyNumberFormat="1" applyFont="1" applyFill="1" applyBorder="1" applyAlignment="1" applyProtection="1">
      <alignment horizontal="center"/>
      <protection locked="0"/>
    </xf>
    <xf numFmtId="168" fontId="0" fillId="15" borderId="23" xfId="0" applyNumberFormat="1" applyFont="1" applyFill="1" applyBorder="1" applyAlignment="1" applyProtection="1">
      <alignment horizontal="center"/>
      <protection locked="0"/>
    </xf>
    <xf numFmtId="168" fontId="40" fillId="2" borderId="56" xfId="0" applyNumberFormat="1" applyFont="1" applyFill="1" applyBorder="1" applyAlignment="1" applyProtection="1">
      <alignment horizontal="center"/>
      <protection locked="0"/>
    </xf>
    <xf numFmtId="168" fontId="40" fillId="2" borderId="61" xfId="0" applyNumberFormat="1" applyFont="1" applyFill="1" applyBorder="1" applyAlignment="1" applyProtection="1">
      <alignment horizontal="center"/>
      <protection locked="0"/>
    </xf>
    <xf numFmtId="168" fontId="59" fillId="20" borderId="8" xfId="4" quotePrefix="1" applyNumberFormat="1" applyFont="1" applyBorder="1" applyAlignment="1" applyProtection="1">
      <alignment horizontal="center"/>
      <protection locked="0"/>
    </xf>
    <xf numFmtId="168" fontId="59" fillId="20" borderId="9" xfId="4" quotePrefix="1" applyNumberFormat="1" applyFont="1" applyBorder="1" applyAlignment="1" applyProtection="1">
      <alignment horizontal="center"/>
      <protection locked="0"/>
    </xf>
    <xf numFmtId="168" fontId="7" fillId="15" borderId="20" xfId="0" quotePrefix="1" applyNumberFormat="1" applyFont="1" applyFill="1" applyBorder="1" applyAlignment="1" applyProtection="1">
      <alignment horizontal="center"/>
      <protection locked="0"/>
    </xf>
    <xf numFmtId="168" fontId="7" fillId="15" borderId="55" xfId="0" quotePrefix="1" applyNumberFormat="1" applyFont="1" applyFill="1" applyBorder="1" applyAlignment="1" applyProtection="1">
      <alignment horizontal="center"/>
      <protection locked="0"/>
    </xf>
    <xf numFmtId="168" fontId="59" fillId="20" borderId="57" xfId="4" applyNumberFormat="1" applyFont="1" applyBorder="1" applyAlignment="1" applyProtection="1">
      <alignment horizontal="center"/>
      <protection locked="0"/>
    </xf>
    <xf numFmtId="168" fontId="0" fillId="15" borderId="21" xfId="0" quotePrefix="1" applyNumberFormat="1" applyFont="1" applyFill="1" applyBorder="1" applyAlignment="1" applyProtection="1">
      <alignment horizontal="center"/>
      <protection locked="0"/>
    </xf>
    <xf numFmtId="168" fontId="59" fillId="20" borderId="14" xfId="4" applyNumberFormat="1" applyFont="1" applyBorder="1" applyAlignment="1" applyProtection="1">
      <alignment horizontal="center"/>
      <protection locked="0"/>
    </xf>
    <xf numFmtId="168" fontId="0" fillId="15" borderId="68" xfId="0" applyNumberFormat="1" applyFont="1" applyFill="1" applyBorder="1" applyAlignment="1" applyProtection="1">
      <alignment horizontal="center"/>
      <protection locked="0"/>
    </xf>
    <xf numFmtId="168" fontId="0" fillId="15" borderId="14" xfId="0" applyNumberFormat="1" applyFont="1" applyFill="1" applyBorder="1" applyAlignment="1" applyProtection="1">
      <alignment horizontal="center"/>
      <protection locked="0"/>
    </xf>
    <xf numFmtId="168" fontId="66" fillId="15" borderId="56" xfId="0" applyNumberFormat="1" applyFont="1" applyFill="1" applyBorder="1" applyAlignment="1" applyProtection="1">
      <alignment horizontal="center"/>
      <protection locked="0"/>
    </xf>
    <xf numFmtId="168" fontId="66" fillId="15" borderId="14" xfId="0" applyNumberFormat="1" applyFont="1" applyFill="1" applyBorder="1" applyAlignment="1" applyProtection="1">
      <alignment horizontal="center"/>
      <protection locked="0"/>
    </xf>
    <xf numFmtId="168" fontId="0" fillId="15" borderId="4" xfId="0" quotePrefix="1" applyNumberFormat="1" applyFont="1" applyFill="1" applyBorder="1" applyAlignment="1" applyProtection="1">
      <alignment horizontal="center"/>
      <protection locked="0"/>
    </xf>
    <xf numFmtId="168" fontId="66" fillId="15" borderId="68" xfId="0" applyNumberFormat="1" applyFont="1" applyFill="1" applyBorder="1" applyAlignment="1" applyProtection="1">
      <alignment horizontal="center"/>
      <protection locked="0"/>
    </xf>
    <xf numFmtId="168" fontId="66" fillId="15" borderId="61" xfId="0" applyNumberFormat="1" applyFont="1" applyFill="1" applyBorder="1" applyAlignment="1" applyProtection="1">
      <alignment horizontal="center"/>
      <protection locked="0"/>
    </xf>
    <xf numFmtId="168" fontId="40" fillId="2" borderId="54" xfId="0" applyNumberFormat="1" applyFont="1" applyFill="1" applyBorder="1" applyAlignment="1" applyProtection="1">
      <alignment horizontal="center"/>
      <protection locked="0"/>
    </xf>
    <xf numFmtId="168" fontId="40" fillId="2" borderId="47" xfId="0" applyNumberFormat="1" applyFont="1" applyFill="1" applyBorder="1" applyAlignment="1" applyProtection="1">
      <alignment horizontal="center"/>
      <protection locked="0"/>
    </xf>
    <xf numFmtId="168" fontId="0" fillId="15" borderId="28" xfId="0" applyNumberFormat="1" applyFont="1" applyFill="1" applyBorder="1" applyAlignment="1" applyProtection="1">
      <alignment horizontal="center"/>
      <protection locked="0"/>
    </xf>
    <xf numFmtId="168" fontId="40" fillId="2" borderId="62" xfId="0" applyNumberFormat="1" applyFont="1" applyFill="1" applyBorder="1" applyAlignment="1" applyProtection="1">
      <alignment horizontal="center"/>
      <protection locked="0"/>
    </xf>
    <xf numFmtId="168" fontId="0" fillId="15" borderId="56" xfId="0" applyNumberFormat="1" applyFont="1" applyFill="1" applyBorder="1" applyAlignment="1" applyProtection="1">
      <alignment horizontal="center"/>
      <protection locked="0"/>
    </xf>
    <xf numFmtId="168" fontId="0" fillId="15" borderId="54" xfId="0" applyNumberFormat="1" applyFont="1" applyFill="1" applyBorder="1" applyAlignment="1" applyProtection="1">
      <alignment horizontal="center"/>
      <protection locked="0"/>
    </xf>
    <xf numFmtId="168" fontId="0" fillId="15" borderId="47" xfId="0" quotePrefix="1" applyNumberFormat="1" applyFont="1" applyFill="1" applyBorder="1" applyAlignment="1" applyProtection="1">
      <alignment horizontal="center"/>
      <protection locked="0"/>
    </xf>
  </cellXfs>
  <cellStyles count="9">
    <cellStyle name="Gut" xfId="4" builtinId="26"/>
    <cellStyle name="Link" xfId="6" builtinId="8"/>
    <cellStyle name="Neutral" xfId="8" builtinId="28"/>
    <cellStyle name="Normal 2" xfId="1"/>
    <cellStyle name="Normal 3" xfId="7"/>
    <cellStyle name="Standard" xfId="0" builtinId="0"/>
    <cellStyle name="Standard 2" xfId="2"/>
    <cellStyle name="Währung" xfId="5" builtinId="4"/>
    <cellStyle name="一般_Sheet1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1667</xdr:row>
      <xdr:rowOff>0</xdr:rowOff>
    </xdr:from>
    <xdr:to>
      <xdr:col>2</xdr:col>
      <xdr:colOff>0</xdr:colOff>
      <xdr:row>1670</xdr:row>
      <xdr:rowOff>0</xdr:rowOff>
    </xdr:to>
    <xdr:sp macro="" textlink="">
      <xdr:nvSpPr>
        <xdr:cNvPr id="2" name="Text Box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543800" y="7515225"/>
          <a:ext cx="0" cy="600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Prices EETS Wien/Budapest/TPE 2012 (Groups with min. 10 Pax!) CHF CHF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Glacier Express including reservation and surcharges 2.Kl. 1.Kl.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only the versions below are possible for groups (in both ways)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A: St.Moritz-Zermatt, deluxe NEW Glacier Express, all with panoramacars 149.00 226.00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B: St.Moritz-Andermatt, deluxe NEW Glacier Express, all with panoramacars 99.00 140.00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C: Davos Platz-Andermatt, deluxe NEW Glacier Express, all with panoramacars 94.00 130.00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D: Andermatt-Zermatt, deluxe NEW Glacier Express, all with panoramacars 95.00 134.00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E: Chur-Brig, deluxe NEW Glacier Express, all with panoramacars 100.00 141.00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F: Tiefencastel-Andermatt, deluxe NEW Glacier Express, all with panoramiccars 85.00 116.00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G: Lunch Glacier Express, 3 courses, inkl. Reservation 46.00 46.00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Reservation Lunch in train only (Payment by Tourguide) 2.00 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Bern-Termatt one way 67.00 114.00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Zermatt-Gornergrat and back 64.00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Zermatt-Kleinmatterhorn and back 79.00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Täsch-Gornergrat and back 77.00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Zermatt-Sunnegga and back 20.00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Zermatt-Rothorn and back (from mid June on) 52.00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Täsch-Zermatt and back 13.00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Täsch-Zermatt, one way 7.00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Bernina Express including reservation and surcharges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A: St.Moritz-Le Prese inkl. Reservation, all trains with panorama cars 34.00 49.00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Aa: St.Moritz-Tirano inkl. Reservation, all trains with panorama cars 39.00 58.00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B: Davos Platz-Le Prese, inkl. Reservation, all trains with panorama cars 50.00 74.00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C: Tiefencastel-Le Prese, inkl. Reservation, all trains with panorama cars 47.00 70.00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Jungfraujoch/Top of Europe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Lauterbrunnen-Jungfraujoch-Grindelwald  143.00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Lauterbrunnen-Jungfraujoch-Grindelwald GRUND 140.00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Special: Mainland Chinese Groups Lauterbr.-Jungfraujoch-Grindelwald (Passport!!) 100.00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W:\WORD\EETS\PreiseEETS\Pricelist EETS for 2012 Gedruckt am 27.02.2012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Special: Mainland Chinese Groups Lauterbr.-Jungfraujoch-Grindelwald (Passport!!) 100.00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Special: Mainland Chinese Groups Lauterbr.-Jungfrauj.-Grind.GRUND (Passport!!!) 100.00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Lauterbrunnen-Kleine Scheidegg-Grindelwald-GRUND 48.00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First near Grindelwald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Grindelwald-First-Grindelwald  44.00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Schilthorn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Stechelberg-Schilthorn-Stechelberg 76.00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Lauterbrunnen-Mürren-Schilthorn-Stechelberg 84.00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Lunch at Revolving Restaurant Schilthorn auf Anfrage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GoldenPass Line Panoramatrains including reservation and surcharges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Montreux-Gstaad  28.00 42.00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Montreux-Zweisimmen  32.00 50.00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Montreux-Zweisimmen-Interlaken OST (change train at Zweisimmen) 52.00 80.00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Interlaken Ost-Luzern 32.00 50.00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Pilatus  Alpnachstad (rack railway)-Pilatus-(cable car)-Kriens 55.00 55.00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Titlis  Engelberg-Titlis (rotair cable car)-Engelberg 69.00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Titlis  3 course Lunch (Pork or Fish Menu) 26.00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 Blanc Express  Martigny-Chamonix Mont Blanc inkl. Reservation                       not in 2012 due to construction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Lakes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Spiez-Interlaken WEST by boat 1.class 36.00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Lausanne Ouchy-Chillon Castle, 1.class 36.00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Vevey-Chillon Castle, 1.class 18.00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Stanstad-Luzern, 1. class 29.00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Lugano Gandria one way (only 2nd class) 18.00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Lugano Lake cruise (only 2nd class) 36.00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Folklore-Dinner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Stadtkeller Lucerne : Folklore-Band+Singers/Meat fondue dinner / 3 courses* 82.00 6.00 comm.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Casino Interlaken: Folklore-Band (3)/Cheese fondue/meat fondue/Chocolate F. 47.00 4.00 comm.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Trümmelbach Waterfalls Entrance fee  12.00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TGV Geneva-Paris/Lausanne-Paris/Bern-Paris/Zürich-Paris by request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ICE Deutschland, various prices subject to date and route by request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Prices to our best knowledge and subject to errors and ommissions as well as changes Prices to our best knowledge and subject to errors and ommissions as well as changes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W:\WORD\EETS\PreiseEETS\Pricelist EETS for 2012 Gedruckt am 27.02.2012</a:t>
          </a:r>
        </a:p>
      </xdr:txBody>
    </xdr:sp>
    <xdr:clientData/>
  </xdr:twoCellAnchor>
  <xdr:twoCellAnchor>
    <xdr:from>
      <xdr:col>2</xdr:col>
      <xdr:colOff>0</xdr:colOff>
      <xdr:row>1667</xdr:row>
      <xdr:rowOff>0</xdr:rowOff>
    </xdr:from>
    <xdr:to>
      <xdr:col>2</xdr:col>
      <xdr:colOff>0</xdr:colOff>
      <xdr:row>1670</xdr:row>
      <xdr:rowOff>0</xdr:rowOff>
    </xdr:to>
    <xdr:sp macro="" textlink="">
      <xdr:nvSpPr>
        <xdr:cNvPr id="3" name="Text Box 5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7543800" y="7515225"/>
          <a:ext cx="0" cy="6000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Wien/Budier Express including reservation and surcharges 2.Kl. 1.Kl.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only the versions below are possible for groups (in both ways)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A: St.Moritz-Zermatt, deluxe NEW Glacier Express, all with panoramacars 149.00 226.00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B: St.Moritz-Andermatt, deluxe NEW Glacier Express, all with panoramacars 99.00 140.00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C: Davos Platz-Andermatt, deluxe NEW Glacier Express, all with panoramacars 94.00 130.00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D: Andermatt-Zermatt, deluxe NEW Glacier Express, all with panoramacars 95.00 134.00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E: Chur-Brig, deluxe NEW Glacier Express, all with panoramacars 100.00 141.00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F: Tiefencastel-Andermatt, deluxe NEW Glacier Express, all with panoramiccars 85.00 116.00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G: Lunch Glacier Express, 3 courses, inkl. Reservation 46.00 46.00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Reservation Lunch in train only (Payment by Tourguide) 2.00 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Bern-Termatt one way 67.00 114.00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Zermatt-Gornergrat and back 64.00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Zermatt-Kleinmatterhorn and back 79.00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Täsch-Gornergrat and back 77.00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Zermatt-Sunnegga and back 20.00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Zermatt-Rothorn and back (from mid June on) 52.00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Täsch-Zermatt and back 13.00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Täsch-Zermatt, one way 7.00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Bernina Express including reservation and surcharges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A: St.Moritz-Le Prese inkl. Reservation, all trains with panorama cars 34.00 49.00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Aa: St.Moritz-Tirano inkl. Reservation, all trains with panorama cars 39.00 58.00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B: Davos Platz-Le Prese, inkl. Reservation, all trains with panorama cars 50.00 74.00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C: Tiefencastel-Le Prese, inkl. Reservation, all trains with panorama cars 47.00 70.00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Jungfraujoch/Top of Europe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Lauterbrunnen-Jungfraujoch-Grindelwald  143.00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Lauterbrunnen-Jungfraujoch-Grindelwald GRUND 140.00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Special: Mainland Chinese Groups Lauterbr.-Jungfraujoch-Grindelwald (Passport!!) 100.00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W:\WORD\EETS\PreiseEETS\Pricelist EETS for 2012 Gedruckt am 27.02.2012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Special: Mainland Chinese Groups Lauterbr.-Jungfraujoch-Grindelwald (Passport!!) 100.00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Special: Mainland Chinese Groups Lauterbr.-Jungfrauj.-Grind.GRUND (Passport!!!) 100.00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Lauterbrunnen-Kleine Scheidegg-Grindelwald-GRUND 48.00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First near Grindelwald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Grindelwald-First-Grindelwald  44.00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Schilthorn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Stechelberg-Schilthorn-Stechelberg 76.00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Lauterbrunnen-Mürren-Schilthorn-Stechelberg 84.00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Lunch at Revolving Restaurant Schilthorn auf Anfrage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GoldenPass Line Panoramatrains including reservation and surcharges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Montreux-Gstaad  28.00 42.00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Montreux-Zweisimmen  32.00 50.00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Montreux-Zweisimmen-Interlaken OST (change train at Zweisimmen) 52.00 80.00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Interlaken Ost-Luzern 32.00 50.00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Pilatus  Alpnachstad (rack railway)-Pilatus-(cable car)-Kriens 55.00 55.00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Titlis  Engelberg-Titlis (rotair cable car)-Engelberg 69.00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Titlis  3 course Lunch (Pork or Fish Menu) 26.00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Mont Blanc Express  Martigny-Chamonix Mont Blanc inkl. Reservation                       not in 2012 due to construction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Lakes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Spiez-Interlaken WEST by boat 1.class 36.00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Lausanne Ouchy-Chillon Castle, 1.class 36.00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Vevey-Chillon Castle, 1.class 18.00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Stanstad-Luzern, 1. class 29.00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Lugano Gandria one way (only 2nd class) 18.00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Lugano Lake cruise (only 2nd class) 36.00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Folklore-Dinner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Stadtkeller Lucerne : Folklore-Band+Singers/Meat fondue dinner / 3 courses* 82.00 6.00 comm.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Casino Interlaken: Folklore-Band (3)/Cheese fondue/meat fondue/Chocolate F. 47.00 4.00 comm. 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Trümmelbach Waterfalls Entrance fee  12.00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TGV Geneva-Paris/Lausanne-Paris/Bern-Paris/Zürich-Paris by request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ICE Deutschland, various prices subject to date and route by request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Prices to our best knowledge and subject to errors and ommissions as well as changes Prices to our best knowledge and subject to errors and ommissions as well as changes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W:\WORD\EETS\PreiseEETS\Pricelist EETS for 2012 Gedruckt am 27.02.2012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790575</xdr:colOff>
      <xdr:row>4</xdr:row>
      <xdr:rowOff>247650</xdr:rowOff>
    </xdr:to>
    <xdr:pic>
      <xdr:nvPicPr>
        <xdr:cNvPr id="4809" name="Picture 59" descr="EETS logo">
          <a:extLst>
            <a:ext uri="{FF2B5EF4-FFF2-40B4-BE49-F238E27FC236}">
              <a16:creationId xmlns:a16="http://schemas.microsoft.com/office/drawing/2014/main" id="{00000000-0008-0000-0100-0000C9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867150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9525</xdr:rowOff>
    </xdr:from>
    <xdr:to>
      <xdr:col>4</xdr:col>
      <xdr:colOff>762000</xdr:colOff>
      <xdr:row>54</xdr:row>
      <xdr:rowOff>247650</xdr:rowOff>
    </xdr:to>
    <xdr:pic>
      <xdr:nvPicPr>
        <xdr:cNvPr id="4810" name="Picture 59" descr="EETS logo">
          <a:extLst>
            <a:ext uri="{FF2B5EF4-FFF2-40B4-BE49-F238E27FC236}">
              <a16:creationId xmlns:a16="http://schemas.microsoft.com/office/drawing/2014/main" id="{00000000-0008-0000-0100-0000CA1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144125"/>
          <a:ext cx="3838575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50</xdr:row>
      <xdr:rowOff>200025</xdr:rowOff>
    </xdr:from>
    <xdr:to>
      <xdr:col>1</xdr:col>
      <xdr:colOff>1352550</xdr:colOff>
      <xdr:row>53</xdr:row>
      <xdr:rowOff>57150</xdr:rowOff>
    </xdr:to>
    <xdr:pic>
      <xdr:nvPicPr>
        <xdr:cNvPr id="2897" name="Picture 15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0344150"/>
          <a:ext cx="1952625" cy="5334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57150</xdr:colOff>
      <xdr:row>50</xdr:row>
      <xdr:rowOff>114300</xdr:rowOff>
    </xdr:from>
    <xdr:to>
      <xdr:col>4</xdr:col>
      <xdr:colOff>438150</xdr:colOff>
      <xdr:row>53</xdr:row>
      <xdr:rowOff>152400</xdr:rowOff>
    </xdr:to>
    <xdr:pic>
      <xdr:nvPicPr>
        <xdr:cNvPr id="2898" name="圖片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28875" y="10258425"/>
          <a:ext cx="1114425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0</xdr:row>
      <xdr:rowOff>180975</xdr:rowOff>
    </xdr:from>
    <xdr:to>
      <xdr:col>1</xdr:col>
      <xdr:colOff>1333500</xdr:colOff>
      <xdr:row>3</xdr:row>
      <xdr:rowOff>47625</xdr:rowOff>
    </xdr:to>
    <xdr:pic>
      <xdr:nvPicPr>
        <xdr:cNvPr id="2899" name="Picture 19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625" y="180975"/>
          <a:ext cx="1933575" cy="542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0</xdr:row>
      <xdr:rowOff>85725</xdr:rowOff>
    </xdr:from>
    <xdr:to>
      <xdr:col>4</xdr:col>
      <xdr:colOff>523875</xdr:colOff>
      <xdr:row>3</xdr:row>
      <xdr:rowOff>123825</xdr:rowOff>
    </xdr:to>
    <xdr:pic>
      <xdr:nvPicPr>
        <xdr:cNvPr id="2900" name="圖片 3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85725"/>
          <a:ext cx="1152525" cy="714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alliser-keller.ch/" TargetMode="External"/><Relationship Id="rId1" Type="http://schemas.openxmlformats.org/officeDocument/2006/relationships/hyperlink" Target="http://www.hotelzuercherhof.ch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M1839"/>
  <sheetViews>
    <sheetView topLeftCell="A22" zoomScale="85" zoomScaleNormal="85" workbookViewId="0">
      <selection activeCell="P12" sqref="P12"/>
    </sheetView>
  </sheetViews>
  <sheetFormatPr baseColWidth="10" defaultColWidth="9" defaultRowHeight="15.75"/>
  <cols>
    <col min="1" max="1" width="8.25" style="289" customWidth="1"/>
    <col min="2" max="3" width="9.625" style="289" customWidth="1"/>
    <col min="4" max="4" width="11.375" style="289" customWidth="1"/>
    <col min="5" max="5" width="9.625" style="289" customWidth="1"/>
    <col min="6" max="6" width="9.5" style="289" customWidth="1"/>
    <col min="7" max="7" width="9.625" style="289" customWidth="1"/>
    <col min="8" max="8" width="10.25" style="289" customWidth="1"/>
    <col min="9" max="10" width="9.625" style="289" customWidth="1"/>
    <col min="11" max="11" width="8.75" style="289" customWidth="1"/>
    <col min="12" max="14" width="9.25" style="289" customWidth="1"/>
    <col min="15" max="15" width="12.25" style="289" customWidth="1"/>
    <col min="16" max="35" width="9.625" style="289" customWidth="1"/>
    <col min="36" max="221" width="9" style="290"/>
    <col min="222" max="16384" width="9" style="289"/>
  </cols>
  <sheetData>
    <row r="1" spans="1:221" s="420" customFormat="1" ht="19.5" thickBot="1">
      <c r="A1" s="467" t="s">
        <v>247</v>
      </c>
      <c r="B1" s="468" t="s">
        <v>248</v>
      </c>
      <c r="C1" s="469" t="s">
        <v>249</v>
      </c>
      <c r="D1" s="470" t="s">
        <v>250</v>
      </c>
      <c r="E1" s="123" t="s">
        <v>328</v>
      </c>
      <c r="F1" s="123" t="s">
        <v>251</v>
      </c>
      <c r="G1" s="123" t="s">
        <v>252</v>
      </c>
      <c r="H1" s="123" t="s">
        <v>253</v>
      </c>
      <c r="I1" s="471" t="s">
        <v>329</v>
      </c>
      <c r="J1" s="472" t="s">
        <v>909</v>
      </c>
      <c r="K1" s="473"/>
      <c r="L1" s="474" t="s">
        <v>254</v>
      </c>
      <c r="M1" s="475" t="s">
        <v>330</v>
      </c>
      <c r="N1" s="123" t="s">
        <v>331</v>
      </c>
      <c r="P1" s="281"/>
      <c r="R1" s="467" t="s">
        <v>247</v>
      </c>
      <c r="S1" s="468" t="s">
        <v>248</v>
      </c>
      <c r="T1" s="469" t="s">
        <v>249</v>
      </c>
      <c r="U1" s="470" t="s">
        <v>250</v>
      </c>
      <c r="V1" s="123" t="s">
        <v>328</v>
      </c>
      <c r="W1" s="123" t="s">
        <v>251</v>
      </c>
      <c r="X1" s="123" t="s">
        <v>252</v>
      </c>
      <c r="Y1" s="123" t="s">
        <v>253</v>
      </c>
      <c r="Z1" s="123" t="s">
        <v>329</v>
      </c>
      <c r="AA1" s="123" t="s">
        <v>254</v>
      </c>
      <c r="AB1" s="476" t="s">
        <v>267</v>
      </c>
      <c r="AC1" s="476" t="s">
        <v>267</v>
      </c>
      <c r="AD1" s="475" t="s">
        <v>330</v>
      </c>
      <c r="AE1" s="123" t="s">
        <v>331</v>
      </c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  <c r="AX1" s="281"/>
      <c r="AY1" s="281"/>
      <c r="AZ1" s="281"/>
      <c r="BA1" s="281"/>
      <c r="BB1" s="281"/>
      <c r="BC1" s="281"/>
      <c r="BD1" s="281"/>
      <c r="BE1" s="281"/>
      <c r="BF1" s="281"/>
      <c r="BG1" s="281"/>
      <c r="BH1" s="281"/>
      <c r="BI1" s="281"/>
      <c r="BJ1" s="281"/>
      <c r="BK1" s="281"/>
      <c r="BL1" s="281"/>
      <c r="BM1" s="281"/>
      <c r="BN1" s="281"/>
      <c r="BO1" s="281"/>
      <c r="BP1" s="281"/>
      <c r="BQ1" s="281"/>
      <c r="BR1" s="281"/>
      <c r="BS1" s="281"/>
      <c r="BT1" s="281"/>
      <c r="BU1" s="281"/>
      <c r="BV1" s="281"/>
      <c r="BW1" s="281"/>
      <c r="BX1" s="281"/>
      <c r="BY1" s="281"/>
      <c r="BZ1" s="281"/>
      <c r="CA1" s="281"/>
      <c r="CB1" s="281"/>
      <c r="CC1" s="281"/>
      <c r="CD1" s="281"/>
      <c r="CE1" s="281"/>
      <c r="CF1" s="281"/>
      <c r="CG1" s="281"/>
      <c r="CH1" s="281"/>
      <c r="CI1" s="281"/>
      <c r="CJ1" s="281"/>
      <c r="CK1" s="281"/>
      <c r="CL1" s="281"/>
      <c r="CM1" s="281"/>
      <c r="CN1" s="281"/>
      <c r="CO1" s="281"/>
      <c r="CP1" s="281"/>
      <c r="CQ1" s="281"/>
      <c r="CR1" s="281"/>
      <c r="CS1" s="281"/>
      <c r="CT1" s="281"/>
      <c r="CU1" s="281"/>
      <c r="CV1" s="281"/>
      <c r="CW1" s="281"/>
      <c r="CX1" s="281"/>
      <c r="CY1" s="281"/>
      <c r="CZ1" s="281"/>
      <c r="DA1" s="281"/>
      <c r="DB1" s="281"/>
      <c r="DC1" s="281"/>
      <c r="DD1" s="281"/>
      <c r="DE1" s="281"/>
      <c r="DF1" s="281"/>
      <c r="DG1" s="281"/>
      <c r="DH1" s="281"/>
      <c r="DI1" s="281"/>
      <c r="DJ1" s="281"/>
      <c r="DK1" s="281"/>
      <c r="DL1" s="281"/>
      <c r="DM1" s="281"/>
      <c r="DN1" s="281"/>
      <c r="DO1" s="281"/>
      <c r="DP1" s="281"/>
      <c r="DQ1" s="281"/>
      <c r="DR1" s="281"/>
      <c r="DS1" s="281"/>
      <c r="DT1" s="281"/>
      <c r="DU1" s="281"/>
      <c r="DV1" s="281"/>
      <c r="DW1" s="281"/>
      <c r="DX1" s="281"/>
      <c r="DY1" s="281"/>
      <c r="DZ1" s="281"/>
      <c r="EA1" s="281"/>
      <c r="EB1" s="281"/>
      <c r="EC1" s="281"/>
      <c r="ED1" s="281"/>
      <c r="EE1" s="281"/>
      <c r="EF1" s="281"/>
      <c r="EG1" s="281"/>
      <c r="EH1" s="281"/>
      <c r="EI1" s="281"/>
      <c r="EJ1" s="281"/>
      <c r="EK1" s="281"/>
      <c r="EL1" s="281"/>
      <c r="EM1" s="281"/>
      <c r="EN1" s="281"/>
      <c r="EO1" s="281"/>
      <c r="EP1" s="281"/>
      <c r="EQ1" s="281"/>
      <c r="ER1" s="281"/>
      <c r="ES1" s="281"/>
      <c r="ET1" s="281"/>
      <c r="EU1" s="281"/>
      <c r="EV1" s="281"/>
      <c r="EW1" s="281"/>
      <c r="EX1" s="281"/>
      <c r="EY1" s="281"/>
      <c r="EZ1" s="281"/>
      <c r="FA1" s="281"/>
      <c r="FB1" s="281"/>
      <c r="FC1" s="281"/>
      <c r="FD1" s="281"/>
      <c r="FE1" s="281"/>
      <c r="FF1" s="281"/>
      <c r="FG1" s="281"/>
      <c r="FH1" s="281"/>
      <c r="FI1" s="281"/>
      <c r="FJ1" s="281"/>
      <c r="FK1" s="281"/>
      <c r="FL1" s="281"/>
      <c r="FM1" s="281"/>
      <c r="FN1" s="281"/>
      <c r="FO1" s="281"/>
      <c r="FP1" s="281"/>
      <c r="FQ1" s="281"/>
      <c r="FR1" s="281"/>
      <c r="FS1" s="281"/>
      <c r="FT1" s="281"/>
      <c r="FU1" s="281"/>
      <c r="FV1" s="281"/>
      <c r="FW1" s="281"/>
      <c r="FX1" s="281"/>
      <c r="FY1" s="281"/>
      <c r="FZ1" s="281"/>
      <c r="GA1" s="281"/>
      <c r="GB1" s="281"/>
      <c r="GC1" s="281"/>
      <c r="GD1" s="281"/>
      <c r="GE1" s="281"/>
      <c r="GF1" s="281"/>
      <c r="GG1" s="281"/>
      <c r="GH1" s="281"/>
      <c r="GI1" s="281"/>
      <c r="GJ1" s="281"/>
      <c r="GK1" s="281"/>
      <c r="GL1" s="281"/>
      <c r="GM1" s="281"/>
      <c r="GN1" s="281"/>
      <c r="GO1" s="281"/>
      <c r="GP1" s="281"/>
      <c r="GQ1" s="281"/>
      <c r="GR1" s="281"/>
      <c r="GS1" s="281"/>
      <c r="GT1" s="281"/>
      <c r="GU1" s="281"/>
      <c r="GV1" s="281"/>
      <c r="GW1" s="281"/>
      <c r="GX1" s="281"/>
      <c r="GY1" s="281"/>
      <c r="GZ1" s="281"/>
      <c r="HA1" s="281"/>
      <c r="HB1" s="281"/>
      <c r="HC1" s="281"/>
      <c r="HD1" s="281"/>
      <c r="HE1" s="281"/>
      <c r="HF1" s="281"/>
      <c r="HG1" s="281"/>
      <c r="HH1" s="281"/>
      <c r="HI1" s="281"/>
      <c r="HJ1" s="281"/>
      <c r="HK1" s="281"/>
      <c r="HL1" s="281"/>
      <c r="HM1" s="281"/>
    </row>
    <row r="2" spans="1:221" s="420" customFormat="1">
      <c r="A2" s="419" t="s">
        <v>2306</v>
      </c>
      <c r="B2" s="53" t="s">
        <v>380</v>
      </c>
      <c r="C2" s="258" t="s">
        <v>2267</v>
      </c>
      <c r="D2" s="62"/>
      <c r="E2" s="261">
        <v>31.3</v>
      </c>
      <c r="F2" s="850">
        <v>9.5</v>
      </c>
      <c r="G2" s="850">
        <v>9</v>
      </c>
      <c r="H2" s="851" t="s">
        <v>2285</v>
      </c>
      <c r="I2" s="852"/>
      <c r="J2" s="853">
        <v>340</v>
      </c>
      <c r="K2" s="853"/>
      <c r="L2" s="852">
        <v>52.3</v>
      </c>
      <c r="M2" s="850">
        <v>21</v>
      </c>
      <c r="N2" s="854" t="s">
        <v>2285</v>
      </c>
      <c r="O2" s="58" t="s">
        <v>1273</v>
      </c>
      <c r="R2" s="419" t="s">
        <v>910</v>
      </c>
      <c r="S2" s="53"/>
      <c r="T2" s="258" t="s">
        <v>250</v>
      </c>
      <c r="U2" s="62"/>
      <c r="V2" s="261"/>
      <c r="W2" s="262"/>
      <c r="X2" s="262"/>
      <c r="Y2" s="263"/>
      <c r="Z2" s="264"/>
      <c r="AA2" s="264"/>
      <c r="AB2" s="265"/>
      <c r="AC2" s="265"/>
      <c r="AD2" s="265"/>
      <c r="AE2" s="266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1"/>
      <c r="BX2" s="281"/>
      <c r="BY2" s="281"/>
      <c r="BZ2" s="281"/>
      <c r="CA2" s="281"/>
      <c r="CB2" s="281"/>
      <c r="CC2" s="281"/>
      <c r="CD2" s="281"/>
      <c r="CE2" s="281"/>
      <c r="CF2" s="281"/>
      <c r="CG2" s="281"/>
      <c r="CH2" s="281"/>
      <c r="CI2" s="281"/>
      <c r="CJ2" s="281"/>
      <c r="CK2" s="281"/>
      <c r="CL2" s="281"/>
      <c r="CM2" s="281"/>
      <c r="CN2" s="281"/>
      <c r="CO2" s="281"/>
      <c r="CP2" s="281"/>
      <c r="CQ2" s="281"/>
      <c r="CR2" s="281"/>
      <c r="CS2" s="281"/>
      <c r="CT2" s="281"/>
      <c r="CU2" s="281"/>
      <c r="CV2" s="281"/>
      <c r="CW2" s="281"/>
      <c r="CX2" s="281"/>
      <c r="CY2" s="281"/>
      <c r="CZ2" s="281"/>
      <c r="DA2" s="281"/>
      <c r="DB2" s="281"/>
      <c r="DC2" s="281"/>
      <c r="DD2" s="281"/>
      <c r="DE2" s="281"/>
      <c r="DF2" s="281"/>
      <c r="DG2" s="281"/>
      <c r="DH2" s="281"/>
      <c r="DI2" s="281"/>
      <c r="DJ2" s="281"/>
      <c r="DK2" s="281"/>
      <c r="DL2" s="281"/>
      <c r="DM2" s="281"/>
      <c r="DN2" s="281"/>
      <c r="DO2" s="281"/>
      <c r="DP2" s="281"/>
      <c r="DQ2" s="281"/>
      <c r="DR2" s="281"/>
      <c r="DS2" s="281"/>
      <c r="DT2" s="281"/>
      <c r="DU2" s="281"/>
      <c r="DV2" s="281"/>
      <c r="DW2" s="281"/>
      <c r="DX2" s="281"/>
      <c r="DY2" s="281"/>
      <c r="DZ2" s="281"/>
      <c r="EA2" s="281"/>
      <c r="EB2" s="281"/>
      <c r="EC2" s="281"/>
      <c r="ED2" s="281"/>
      <c r="EE2" s="281"/>
      <c r="EF2" s="281"/>
      <c r="EG2" s="281"/>
      <c r="EH2" s="281"/>
      <c r="EI2" s="281"/>
      <c r="EJ2" s="281"/>
      <c r="EK2" s="281"/>
      <c r="EL2" s="281"/>
      <c r="EM2" s="281"/>
      <c r="EN2" s="281"/>
      <c r="EO2" s="281"/>
      <c r="EP2" s="281"/>
      <c r="EQ2" s="281"/>
      <c r="ER2" s="281"/>
      <c r="ES2" s="281"/>
      <c r="ET2" s="281"/>
      <c r="EU2" s="281"/>
      <c r="EV2" s="281"/>
      <c r="EW2" s="281"/>
      <c r="EX2" s="281"/>
      <c r="EY2" s="281"/>
      <c r="EZ2" s="281"/>
      <c r="FA2" s="281"/>
      <c r="FB2" s="281"/>
      <c r="FC2" s="281"/>
      <c r="FD2" s="281"/>
      <c r="FE2" s="281"/>
      <c r="FF2" s="281"/>
      <c r="FG2" s="281"/>
      <c r="FH2" s="281"/>
      <c r="FI2" s="281"/>
      <c r="FJ2" s="281"/>
      <c r="FK2" s="281"/>
      <c r="FL2" s="281"/>
      <c r="FM2" s="281"/>
      <c r="FN2" s="281"/>
      <c r="FO2" s="281"/>
      <c r="FP2" s="281"/>
      <c r="FQ2" s="281"/>
      <c r="FR2" s="281"/>
      <c r="FS2" s="281"/>
      <c r="FT2" s="281"/>
      <c r="FU2" s="281"/>
      <c r="FV2" s="281"/>
      <c r="FW2" s="281"/>
      <c r="FX2" s="281"/>
      <c r="FY2" s="281"/>
      <c r="FZ2" s="281"/>
      <c r="GA2" s="281"/>
      <c r="GB2" s="281"/>
      <c r="GC2" s="281"/>
      <c r="GD2" s="281"/>
      <c r="GE2" s="281"/>
      <c r="GF2" s="281"/>
      <c r="GG2" s="281"/>
      <c r="GH2" s="281"/>
      <c r="GI2" s="281"/>
      <c r="GJ2" s="281"/>
      <c r="GK2" s="281"/>
      <c r="GL2" s="281"/>
      <c r="GM2" s="281"/>
      <c r="GN2" s="281"/>
      <c r="GO2" s="281"/>
      <c r="GP2" s="281"/>
      <c r="GQ2" s="281"/>
      <c r="GR2" s="281"/>
      <c r="GS2" s="281"/>
      <c r="GT2" s="281"/>
      <c r="GU2" s="281"/>
      <c r="GV2" s="281"/>
      <c r="GW2" s="281"/>
      <c r="GX2" s="281"/>
      <c r="GY2" s="281"/>
      <c r="GZ2" s="281"/>
      <c r="HA2" s="281"/>
      <c r="HB2" s="281"/>
      <c r="HC2" s="281"/>
      <c r="HD2" s="281"/>
      <c r="HE2" s="281"/>
      <c r="HF2" s="281"/>
      <c r="HG2" s="281"/>
      <c r="HH2" s="281"/>
      <c r="HI2" s="281"/>
      <c r="HJ2" s="281"/>
      <c r="HK2" s="281"/>
      <c r="HL2" s="281"/>
      <c r="HM2" s="281"/>
    </row>
    <row r="3" spans="1:221" s="420" customFormat="1">
      <c r="A3" s="419" t="s">
        <v>2307</v>
      </c>
      <c r="B3" s="486" t="s">
        <v>1230</v>
      </c>
      <c r="C3" s="487" t="s">
        <v>2268</v>
      </c>
      <c r="D3" s="62"/>
      <c r="E3" s="865">
        <v>33</v>
      </c>
      <c r="F3" s="855">
        <v>14.5</v>
      </c>
      <c r="G3" s="856" t="s">
        <v>788</v>
      </c>
      <c r="H3" s="857"/>
      <c r="I3" s="858"/>
      <c r="J3" s="859">
        <v>340</v>
      </c>
      <c r="K3" s="859"/>
      <c r="L3" s="858">
        <v>49</v>
      </c>
      <c r="M3" s="855">
        <v>16</v>
      </c>
      <c r="N3" s="860" t="s">
        <v>2285</v>
      </c>
      <c r="O3" s="58" t="s">
        <v>1274</v>
      </c>
      <c r="P3" s="281"/>
      <c r="R3" s="419" t="s">
        <v>255</v>
      </c>
      <c r="S3" s="260" t="s">
        <v>250</v>
      </c>
      <c r="T3" s="258" t="s">
        <v>250</v>
      </c>
      <c r="U3" s="62"/>
      <c r="V3" s="261"/>
      <c r="W3" s="262"/>
      <c r="X3" s="262"/>
      <c r="Y3" s="263"/>
      <c r="Z3" s="264"/>
      <c r="AA3" s="264"/>
      <c r="AB3" s="265"/>
      <c r="AC3" s="265"/>
      <c r="AD3" s="265"/>
      <c r="AE3" s="266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/>
      <c r="AR3" s="281"/>
      <c r="AS3" s="281"/>
      <c r="AT3" s="281"/>
      <c r="AU3" s="281"/>
      <c r="AV3" s="281"/>
      <c r="AW3" s="281"/>
      <c r="AX3" s="281"/>
      <c r="AY3" s="281"/>
      <c r="AZ3" s="281"/>
      <c r="BA3" s="281"/>
      <c r="BB3" s="281"/>
      <c r="BC3" s="281"/>
      <c r="BD3" s="281"/>
      <c r="BE3" s="281"/>
      <c r="BF3" s="281"/>
      <c r="BG3" s="281"/>
      <c r="BH3" s="281"/>
      <c r="BI3" s="281"/>
      <c r="BJ3" s="281"/>
      <c r="BK3" s="281"/>
      <c r="BL3" s="281"/>
      <c r="BM3" s="281"/>
      <c r="BN3" s="281"/>
      <c r="BO3" s="281"/>
      <c r="BP3" s="281"/>
      <c r="BQ3" s="281"/>
      <c r="BR3" s="281"/>
      <c r="BS3" s="281"/>
      <c r="BT3" s="281"/>
      <c r="BU3" s="281"/>
      <c r="BV3" s="281"/>
      <c r="BW3" s="281"/>
      <c r="BX3" s="281"/>
      <c r="BY3" s="281"/>
      <c r="BZ3" s="281"/>
      <c r="CA3" s="281"/>
      <c r="CB3" s="281"/>
      <c r="CC3" s="281"/>
      <c r="CD3" s="281"/>
      <c r="CE3" s="281"/>
      <c r="CF3" s="281"/>
      <c r="CG3" s="281"/>
      <c r="CH3" s="281"/>
      <c r="CI3" s="281"/>
      <c r="CJ3" s="281"/>
      <c r="CK3" s="281"/>
      <c r="CL3" s="281"/>
      <c r="CM3" s="281"/>
      <c r="CN3" s="281"/>
      <c r="CO3" s="281"/>
      <c r="CP3" s="281"/>
      <c r="CQ3" s="281"/>
      <c r="CR3" s="281"/>
      <c r="CS3" s="281"/>
      <c r="CT3" s="281"/>
      <c r="CU3" s="281"/>
      <c r="CV3" s="281"/>
      <c r="CW3" s="281"/>
      <c r="CX3" s="281"/>
      <c r="CY3" s="281"/>
      <c r="CZ3" s="281"/>
      <c r="DA3" s="281"/>
      <c r="DB3" s="281"/>
      <c r="DC3" s="281"/>
      <c r="DD3" s="281"/>
      <c r="DE3" s="281"/>
      <c r="DF3" s="281"/>
      <c r="DG3" s="281"/>
      <c r="DH3" s="281"/>
      <c r="DI3" s="281"/>
      <c r="DJ3" s="281"/>
      <c r="DK3" s="281"/>
      <c r="DL3" s="281"/>
      <c r="DM3" s="281"/>
      <c r="DN3" s="281"/>
      <c r="DO3" s="281"/>
      <c r="DP3" s="281"/>
      <c r="DQ3" s="281"/>
      <c r="DR3" s="281"/>
      <c r="DS3" s="281"/>
      <c r="DT3" s="281"/>
      <c r="DU3" s="281"/>
      <c r="DV3" s="281"/>
      <c r="DW3" s="281"/>
      <c r="DX3" s="281"/>
      <c r="DY3" s="281"/>
      <c r="DZ3" s="281"/>
      <c r="EA3" s="281"/>
      <c r="EB3" s="281"/>
      <c r="EC3" s="281"/>
      <c r="ED3" s="281"/>
      <c r="EE3" s="281"/>
      <c r="EF3" s="281"/>
      <c r="EG3" s="281"/>
      <c r="EH3" s="281"/>
      <c r="EI3" s="281"/>
      <c r="EJ3" s="281"/>
      <c r="EK3" s="281"/>
      <c r="EL3" s="281"/>
      <c r="EM3" s="281"/>
      <c r="EN3" s="281"/>
      <c r="EO3" s="281"/>
      <c r="EP3" s="281"/>
      <c r="EQ3" s="281"/>
      <c r="ER3" s="281"/>
      <c r="ES3" s="281"/>
      <c r="ET3" s="281"/>
      <c r="EU3" s="281"/>
      <c r="EV3" s="281"/>
      <c r="EW3" s="281"/>
      <c r="EX3" s="281"/>
      <c r="EY3" s="281"/>
      <c r="EZ3" s="281"/>
      <c r="FA3" s="281"/>
      <c r="FB3" s="281"/>
      <c r="FC3" s="281"/>
      <c r="FD3" s="281"/>
      <c r="FE3" s="281"/>
      <c r="FF3" s="281"/>
      <c r="FG3" s="281"/>
      <c r="FH3" s="281"/>
      <c r="FI3" s="281"/>
      <c r="FJ3" s="281"/>
      <c r="FK3" s="281"/>
      <c r="FL3" s="281"/>
      <c r="FM3" s="281"/>
      <c r="FN3" s="281"/>
      <c r="FO3" s="281"/>
      <c r="FP3" s="281"/>
      <c r="FQ3" s="281"/>
      <c r="FR3" s="281"/>
      <c r="FS3" s="281"/>
      <c r="FT3" s="281"/>
      <c r="FU3" s="281"/>
      <c r="FV3" s="281"/>
      <c r="FW3" s="281"/>
      <c r="FX3" s="281"/>
      <c r="FY3" s="281"/>
      <c r="FZ3" s="281"/>
      <c r="GA3" s="281"/>
      <c r="GB3" s="281"/>
      <c r="GC3" s="281"/>
      <c r="GD3" s="281"/>
      <c r="GE3" s="281"/>
      <c r="GF3" s="281"/>
      <c r="GG3" s="281"/>
      <c r="GH3" s="281"/>
      <c r="GI3" s="281"/>
      <c r="GJ3" s="281"/>
      <c r="GK3" s="281"/>
      <c r="GL3" s="281"/>
      <c r="GM3" s="281"/>
      <c r="GN3" s="281"/>
      <c r="GO3" s="281"/>
      <c r="GP3" s="281"/>
      <c r="GQ3" s="281"/>
      <c r="GR3" s="281"/>
      <c r="GS3" s="281"/>
      <c r="GT3" s="281"/>
      <c r="GU3" s="281"/>
      <c r="GV3" s="281"/>
      <c r="GW3" s="281"/>
      <c r="GX3" s="281"/>
      <c r="GY3" s="281"/>
      <c r="GZ3" s="281"/>
      <c r="HA3" s="281"/>
      <c r="HB3" s="281"/>
      <c r="HC3" s="281"/>
      <c r="HD3" s="281"/>
      <c r="HE3" s="281"/>
      <c r="HF3" s="281"/>
      <c r="HG3" s="281"/>
      <c r="HH3" s="281"/>
      <c r="HI3" s="281"/>
      <c r="HJ3" s="281"/>
      <c r="HK3" s="281"/>
      <c r="HL3" s="281"/>
      <c r="HM3" s="281"/>
    </row>
    <row r="4" spans="1:221" s="420" customFormat="1">
      <c r="A4" s="419" t="s">
        <v>2308</v>
      </c>
      <c r="B4" s="53" t="s">
        <v>807</v>
      </c>
      <c r="C4" s="258" t="s">
        <v>2272</v>
      </c>
      <c r="D4" s="62"/>
      <c r="E4" s="261">
        <v>31</v>
      </c>
      <c r="F4" s="861">
        <v>14.5</v>
      </c>
      <c r="G4" s="861">
        <v>16</v>
      </c>
      <c r="H4" s="861"/>
      <c r="I4" s="853">
        <v>63</v>
      </c>
      <c r="J4" s="853">
        <v>340</v>
      </c>
      <c r="K4" s="853"/>
      <c r="L4" s="858">
        <v>46</v>
      </c>
      <c r="M4" s="855">
        <v>15</v>
      </c>
      <c r="N4" s="854" t="s">
        <v>2285</v>
      </c>
      <c r="O4" s="281"/>
      <c r="P4" s="281"/>
      <c r="R4" s="419" t="s">
        <v>256</v>
      </c>
      <c r="S4" s="260" t="s">
        <v>250</v>
      </c>
      <c r="T4" s="258" t="s">
        <v>250</v>
      </c>
      <c r="U4" s="62"/>
      <c r="V4" s="261"/>
      <c r="W4" s="262"/>
      <c r="X4" s="262"/>
      <c r="Y4" s="263"/>
      <c r="Z4" s="264"/>
      <c r="AA4" s="264"/>
      <c r="AB4" s="265"/>
      <c r="AC4" s="265"/>
      <c r="AD4" s="265"/>
      <c r="AE4" s="266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  <c r="AX4" s="281"/>
      <c r="AY4" s="281"/>
      <c r="AZ4" s="281"/>
      <c r="BA4" s="281"/>
      <c r="BB4" s="281"/>
      <c r="BC4" s="281"/>
      <c r="BD4" s="281"/>
      <c r="BE4" s="281"/>
      <c r="BF4" s="281"/>
      <c r="BG4" s="281"/>
      <c r="BH4" s="281"/>
      <c r="BI4" s="281"/>
      <c r="BJ4" s="281"/>
      <c r="BK4" s="281"/>
      <c r="BL4" s="281"/>
      <c r="BM4" s="281"/>
      <c r="BN4" s="281"/>
      <c r="BO4" s="281"/>
      <c r="BP4" s="281"/>
      <c r="BQ4" s="281"/>
      <c r="BR4" s="281"/>
      <c r="BS4" s="281"/>
      <c r="BT4" s="281"/>
      <c r="BU4" s="281"/>
      <c r="BV4" s="281"/>
      <c r="BW4" s="281"/>
      <c r="BX4" s="281"/>
      <c r="BY4" s="281"/>
      <c r="BZ4" s="281"/>
      <c r="CA4" s="281"/>
      <c r="CB4" s="281"/>
      <c r="CC4" s="281"/>
      <c r="CD4" s="281"/>
      <c r="CE4" s="281"/>
      <c r="CF4" s="281"/>
      <c r="CG4" s="281"/>
      <c r="CH4" s="281"/>
      <c r="CI4" s="281"/>
      <c r="CJ4" s="281"/>
      <c r="CK4" s="281"/>
      <c r="CL4" s="281"/>
      <c r="CM4" s="281"/>
      <c r="CN4" s="281"/>
      <c r="CO4" s="281"/>
      <c r="CP4" s="281"/>
      <c r="CQ4" s="281"/>
      <c r="CR4" s="281"/>
      <c r="CS4" s="281"/>
      <c r="CT4" s="281"/>
      <c r="CU4" s="281"/>
      <c r="CV4" s="281"/>
      <c r="CW4" s="281"/>
      <c r="CX4" s="281"/>
      <c r="CY4" s="281"/>
      <c r="CZ4" s="281"/>
      <c r="DA4" s="281"/>
      <c r="DB4" s="281"/>
      <c r="DC4" s="281"/>
      <c r="DD4" s="281"/>
      <c r="DE4" s="281"/>
      <c r="DF4" s="281"/>
      <c r="DG4" s="281"/>
      <c r="DH4" s="281"/>
      <c r="DI4" s="281"/>
      <c r="DJ4" s="281"/>
      <c r="DK4" s="281"/>
      <c r="DL4" s="281"/>
      <c r="DM4" s="281"/>
      <c r="DN4" s="281"/>
      <c r="DO4" s="281"/>
      <c r="DP4" s="281"/>
      <c r="DQ4" s="281"/>
      <c r="DR4" s="281"/>
      <c r="DS4" s="281"/>
      <c r="DT4" s="281"/>
      <c r="DU4" s="281"/>
      <c r="DV4" s="281"/>
      <c r="DW4" s="281"/>
      <c r="DX4" s="281"/>
      <c r="DY4" s="281"/>
      <c r="DZ4" s="281"/>
      <c r="EA4" s="281"/>
      <c r="EB4" s="281"/>
      <c r="EC4" s="281"/>
      <c r="ED4" s="281"/>
      <c r="EE4" s="281"/>
      <c r="EF4" s="281"/>
      <c r="EG4" s="281"/>
      <c r="EH4" s="281"/>
      <c r="EI4" s="281"/>
      <c r="EJ4" s="281"/>
      <c r="EK4" s="281"/>
      <c r="EL4" s="281"/>
      <c r="EM4" s="281"/>
      <c r="EN4" s="281"/>
      <c r="EO4" s="281"/>
      <c r="EP4" s="281"/>
      <c r="EQ4" s="281"/>
      <c r="ER4" s="281"/>
      <c r="ES4" s="281"/>
      <c r="ET4" s="281"/>
      <c r="EU4" s="281"/>
      <c r="EV4" s="281"/>
      <c r="EW4" s="281"/>
      <c r="EX4" s="281"/>
      <c r="EY4" s="281"/>
      <c r="EZ4" s="281"/>
      <c r="FA4" s="281"/>
      <c r="FB4" s="281"/>
      <c r="FC4" s="281"/>
      <c r="FD4" s="281"/>
      <c r="FE4" s="281"/>
      <c r="FF4" s="281"/>
      <c r="FG4" s="281"/>
      <c r="FH4" s="281"/>
      <c r="FI4" s="281"/>
      <c r="FJ4" s="281"/>
      <c r="FK4" s="281"/>
      <c r="FL4" s="281"/>
      <c r="FM4" s="281"/>
      <c r="FN4" s="281"/>
      <c r="FO4" s="281"/>
      <c r="FP4" s="281"/>
      <c r="FQ4" s="281"/>
      <c r="FR4" s="281"/>
      <c r="FS4" s="281"/>
      <c r="FT4" s="281"/>
      <c r="FU4" s="281"/>
      <c r="FV4" s="281"/>
      <c r="FW4" s="281"/>
      <c r="FX4" s="281"/>
      <c r="FY4" s="281"/>
      <c r="FZ4" s="281"/>
      <c r="GA4" s="281"/>
      <c r="GB4" s="281"/>
      <c r="GC4" s="281"/>
      <c r="GD4" s="281"/>
      <c r="GE4" s="281"/>
      <c r="GF4" s="281"/>
      <c r="GG4" s="281"/>
      <c r="GH4" s="281"/>
      <c r="GI4" s="281"/>
      <c r="GJ4" s="281"/>
      <c r="GK4" s="281"/>
      <c r="GL4" s="281"/>
      <c r="GM4" s="281"/>
      <c r="GN4" s="281"/>
      <c r="GO4" s="281"/>
      <c r="GP4" s="281"/>
      <c r="GQ4" s="281"/>
      <c r="GR4" s="281"/>
      <c r="GS4" s="281"/>
      <c r="GT4" s="281"/>
      <c r="GU4" s="281"/>
      <c r="GV4" s="281"/>
      <c r="GW4" s="281"/>
      <c r="GX4" s="281"/>
      <c r="GY4" s="281"/>
      <c r="GZ4" s="281"/>
      <c r="HA4" s="281"/>
      <c r="HB4" s="281"/>
      <c r="HC4" s="281"/>
      <c r="HD4" s="281"/>
      <c r="HE4" s="281"/>
      <c r="HF4" s="281"/>
      <c r="HG4" s="281"/>
      <c r="HH4" s="281"/>
      <c r="HI4" s="281"/>
      <c r="HJ4" s="281"/>
      <c r="HK4" s="281"/>
      <c r="HL4" s="281"/>
      <c r="HM4" s="281"/>
    </row>
    <row r="5" spans="1:221" s="420" customFormat="1">
      <c r="A5" s="419" t="s">
        <v>2309</v>
      </c>
      <c r="B5" s="486" t="s">
        <v>819</v>
      </c>
      <c r="C5" s="487" t="s">
        <v>2271</v>
      </c>
      <c r="D5" s="62"/>
      <c r="E5" s="261">
        <v>36</v>
      </c>
      <c r="F5" s="855">
        <v>14</v>
      </c>
      <c r="G5" s="855">
        <v>15</v>
      </c>
      <c r="H5" s="857">
        <v>27.5</v>
      </c>
      <c r="I5" s="858">
        <v>70</v>
      </c>
      <c r="J5" s="859">
        <v>340</v>
      </c>
      <c r="K5" s="859">
        <v>100</v>
      </c>
      <c r="L5" s="858">
        <v>64</v>
      </c>
      <c r="M5" s="855">
        <v>28</v>
      </c>
      <c r="N5" s="860" t="s">
        <v>2285</v>
      </c>
      <c r="O5" s="281"/>
      <c r="P5" s="281"/>
      <c r="R5" s="419" t="s">
        <v>257</v>
      </c>
      <c r="S5" s="53" t="s">
        <v>250</v>
      </c>
      <c r="T5" s="258" t="s">
        <v>250</v>
      </c>
      <c r="U5" s="62"/>
      <c r="V5" s="261"/>
      <c r="W5" s="262"/>
      <c r="X5" s="271"/>
      <c r="Y5" s="263"/>
      <c r="Z5" s="264"/>
      <c r="AA5" s="265"/>
      <c r="AB5" s="265"/>
      <c r="AC5" s="265"/>
      <c r="AD5" s="265"/>
      <c r="AE5" s="266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/>
      <c r="BH5" s="281"/>
      <c r="BI5" s="281"/>
      <c r="BJ5" s="281"/>
      <c r="BK5" s="281"/>
      <c r="BL5" s="281"/>
      <c r="BM5" s="281"/>
      <c r="BN5" s="281"/>
      <c r="BO5" s="281"/>
      <c r="BP5" s="281"/>
      <c r="BQ5" s="281"/>
      <c r="BR5" s="281"/>
      <c r="BS5" s="281"/>
      <c r="BT5" s="281"/>
      <c r="BU5" s="281"/>
      <c r="BV5" s="281"/>
      <c r="BW5" s="281"/>
      <c r="BX5" s="281"/>
      <c r="BY5" s="281"/>
      <c r="BZ5" s="281"/>
      <c r="CA5" s="281"/>
      <c r="CB5" s="281"/>
      <c r="CC5" s="281"/>
      <c r="CD5" s="281"/>
      <c r="CE5" s="281"/>
      <c r="CF5" s="281"/>
      <c r="CG5" s="281"/>
      <c r="CH5" s="281"/>
      <c r="CI5" s="281"/>
      <c r="CJ5" s="281"/>
      <c r="CK5" s="281"/>
      <c r="CL5" s="281"/>
      <c r="CM5" s="281"/>
      <c r="CN5" s="281"/>
      <c r="CO5" s="281"/>
      <c r="CP5" s="281"/>
      <c r="CQ5" s="281"/>
      <c r="CR5" s="281"/>
      <c r="CS5" s="281"/>
      <c r="CT5" s="281"/>
      <c r="CU5" s="281"/>
      <c r="CV5" s="281"/>
      <c r="CW5" s="281"/>
      <c r="CX5" s="281"/>
      <c r="CY5" s="281"/>
      <c r="CZ5" s="281"/>
      <c r="DA5" s="281"/>
      <c r="DB5" s="281"/>
      <c r="DC5" s="281"/>
      <c r="DD5" s="281"/>
      <c r="DE5" s="281"/>
      <c r="DF5" s="281"/>
      <c r="DG5" s="281"/>
      <c r="DH5" s="281"/>
      <c r="DI5" s="281"/>
      <c r="DJ5" s="281"/>
      <c r="DK5" s="281"/>
      <c r="DL5" s="281"/>
      <c r="DM5" s="281"/>
      <c r="DN5" s="281"/>
      <c r="DO5" s="281"/>
      <c r="DP5" s="281"/>
      <c r="DQ5" s="281"/>
      <c r="DR5" s="281"/>
      <c r="DS5" s="281"/>
      <c r="DT5" s="281"/>
      <c r="DU5" s="281"/>
      <c r="DV5" s="281"/>
      <c r="DW5" s="281"/>
      <c r="DX5" s="281"/>
      <c r="DY5" s="281"/>
      <c r="DZ5" s="281"/>
      <c r="EA5" s="281"/>
      <c r="EB5" s="281"/>
      <c r="EC5" s="281"/>
      <c r="ED5" s="281"/>
      <c r="EE5" s="281"/>
      <c r="EF5" s="281"/>
      <c r="EG5" s="281"/>
      <c r="EH5" s="281"/>
      <c r="EI5" s="281"/>
      <c r="EJ5" s="281"/>
      <c r="EK5" s="281"/>
      <c r="EL5" s="281"/>
      <c r="EM5" s="281"/>
      <c r="EN5" s="281"/>
      <c r="EO5" s="281"/>
      <c r="EP5" s="281"/>
      <c r="EQ5" s="281"/>
      <c r="ER5" s="281"/>
      <c r="ES5" s="281"/>
      <c r="ET5" s="281"/>
      <c r="EU5" s="281"/>
      <c r="EV5" s="281"/>
      <c r="EW5" s="281"/>
      <c r="EX5" s="281"/>
      <c r="EY5" s="281"/>
      <c r="EZ5" s="281"/>
      <c r="FA5" s="281"/>
      <c r="FB5" s="281"/>
      <c r="FC5" s="281"/>
      <c r="FD5" s="281"/>
      <c r="FE5" s="281"/>
      <c r="FF5" s="281"/>
      <c r="FG5" s="281"/>
      <c r="FH5" s="281"/>
      <c r="FI5" s="281"/>
      <c r="FJ5" s="281"/>
      <c r="FK5" s="281"/>
      <c r="FL5" s="281"/>
      <c r="FM5" s="281"/>
      <c r="FN5" s="281"/>
      <c r="FO5" s="281"/>
      <c r="FP5" s="281"/>
      <c r="FQ5" s="281"/>
      <c r="FR5" s="281"/>
      <c r="FS5" s="281"/>
      <c r="FT5" s="281"/>
      <c r="FU5" s="281"/>
      <c r="FV5" s="281"/>
      <c r="FW5" s="281"/>
      <c r="FX5" s="281"/>
      <c r="FY5" s="281"/>
      <c r="FZ5" s="281"/>
      <c r="GA5" s="281"/>
      <c r="GB5" s="281"/>
      <c r="GC5" s="281"/>
      <c r="GD5" s="281"/>
      <c r="GE5" s="281"/>
      <c r="GF5" s="281"/>
      <c r="GG5" s="281"/>
      <c r="GH5" s="281"/>
      <c r="GI5" s="281"/>
      <c r="GJ5" s="281"/>
      <c r="GK5" s="281"/>
      <c r="GL5" s="281"/>
      <c r="GM5" s="281"/>
      <c r="GN5" s="281"/>
      <c r="GO5" s="281"/>
      <c r="GP5" s="281"/>
      <c r="GQ5" s="281"/>
      <c r="GR5" s="281"/>
      <c r="GS5" s="281"/>
      <c r="GT5" s="281"/>
      <c r="GU5" s="281"/>
      <c r="GV5" s="281"/>
      <c r="GW5" s="281"/>
      <c r="GX5" s="281"/>
      <c r="GY5" s="281"/>
      <c r="GZ5" s="281"/>
      <c r="HA5" s="281"/>
      <c r="HB5" s="281"/>
      <c r="HC5" s="281"/>
      <c r="HD5" s="281"/>
      <c r="HE5" s="281"/>
      <c r="HF5" s="281"/>
      <c r="HG5" s="281"/>
      <c r="HH5" s="281"/>
      <c r="HI5" s="281"/>
      <c r="HJ5" s="281"/>
      <c r="HK5" s="281"/>
      <c r="HL5" s="281"/>
      <c r="HM5" s="281"/>
    </row>
    <row r="6" spans="1:221" s="420" customFormat="1">
      <c r="A6" s="419" t="s">
        <v>2310</v>
      </c>
      <c r="B6" s="486" t="s">
        <v>2269</v>
      </c>
      <c r="C6" s="487" t="s">
        <v>2270</v>
      </c>
      <c r="D6" s="62"/>
      <c r="E6" s="261">
        <v>35</v>
      </c>
      <c r="F6" s="855">
        <v>16</v>
      </c>
      <c r="G6" s="856">
        <v>12</v>
      </c>
      <c r="H6" s="857">
        <v>5.5</v>
      </c>
      <c r="I6" s="858">
        <v>100</v>
      </c>
      <c r="J6" s="859">
        <v>340</v>
      </c>
      <c r="K6" s="859"/>
      <c r="L6" s="858">
        <v>51</v>
      </c>
      <c r="M6" s="855">
        <v>16</v>
      </c>
      <c r="N6" s="854"/>
      <c r="O6" s="281"/>
      <c r="P6" s="281"/>
      <c r="R6" s="419" t="s">
        <v>258</v>
      </c>
      <c r="S6" s="53" t="s">
        <v>165</v>
      </c>
      <c r="T6" s="258" t="s">
        <v>250</v>
      </c>
      <c r="U6" s="62"/>
      <c r="V6" s="261"/>
      <c r="W6" s="262"/>
      <c r="X6" s="263"/>
      <c r="Y6" s="263"/>
      <c r="Z6" s="264"/>
      <c r="AA6" s="264"/>
      <c r="AB6" s="265"/>
      <c r="AC6" s="265"/>
      <c r="AD6" s="265"/>
      <c r="AE6" s="266"/>
      <c r="AF6" s="281"/>
      <c r="AG6" s="281"/>
      <c r="AH6" s="281"/>
      <c r="AI6" s="281"/>
      <c r="AJ6" s="281"/>
      <c r="AK6" s="281"/>
      <c r="AL6" s="281"/>
      <c r="AM6" s="281"/>
      <c r="AN6" s="281"/>
      <c r="AO6" s="281"/>
      <c r="AP6" s="281"/>
      <c r="AQ6" s="281"/>
      <c r="AR6" s="281"/>
      <c r="AS6" s="281"/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E6" s="281"/>
      <c r="BF6" s="281"/>
      <c r="BG6" s="281"/>
      <c r="BH6" s="281"/>
      <c r="BI6" s="281"/>
      <c r="BJ6" s="281"/>
      <c r="BK6" s="281"/>
      <c r="BL6" s="281"/>
      <c r="BM6" s="281"/>
      <c r="BN6" s="281"/>
      <c r="BO6" s="281"/>
      <c r="BP6" s="281"/>
      <c r="BQ6" s="281"/>
      <c r="BR6" s="281"/>
      <c r="BS6" s="281"/>
      <c r="BT6" s="281"/>
      <c r="BU6" s="281"/>
      <c r="BV6" s="281"/>
      <c r="BW6" s="281"/>
      <c r="BX6" s="281"/>
      <c r="BY6" s="281"/>
      <c r="BZ6" s="281"/>
      <c r="CA6" s="281"/>
      <c r="CB6" s="281"/>
      <c r="CC6" s="281"/>
      <c r="CD6" s="281"/>
      <c r="CE6" s="281"/>
      <c r="CF6" s="281"/>
      <c r="CG6" s="281"/>
      <c r="CH6" s="281"/>
      <c r="CI6" s="281"/>
      <c r="CJ6" s="281"/>
      <c r="CK6" s="281"/>
      <c r="CL6" s="281"/>
      <c r="CM6" s="281"/>
      <c r="CN6" s="281"/>
      <c r="CO6" s="281"/>
      <c r="CP6" s="281"/>
      <c r="CQ6" s="281"/>
      <c r="CR6" s="281"/>
      <c r="CS6" s="281"/>
      <c r="CT6" s="281"/>
      <c r="CU6" s="281"/>
      <c r="CV6" s="281"/>
      <c r="CW6" s="281"/>
      <c r="CX6" s="281"/>
      <c r="CY6" s="281"/>
      <c r="CZ6" s="281"/>
      <c r="DA6" s="281"/>
      <c r="DB6" s="281"/>
      <c r="DC6" s="281"/>
      <c r="DD6" s="281"/>
      <c r="DE6" s="281"/>
      <c r="DF6" s="281"/>
      <c r="DG6" s="281"/>
      <c r="DH6" s="281"/>
      <c r="DI6" s="281"/>
      <c r="DJ6" s="281"/>
      <c r="DK6" s="281"/>
      <c r="DL6" s="281"/>
      <c r="DM6" s="281"/>
      <c r="DN6" s="281"/>
      <c r="DO6" s="281"/>
      <c r="DP6" s="281"/>
      <c r="DQ6" s="281"/>
      <c r="DR6" s="281"/>
      <c r="DS6" s="281"/>
      <c r="DT6" s="281"/>
      <c r="DU6" s="281"/>
      <c r="DV6" s="281"/>
      <c r="DW6" s="281"/>
      <c r="DX6" s="281"/>
      <c r="DY6" s="281"/>
      <c r="DZ6" s="281"/>
      <c r="EA6" s="281"/>
      <c r="EB6" s="281"/>
      <c r="EC6" s="281"/>
      <c r="ED6" s="281"/>
      <c r="EE6" s="281"/>
      <c r="EF6" s="281"/>
      <c r="EG6" s="281"/>
      <c r="EH6" s="281"/>
      <c r="EI6" s="281"/>
      <c r="EJ6" s="281"/>
      <c r="EK6" s="281"/>
      <c r="EL6" s="281"/>
      <c r="EM6" s="281"/>
      <c r="EN6" s="281"/>
      <c r="EO6" s="281"/>
      <c r="EP6" s="281"/>
      <c r="EQ6" s="281"/>
      <c r="ER6" s="281"/>
      <c r="ES6" s="281"/>
      <c r="ET6" s="281"/>
      <c r="EU6" s="281"/>
      <c r="EV6" s="281"/>
      <c r="EW6" s="281"/>
      <c r="EX6" s="281"/>
      <c r="EY6" s="281"/>
      <c r="EZ6" s="281"/>
      <c r="FA6" s="281"/>
      <c r="FB6" s="281"/>
      <c r="FC6" s="281"/>
      <c r="FD6" s="281"/>
      <c r="FE6" s="281"/>
      <c r="FF6" s="281"/>
      <c r="FG6" s="281"/>
      <c r="FH6" s="281"/>
      <c r="FI6" s="281"/>
      <c r="FJ6" s="281"/>
      <c r="FK6" s="281"/>
      <c r="FL6" s="281"/>
      <c r="FM6" s="281"/>
      <c r="FN6" s="281"/>
      <c r="FO6" s="281"/>
      <c r="FP6" s="281"/>
      <c r="FQ6" s="281"/>
      <c r="FR6" s="281"/>
      <c r="FS6" s="281"/>
      <c r="FT6" s="281"/>
      <c r="FU6" s="281"/>
      <c r="FV6" s="281"/>
      <c r="FW6" s="281"/>
      <c r="FX6" s="281"/>
      <c r="FY6" s="281"/>
      <c r="FZ6" s="281"/>
      <c r="GA6" s="281"/>
      <c r="GB6" s="281"/>
      <c r="GC6" s="281"/>
      <c r="GD6" s="281"/>
      <c r="GE6" s="281"/>
      <c r="GF6" s="281"/>
      <c r="GG6" s="281"/>
      <c r="GH6" s="281"/>
      <c r="GI6" s="281"/>
      <c r="GJ6" s="281"/>
      <c r="GK6" s="281"/>
      <c r="GL6" s="281"/>
      <c r="GM6" s="281"/>
      <c r="GN6" s="281"/>
      <c r="GO6" s="281"/>
      <c r="GP6" s="281"/>
      <c r="GQ6" s="281"/>
      <c r="GR6" s="281"/>
      <c r="GS6" s="281"/>
      <c r="GT6" s="281"/>
      <c r="GU6" s="281"/>
      <c r="GV6" s="281"/>
      <c r="GW6" s="281"/>
      <c r="GX6" s="281"/>
      <c r="GY6" s="281"/>
      <c r="GZ6" s="281"/>
      <c r="HA6" s="281"/>
      <c r="HB6" s="281"/>
      <c r="HC6" s="281"/>
      <c r="HD6" s="281"/>
      <c r="HE6" s="281"/>
      <c r="HF6" s="281"/>
      <c r="HG6" s="281"/>
      <c r="HH6" s="281"/>
      <c r="HI6" s="281"/>
      <c r="HJ6" s="281"/>
      <c r="HK6" s="281"/>
      <c r="HL6" s="281"/>
      <c r="HM6" s="281"/>
    </row>
    <row r="7" spans="1:221" s="420" customFormat="1">
      <c r="A7" s="419" t="s">
        <v>2311</v>
      </c>
      <c r="B7" s="862" t="s">
        <v>1232</v>
      </c>
      <c r="C7" s="863" t="s">
        <v>823</v>
      </c>
      <c r="D7" s="864"/>
      <c r="E7" s="865">
        <v>52.25</v>
      </c>
      <c r="F7" s="855">
        <v>11</v>
      </c>
      <c r="G7" s="861">
        <v>12</v>
      </c>
      <c r="H7" s="851">
        <v>6.5</v>
      </c>
      <c r="I7" s="852">
        <v>60</v>
      </c>
      <c r="J7" s="853">
        <v>340</v>
      </c>
      <c r="K7" s="853"/>
      <c r="L7" s="852">
        <v>70</v>
      </c>
      <c r="M7" s="850">
        <v>38.25</v>
      </c>
      <c r="N7" s="854" t="s">
        <v>2285</v>
      </c>
      <c r="O7" s="281"/>
      <c r="P7" s="281"/>
      <c r="R7" s="419" t="s">
        <v>259</v>
      </c>
      <c r="S7" s="53" t="s">
        <v>250</v>
      </c>
      <c r="T7" s="258" t="s">
        <v>250</v>
      </c>
      <c r="U7" s="62"/>
      <c r="V7" s="261"/>
      <c r="W7" s="262"/>
      <c r="X7" s="263"/>
      <c r="Y7" s="263"/>
      <c r="Z7" s="264"/>
      <c r="AA7" s="265"/>
      <c r="AB7" s="265"/>
      <c r="AC7" s="265"/>
      <c r="AD7" s="265"/>
      <c r="AE7" s="266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1"/>
      <c r="BA7" s="281"/>
      <c r="BB7" s="281"/>
      <c r="BC7" s="281"/>
      <c r="BD7" s="281"/>
      <c r="BE7" s="281"/>
      <c r="BF7" s="281"/>
      <c r="BG7" s="281"/>
      <c r="BH7" s="281"/>
      <c r="BI7" s="281"/>
      <c r="BJ7" s="281"/>
      <c r="BK7" s="281"/>
      <c r="BL7" s="281"/>
      <c r="BM7" s="281"/>
      <c r="BN7" s="281"/>
      <c r="BO7" s="281"/>
      <c r="BP7" s="281"/>
      <c r="BQ7" s="281"/>
      <c r="BR7" s="281"/>
      <c r="BS7" s="281"/>
      <c r="BT7" s="281"/>
      <c r="BU7" s="281"/>
      <c r="BV7" s="281"/>
      <c r="BW7" s="281"/>
      <c r="BX7" s="281"/>
      <c r="BY7" s="281"/>
      <c r="BZ7" s="281"/>
      <c r="CA7" s="281"/>
      <c r="CB7" s="281"/>
      <c r="CC7" s="281"/>
      <c r="CD7" s="281"/>
      <c r="CE7" s="281"/>
      <c r="CF7" s="281"/>
      <c r="CG7" s="281"/>
      <c r="CH7" s="281"/>
      <c r="CI7" s="281"/>
      <c r="CJ7" s="281"/>
      <c r="CK7" s="281"/>
      <c r="CL7" s="281"/>
      <c r="CM7" s="281"/>
      <c r="CN7" s="281"/>
      <c r="CO7" s="281"/>
      <c r="CP7" s="281"/>
      <c r="CQ7" s="281"/>
      <c r="CR7" s="281"/>
      <c r="CS7" s="281"/>
      <c r="CT7" s="281"/>
      <c r="CU7" s="281"/>
      <c r="CV7" s="281"/>
      <c r="CW7" s="281"/>
      <c r="CX7" s="281"/>
      <c r="CY7" s="281"/>
      <c r="CZ7" s="281"/>
      <c r="DA7" s="281"/>
      <c r="DB7" s="281"/>
      <c r="DC7" s="281"/>
      <c r="DD7" s="281"/>
      <c r="DE7" s="281"/>
      <c r="DF7" s="281"/>
      <c r="DG7" s="281"/>
      <c r="DH7" s="281"/>
      <c r="DI7" s="281"/>
      <c r="DJ7" s="281"/>
      <c r="DK7" s="281"/>
      <c r="DL7" s="281"/>
      <c r="DM7" s="281"/>
      <c r="DN7" s="281"/>
      <c r="DO7" s="281"/>
      <c r="DP7" s="281"/>
      <c r="DQ7" s="281"/>
      <c r="DR7" s="281"/>
      <c r="DS7" s="281"/>
      <c r="DT7" s="281"/>
      <c r="DU7" s="281"/>
      <c r="DV7" s="281"/>
      <c r="DW7" s="281"/>
      <c r="DX7" s="281"/>
      <c r="DY7" s="281"/>
      <c r="DZ7" s="281"/>
      <c r="EA7" s="281"/>
      <c r="EB7" s="281"/>
      <c r="EC7" s="281"/>
      <c r="ED7" s="281"/>
      <c r="EE7" s="281"/>
      <c r="EF7" s="281"/>
      <c r="EG7" s="281"/>
      <c r="EH7" s="281"/>
      <c r="EI7" s="281"/>
      <c r="EJ7" s="281"/>
      <c r="EK7" s="281"/>
      <c r="EL7" s="281"/>
      <c r="EM7" s="281"/>
      <c r="EN7" s="281"/>
      <c r="EO7" s="281"/>
      <c r="EP7" s="281"/>
      <c r="EQ7" s="281"/>
      <c r="ER7" s="281"/>
      <c r="ES7" s="281"/>
      <c r="ET7" s="281"/>
      <c r="EU7" s="281"/>
      <c r="EV7" s="281"/>
      <c r="EW7" s="281"/>
      <c r="EX7" s="281"/>
      <c r="EY7" s="281"/>
      <c r="EZ7" s="281"/>
      <c r="FA7" s="281"/>
      <c r="FB7" s="281"/>
      <c r="FC7" s="281"/>
      <c r="FD7" s="281"/>
      <c r="FE7" s="281"/>
      <c r="FF7" s="281"/>
      <c r="FG7" s="281"/>
      <c r="FH7" s="281"/>
      <c r="FI7" s="281"/>
      <c r="FJ7" s="281"/>
      <c r="FK7" s="281"/>
      <c r="FL7" s="281"/>
      <c r="FM7" s="281"/>
      <c r="FN7" s="281"/>
      <c r="FO7" s="281"/>
      <c r="FP7" s="281"/>
      <c r="FQ7" s="281"/>
      <c r="FR7" s="281"/>
      <c r="FS7" s="281"/>
      <c r="FT7" s="281"/>
      <c r="FU7" s="281"/>
      <c r="FV7" s="281"/>
      <c r="FW7" s="281"/>
      <c r="FX7" s="281"/>
      <c r="FY7" s="281"/>
      <c r="FZ7" s="281"/>
      <c r="GA7" s="281"/>
      <c r="GB7" s="281"/>
      <c r="GC7" s="281"/>
      <c r="GD7" s="281"/>
      <c r="GE7" s="281"/>
      <c r="GF7" s="281"/>
      <c r="GG7" s="281"/>
      <c r="GH7" s="281"/>
      <c r="GI7" s="281"/>
      <c r="GJ7" s="281"/>
      <c r="GK7" s="281"/>
      <c r="GL7" s="281"/>
      <c r="GM7" s="281"/>
      <c r="GN7" s="281"/>
      <c r="GO7" s="281"/>
      <c r="GP7" s="281"/>
      <c r="GQ7" s="281"/>
      <c r="GR7" s="281"/>
      <c r="GS7" s="281"/>
      <c r="GT7" s="281"/>
      <c r="GU7" s="281"/>
      <c r="GV7" s="281"/>
      <c r="GW7" s="281"/>
      <c r="GX7" s="281"/>
      <c r="GY7" s="281"/>
      <c r="GZ7" s="281"/>
      <c r="HA7" s="281"/>
      <c r="HB7" s="281"/>
      <c r="HC7" s="281"/>
      <c r="HD7" s="281"/>
      <c r="HE7" s="281"/>
      <c r="HF7" s="281"/>
      <c r="HG7" s="281"/>
      <c r="HH7" s="281"/>
      <c r="HI7" s="281"/>
      <c r="HJ7" s="281"/>
      <c r="HK7" s="281"/>
      <c r="HL7" s="281"/>
      <c r="HM7" s="281"/>
    </row>
    <row r="8" spans="1:221" s="420" customFormat="1">
      <c r="A8" s="419" t="s">
        <v>2312</v>
      </c>
      <c r="B8" s="866" t="s">
        <v>856</v>
      </c>
      <c r="C8" s="867" t="s">
        <v>778</v>
      </c>
      <c r="D8" s="864"/>
      <c r="E8" s="865">
        <v>32</v>
      </c>
      <c r="F8" s="850" t="s">
        <v>2274</v>
      </c>
      <c r="G8" s="851">
        <v>16</v>
      </c>
      <c r="H8" s="851">
        <v>1.54</v>
      </c>
      <c r="I8" s="852" t="s">
        <v>2265</v>
      </c>
      <c r="J8" s="853">
        <v>340</v>
      </c>
      <c r="K8" s="853" t="s">
        <v>2253</v>
      </c>
      <c r="L8" s="853">
        <v>50</v>
      </c>
      <c r="M8" s="851">
        <v>26</v>
      </c>
      <c r="N8" s="854" t="s">
        <v>2285</v>
      </c>
      <c r="O8" s="281"/>
      <c r="P8" s="281"/>
      <c r="R8" s="419" t="s">
        <v>260</v>
      </c>
      <c r="S8" s="53" t="s">
        <v>250</v>
      </c>
      <c r="T8" s="421" t="s">
        <v>250</v>
      </c>
      <c r="U8" s="62"/>
      <c r="V8" s="261"/>
      <c r="W8" s="262"/>
      <c r="X8" s="262"/>
      <c r="Y8" s="263"/>
      <c r="Z8" s="264"/>
      <c r="AA8" s="265"/>
      <c r="AB8" s="265"/>
      <c r="AC8" s="265"/>
      <c r="AD8" s="265"/>
      <c r="AE8" s="266"/>
      <c r="AF8" s="281"/>
      <c r="AG8" s="281"/>
      <c r="AH8" s="281"/>
      <c r="AI8" s="281"/>
      <c r="AJ8" s="281"/>
      <c r="AK8" s="281"/>
      <c r="AL8" s="281"/>
      <c r="AM8" s="281"/>
      <c r="AN8" s="281"/>
      <c r="AO8" s="281"/>
      <c r="AP8" s="281"/>
      <c r="AQ8" s="281"/>
      <c r="AR8" s="281"/>
      <c r="AS8" s="281"/>
      <c r="AT8" s="281"/>
      <c r="AU8" s="281"/>
      <c r="AV8" s="281"/>
      <c r="AW8" s="281"/>
      <c r="AX8" s="281"/>
      <c r="AY8" s="281"/>
      <c r="AZ8" s="281"/>
      <c r="BA8" s="281"/>
      <c r="BB8" s="281"/>
      <c r="BC8" s="281"/>
      <c r="BD8" s="281"/>
      <c r="BE8" s="281"/>
      <c r="BF8" s="281"/>
      <c r="BG8" s="281"/>
      <c r="BH8" s="281"/>
      <c r="BI8" s="281"/>
      <c r="BJ8" s="281"/>
      <c r="BK8" s="281"/>
      <c r="BL8" s="281"/>
      <c r="BM8" s="281"/>
      <c r="BN8" s="281"/>
      <c r="BO8" s="281"/>
      <c r="BP8" s="281"/>
      <c r="BQ8" s="281"/>
      <c r="BR8" s="281"/>
      <c r="BS8" s="281"/>
      <c r="BT8" s="281"/>
      <c r="BU8" s="281"/>
      <c r="BV8" s="281"/>
      <c r="BW8" s="281"/>
      <c r="BX8" s="281"/>
      <c r="BY8" s="281"/>
      <c r="BZ8" s="281"/>
      <c r="CA8" s="281"/>
      <c r="CB8" s="281"/>
      <c r="CC8" s="281"/>
      <c r="CD8" s="281"/>
      <c r="CE8" s="281"/>
      <c r="CF8" s="281"/>
      <c r="CG8" s="281"/>
      <c r="CH8" s="281"/>
      <c r="CI8" s="281"/>
      <c r="CJ8" s="281"/>
      <c r="CK8" s="281"/>
      <c r="CL8" s="281"/>
      <c r="CM8" s="281"/>
      <c r="CN8" s="281"/>
      <c r="CO8" s="281"/>
      <c r="CP8" s="281"/>
      <c r="CQ8" s="281"/>
      <c r="CR8" s="281"/>
      <c r="CS8" s="281"/>
      <c r="CT8" s="281"/>
      <c r="CU8" s="281"/>
      <c r="CV8" s="281"/>
      <c r="CW8" s="281"/>
      <c r="CX8" s="281"/>
      <c r="CY8" s="281"/>
      <c r="CZ8" s="281"/>
      <c r="DA8" s="281"/>
      <c r="DB8" s="281"/>
      <c r="DC8" s="281"/>
      <c r="DD8" s="281"/>
      <c r="DE8" s="281"/>
      <c r="DF8" s="281"/>
      <c r="DG8" s="281"/>
      <c r="DH8" s="281"/>
      <c r="DI8" s="281"/>
      <c r="DJ8" s="281"/>
      <c r="DK8" s="281"/>
      <c r="DL8" s="281"/>
      <c r="DM8" s="281"/>
      <c r="DN8" s="281"/>
      <c r="DO8" s="281"/>
      <c r="DP8" s="281"/>
      <c r="DQ8" s="281"/>
      <c r="DR8" s="281"/>
      <c r="DS8" s="281"/>
      <c r="DT8" s="281"/>
      <c r="DU8" s="281"/>
      <c r="DV8" s="281"/>
      <c r="DW8" s="281"/>
      <c r="DX8" s="281"/>
      <c r="DY8" s="281"/>
      <c r="DZ8" s="281"/>
      <c r="EA8" s="281"/>
      <c r="EB8" s="281"/>
      <c r="EC8" s="281"/>
      <c r="ED8" s="281"/>
      <c r="EE8" s="281"/>
      <c r="EF8" s="281"/>
      <c r="EG8" s="281"/>
      <c r="EH8" s="281"/>
      <c r="EI8" s="281"/>
      <c r="EJ8" s="281"/>
      <c r="EK8" s="281"/>
      <c r="EL8" s="281"/>
      <c r="EM8" s="281"/>
      <c r="EN8" s="281"/>
      <c r="EO8" s="281"/>
      <c r="EP8" s="281"/>
      <c r="EQ8" s="281"/>
      <c r="ER8" s="281"/>
      <c r="ES8" s="281"/>
      <c r="ET8" s="281"/>
      <c r="EU8" s="281"/>
      <c r="EV8" s="281"/>
      <c r="EW8" s="281"/>
      <c r="EX8" s="281"/>
      <c r="EY8" s="281"/>
      <c r="EZ8" s="281"/>
      <c r="FA8" s="281"/>
      <c r="FB8" s="281"/>
      <c r="FC8" s="281"/>
      <c r="FD8" s="281"/>
      <c r="FE8" s="281"/>
      <c r="FF8" s="281"/>
      <c r="FG8" s="281"/>
      <c r="FH8" s="281"/>
      <c r="FI8" s="281"/>
      <c r="FJ8" s="281"/>
      <c r="FK8" s="281"/>
      <c r="FL8" s="281"/>
      <c r="FM8" s="281"/>
      <c r="FN8" s="281"/>
      <c r="FO8" s="281"/>
      <c r="FP8" s="281"/>
      <c r="FQ8" s="281"/>
      <c r="FR8" s="281"/>
      <c r="FS8" s="281"/>
      <c r="FT8" s="281"/>
      <c r="FU8" s="281"/>
      <c r="FV8" s="281"/>
      <c r="FW8" s="281"/>
      <c r="FX8" s="281"/>
      <c r="FY8" s="281"/>
      <c r="FZ8" s="281"/>
      <c r="GA8" s="281"/>
      <c r="GB8" s="281"/>
      <c r="GC8" s="281"/>
      <c r="GD8" s="281"/>
      <c r="GE8" s="281"/>
      <c r="GF8" s="281"/>
      <c r="GG8" s="281"/>
      <c r="GH8" s="281"/>
      <c r="GI8" s="281"/>
      <c r="GJ8" s="281"/>
      <c r="GK8" s="281"/>
      <c r="GL8" s="281"/>
      <c r="GM8" s="281"/>
      <c r="GN8" s="281"/>
      <c r="GO8" s="281"/>
      <c r="GP8" s="281"/>
      <c r="GQ8" s="281"/>
      <c r="GR8" s="281"/>
      <c r="GS8" s="281"/>
      <c r="GT8" s="281"/>
      <c r="GU8" s="281"/>
      <c r="GV8" s="281"/>
      <c r="GW8" s="281"/>
      <c r="GX8" s="281"/>
      <c r="GY8" s="281"/>
      <c r="GZ8" s="281"/>
      <c r="HA8" s="281"/>
      <c r="HB8" s="281"/>
      <c r="HC8" s="281"/>
      <c r="HD8" s="281"/>
      <c r="HE8" s="281"/>
      <c r="HF8" s="281"/>
      <c r="HG8" s="281"/>
      <c r="HH8" s="281"/>
      <c r="HI8" s="281"/>
      <c r="HJ8" s="281"/>
      <c r="HK8" s="281"/>
      <c r="HL8" s="281"/>
      <c r="HM8" s="281"/>
    </row>
    <row r="9" spans="1:221" s="420" customFormat="1">
      <c r="A9" s="419" t="s">
        <v>2313</v>
      </c>
      <c r="B9" s="53" t="s">
        <v>2250</v>
      </c>
      <c r="C9" s="521" t="s">
        <v>2251</v>
      </c>
      <c r="D9" s="62"/>
      <c r="E9" s="522" t="s">
        <v>2252</v>
      </c>
      <c r="F9" s="649" t="s">
        <v>2274</v>
      </c>
      <c r="G9" s="649" t="s">
        <v>2274</v>
      </c>
      <c r="H9" s="263"/>
      <c r="I9" s="264"/>
      <c r="J9" s="520" t="s">
        <v>2266</v>
      </c>
      <c r="K9" s="485"/>
      <c r="L9" s="265"/>
      <c r="M9" s="263"/>
      <c r="N9" s="266"/>
      <c r="O9" s="281"/>
      <c r="P9" s="281"/>
      <c r="R9" s="419" t="s">
        <v>261</v>
      </c>
      <c r="S9" s="53" t="s">
        <v>250</v>
      </c>
      <c r="T9" s="421" t="s">
        <v>250</v>
      </c>
      <c r="U9" s="62"/>
      <c r="V9" s="261"/>
      <c r="W9" s="262"/>
      <c r="X9" s="262"/>
      <c r="Y9" s="263"/>
      <c r="Z9" s="264"/>
      <c r="AA9" s="265"/>
      <c r="AB9" s="265"/>
      <c r="AC9" s="265"/>
      <c r="AD9" s="265"/>
      <c r="AE9" s="266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1"/>
      <c r="BG9" s="281"/>
      <c r="BH9" s="281"/>
      <c r="BI9" s="281"/>
      <c r="BJ9" s="281"/>
      <c r="BK9" s="281"/>
      <c r="BL9" s="281"/>
      <c r="BM9" s="281"/>
      <c r="BN9" s="281"/>
      <c r="BO9" s="281"/>
      <c r="BP9" s="281"/>
      <c r="BQ9" s="281"/>
      <c r="BR9" s="281"/>
      <c r="BS9" s="281"/>
      <c r="BT9" s="281"/>
      <c r="BU9" s="281"/>
      <c r="BV9" s="281"/>
      <c r="BW9" s="281"/>
      <c r="BX9" s="281"/>
      <c r="BY9" s="281"/>
      <c r="BZ9" s="281"/>
      <c r="CA9" s="281"/>
      <c r="CB9" s="281"/>
      <c r="CC9" s="281"/>
      <c r="CD9" s="281"/>
      <c r="CE9" s="281"/>
      <c r="CF9" s="281"/>
      <c r="CG9" s="281"/>
      <c r="CH9" s="281"/>
      <c r="CI9" s="281"/>
      <c r="CJ9" s="281"/>
      <c r="CK9" s="281"/>
      <c r="CL9" s="281"/>
      <c r="CM9" s="281"/>
      <c r="CN9" s="281"/>
      <c r="CO9" s="281"/>
      <c r="CP9" s="281"/>
      <c r="CQ9" s="281"/>
      <c r="CR9" s="281"/>
      <c r="CS9" s="281"/>
      <c r="CT9" s="281"/>
      <c r="CU9" s="281"/>
      <c r="CV9" s="281"/>
      <c r="CW9" s="281"/>
      <c r="CX9" s="281"/>
      <c r="CY9" s="281"/>
      <c r="CZ9" s="281"/>
      <c r="DA9" s="281"/>
      <c r="DB9" s="281"/>
      <c r="DC9" s="281"/>
      <c r="DD9" s="281"/>
      <c r="DE9" s="281"/>
      <c r="DF9" s="281"/>
      <c r="DG9" s="281"/>
      <c r="DH9" s="281"/>
      <c r="DI9" s="281"/>
      <c r="DJ9" s="281"/>
      <c r="DK9" s="281"/>
      <c r="DL9" s="281"/>
      <c r="DM9" s="281"/>
      <c r="DN9" s="281"/>
      <c r="DO9" s="281"/>
      <c r="DP9" s="281"/>
      <c r="DQ9" s="281"/>
      <c r="DR9" s="281"/>
      <c r="DS9" s="281"/>
      <c r="DT9" s="281"/>
      <c r="DU9" s="281"/>
      <c r="DV9" s="281"/>
      <c r="DW9" s="281"/>
      <c r="DX9" s="281"/>
      <c r="DY9" s="281"/>
      <c r="DZ9" s="281"/>
      <c r="EA9" s="281"/>
      <c r="EB9" s="281"/>
      <c r="EC9" s="281"/>
      <c r="ED9" s="281"/>
      <c r="EE9" s="281"/>
      <c r="EF9" s="281"/>
      <c r="EG9" s="281"/>
      <c r="EH9" s="281"/>
      <c r="EI9" s="281"/>
      <c r="EJ9" s="281"/>
      <c r="EK9" s="281"/>
      <c r="EL9" s="281"/>
      <c r="EM9" s="281"/>
      <c r="EN9" s="281"/>
      <c r="EO9" s="281"/>
      <c r="EP9" s="281"/>
      <c r="EQ9" s="281"/>
      <c r="ER9" s="281"/>
      <c r="ES9" s="281"/>
      <c r="ET9" s="281"/>
      <c r="EU9" s="281"/>
      <c r="EV9" s="281"/>
      <c r="EW9" s="281"/>
      <c r="EX9" s="281"/>
      <c r="EY9" s="281"/>
      <c r="EZ9" s="281"/>
      <c r="FA9" s="281"/>
      <c r="FB9" s="281"/>
      <c r="FC9" s="281"/>
      <c r="FD9" s="281"/>
      <c r="FE9" s="281"/>
      <c r="FF9" s="281"/>
      <c r="FG9" s="281"/>
      <c r="FH9" s="281"/>
      <c r="FI9" s="281"/>
      <c r="FJ9" s="281"/>
      <c r="FK9" s="281"/>
      <c r="FL9" s="281"/>
      <c r="FM9" s="281"/>
      <c r="FN9" s="281"/>
      <c r="FO9" s="281"/>
      <c r="FP9" s="281"/>
      <c r="FQ9" s="281"/>
      <c r="FR9" s="281"/>
      <c r="FS9" s="281"/>
      <c r="FT9" s="281"/>
      <c r="FU9" s="281"/>
      <c r="FV9" s="281"/>
      <c r="FW9" s="281"/>
      <c r="FX9" s="281"/>
      <c r="FY9" s="281"/>
      <c r="FZ9" s="281"/>
      <c r="GA9" s="281"/>
      <c r="GB9" s="281"/>
      <c r="GC9" s="281"/>
      <c r="GD9" s="281"/>
      <c r="GE9" s="281"/>
      <c r="GF9" s="281"/>
      <c r="GG9" s="281"/>
      <c r="GH9" s="281"/>
      <c r="GI9" s="281"/>
      <c r="GJ9" s="281"/>
      <c r="GK9" s="281"/>
      <c r="GL9" s="281"/>
      <c r="GM9" s="281"/>
      <c r="GN9" s="281"/>
      <c r="GO9" s="281"/>
      <c r="GP9" s="281"/>
      <c r="GQ9" s="281"/>
      <c r="GR9" s="281"/>
      <c r="GS9" s="281"/>
      <c r="GT9" s="281"/>
      <c r="GU9" s="281"/>
      <c r="GV9" s="281"/>
      <c r="GW9" s="281"/>
      <c r="GX9" s="281"/>
      <c r="GY9" s="281"/>
      <c r="GZ9" s="281"/>
      <c r="HA9" s="281"/>
      <c r="HB9" s="281"/>
      <c r="HC9" s="281"/>
      <c r="HD9" s="281"/>
      <c r="HE9" s="281"/>
      <c r="HF9" s="281"/>
      <c r="HG9" s="281"/>
      <c r="HH9" s="281"/>
      <c r="HI9" s="281"/>
      <c r="HJ9" s="281"/>
      <c r="HK9" s="281"/>
      <c r="HL9" s="281"/>
      <c r="HM9" s="281"/>
    </row>
    <row r="10" spans="1:221" s="420" customFormat="1">
      <c r="A10" s="419" t="s">
        <v>262</v>
      </c>
      <c r="B10" s="522" t="s">
        <v>2255</v>
      </c>
      <c r="C10" s="258" t="s">
        <v>2253</v>
      </c>
      <c r="D10" s="62" t="s">
        <v>2256</v>
      </c>
      <c r="E10" s="522" t="s">
        <v>2257</v>
      </c>
      <c r="F10" s="262"/>
      <c r="G10" s="262"/>
      <c r="H10" s="263"/>
      <c r="I10" s="264"/>
      <c r="J10" s="265">
        <v>200</v>
      </c>
      <c r="K10" s="485" t="s">
        <v>2254</v>
      </c>
      <c r="L10" s="264"/>
      <c r="M10" s="263"/>
      <c r="N10" s="266"/>
      <c r="O10" s="281"/>
      <c r="P10" s="281"/>
      <c r="R10" s="419" t="s">
        <v>262</v>
      </c>
      <c r="S10" s="261" t="s">
        <v>250</v>
      </c>
      <c r="T10" s="258" t="s">
        <v>250</v>
      </c>
      <c r="U10" s="62"/>
      <c r="V10" s="261"/>
      <c r="W10" s="262"/>
      <c r="X10" s="262"/>
      <c r="Y10" s="263"/>
      <c r="Z10" s="264"/>
      <c r="AA10" s="264"/>
      <c r="AB10" s="265"/>
      <c r="AC10" s="265"/>
      <c r="AD10" s="265"/>
      <c r="AE10" s="266"/>
      <c r="AF10" s="281"/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  <c r="AU10" s="281"/>
      <c r="AV10" s="281"/>
      <c r="AW10" s="281"/>
      <c r="AX10" s="281"/>
      <c r="AY10" s="281"/>
      <c r="AZ10" s="281"/>
      <c r="BA10" s="281"/>
      <c r="BB10" s="281"/>
      <c r="BC10" s="281"/>
      <c r="BD10" s="281"/>
      <c r="BE10" s="281"/>
      <c r="BF10" s="281"/>
      <c r="BG10" s="281"/>
      <c r="BH10" s="281"/>
      <c r="BI10" s="281"/>
      <c r="BJ10" s="281"/>
      <c r="BK10" s="281"/>
      <c r="BL10" s="281"/>
      <c r="BM10" s="281"/>
      <c r="BN10" s="281"/>
      <c r="BO10" s="281"/>
      <c r="BP10" s="281"/>
      <c r="BQ10" s="281"/>
      <c r="BR10" s="281"/>
      <c r="BS10" s="281"/>
      <c r="BT10" s="281"/>
      <c r="BU10" s="281"/>
      <c r="BV10" s="281"/>
      <c r="BW10" s="281"/>
      <c r="BX10" s="281"/>
      <c r="BY10" s="281"/>
      <c r="BZ10" s="281"/>
      <c r="CA10" s="281"/>
      <c r="CB10" s="281"/>
      <c r="CC10" s="281"/>
      <c r="CD10" s="281"/>
      <c r="CE10" s="281"/>
      <c r="CF10" s="281"/>
      <c r="CG10" s="281"/>
      <c r="CH10" s="281"/>
      <c r="CI10" s="281"/>
      <c r="CJ10" s="281"/>
      <c r="CK10" s="281"/>
      <c r="CL10" s="281"/>
      <c r="CM10" s="281"/>
      <c r="CN10" s="281"/>
      <c r="CO10" s="281"/>
      <c r="CP10" s="281"/>
      <c r="CQ10" s="281"/>
      <c r="CR10" s="281"/>
      <c r="CS10" s="281"/>
      <c r="CT10" s="281"/>
      <c r="CU10" s="281"/>
      <c r="CV10" s="281"/>
      <c r="CW10" s="281"/>
      <c r="CX10" s="281"/>
      <c r="CY10" s="281"/>
      <c r="CZ10" s="281"/>
      <c r="DA10" s="281"/>
      <c r="DB10" s="281"/>
      <c r="DC10" s="281"/>
      <c r="DD10" s="281"/>
      <c r="DE10" s="281"/>
      <c r="DF10" s="281"/>
      <c r="DG10" s="281"/>
      <c r="DH10" s="281"/>
      <c r="DI10" s="281"/>
      <c r="DJ10" s="281"/>
      <c r="DK10" s="281"/>
      <c r="DL10" s="281"/>
      <c r="DM10" s="281"/>
      <c r="DN10" s="281"/>
      <c r="DO10" s="281"/>
      <c r="DP10" s="281"/>
      <c r="DQ10" s="281"/>
      <c r="DR10" s="281"/>
      <c r="DS10" s="281"/>
      <c r="DT10" s="281"/>
      <c r="DU10" s="281"/>
      <c r="DV10" s="281"/>
      <c r="DW10" s="281"/>
      <c r="DX10" s="281"/>
      <c r="DY10" s="281"/>
      <c r="DZ10" s="281"/>
      <c r="EA10" s="281"/>
      <c r="EB10" s="281"/>
      <c r="EC10" s="281"/>
      <c r="ED10" s="281"/>
      <c r="EE10" s="281"/>
      <c r="EF10" s="281"/>
      <c r="EG10" s="281"/>
      <c r="EH10" s="281"/>
      <c r="EI10" s="281"/>
      <c r="EJ10" s="281"/>
      <c r="EK10" s="281"/>
      <c r="EL10" s="281"/>
      <c r="EM10" s="281"/>
      <c r="EN10" s="281"/>
      <c r="EO10" s="281"/>
      <c r="EP10" s="281"/>
      <c r="EQ10" s="281"/>
      <c r="ER10" s="281"/>
      <c r="ES10" s="281"/>
      <c r="ET10" s="281"/>
      <c r="EU10" s="281"/>
      <c r="EV10" s="281"/>
      <c r="EW10" s="281"/>
      <c r="EX10" s="281"/>
      <c r="EY10" s="281"/>
      <c r="EZ10" s="281"/>
      <c r="FA10" s="281"/>
      <c r="FB10" s="281"/>
      <c r="FC10" s="281"/>
      <c r="FD10" s="281"/>
      <c r="FE10" s="281"/>
      <c r="FF10" s="281"/>
      <c r="FG10" s="281"/>
      <c r="FH10" s="281"/>
      <c r="FI10" s="281"/>
      <c r="FJ10" s="281"/>
      <c r="FK10" s="281"/>
      <c r="FL10" s="281"/>
      <c r="FM10" s="281"/>
      <c r="FN10" s="281"/>
      <c r="FO10" s="281"/>
      <c r="FP10" s="281"/>
      <c r="FQ10" s="281"/>
      <c r="FR10" s="281"/>
      <c r="FS10" s="281"/>
      <c r="FT10" s="281"/>
      <c r="FU10" s="281"/>
      <c r="FV10" s="281"/>
      <c r="FW10" s="281"/>
      <c r="FX10" s="281"/>
      <c r="FY10" s="281"/>
      <c r="FZ10" s="281"/>
      <c r="GA10" s="281"/>
      <c r="GB10" s="281"/>
      <c r="GC10" s="281"/>
      <c r="GD10" s="281"/>
      <c r="GE10" s="281"/>
      <c r="GF10" s="281"/>
      <c r="GG10" s="281"/>
      <c r="GH10" s="281"/>
      <c r="GI10" s="281"/>
      <c r="GJ10" s="281"/>
      <c r="GK10" s="281"/>
      <c r="GL10" s="281"/>
      <c r="GM10" s="281"/>
      <c r="GN10" s="281"/>
      <c r="GO10" s="281"/>
      <c r="GP10" s="281"/>
      <c r="GQ10" s="281"/>
      <c r="GR10" s="281"/>
      <c r="GS10" s="281"/>
      <c r="GT10" s="281"/>
      <c r="GU10" s="281"/>
      <c r="GV10" s="281"/>
      <c r="GW10" s="281"/>
      <c r="GX10" s="281"/>
      <c r="GY10" s="281"/>
      <c r="GZ10" s="281"/>
      <c r="HA10" s="281"/>
      <c r="HB10" s="281"/>
      <c r="HC10" s="281"/>
      <c r="HD10" s="281"/>
      <c r="HE10" s="281"/>
      <c r="HF10" s="281"/>
      <c r="HG10" s="281"/>
      <c r="HH10" s="281"/>
      <c r="HI10" s="281"/>
      <c r="HJ10" s="281"/>
      <c r="HK10" s="281"/>
      <c r="HL10" s="281"/>
      <c r="HM10" s="281"/>
    </row>
    <row r="11" spans="1:221" s="420" customFormat="1">
      <c r="A11" s="419" t="s">
        <v>263</v>
      </c>
      <c r="B11" s="522" t="s">
        <v>2257</v>
      </c>
      <c r="C11" s="258" t="s">
        <v>2256</v>
      </c>
      <c r="D11" s="62" t="s">
        <v>2257</v>
      </c>
      <c r="E11" s="522" t="s">
        <v>2275</v>
      </c>
      <c r="F11" s="649" t="s">
        <v>2276</v>
      </c>
      <c r="G11" s="869"/>
      <c r="H11" s="263"/>
      <c r="I11" s="264"/>
      <c r="J11" s="265"/>
      <c r="K11" s="265"/>
      <c r="L11" s="264"/>
      <c r="M11" s="263"/>
      <c r="N11" s="266"/>
      <c r="O11" s="281"/>
      <c r="P11" s="281"/>
      <c r="R11" s="419" t="s">
        <v>263</v>
      </c>
      <c r="S11" s="261" t="s">
        <v>250</v>
      </c>
      <c r="T11" s="258" t="s">
        <v>250</v>
      </c>
      <c r="U11" s="62"/>
      <c r="V11" s="261"/>
      <c r="W11" s="262"/>
      <c r="X11" s="262"/>
      <c r="Y11" s="263"/>
      <c r="Z11" s="264"/>
      <c r="AA11" s="264"/>
      <c r="AB11" s="265"/>
      <c r="AC11" s="265"/>
      <c r="AD11" s="265"/>
      <c r="AE11" s="266"/>
      <c r="AF11" s="281"/>
      <c r="AG11" s="281"/>
      <c r="AH11" s="281"/>
      <c r="AI11" s="281"/>
      <c r="AJ11" s="281"/>
      <c r="AK11" s="281"/>
      <c r="AL11" s="281"/>
      <c r="AM11" s="281"/>
      <c r="AN11" s="281"/>
      <c r="AO11" s="281"/>
      <c r="AP11" s="281"/>
      <c r="AQ11" s="281"/>
      <c r="AR11" s="281"/>
      <c r="AS11" s="281"/>
      <c r="AT11" s="281"/>
      <c r="AU11" s="281"/>
      <c r="AV11" s="281"/>
      <c r="AW11" s="281"/>
      <c r="AX11" s="281"/>
      <c r="AY11" s="281"/>
      <c r="AZ11" s="281"/>
      <c r="BA11" s="281"/>
      <c r="BB11" s="281"/>
      <c r="BC11" s="281"/>
      <c r="BD11" s="281"/>
      <c r="BE11" s="281"/>
      <c r="BF11" s="281"/>
      <c r="BG11" s="281"/>
      <c r="BH11" s="281"/>
      <c r="BI11" s="281"/>
      <c r="BJ11" s="281"/>
      <c r="BK11" s="281"/>
      <c r="BL11" s="281"/>
      <c r="BM11" s="281"/>
      <c r="BN11" s="281"/>
      <c r="BO11" s="281"/>
      <c r="BP11" s="281"/>
      <c r="BQ11" s="281"/>
      <c r="BR11" s="281"/>
      <c r="BS11" s="281"/>
      <c r="BT11" s="281"/>
      <c r="BU11" s="281"/>
      <c r="BV11" s="281"/>
      <c r="BW11" s="281"/>
      <c r="BX11" s="281"/>
      <c r="BY11" s="281"/>
      <c r="BZ11" s="281"/>
      <c r="CA11" s="281"/>
      <c r="CB11" s="281"/>
      <c r="CC11" s="281"/>
      <c r="CD11" s="281"/>
      <c r="CE11" s="281"/>
      <c r="CF11" s="281"/>
      <c r="CG11" s="281"/>
      <c r="CH11" s="281"/>
      <c r="CI11" s="281"/>
      <c r="CJ11" s="281"/>
      <c r="CK11" s="281"/>
      <c r="CL11" s="281"/>
      <c r="CM11" s="281"/>
      <c r="CN11" s="281"/>
      <c r="CO11" s="281"/>
      <c r="CP11" s="281"/>
      <c r="CQ11" s="281"/>
      <c r="CR11" s="281"/>
      <c r="CS11" s="281"/>
      <c r="CT11" s="281"/>
      <c r="CU11" s="281"/>
      <c r="CV11" s="281"/>
      <c r="CW11" s="281"/>
      <c r="CX11" s="281"/>
      <c r="CY11" s="281"/>
      <c r="CZ11" s="281"/>
      <c r="DA11" s="281"/>
      <c r="DB11" s="281"/>
      <c r="DC11" s="281"/>
      <c r="DD11" s="281"/>
      <c r="DE11" s="281"/>
      <c r="DF11" s="281"/>
      <c r="DG11" s="281"/>
      <c r="DH11" s="281"/>
      <c r="DI11" s="281"/>
      <c r="DJ11" s="281"/>
      <c r="DK11" s="281"/>
      <c r="DL11" s="281"/>
      <c r="DM11" s="281"/>
      <c r="DN11" s="281"/>
      <c r="DO11" s="281"/>
      <c r="DP11" s="281"/>
      <c r="DQ11" s="281"/>
      <c r="DR11" s="281"/>
      <c r="DS11" s="281"/>
      <c r="DT11" s="281"/>
      <c r="DU11" s="281"/>
      <c r="DV11" s="281"/>
      <c r="DW11" s="281"/>
      <c r="DX11" s="281"/>
      <c r="DY11" s="281"/>
      <c r="DZ11" s="281"/>
      <c r="EA11" s="281"/>
      <c r="EB11" s="281"/>
      <c r="EC11" s="281"/>
      <c r="ED11" s="281"/>
      <c r="EE11" s="281"/>
      <c r="EF11" s="281"/>
      <c r="EG11" s="281"/>
      <c r="EH11" s="281"/>
      <c r="EI11" s="281"/>
      <c r="EJ11" s="281"/>
      <c r="EK11" s="281"/>
      <c r="EL11" s="281"/>
      <c r="EM11" s="281"/>
      <c r="EN11" s="281"/>
      <c r="EO11" s="281"/>
      <c r="EP11" s="281"/>
      <c r="EQ11" s="281"/>
      <c r="ER11" s="281"/>
      <c r="ES11" s="281"/>
      <c r="ET11" s="281"/>
      <c r="EU11" s="281"/>
      <c r="EV11" s="281"/>
      <c r="EW11" s="281"/>
      <c r="EX11" s="281"/>
      <c r="EY11" s="281"/>
      <c r="EZ11" s="281"/>
      <c r="FA11" s="281"/>
      <c r="FB11" s="281"/>
      <c r="FC11" s="281"/>
      <c r="FD11" s="281"/>
      <c r="FE11" s="281"/>
      <c r="FF11" s="281"/>
      <c r="FG11" s="281"/>
      <c r="FH11" s="281"/>
      <c r="FI11" s="281"/>
      <c r="FJ11" s="281"/>
      <c r="FK11" s="281"/>
      <c r="FL11" s="281"/>
      <c r="FM11" s="281"/>
      <c r="FN11" s="281"/>
      <c r="FO11" s="281"/>
      <c r="FP11" s="281"/>
      <c r="FQ11" s="281"/>
      <c r="FR11" s="281"/>
      <c r="FS11" s="281"/>
      <c r="FT11" s="281"/>
      <c r="FU11" s="281"/>
      <c r="FV11" s="281"/>
      <c r="FW11" s="281"/>
      <c r="FX11" s="281"/>
      <c r="FY11" s="281"/>
      <c r="FZ11" s="281"/>
      <c r="GA11" s="281"/>
      <c r="GB11" s="281"/>
      <c r="GC11" s="281"/>
      <c r="GD11" s="281"/>
      <c r="GE11" s="281"/>
      <c r="GF11" s="281"/>
      <c r="GG11" s="281"/>
      <c r="GH11" s="281"/>
      <c r="GI11" s="281"/>
      <c r="GJ11" s="281"/>
      <c r="GK11" s="281"/>
      <c r="GL11" s="281"/>
      <c r="GM11" s="281"/>
      <c r="GN11" s="281"/>
      <c r="GO11" s="281"/>
      <c r="GP11" s="281"/>
      <c r="GQ11" s="281"/>
      <c r="GR11" s="281"/>
      <c r="GS11" s="281"/>
      <c r="GT11" s="281"/>
      <c r="GU11" s="281"/>
      <c r="GV11" s="281"/>
      <c r="GW11" s="281"/>
      <c r="GX11" s="281"/>
      <c r="GY11" s="281"/>
      <c r="GZ11" s="281"/>
      <c r="HA11" s="281"/>
      <c r="HB11" s="281"/>
      <c r="HC11" s="281"/>
      <c r="HD11" s="281"/>
      <c r="HE11" s="281"/>
      <c r="HF11" s="281"/>
      <c r="HG11" s="281"/>
      <c r="HH11" s="281"/>
      <c r="HI11" s="281"/>
      <c r="HJ11" s="281"/>
      <c r="HK11" s="281"/>
      <c r="HL11" s="281"/>
      <c r="HM11" s="281"/>
    </row>
    <row r="12" spans="1:221" s="420" customFormat="1">
      <c r="A12" s="419" t="s">
        <v>264</v>
      </c>
      <c r="B12" s="53" t="s">
        <v>2253</v>
      </c>
      <c r="C12" s="258" t="s">
        <v>2253</v>
      </c>
      <c r="D12" s="62" t="s">
        <v>2257</v>
      </c>
      <c r="E12" s="522" t="s">
        <v>2286</v>
      </c>
      <c r="F12" s="649" t="s">
        <v>2278</v>
      </c>
      <c r="G12" s="262"/>
      <c r="H12" s="263"/>
      <c r="I12" s="264"/>
      <c r="J12" s="265"/>
      <c r="K12" s="265"/>
      <c r="L12" s="264"/>
      <c r="M12" s="263"/>
      <c r="N12" s="266"/>
      <c r="O12" s="281"/>
      <c r="P12" s="281"/>
      <c r="R12" s="419" t="s">
        <v>264</v>
      </c>
      <c r="S12" s="53" t="s">
        <v>250</v>
      </c>
      <c r="T12" s="258" t="s">
        <v>250</v>
      </c>
      <c r="U12" s="62"/>
      <c r="V12" s="261"/>
      <c r="W12" s="259"/>
      <c r="X12" s="262"/>
      <c r="Y12" s="263"/>
      <c r="Z12" s="264"/>
      <c r="AA12" s="264"/>
      <c r="AB12" s="265"/>
      <c r="AC12" s="265"/>
      <c r="AD12" s="265"/>
      <c r="AE12" s="266"/>
      <c r="AF12" s="281"/>
      <c r="AG12" s="281"/>
      <c r="AH12" s="281"/>
      <c r="AI12" s="281"/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/>
      <c r="BH12" s="281"/>
      <c r="BI12" s="281"/>
      <c r="BJ12" s="281"/>
      <c r="BK12" s="281"/>
      <c r="BL12" s="281"/>
      <c r="BM12" s="281"/>
      <c r="BN12" s="281"/>
      <c r="BO12" s="281"/>
      <c r="BP12" s="281"/>
      <c r="BQ12" s="281"/>
      <c r="BR12" s="281"/>
      <c r="BS12" s="281"/>
      <c r="BT12" s="281"/>
      <c r="BU12" s="281"/>
      <c r="BV12" s="281"/>
      <c r="BW12" s="281"/>
      <c r="BX12" s="281"/>
      <c r="BY12" s="281"/>
      <c r="BZ12" s="281"/>
      <c r="CA12" s="281"/>
      <c r="CB12" s="281"/>
      <c r="CC12" s="281"/>
      <c r="CD12" s="281"/>
      <c r="CE12" s="281"/>
      <c r="CF12" s="281"/>
      <c r="CG12" s="281"/>
      <c r="CH12" s="281"/>
      <c r="CI12" s="281"/>
      <c r="CJ12" s="281"/>
      <c r="CK12" s="281"/>
      <c r="CL12" s="281"/>
      <c r="CM12" s="281"/>
      <c r="CN12" s="281"/>
      <c r="CO12" s="281"/>
      <c r="CP12" s="281"/>
      <c r="CQ12" s="281"/>
      <c r="CR12" s="281"/>
      <c r="CS12" s="281"/>
      <c r="CT12" s="281"/>
      <c r="CU12" s="281"/>
      <c r="CV12" s="281"/>
      <c r="CW12" s="281"/>
      <c r="CX12" s="281"/>
      <c r="CY12" s="281"/>
      <c r="CZ12" s="281"/>
      <c r="DA12" s="281"/>
      <c r="DB12" s="281"/>
      <c r="DC12" s="281"/>
      <c r="DD12" s="281"/>
      <c r="DE12" s="281"/>
      <c r="DF12" s="281"/>
      <c r="DG12" s="281"/>
      <c r="DH12" s="281"/>
      <c r="DI12" s="281"/>
      <c r="DJ12" s="281"/>
      <c r="DK12" s="281"/>
      <c r="DL12" s="281"/>
      <c r="DM12" s="281"/>
      <c r="DN12" s="281"/>
      <c r="DO12" s="281"/>
      <c r="DP12" s="281"/>
      <c r="DQ12" s="281"/>
      <c r="DR12" s="281"/>
      <c r="DS12" s="281"/>
      <c r="DT12" s="281"/>
      <c r="DU12" s="281"/>
      <c r="DV12" s="281"/>
      <c r="DW12" s="281"/>
      <c r="DX12" s="281"/>
      <c r="DY12" s="281"/>
      <c r="DZ12" s="281"/>
      <c r="EA12" s="281"/>
      <c r="EB12" s="281"/>
      <c r="EC12" s="281"/>
      <c r="ED12" s="281"/>
      <c r="EE12" s="281"/>
      <c r="EF12" s="281"/>
      <c r="EG12" s="281"/>
      <c r="EH12" s="281"/>
      <c r="EI12" s="281"/>
      <c r="EJ12" s="281"/>
      <c r="EK12" s="281"/>
      <c r="EL12" s="281"/>
      <c r="EM12" s="281"/>
      <c r="EN12" s="281"/>
      <c r="EO12" s="281"/>
      <c r="EP12" s="281"/>
      <c r="EQ12" s="281"/>
      <c r="ER12" s="281"/>
      <c r="ES12" s="281"/>
      <c r="ET12" s="281"/>
      <c r="EU12" s="281"/>
      <c r="EV12" s="281"/>
      <c r="EW12" s="281"/>
      <c r="EX12" s="281"/>
      <c r="EY12" s="281"/>
      <c r="EZ12" s="281"/>
      <c r="FA12" s="281"/>
      <c r="FB12" s="281"/>
      <c r="FC12" s="281"/>
      <c r="FD12" s="281"/>
      <c r="FE12" s="281"/>
      <c r="FF12" s="281"/>
      <c r="FG12" s="281"/>
      <c r="FH12" s="281"/>
      <c r="FI12" s="281"/>
      <c r="FJ12" s="281"/>
      <c r="FK12" s="281"/>
      <c r="FL12" s="281"/>
      <c r="FM12" s="281"/>
      <c r="FN12" s="281"/>
      <c r="FO12" s="281"/>
      <c r="FP12" s="281"/>
      <c r="FQ12" s="281"/>
      <c r="FR12" s="281"/>
      <c r="FS12" s="281"/>
      <c r="FT12" s="281"/>
      <c r="FU12" s="281"/>
      <c r="FV12" s="281"/>
      <c r="FW12" s="281"/>
      <c r="FX12" s="281"/>
      <c r="FY12" s="281"/>
      <c r="FZ12" s="281"/>
      <c r="GA12" s="281"/>
      <c r="GB12" s="281"/>
      <c r="GC12" s="281"/>
      <c r="GD12" s="281"/>
      <c r="GE12" s="281"/>
      <c r="GF12" s="281"/>
      <c r="GG12" s="281"/>
      <c r="GH12" s="281"/>
      <c r="GI12" s="281"/>
      <c r="GJ12" s="281"/>
      <c r="GK12" s="281"/>
      <c r="GL12" s="281"/>
      <c r="GM12" s="281"/>
      <c r="GN12" s="281"/>
      <c r="GO12" s="281"/>
      <c r="GP12" s="281"/>
      <c r="GQ12" s="281"/>
      <c r="GR12" s="281"/>
      <c r="GS12" s="281"/>
      <c r="GT12" s="281"/>
      <c r="GU12" s="281"/>
      <c r="GV12" s="281"/>
      <c r="GW12" s="281"/>
      <c r="GX12" s="281"/>
      <c r="GY12" s="281"/>
      <c r="GZ12" s="281"/>
      <c r="HA12" s="281"/>
      <c r="HB12" s="281"/>
      <c r="HC12" s="281"/>
      <c r="HD12" s="281"/>
      <c r="HE12" s="281"/>
      <c r="HF12" s="281"/>
      <c r="HG12" s="281"/>
      <c r="HH12" s="281"/>
      <c r="HI12" s="281"/>
      <c r="HJ12" s="281"/>
      <c r="HK12" s="281"/>
      <c r="HL12" s="281"/>
      <c r="HM12" s="281"/>
    </row>
    <row r="13" spans="1:221" s="420" customFormat="1">
      <c r="A13" s="419" t="s">
        <v>265</v>
      </c>
      <c r="B13" s="53" t="s">
        <v>2253</v>
      </c>
      <c r="C13" s="258" t="s">
        <v>2253</v>
      </c>
      <c r="D13" s="62" t="s">
        <v>2256</v>
      </c>
      <c r="E13" s="522" t="s">
        <v>2277</v>
      </c>
      <c r="F13" s="649" t="s">
        <v>2279</v>
      </c>
      <c r="G13" s="262"/>
      <c r="H13" s="263"/>
      <c r="I13" s="265"/>
      <c r="J13" s="265"/>
      <c r="K13" s="265"/>
      <c r="L13" s="264"/>
      <c r="M13" s="263"/>
      <c r="N13" s="266"/>
      <c r="O13" s="281"/>
      <c r="P13" s="281"/>
      <c r="R13" s="419" t="s">
        <v>265</v>
      </c>
      <c r="S13" s="53" t="s">
        <v>250</v>
      </c>
      <c r="T13" s="258" t="s">
        <v>250</v>
      </c>
      <c r="U13" s="62"/>
      <c r="V13" s="261"/>
      <c r="W13" s="262"/>
      <c r="X13" s="262"/>
      <c r="Y13" s="263"/>
      <c r="Z13" s="264"/>
      <c r="AA13" s="264"/>
      <c r="AB13" s="265"/>
      <c r="AC13" s="265"/>
      <c r="AD13" s="265"/>
      <c r="AE13" s="266"/>
      <c r="AF13" s="281"/>
      <c r="AG13" s="281"/>
      <c r="AH13" s="281"/>
      <c r="AI13" s="281"/>
      <c r="AJ13" s="281"/>
      <c r="AK13" s="281"/>
      <c r="AL13" s="281"/>
      <c r="AM13" s="281"/>
      <c r="AN13" s="281"/>
      <c r="AO13" s="281"/>
      <c r="AP13" s="281"/>
      <c r="AQ13" s="281"/>
      <c r="AR13" s="281"/>
      <c r="AS13" s="281"/>
      <c r="AT13" s="281"/>
      <c r="AU13" s="281"/>
      <c r="AV13" s="281"/>
      <c r="AW13" s="281"/>
      <c r="AX13" s="281"/>
      <c r="AY13" s="281"/>
      <c r="AZ13" s="281"/>
      <c r="BA13" s="281"/>
      <c r="BB13" s="281"/>
      <c r="BC13" s="281"/>
      <c r="BD13" s="281"/>
      <c r="BE13" s="281"/>
      <c r="BF13" s="281"/>
      <c r="BG13" s="281"/>
      <c r="BH13" s="281"/>
      <c r="BI13" s="281"/>
      <c r="BJ13" s="281"/>
      <c r="BK13" s="281"/>
      <c r="BL13" s="281"/>
      <c r="BM13" s="281"/>
      <c r="BN13" s="281"/>
      <c r="BO13" s="281"/>
      <c r="BP13" s="281"/>
      <c r="BQ13" s="281"/>
      <c r="BR13" s="281"/>
      <c r="BS13" s="281"/>
      <c r="BT13" s="281"/>
      <c r="BU13" s="281"/>
      <c r="BV13" s="281"/>
      <c r="BW13" s="281"/>
      <c r="BX13" s="281"/>
      <c r="BY13" s="281"/>
      <c r="BZ13" s="281"/>
      <c r="CA13" s="281"/>
      <c r="CB13" s="281"/>
      <c r="CC13" s="281"/>
      <c r="CD13" s="281"/>
      <c r="CE13" s="281"/>
      <c r="CF13" s="281"/>
      <c r="CG13" s="281"/>
      <c r="CH13" s="281"/>
      <c r="CI13" s="281"/>
      <c r="CJ13" s="281"/>
      <c r="CK13" s="281"/>
      <c r="CL13" s="281"/>
      <c r="CM13" s="281"/>
      <c r="CN13" s="281"/>
      <c r="CO13" s="281"/>
      <c r="CP13" s="281"/>
      <c r="CQ13" s="281"/>
      <c r="CR13" s="281"/>
      <c r="CS13" s="281"/>
      <c r="CT13" s="281"/>
      <c r="CU13" s="281"/>
      <c r="CV13" s="281"/>
      <c r="CW13" s="281"/>
      <c r="CX13" s="281"/>
      <c r="CY13" s="281"/>
      <c r="CZ13" s="281"/>
      <c r="DA13" s="281"/>
      <c r="DB13" s="281"/>
      <c r="DC13" s="281"/>
      <c r="DD13" s="281"/>
      <c r="DE13" s="281"/>
      <c r="DF13" s="281"/>
      <c r="DG13" s="281"/>
      <c r="DH13" s="281"/>
      <c r="DI13" s="281"/>
      <c r="DJ13" s="281"/>
      <c r="DK13" s="281"/>
      <c r="DL13" s="281"/>
      <c r="DM13" s="281"/>
      <c r="DN13" s="281"/>
      <c r="DO13" s="281"/>
      <c r="DP13" s="281"/>
      <c r="DQ13" s="281"/>
      <c r="DR13" s="281"/>
      <c r="DS13" s="281"/>
      <c r="DT13" s="281"/>
      <c r="DU13" s="281"/>
      <c r="DV13" s="281"/>
      <c r="DW13" s="281"/>
      <c r="DX13" s="281"/>
      <c r="DY13" s="281"/>
      <c r="DZ13" s="281"/>
      <c r="EA13" s="281"/>
      <c r="EB13" s="281"/>
      <c r="EC13" s="281"/>
      <c r="ED13" s="281"/>
      <c r="EE13" s="281"/>
      <c r="EF13" s="281"/>
      <c r="EG13" s="281"/>
      <c r="EH13" s="281"/>
      <c r="EI13" s="281"/>
      <c r="EJ13" s="281"/>
      <c r="EK13" s="281"/>
      <c r="EL13" s="281"/>
      <c r="EM13" s="281"/>
      <c r="EN13" s="281"/>
      <c r="EO13" s="281"/>
      <c r="EP13" s="281"/>
      <c r="EQ13" s="281"/>
      <c r="ER13" s="281"/>
      <c r="ES13" s="281"/>
      <c r="ET13" s="281"/>
      <c r="EU13" s="281"/>
      <c r="EV13" s="281"/>
      <c r="EW13" s="281"/>
      <c r="EX13" s="281"/>
      <c r="EY13" s="281"/>
      <c r="EZ13" s="281"/>
      <c r="FA13" s="281"/>
      <c r="FB13" s="281"/>
      <c r="FC13" s="281"/>
      <c r="FD13" s="281"/>
      <c r="FE13" s="281"/>
      <c r="FF13" s="281"/>
      <c r="FG13" s="281"/>
      <c r="FH13" s="281"/>
      <c r="FI13" s="281"/>
      <c r="FJ13" s="281"/>
      <c r="FK13" s="281"/>
      <c r="FL13" s="281"/>
      <c r="FM13" s="281"/>
      <c r="FN13" s="281"/>
      <c r="FO13" s="281"/>
      <c r="FP13" s="281"/>
      <c r="FQ13" s="281"/>
      <c r="FR13" s="281"/>
      <c r="FS13" s="281"/>
      <c r="FT13" s="281"/>
      <c r="FU13" s="281"/>
      <c r="FV13" s="281"/>
      <c r="FW13" s="281"/>
      <c r="FX13" s="281"/>
      <c r="FY13" s="281"/>
      <c r="FZ13" s="281"/>
      <c r="GA13" s="281"/>
      <c r="GB13" s="281"/>
      <c r="GC13" s="281"/>
      <c r="GD13" s="281"/>
      <c r="GE13" s="281"/>
      <c r="GF13" s="281"/>
      <c r="GG13" s="281"/>
      <c r="GH13" s="281"/>
      <c r="GI13" s="281"/>
      <c r="GJ13" s="281"/>
      <c r="GK13" s="281"/>
      <c r="GL13" s="281"/>
      <c r="GM13" s="281"/>
      <c r="GN13" s="281"/>
      <c r="GO13" s="281"/>
      <c r="GP13" s="281"/>
      <c r="GQ13" s="281"/>
      <c r="GR13" s="281"/>
      <c r="GS13" s="281"/>
      <c r="GT13" s="281"/>
      <c r="GU13" s="281"/>
      <c r="GV13" s="281"/>
      <c r="GW13" s="281"/>
      <c r="GX13" s="281"/>
      <c r="GY13" s="281"/>
      <c r="GZ13" s="281"/>
      <c r="HA13" s="281"/>
      <c r="HB13" s="281"/>
      <c r="HC13" s="281"/>
      <c r="HD13" s="281"/>
      <c r="HE13" s="281"/>
      <c r="HF13" s="281"/>
      <c r="HG13" s="281"/>
      <c r="HH13" s="281"/>
      <c r="HI13" s="281"/>
      <c r="HJ13" s="281"/>
      <c r="HK13" s="281"/>
      <c r="HL13" s="281"/>
      <c r="HM13" s="281"/>
    </row>
    <row r="14" spans="1:221" s="420" customFormat="1">
      <c r="A14" s="419" t="s">
        <v>266</v>
      </c>
      <c r="B14" s="53" t="s">
        <v>2253</v>
      </c>
      <c r="C14" s="258" t="s">
        <v>2253</v>
      </c>
      <c r="D14" s="62" t="s">
        <v>2257</v>
      </c>
      <c r="E14" s="522" t="s">
        <v>2277</v>
      </c>
      <c r="F14" s="649" t="s">
        <v>2280</v>
      </c>
      <c r="G14" s="262"/>
      <c r="H14" s="263"/>
      <c r="I14" s="264"/>
      <c r="J14" s="265"/>
      <c r="K14" s="265"/>
      <c r="L14" s="264"/>
      <c r="M14" s="263"/>
      <c r="N14" s="266"/>
      <c r="O14" s="281"/>
      <c r="P14" s="281"/>
      <c r="R14" s="419" t="s">
        <v>266</v>
      </c>
      <c r="S14" s="53" t="s">
        <v>250</v>
      </c>
      <c r="T14" s="258" t="s">
        <v>250</v>
      </c>
      <c r="U14" s="62"/>
      <c r="V14" s="261"/>
      <c r="W14" s="262"/>
      <c r="X14" s="262"/>
      <c r="Y14" s="263"/>
      <c r="Z14" s="264"/>
      <c r="AA14" s="264"/>
      <c r="AB14" s="265"/>
      <c r="AC14" s="265"/>
      <c r="AD14" s="265"/>
      <c r="AE14" s="266"/>
      <c r="AF14" s="281"/>
      <c r="AG14" s="281"/>
      <c r="AH14" s="281"/>
      <c r="AI14" s="281"/>
      <c r="AJ14" s="281"/>
      <c r="AK14" s="281"/>
      <c r="AL14" s="281"/>
      <c r="AM14" s="281"/>
      <c r="AN14" s="281"/>
      <c r="AO14" s="281"/>
      <c r="AP14" s="281"/>
      <c r="AQ14" s="281"/>
      <c r="AR14" s="281"/>
      <c r="AS14" s="281"/>
      <c r="AT14" s="281"/>
      <c r="AU14" s="281"/>
      <c r="AV14" s="281"/>
      <c r="AW14" s="281"/>
      <c r="AX14" s="281"/>
      <c r="AY14" s="281"/>
      <c r="AZ14" s="281"/>
      <c r="BA14" s="281"/>
      <c r="BB14" s="281"/>
      <c r="BC14" s="281"/>
      <c r="BD14" s="281"/>
      <c r="BE14" s="281"/>
      <c r="BF14" s="281"/>
      <c r="BG14" s="281"/>
      <c r="BH14" s="281"/>
      <c r="BI14" s="281"/>
      <c r="BJ14" s="281"/>
      <c r="BK14" s="281"/>
      <c r="BL14" s="281"/>
      <c r="BM14" s="281"/>
      <c r="BN14" s="281"/>
      <c r="BO14" s="281"/>
      <c r="BP14" s="281"/>
      <c r="BQ14" s="281"/>
      <c r="BR14" s="281"/>
      <c r="BS14" s="281"/>
      <c r="BT14" s="281"/>
      <c r="BU14" s="281"/>
      <c r="BV14" s="281"/>
      <c r="BW14" s="281"/>
      <c r="BX14" s="281"/>
      <c r="BY14" s="281"/>
      <c r="BZ14" s="281"/>
      <c r="CA14" s="281"/>
      <c r="CB14" s="281"/>
      <c r="CC14" s="281"/>
      <c r="CD14" s="281"/>
      <c r="CE14" s="281"/>
      <c r="CF14" s="281"/>
      <c r="CG14" s="281"/>
      <c r="CH14" s="281"/>
      <c r="CI14" s="281"/>
      <c r="CJ14" s="281"/>
      <c r="CK14" s="281"/>
      <c r="CL14" s="281"/>
      <c r="CM14" s="281"/>
      <c r="CN14" s="281"/>
      <c r="CO14" s="281"/>
      <c r="CP14" s="281"/>
      <c r="CQ14" s="281"/>
      <c r="CR14" s="281"/>
      <c r="CS14" s="281"/>
      <c r="CT14" s="281"/>
      <c r="CU14" s="281"/>
      <c r="CV14" s="281"/>
      <c r="CW14" s="281"/>
      <c r="CX14" s="281"/>
      <c r="CY14" s="281"/>
      <c r="CZ14" s="281"/>
      <c r="DA14" s="281"/>
      <c r="DB14" s="281"/>
      <c r="DC14" s="281"/>
      <c r="DD14" s="281"/>
      <c r="DE14" s="281"/>
      <c r="DF14" s="281"/>
      <c r="DG14" s="281"/>
      <c r="DH14" s="281"/>
      <c r="DI14" s="281"/>
      <c r="DJ14" s="281"/>
      <c r="DK14" s="281"/>
      <c r="DL14" s="281"/>
      <c r="DM14" s="281"/>
      <c r="DN14" s="281"/>
      <c r="DO14" s="281"/>
      <c r="DP14" s="281"/>
      <c r="DQ14" s="281"/>
      <c r="DR14" s="281"/>
      <c r="DS14" s="281"/>
      <c r="DT14" s="281"/>
      <c r="DU14" s="281"/>
      <c r="DV14" s="281"/>
      <c r="DW14" s="281"/>
      <c r="DX14" s="281"/>
      <c r="DY14" s="281"/>
      <c r="DZ14" s="281"/>
      <c r="EA14" s="281"/>
      <c r="EB14" s="281"/>
      <c r="EC14" s="281"/>
      <c r="ED14" s="281"/>
      <c r="EE14" s="281"/>
      <c r="EF14" s="281"/>
      <c r="EG14" s="281"/>
      <c r="EH14" s="281"/>
      <c r="EI14" s="281"/>
      <c r="EJ14" s="281"/>
      <c r="EK14" s="281"/>
      <c r="EL14" s="281"/>
      <c r="EM14" s="281"/>
      <c r="EN14" s="281"/>
      <c r="EO14" s="281"/>
      <c r="EP14" s="281"/>
      <c r="EQ14" s="281"/>
      <c r="ER14" s="281"/>
      <c r="ES14" s="281"/>
      <c r="ET14" s="281"/>
      <c r="EU14" s="281"/>
      <c r="EV14" s="281"/>
      <c r="EW14" s="281"/>
      <c r="EX14" s="281"/>
      <c r="EY14" s="281"/>
      <c r="EZ14" s="281"/>
      <c r="FA14" s="281"/>
      <c r="FB14" s="281"/>
      <c r="FC14" s="281"/>
      <c r="FD14" s="281"/>
      <c r="FE14" s="281"/>
      <c r="FF14" s="281"/>
      <c r="FG14" s="281"/>
      <c r="FH14" s="281"/>
      <c r="FI14" s="281"/>
      <c r="FJ14" s="281"/>
      <c r="FK14" s="281"/>
      <c r="FL14" s="281"/>
      <c r="FM14" s="281"/>
      <c r="FN14" s="281"/>
      <c r="FO14" s="281"/>
      <c r="FP14" s="281"/>
      <c r="FQ14" s="281"/>
      <c r="FR14" s="281"/>
      <c r="FS14" s="281"/>
      <c r="FT14" s="281"/>
      <c r="FU14" s="281"/>
      <c r="FV14" s="281"/>
      <c r="FW14" s="281"/>
      <c r="FX14" s="281"/>
      <c r="FY14" s="281"/>
      <c r="FZ14" s="281"/>
      <c r="GA14" s="281"/>
      <c r="GB14" s="281"/>
      <c r="GC14" s="281"/>
      <c r="GD14" s="281"/>
      <c r="GE14" s="281"/>
      <c r="GF14" s="281"/>
      <c r="GG14" s="281"/>
      <c r="GH14" s="281"/>
      <c r="GI14" s="281"/>
      <c r="GJ14" s="281"/>
      <c r="GK14" s="281"/>
      <c r="GL14" s="281"/>
      <c r="GM14" s="281"/>
      <c r="GN14" s="281"/>
      <c r="GO14" s="281"/>
      <c r="GP14" s="281"/>
      <c r="GQ14" s="281"/>
      <c r="GR14" s="281"/>
      <c r="GS14" s="281"/>
      <c r="GT14" s="281"/>
      <c r="GU14" s="281"/>
      <c r="GV14" s="281"/>
      <c r="GW14" s="281"/>
      <c r="GX14" s="281"/>
      <c r="GY14" s="281"/>
      <c r="GZ14" s="281"/>
      <c r="HA14" s="281"/>
      <c r="HB14" s="281"/>
      <c r="HC14" s="281"/>
      <c r="HD14" s="281"/>
      <c r="HE14" s="281"/>
      <c r="HF14" s="281"/>
      <c r="HG14" s="281"/>
      <c r="HH14" s="281"/>
      <c r="HI14" s="281"/>
      <c r="HJ14" s="281"/>
      <c r="HK14" s="281"/>
      <c r="HL14" s="281"/>
      <c r="HM14" s="281"/>
    </row>
    <row r="15" spans="1:221" s="420" customFormat="1">
      <c r="A15" s="419" t="s">
        <v>684</v>
      </c>
      <c r="B15" s="53" t="s">
        <v>2253</v>
      </c>
      <c r="C15" s="258" t="s">
        <v>2253</v>
      </c>
      <c r="D15" s="62" t="s">
        <v>2257</v>
      </c>
      <c r="E15" s="522" t="s">
        <v>2281</v>
      </c>
      <c r="F15" s="649" t="s">
        <v>2282</v>
      </c>
      <c r="G15" s="869"/>
      <c r="H15" s="263"/>
      <c r="I15" s="264"/>
      <c r="J15" s="265"/>
      <c r="K15" s="265"/>
      <c r="L15" s="264"/>
      <c r="M15" s="263"/>
      <c r="N15" s="266"/>
      <c r="O15" s="281"/>
      <c r="P15" s="281"/>
      <c r="R15" s="419" t="s">
        <v>684</v>
      </c>
      <c r="S15" s="53" t="s">
        <v>250</v>
      </c>
      <c r="T15" s="258" t="s">
        <v>250</v>
      </c>
      <c r="U15" s="62"/>
      <c r="V15" s="261"/>
      <c r="W15" s="262"/>
      <c r="X15" s="262"/>
      <c r="Y15" s="263"/>
      <c r="Z15" s="264"/>
      <c r="AA15" s="264"/>
      <c r="AB15" s="265"/>
      <c r="AC15" s="265"/>
      <c r="AD15" s="265"/>
      <c r="AE15" s="266"/>
      <c r="AF15" s="281"/>
      <c r="AG15" s="281"/>
      <c r="AH15" s="281"/>
      <c r="AI15" s="281"/>
      <c r="AJ15" s="281"/>
      <c r="AK15" s="281"/>
      <c r="AL15" s="281"/>
      <c r="AM15" s="281"/>
      <c r="AN15" s="281"/>
      <c r="AO15" s="281"/>
      <c r="AP15" s="281"/>
      <c r="AQ15" s="281"/>
      <c r="AR15" s="281"/>
      <c r="AS15" s="281"/>
      <c r="AT15" s="281"/>
      <c r="AU15" s="281"/>
      <c r="AV15" s="281"/>
      <c r="AW15" s="281"/>
      <c r="AX15" s="281"/>
      <c r="AY15" s="281"/>
      <c r="AZ15" s="281"/>
      <c r="BA15" s="281"/>
      <c r="BB15" s="281"/>
      <c r="BC15" s="281"/>
      <c r="BD15" s="281"/>
      <c r="BE15" s="281"/>
      <c r="BF15" s="281"/>
      <c r="BG15" s="281"/>
      <c r="BH15" s="281"/>
      <c r="BI15" s="281"/>
      <c r="BJ15" s="281"/>
      <c r="BK15" s="281"/>
      <c r="BL15" s="281"/>
      <c r="BM15" s="281"/>
      <c r="BN15" s="281"/>
      <c r="BO15" s="281"/>
      <c r="BP15" s="281"/>
      <c r="BQ15" s="281"/>
      <c r="BR15" s="281"/>
      <c r="BS15" s="281"/>
      <c r="BT15" s="281"/>
      <c r="BU15" s="281"/>
      <c r="BV15" s="281"/>
      <c r="BW15" s="281"/>
      <c r="BX15" s="281"/>
      <c r="BY15" s="281"/>
      <c r="BZ15" s="281"/>
      <c r="CA15" s="281"/>
      <c r="CB15" s="281"/>
      <c r="CC15" s="281"/>
      <c r="CD15" s="281"/>
      <c r="CE15" s="281"/>
      <c r="CF15" s="281"/>
      <c r="CG15" s="281"/>
      <c r="CH15" s="281"/>
      <c r="CI15" s="281"/>
      <c r="CJ15" s="281"/>
      <c r="CK15" s="281"/>
      <c r="CL15" s="281"/>
      <c r="CM15" s="281"/>
      <c r="CN15" s="281"/>
      <c r="CO15" s="281"/>
      <c r="CP15" s="281"/>
      <c r="CQ15" s="281"/>
      <c r="CR15" s="281"/>
      <c r="CS15" s="281"/>
      <c r="CT15" s="281"/>
      <c r="CU15" s="281"/>
      <c r="CV15" s="281"/>
      <c r="CW15" s="281"/>
      <c r="CX15" s="281"/>
      <c r="CY15" s="281"/>
      <c r="CZ15" s="281"/>
      <c r="DA15" s="281"/>
      <c r="DB15" s="281"/>
      <c r="DC15" s="281"/>
      <c r="DD15" s="281"/>
      <c r="DE15" s="281"/>
      <c r="DF15" s="281"/>
      <c r="DG15" s="281"/>
      <c r="DH15" s="281"/>
      <c r="DI15" s="281"/>
      <c r="DJ15" s="281"/>
      <c r="DK15" s="281"/>
      <c r="DL15" s="281"/>
      <c r="DM15" s="281"/>
      <c r="DN15" s="281"/>
      <c r="DO15" s="281"/>
      <c r="DP15" s="281"/>
      <c r="DQ15" s="281"/>
      <c r="DR15" s="281"/>
      <c r="DS15" s="281"/>
      <c r="DT15" s="281"/>
      <c r="DU15" s="281"/>
      <c r="DV15" s="281"/>
      <c r="DW15" s="281"/>
      <c r="DX15" s="281"/>
      <c r="DY15" s="281"/>
      <c r="DZ15" s="281"/>
      <c r="EA15" s="281"/>
      <c r="EB15" s="281"/>
      <c r="EC15" s="281"/>
      <c r="ED15" s="281"/>
      <c r="EE15" s="281"/>
      <c r="EF15" s="281"/>
      <c r="EG15" s="281"/>
      <c r="EH15" s="281"/>
      <c r="EI15" s="281"/>
      <c r="EJ15" s="281"/>
      <c r="EK15" s="281"/>
      <c r="EL15" s="281"/>
      <c r="EM15" s="281"/>
      <c r="EN15" s="281"/>
      <c r="EO15" s="281"/>
      <c r="EP15" s="281"/>
      <c r="EQ15" s="281"/>
      <c r="ER15" s="281"/>
      <c r="ES15" s="281"/>
      <c r="ET15" s="281"/>
      <c r="EU15" s="281"/>
      <c r="EV15" s="281"/>
      <c r="EW15" s="281"/>
      <c r="EX15" s="281"/>
      <c r="EY15" s="281"/>
      <c r="EZ15" s="281"/>
      <c r="FA15" s="281"/>
      <c r="FB15" s="281"/>
      <c r="FC15" s="281"/>
      <c r="FD15" s="281"/>
      <c r="FE15" s="281"/>
      <c r="FF15" s="281"/>
      <c r="FG15" s="281"/>
      <c r="FH15" s="281"/>
      <c r="FI15" s="281"/>
      <c r="FJ15" s="281"/>
      <c r="FK15" s="281"/>
      <c r="FL15" s="281"/>
      <c r="FM15" s="281"/>
      <c r="FN15" s="281"/>
      <c r="FO15" s="281"/>
      <c r="FP15" s="281"/>
      <c r="FQ15" s="281"/>
      <c r="FR15" s="281"/>
      <c r="FS15" s="281"/>
      <c r="FT15" s="281"/>
      <c r="FU15" s="281"/>
      <c r="FV15" s="281"/>
      <c r="FW15" s="281"/>
      <c r="FX15" s="281"/>
      <c r="FY15" s="281"/>
      <c r="FZ15" s="281"/>
      <c r="GA15" s="281"/>
      <c r="GB15" s="281"/>
      <c r="GC15" s="281"/>
      <c r="GD15" s="281"/>
      <c r="GE15" s="281"/>
      <c r="GF15" s="281"/>
      <c r="GG15" s="281"/>
      <c r="GH15" s="281"/>
      <c r="GI15" s="281"/>
      <c r="GJ15" s="281"/>
      <c r="GK15" s="281"/>
      <c r="GL15" s="281"/>
      <c r="GM15" s="281"/>
      <c r="GN15" s="281"/>
      <c r="GO15" s="281"/>
      <c r="GP15" s="281"/>
      <c r="GQ15" s="281"/>
      <c r="GR15" s="281"/>
      <c r="GS15" s="281"/>
      <c r="GT15" s="281"/>
      <c r="GU15" s="281"/>
      <c r="GV15" s="281"/>
      <c r="GW15" s="281"/>
      <c r="GX15" s="281"/>
      <c r="GY15" s="281"/>
      <c r="GZ15" s="281"/>
      <c r="HA15" s="281"/>
      <c r="HB15" s="281"/>
      <c r="HC15" s="281"/>
      <c r="HD15" s="281"/>
      <c r="HE15" s="281"/>
      <c r="HF15" s="281"/>
      <c r="HG15" s="281"/>
      <c r="HH15" s="281"/>
      <c r="HI15" s="281"/>
      <c r="HJ15" s="281"/>
      <c r="HK15" s="281"/>
      <c r="HL15" s="281"/>
      <c r="HM15" s="281"/>
    </row>
    <row r="16" spans="1:221" s="420" customFormat="1">
      <c r="A16" s="419" t="s">
        <v>685</v>
      </c>
      <c r="B16" s="53" t="s">
        <v>2253</v>
      </c>
      <c r="C16" s="258" t="s">
        <v>2253</v>
      </c>
      <c r="D16" s="62"/>
      <c r="E16" s="522" t="s">
        <v>2277</v>
      </c>
      <c r="F16" s="649"/>
      <c r="G16" s="262"/>
      <c r="H16" s="263"/>
      <c r="I16" s="264"/>
      <c r="J16" s="265"/>
      <c r="K16" s="265"/>
      <c r="L16" s="264"/>
      <c r="M16" s="263"/>
      <c r="N16" s="266"/>
      <c r="O16" s="281"/>
      <c r="P16" s="281"/>
      <c r="R16" s="419" t="s">
        <v>685</v>
      </c>
      <c r="S16" s="53" t="s">
        <v>250</v>
      </c>
      <c r="T16" s="258" t="s">
        <v>250</v>
      </c>
      <c r="U16" s="62"/>
      <c r="V16" s="261"/>
      <c r="W16" s="262"/>
      <c r="X16" s="262"/>
      <c r="Y16" s="263"/>
      <c r="Z16" s="264"/>
      <c r="AA16" s="264"/>
      <c r="AB16" s="265"/>
      <c r="AC16" s="265"/>
      <c r="AD16" s="265"/>
      <c r="AE16" s="266"/>
      <c r="AF16" s="281"/>
      <c r="AG16" s="281"/>
      <c r="AH16" s="281"/>
      <c r="AI16" s="281"/>
      <c r="AJ16" s="281"/>
      <c r="AK16" s="281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1"/>
      <c r="AX16" s="281"/>
      <c r="AY16" s="281"/>
      <c r="AZ16" s="281"/>
      <c r="BA16" s="281"/>
      <c r="BB16" s="281"/>
      <c r="BC16" s="281"/>
      <c r="BD16" s="281"/>
      <c r="BE16" s="281"/>
      <c r="BF16" s="281"/>
      <c r="BG16" s="281"/>
      <c r="BH16" s="281"/>
      <c r="BI16" s="281"/>
      <c r="BJ16" s="281"/>
      <c r="BK16" s="281"/>
      <c r="BL16" s="281"/>
      <c r="BM16" s="281"/>
      <c r="BN16" s="281"/>
      <c r="BO16" s="281"/>
      <c r="BP16" s="281"/>
      <c r="BQ16" s="281"/>
      <c r="BR16" s="281"/>
      <c r="BS16" s="281"/>
      <c r="BT16" s="281"/>
      <c r="BU16" s="281"/>
      <c r="BV16" s="281"/>
      <c r="BW16" s="281"/>
      <c r="BX16" s="281"/>
      <c r="BY16" s="281"/>
      <c r="BZ16" s="281"/>
      <c r="CA16" s="281"/>
      <c r="CB16" s="281"/>
      <c r="CC16" s="281"/>
      <c r="CD16" s="281"/>
      <c r="CE16" s="281"/>
      <c r="CF16" s="281"/>
      <c r="CG16" s="281"/>
      <c r="CH16" s="281"/>
      <c r="CI16" s="281"/>
      <c r="CJ16" s="281"/>
      <c r="CK16" s="281"/>
      <c r="CL16" s="281"/>
      <c r="CM16" s="281"/>
      <c r="CN16" s="281"/>
      <c r="CO16" s="281"/>
      <c r="CP16" s="281"/>
      <c r="CQ16" s="281"/>
      <c r="CR16" s="281"/>
      <c r="CS16" s="281"/>
      <c r="CT16" s="281"/>
      <c r="CU16" s="281"/>
      <c r="CV16" s="281"/>
      <c r="CW16" s="281"/>
      <c r="CX16" s="281"/>
      <c r="CY16" s="281"/>
      <c r="CZ16" s="281"/>
      <c r="DA16" s="281"/>
      <c r="DB16" s="281"/>
      <c r="DC16" s="281"/>
      <c r="DD16" s="281"/>
      <c r="DE16" s="281"/>
      <c r="DF16" s="281"/>
      <c r="DG16" s="281"/>
      <c r="DH16" s="281"/>
      <c r="DI16" s="281"/>
      <c r="DJ16" s="281"/>
      <c r="DK16" s="281"/>
      <c r="DL16" s="281"/>
      <c r="DM16" s="281"/>
      <c r="DN16" s="281"/>
      <c r="DO16" s="281"/>
      <c r="DP16" s="281"/>
      <c r="DQ16" s="281"/>
      <c r="DR16" s="281"/>
      <c r="DS16" s="281"/>
      <c r="DT16" s="281"/>
      <c r="DU16" s="281"/>
      <c r="DV16" s="281"/>
      <c r="DW16" s="281"/>
      <c r="DX16" s="281"/>
      <c r="DY16" s="281"/>
      <c r="DZ16" s="281"/>
      <c r="EA16" s="281"/>
      <c r="EB16" s="281"/>
      <c r="EC16" s="281"/>
      <c r="ED16" s="281"/>
      <c r="EE16" s="281"/>
      <c r="EF16" s="281"/>
      <c r="EG16" s="281"/>
      <c r="EH16" s="281"/>
      <c r="EI16" s="281"/>
      <c r="EJ16" s="281"/>
      <c r="EK16" s="281"/>
      <c r="EL16" s="281"/>
      <c r="EM16" s="281"/>
      <c r="EN16" s="281"/>
      <c r="EO16" s="281"/>
      <c r="EP16" s="281"/>
      <c r="EQ16" s="281"/>
      <c r="ER16" s="281"/>
      <c r="ES16" s="281"/>
      <c r="ET16" s="281"/>
      <c r="EU16" s="281"/>
      <c r="EV16" s="281"/>
      <c r="EW16" s="281"/>
      <c r="EX16" s="281"/>
      <c r="EY16" s="281"/>
      <c r="EZ16" s="281"/>
      <c r="FA16" s="281"/>
      <c r="FB16" s="281"/>
      <c r="FC16" s="281"/>
      <c r="FD16" s="281"/>
      <c r="FE16" s="281"/>
      <c r="FF16" s="281"/>
      <c r="FG16" s="281"/>
      <c r="FH16" s="281"/>
      <c r="FI16" s="281"/>
      <c r="FJ16" s="281"/>
      <c r="FK16" s="281"/>
      <c r="FL16" s="281"/>
      <c r="FM16" s="281"/>
      <c r="FN16" s="281"/>
      <c r="FO16" s="281"/>
      <c r="FP16" s="281"/>
      <c r="FQ16" s="281"/>
      <c r="FR16" s="281"/>
      <c r="FS16" s="281"/>
      <c r="FT16" s="281"/>
      <c r="FU16" s="281"/>
      <c r="FV16" s="281"/>
      <c r="FW16" s="281"/>
      <c r="FX16" s="281"/>
      <c r="FY16" s="281"/>
      <c r="FZ16" s="281"/>
      <c r="GA16" s="281"/>
      <c r="GB16" s="281"/>
      <c r="GC16" s="281"/>
      <c r="GD16" s="281"/>
      <c r="GE16" s="281"/>
      <c r="GF16" s="281"/>
      <c r="GG16" s="281"/>
      <c r="GH16" s="281"/>
      <c r="GI16" s="281"/>
      <c r="GJ16" s="281"/>
      <c r="GK16" s="281"/>
      <c r="GL16" s="281"/>
      <c r="GM16" s="281"/>
      <c r="GN16" s="281"/>
      <c r="GO16" s="281"/>
      <c r="GP16" s="281"/>
      <c r="GQ16" s="281"/>
      <c r="GR16" s="281"/>
      <c r="GS16" s="281"/>
      <c r="GT16" s="281"/>
      <c r="GU16" s="281"/>
      <c r="GV16" s="281"/>
      <c r="GW16" s="281"/>
      <c r="GX16" s="281"/>
      <c r="GY16" s="281"/>
      <c r="GZ16" s="281"/>
      <c r="HA16" s="281"/>
      <c r="HB16" s="281"/>
      <c r="HC16" s="281"/>
      <c r="HD16" s="281"/>
      <c r="HE16" s="281"/>
      <c r="HF16" s="281"/>
      <c r="HG16" s="281"/>
      <c r="HH16" s="281"/>
      <c r="HI16" s="281"/>
      <c r="HJ16" s="281"/>
      <c r="HK16" s="281"/>
      <c r="HL16" s="281"/>
      <c r="HM16" s="281"/>
    </row>
    <row r="17" spans="1:221" s="420" customFormat="1">
      <c r="A17" s="419" t="s">
        <v>686</v>
      </c>
      <c r="B17" s="53" t="s">
        <v>2253</v>
      </c>
      <c r="C17" s="258" t="s">
        <v>2257</v>
      </c>
      <c r="D17" s="62" t="s">
        <v>2257</v>
      </c>
      <c r="E17" s="522" t="s">
        <v>2277</v>
      </c>
      <c r="F17" s="649"/>
      <c r="G17" s="262"/>
      <c r="H17" s="263"/>
      <c r="I17" s="265"/>
      <c r="J17" s="265"/>
      <c r="K17" s="265"/>
      <c r="L17" s="264"/>
      <c r="M17" s="263"/>
      <c r="N17" s="266"/>
      <c r="O17" s="281"/>
      <c r="P17" s="281"/>
      <c r="R17" s="419" t="s">
        <v>686</v>
      </c>
      <c r="S17" s="53" t="s">
        <v>250</v>
      </c>
      <c r="T17" s="258" t="s">
        <v>250</v>
      </c>
      <c r="U17" s="62"/>
      <c r="V17" s="261"/>
      <c r="W17" s="262"/>
      <c r="X17" s="262"/>
      <c r="Y17" s="263"/>
      <c r="Z17" s="264"/>
      <c r="AA17" s="264"/>
      <c r="AB17" s="265"/>
      <c r="AC17" s="265"/>
      <c r="AD17" s="265"/>
      <c r="AE17" s="266"/>
      <c r="AF17" s="281"/>
      <c r="AG17" s="281"/>
      <c r="AH17" s="281"/>
      <c r="AI17" s="281"/>
      <c r="AJ17" s="281"/>
      <c r="AK17" s="281"/>
      <c r="AL17" s="281"/>
      <c r="AM17" s="281"/>
      <c r="AN17" s="281"/>
      <c r="AO17" s="281"/>
      <c r="AP17" s="281"/>
      <c r="AQ17" s="281"/>
      <c r="AR17" s="281"/>
      <c r="AS17" s="281"/>
      <c r="AT17" s="281"/>
      <c r="AU17" s="281"/>
      <c r="AV17" s="281"/>
      <c r="AW17" s="281"/>
      <c r="AX17" s="281"/>
      <c r="AY17" s="281"/>
      <c r="AZ17" s="281"/>
      <c r="BA17" s="281"/>
      <c r="BB17" s="281"/>
      <c r="BC17" s="281"/>
      <c r="BD17" s="281"/>
      <c r="BE17" s="281"/>
      <c r="BF17" s="281"/>
      <c r="BG17" s="281"/>
      <c r="BH17" s="281"/>
      <c r="BI17" s="281"/>
      <c r="BJ17" s="281"/>
      <c r="BK17" s="281"/>
      <c r="BL17" s="281"/>
      <c r="BM17" s="281"/>
      <c r="BN17" s="281"/>
      <c r="BO17" s="281"/>
      <c r="BP17" s="281"/>
      <c r="BQ17" s="281"/>
      <c r="BR17" s="281"/>
      <c r="BS17" s="281"/>
      <c r="BT17" s="281"/>
      <c r="BU17" s="281"/>
      <c r="BV17" s="281"/>
      <c r="BW17" s="281"/>
      <c r="BX17" s="281"/>
      <c r="BY17" s="281"/>
      <c r="BZ17" s="281"/>
      <c r="CA17" s="281"/>
      <c r="CB17" s="281"/>
      <c r="CC17" s="281"/>
      <c r="CD17" s="281"/>
      <c r="CE17" s="281"/>
      <c r="CF17" s="281"/>
      <c r="CG17" s="281"/>
      <c r="CH17" s="281"/>
      <c r="CI17" s="281"/>
      <c r="CJ17" s="281"/>
      <c r="CK17" s="281"/>
      <c r="CL17" s="281"/>
      <c r="CM17" s="281"/>
      <c r="CN17" s="281"/>
      <c r="CO17" s="281"/>
      <c r="CP17" s="281"/>
      <c r="CQ17" s="281"/>
      <c r="CR17" s="281"/>
      <c r="CS17" s="281"/>
      <c r="CT17" s="281"/>
      <c r="CU17" s="281"/>
      <c r="CV17" s="281"/>
      <c r="CW17" s="281"/>
      <c r="CX17" s="281"/>
      <c r="CY17" s="281"/>
      <c r="CZ17" s="281"/>
      <c r="DA17" s="281"/>
      <c r="DB17" s="281"/>
      <c r="DC17" s="281"/>
      <c r="DD17" s="281"/>
      <c r="DE17" s="281"/>
      <c r="DF17" s="281"/>
      <c r="DG17" s="281"/>
      <c r="DH17" s="281"/>
      <c r="DI17" s="281"/>
      <c r="DJ17" s="281"/>
      <c r="DK17" s="281"/>
      <c r="DL17" s="281"/>
      <c r="DM17" s="281"/>
      <c r="DN17" s="281"/>
      <c r="DO17" s="281"/>
      <c r="DP17" s="281"/>
      <c r="DQ17" s="281"/>
      <c r="DR17" s="281"/>
      <c r="DS17" s="281"/>
      <c r="DT17" s="281"/>
      <c r="DU17" s="281"/>
      <c r="DV17" s="281"/>
      <c r="DW17" s="281"/>
      <c r="DX17" s="281"/>
      <c r="DY17" s="281"/>
      <c r="DZ17" s="281"/>
      <c r="EA17" s="281"/>
      <c r="EB17" s="281"/>
      <c r="EC17" s="281"/>
      <c r="ED17" s="281"/>
      <c r="EE17" s="281"/>
      <c r="EF17" s="281"/>
      <c r="EG17" s="281"/>
      <c r="EH17" s="281"/>
      <c r="EI17" s="281"/>
      <c r="EJ17" s="281"/>
      <c r="EK17" s="281"/>
      <c r="EL17" s="281"/>
      <c r="EM17" s="281"/>
      <c r="EN17" s="281"/>
      <c r="EO17" s="281"/>
      <c r="EP17" s="281"/>
      <c r="EQ17" s="281"/>
      <c r="ER17" s="281"/>
      <c r="ES17" s="281"/>
      <c r="ET17" s="281"/>
      <c r="EU17" s="281"/>
      <c r="EV17" s="281"/>
      <c r="EW17" s="281"/>
      <c r="EX17" s="281"/>
      <c r="EY17" s="281"/>
      <c r="EZ17" s="281"/>
      <c r="FA17" s="281"/>
      <c r="FB17" s="281"/>
      <c r="FC17" s="281"/>
      <c r="FD17" s="281"/>
      <c r="FE17" s="281"/>
      <c r="FF17" s="281"/>
      <c r="FG17" s="281"/>
      <c r="FH17" s="281"/>
      <c r="FI17" s="281"/>
      <c r="FJ17" s="281"/>
      <c r="FK17" s="281"/>
      <c r="FL17" s="281"/>
      <c r="FM17" s="281"/>
      <c r="FN17" s="281"/>
      <c r="FO17" s="281"/>
      <c r="FP17" s="281"/>
      <c r="FQ17" s="281"/>
      <c r="FR17" s="281"/>
      <c r="FS17" s="281"/>
      <c r="FT17" s="281"/>
      <c r="FU17" s="281"/>
      <c r="FV17" s="281"/>
      <c r="FW17" s="281"/>
      <c r="FX17" s="281"/>
      <c r="FY17" s="281"/>
      <c r="FZ17" s="281"/>
      <c r="GA17" s="281"/>
      <c r="GB17" s="281"/>
      <c r="GC17" s="281"/>
      <c r="GD17" s="281"/>
      <c r="GE17" s="281"/>
      <c r="GF17" s="281"/>
      <c r="GG17" s="281"/>
      <c r="GH17" s="281"/>
      <c r="GI17" s="281"/>
      <c r="GJ17" s="281"/>
      <c r="GK17" s="281"/>
      <c r="GL17" s="281"/>
      <c r="GM17" s="281"/>
      <c r="GN17" s="281"/>
      <c r="GO17" s="281"/>
      <c r="GP17" s="281"/>
      <c r="GQ17" s="281"/>
      <c r="GR17" s="281"/>
      <c r="GS17" s="281"/>
      <c r="GT17" s="281"/>
      <c r="GU17" s="281"/>
      <c r="GV17" s="281"/>
      <c r="GW17" s="281"/>
      <c r="GX17" s="281"/>
      <c r="GY17" s="281"/>
      <c r="GZ17" s="281"/>
      <c r="HA17" s="281"/>
      <c r="HB17" s="281"/>
      <c r="HC17" s="281"/>
      <c r="HD17" s="281"/>
      <c r="HE17" s="281"/>
      <c r="HF17" s="281"/>
      <c r="HG17" s="281"/>
      <c r="HH17" s="281"/>
      <c r="HI17" s="281"/>
      <c r="HJ17" s="281"/>
      <c r="HK17" s="281"/>
      <c r="HL17" s="281"/>
      <c r="HM17" s="281"/>
    </row>
    <row r="18" spans="1:221" s="420" customFormat="1">
      <c r="A18" s="419" t="s">
        <v>687</v>
      </c>
      <c r="B18" s="53" t="s">
        <v>2257</v>
      </c>
      <c r="C18" s="258" t="s">
        <v>250</v>
      </c>
      <c r="D18" s="62" t="s">
        <v>2257</v>
      </c>
      <c r="E18" s="522" t="s">
        <v>2277</v>
      </c>
      <c r="F18" s="649"/>
      <c r="G18" s="262"/>
      <c r="H18" s="263"/>
      <c r="I18" s="264"/>
      <c r="J18" s="265"/>
      <c r="K18" s="265"/>
      <c r="L18" s="264"/>
      <c r="M18" s="263"/>
      <c r="N18" s="266"/>
      <c r="O18" s="281"/>
      <c r="P18" s="281"/>
      <c r="R18" s="419" t="s">
        <v>687</v>
      </c>
      <c r="S18" s="53" t="s">
        <v>250</v>
      </c>
      <c r="T18" s="258" t="s">
        <v>250</v>
      </c>
      <c r="U18" s="62"/>
      <c r="V18" s="261"/>
      <c r="W18" s="262"/>
      <c r="X18" s="262"/>
      <c r="Y18" s="263"/>
      <c r="Z18" s="264"/>
      <c r="AA18" s="264"/>
      <c r="AB18" s="265"/>
      <c r="AC18" s="265"/>
      <c r="AD18" s="265"/>
      <c r="AE18" s="266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/>
      <c r="AV18" s="281"/>
      <c r="AW18" s="281"/>
      <c r="AX18" s="281"/>
      <c r="AY18" s="281"/>
      <c r="AZ18" s="281"/>
      <c r="BA18" s="281"/>
      <c r="BB18" s="281"/>
      <c r="BC18" s="281"/>
      <c r="BD18" s="281"/>
      <c r="BE18" s="281"/>
      <c r="BF18" s="281"/>
      <c r="BG18" s="281"/>
      <c r="BH18" s="281"/>
      <c r="BI18" s="281"/>
      <c r="BJ18" s="281"/>
      <c r="BK18" s="281"/>
      <c r="BL18" s="281"/>
      <c r="BM18" s="281"/>
      <c r="BN18" s="281"/>
      <c r="BO18" s="281"/>
      <c r="BP18" s="281"/>
      <c r="BQ18" s="281"/>
      <c r="BR18" s="281"/>
      <c r="BS18" s="281"/>
      <c r="BT18" s="281"/>
      <c r="BU18" s="281"/>
      <c r="BV18" s="281"/>
      <c r="BW18" s="281"/>
      <c r="BX18" s="281"/>
      <c r="BY18" s="281"/>
      <c r="BZ18" s="281"/>
      <c r="CA18" s="281"/>
      <c r="CB18" s="281"/>
      <c r="CC18" s="281"/>
      <c r="CD18" s="281"/>
      <c r="CE18" s="281"/>
      <c r="CF18" s="281"/>
      <c r="CG18" s="281"/>
      <c r="CH18" s="281"/>
      <c r="CI18" s="281"/>
      <c r="CJ18" s="281"/>
      <c r="CK18" s="281"/>
      <c r="CL18" s="281"/>
      <c r="CM18" s="281"/>
      <c r="CN18" s="281"/>
      <c r="CO18" s="281"/>
      <c r="CP18" s="281"/>
      <c r="CQ18" s="281"/>
      <c r="CR18" s="281"/>
      <c r="CS18" s="281"/>
      <c r="CT18" s="281"/>
      <c r="CU18" s="281"/>
      <c r="CV18" s="281"/>
      <c r="CW18" s="281"/>
      <c r="CX18" s="281"/>
      <c r="CY18" s="281"/>
      <c r="CZ18" s="281"/>
      <c r="DA18" s="281"/>
      <c r="DB18" s="281"/>
      <c r="DC18" s="281"/>
      <c r="DD18" s="281"/>
      <c r="DE18" s="281"/>
      <c r="DF18" s="281"/>
      <c r="DG18" s="281"/>
      <c r="DH18" s="281"/>
      <c r="DI18" s="281"/>
      <c r="DJ18" s="281"/>
      <c r="DK18" s="281"/>
      <c r="DL18" s="281"/>
      <c r="DM18" s="281"/>
      <c r="DN18" s="281"/>
      <c r="DO18" s="281"/>
      <c r="DP18" s="281"/>
      <c r="DQ18" s="281"/>
      <c r="DR18" s="281"/>
      <c r="DS18" s="281"/>
      <c r="DT18" s="281"/>
      <c r="DU18" s="281"/>
      <c r="DV18" s="281"/>
      <c r="DW18" s="281"/>
      <c r="DX18" s="281"/>
      <c r="DY18" s="281"/>
      <c r="DZ18" s="281"/>
      <c r="EA18" s="281"/>
      <c r="EB18" s="281"/>
      <c r="EC18" s="281"/>
      <c r="ED18" s="281"/>
      <c r="EE18" s="281"/>
      <c r="EF18" s="281"/>
      <c r="EG18" s="281"/>
      <c r="EH18" s="281"/>
      <c r="EI18" s="281"/>
      <c r="EJ18" s="281"/>
      <c r="EK18" s="281"/>
      <c r="EL18" s="281"/>
      <c r="EM18" s="281"/>
      <c r="EN18" s="281"/>
      <c r="EO18" s="281"/>
      <c r="EP18" s="281"/>
      <c r="EQ18" s="281"/>
      <c r="ER18" s="281"/>
      <c r="ES18" s="281"/>
      <c r="ET18" s="281"/>
      <c r="EU18" s="281"/>
      <c r="EV18" s="281"/>
      <c r="EW18" s="281"/>
      <c r="EX18" s="281"/>
      <c r="EY18" s="281"/>
      <c r="EZ18" s="281"/>
      <c r="FA18" s="281"/>
      <c r="FB18" s="281"/>
      <c r="FC18" s="281"/>
      <c r="FD18" s="281"/>
      <c r="FE18" s="281"/>
      <c r="FF18" s="281"/>
      <c r="FG18" s="281"/>
      <c r="FH18" s="281"/>
      <c r="FI18" s="281"/>
      <c r="FJ18" s="281"/>
      <c r="FK18" s="281"/>
      <c r="FL18" s="281"/>
      <c r="FM18" s="281"/>
      <c r="FN18" s="281"/>
      <c r="FO18" s="281"/>
      <c r="FP18" s="281"/>
      <c r="FQ18" s="281"/>
      <c r="FR18" s="281"/>
      <c r="FS18" s="281"/>
      <c r="FT18" s="281"/>
      <c r="FU18" s="281"/>
      <c r="FV18" s="281"/>
      <c r="FW18" s="281"/>
      <c r="FX18" s="281"/>
      <c r="FY18" s="281"/>
      <c r="FZ18" s="281"/>
      <c r="GA18" s="281"/>
      <c r="GB18" s="281"/>
      <c r="GC18" s="281"/>
      <c r="GD18" s="281"/>
      <c r="GE18" s="281"/>
      <c r="GF18" s="281"/>
      <c r="GG18" s="281"/>
      <c r="GH18" s="281"/>
      <c r="GI18" s="281"/>
      <c r="GJ18" s="281"/>
      <c r="GK18" s="281"/>
      <c r="GL18" s="281"/>
      <c r="GM18" s="281"/>
      <c r="GN18" s="281"/>
      <c r="GO18" s="281"/>
      <c r="GP18" s="281"/>
      <c r="GQ18" s="281"/>
      <c r="GR18" s="281"/>
      <c r="GS18" s="281"/>
      <c r="GT18" s="281"/>
      <c r="GU18" s="281"/>
      <c r="GV18" s="281"/>
      <c r="GW18" s="281"/>
      <c r="GX18" s="281"/>
      <c r="GY18" s="281"/>
      <c r="GZ18" s="281"/>
      <c r="HA18" s="281"/>
      <c r="HB18" s="281"/>
      <c r="HC18" s="281"/>
      <c r="HD18" s="281"/>
      <c r="HE18" s="281"/>
      <c r="HF18" s="281"/>
      <c r="HG18" s="281"/>
      <c r="HH18" s="281"/>
      <c r="HI18" s="281"/>
      <c r="HJ18" s="281"/>
      <c r="HK18" s="281"/>
      <c r="HL18" s="281"/>
      <c r="HM18" s="281"/>
    </row>
    <row r="19" spans="1:221" s="420" customFormat="1">
      <c r="A19" s="419" t="s">
        <v>688</v>
      </c>
      <c r="B19" s="53" t="s">
        <v>250</v>
      </c>
      <c r="C19" s="258" t="s">
        <v>2257</v>
      </c>
      <c r="D19" s="62" t="s">
        <v>2257</v>
      </c>
      <c r="E19" s="522" t="s">
        <v>2277</v>
      </c>
      <c r="F19" s="649"/>
      <c r="G19" s="262"/>
      <c r="H19" s="263"/>
      <c r="I19" s="264"/>
      <c r="J19" s="265"/>
      <c r="K19" s="265"/>
      <c r="L19" s="264"/>
      <c r="M19" s="263"/>
      <c r="N19" s="266"/>
      <c r="O19" s="281"/>
      <c r="P19" s="281"/>
      <c r="R19" s="419" t="s">
        <v>688</v>
      </c>
      <c r="S19" s="53" t="s">
        <v>250</v>
      </c>
      <c r="T19" s="258" t="s">
        <v>250</v>
      </c>
      <c r="U19" s="62"/>
      <c r="V19" s="261"/>
      <c r="W19" s="262"/>
      <c r="X19" s="262"/>
      <c r="Y19" s="263"/>
      <c r="Z19" s="264"/>
      <c r="AA19" s="264"/>
      <c r="AB19" s="265"/>
      <c r="AC19" s="265"/>
      <c r="AD19" s="265"/>
      <c r="AE19" s="266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  <c r="AP19" s="281"/>
      <c r="AQ19" s="281"/>
      <c r="AR19" s="281"/>
      <c r="AS19" s="281"/>
      <c r="AT19" s="281"/>
      <c r="AU19" s="281"/>
      <c r="AV19" s="281"/>
      <c r="AW19" s="281"/>
      <c r="AX19" s="281"/>
      <c r="AY19" s="281"/>
      <c r="AZ19" s="281"/>
      <c r="BA19" s="281"/>
      <c r="BB19" s="281"/>
      <c r="BC19" s="281"/>
      <c r="BD19" s="281"/>
      <c r="BE19" s="281"/>
      <c r="BF19" s="281"/>
      <c r="BG19" s="281"/>
      <c r="BH19" s="281"/>
      <c r="BI19" s="281"/>
      <c r="BJ19" s="281"/>
      <c r="BK19" s="281"/>
      <c r="BL19" s="281"/>
      <c r="BM19" s="281"/>
      <c r="BN19" s="281"/>
      <c r="BO19" s="281"/>
      <c r="BP19" s="281"/>
      <c r="BQ19" s="281"/>
      <c r="BR19" s="281"/>
      <c r="BS19" s="281"/>
      <c r="BT19" s="281"/>
      <c r="BU19" s="281"/>
      <c r="BV19" s="281"/>
      <c r="BW19" s="281"/>
      <c r="BX19" s="281"/>
      <c r="BY19" s="281"/>
      <c r="BZ19" s="281"/>
      <c r="CA19" s="281"/>
      <c r="CB19" s="281"/>
      <c r="CC19" s="281"/>
      <c r="CD19" s="281"/>
      <c r="CE19" s="281"/>
      <c r="CF19" s="281"/>
      <c r="CG19" s="281"/>
      <c r="CH19" s="281"/>
      <c r="CI19" s="281"/>
      <c r="CJ19" s="281"/>
      <c r="CK19" s="281"/>
      <c r="CL19" s="281"/>
      <c r="CM19" s="281"/>
      <c r="CN19" s="281"/>
      <c r="CO19" s="281"/>
      <c r="CP19" s="281"/>
      <c r="CQ19" s="281"/>
      <c r="CR19" s="281"/>
      <c r="CS19" s="281"/>
      <c r="CT19" s="281"/>
      <c r="CU19" s="281"/>
      <c r="CV19" s="281"/>
      <c r="CW19" s="281"/>
      <c r="CX19" s="281"/>
      <c r="CY19" s="281"/>
      <c r="CZ19" s="281"/>
      <c r="DA19" s="281"/>
      <c r="DB19" s="281"/>
      <c r="DC19" s="281"/>
      <c r="DD19" s="281"/>
      <c r="DE19" s="281"/>
      <c r="DF19" s="281"/>
      <c r="DG19" s="281"/>
      <c r="DH19" s="281"/>
      <c r="DI19" s="281"/>
      <c r="DJ19" s="281"/>
      <c r="DK19" s="281"/>
      <c r="DL19" s="281"/>
      <c r="DM19" s="281"/>
      <c r="DN19" s="281"/>
      <c r="DO19" s="281"/>
      <c r="DP19" s="281"/>
      <c r="DQ19" s="281"/>
      <c r="DR19" s="281"/>
      <c r="DS19" s="281"/>
      <c r="DT19" s="281"/>
      <c r="DU19" s="281"/>
      <c r="DV19" s="281"/>
      <c r="DW19" s="281"/>
      <c r="DX19" s="281"/>
      <c r="DY19" s="281"/>
      <c r="DZ19" s="281"/>
      <c r="EA19" s="281"/>
      <c r="EB19" s="281"/>
      <c r="EC19" s="281"/>
      <c r="ED19" s="281"/>
      <c r="EE19" s="281"/>
      <c r="EF19" s="281"/>
      <c r="EG19" s="281"/>
      <c r="EH19" s="281"/>
      <c r="EI19" s="281"/>
      <c r="EJ19" s="281"/>
      <c r="EK19" s="281"/>
      <c r="EL19" s="281"/>
      <c r="EM19" s="281"/>
      <c r="EN19" s="281"/>
      <c r="EO19" s="281"/>
      <c r="EP19" s="281"/>
      <c r="EQ19" s="281"/>
      <c r="ER19" s="281"/>
      <c r="ES19" s="281"/>
      <c r="ET19" s="281"/>
      <c r="EU19" s="281"/>
      <c r="EV19" s="281"/>
      <c r="EW19" s="281"/>
      <c r="EX19" s="281"/>
      <c r="EY19" s="281"/>
      <c r="EZ19" s="281"/>
      <c r="FA19" s="281"/>
      <c r="FB19" s="281"/>
      <c r="FC19" s="281"/>
      <c r="FD19" s="281"/>
      <c r="FE19" s="281"/>
      <c r="FF19" s="281"/>
      <c r="FG19" s="281"/>
      <c r="FH19" s="281"/>
      <c r="FI19" s="281"/>
      <c r="FJ19" s="281"/>
      <c r="FK19" s="281"/>
      <c r="FL19" s="281"/>
      <c r="FM19" s="281"/>
      <c r="FN19" s="281"/>
      <c r="FO19" s="281"/>
      <c r="FP19" s="281"/>
      <c r="FQ19" s="281"/>
      <c r="FR19" s="281"/>
      <c r="FS19" s="281"/>
      <c r="FT19" s="281"/>
      <c r="FU19" s="281"/>
      <c r="FV19" s="281"/>
      <c r="FW19" s="281"/>
      <c r="FX19" s="281"/>
      <c r="FY19" s="281"/>
      <c r="FZ19" s="281"/>
      <c r="GA19" s="281"/>
      <c r="GB19" s="281"/>
      <c r="GC19" s="281"/>
      <c r="GD19" s="281"/>
      <c r="GE19" s="281"/>
      <c r="GF19" s="281"/>
      <c r="GG19" s="281"/>
      <c r="GH19" s="281"/>
      <c r="GI19" s="281"/>
      <c r="GJ19" s="281"/>
      <c r="GK19" s="281"/>
      <c r="GL19" s="281"/>
      <c r="GM19" s="281"/>
      <c r="GN19" s="281"/>
      <c r="GO19" s="281"/>
      <c r="GP19" s="281"/>
      <c r="GQ19" s="281"/>
      <c r="GR19" s="281"/>
      <c r="GS19" s="281"/>
      <c r="GT19" s="281"/>
      <c r="GU19" s="281"/>
      <c r="GV19" s="281"/>
      <c r="GW19" s="281"/>
      <c r="GX19" s="281"/>
      <c r="GY19" s="281"/>
      <c r="GZ19" s="281"/>
      <c r="HA19" s="281"/>
      <c r="HB19" s="281"/>
      <c r="HC19" s="281"/>
      <c r="HD19" s="281"/>
      <c r="HE19" s="281"/>
      <c r="HF19" s="281"/>
      <c r="HG19" s="281"/>
      <c r="HH19" s="281"/>
      <c r="HI19" s="281"/>
      <c r="HJ19" s="281"/>
      <c r="HK19" s="281"/>
      <c r="HL19" s="281"/>
      <c r="HM19" s="281"/>
    </row>
    <row r="20" spans="1:221" s="420" customFormat="1">
      <c r="A20" s="419" t="s">
        <v>689</v>
      </c>
      <c r="B20" s="53" t="s">
        <v>250</v>
      </c>
      <c r="C20" s="258" t="s">
        <v>250</v>
      </c>
      <c r="D20" s="62"/>
      <c r="E20" s="261"/>
      <c r="F20" s="649"/>
      <c r="G20" s="262"/>
      <c r="H20" s="263"/>
      <c r="I20" s="265"/>
      <c r="J20" s="265"/>
      <c r="K20" s="265"/>
      <c r="L20" s="265"/>
      <c r="M20" s="263"/>
      <c r="N20" s="266"/>
      <c r="O20" s="281"/>
      <c r="P20" s="281"/>
      <c r="R20" s="419" t="s">
        <v>689</v>
      </c>
      <c r="S20" s="53" t="s">
        <v>250</v>
      </c>
      <c r="T20" s="258" t="s">
        <v>250</v>
      </c>
      <c r="U20" s="62"/>
      <c r="V20" s="261"/>
      <c r="W20" s="262"/>
      <c r="X20" s="262"/>
      <c r="Y20" s="263"/>
      <c r="Z20" s="265"/>
      <c r="AA20" s="265"/>
      <c r="AB20" s="265"/>
      <c r="AC20" s="265"/>
      <c r="AD20" s="265"/>
      <c r="AE20" s="266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  <c r="AQ20" s="281"/>
      <c r="AR20" s="281"/>
      <c r="AS20" s="281"/>
      <c r="AT20" s="281"/>
      <c r="AU20" s="281"/>
      <c r="AV20" s="281"/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1"/>
      <c r="BI20" s="281"/>
      <c r="BJ20" s="281"/>
      <c r="BK20" s="281"/>
      <c r="BL20" s="281"/>
      <c r="BM20" s="281"/>
      <c r="BN20" s="281"/>
      <c r="BO20" s="281"/>
      <c r="BP20" s="281"/>
      <c r="BQ20" s="281"/>
      <c r="BR20" s="281"/>
      <c r="BS20" s="281"/>
      <c r="BT20" s="281"/>
      <c r="BU20" s="281"/>
      <c r="BV20" s="281"/>
      <c r="BW20" s="281"/>
      <c r="BX20" s="281"/>
      <c r="BY20" s="281"/>
      <c r="BZ20" s="281"/>
      <c r="CA20" s="281"/>
      <c r="CB20" s="281"/>
      <c r="CC20" s="281"/>
      <c r="CD20" s="281"/>
      <c r="CE20" s="281"/>
      <c r="CF20" s="281"/>
      <c r="CG20" s="281"/>
      <c r="CH20" s="281"/>
      <c r="CI20" s="281"/>
      <c r="CJ20" s="281"/>
      <c r="CK20" s="281"/>
      <c r="CL20" s="281"/>
      <c r="CM20" s="281"/>
      <c r="CN20" s="281"/>
      <c r="CO20" s="281"/>
      <c r="CP20" s="281"/>
      <c r="CQ20" s="281"/>
      <c r="CR20" s="281"/>
      <c r="CS20" s="281"/>
      <c r="CT20" s="281"/>
      <c r="CU20" s="281"/>
      <c r="CV20" s="281"/>
      <c r="CW20" s="281"/>
      <c r="CX20" s="281"/>
      <c r="CY20" s="281"/>
      <c r="CZ20" s="281"/>
      <c r="DA20" s="281"/>
      <c r="DB20" s="281"/>
      <c r="DC20" s="281"/>
      <c r="DD20" s="281"/>
      <c r="DE20" s="281"/>
      <c r="DF20" s="281"/>
      <c r="DG20" s="281"/>
      <c r="DH20" s="281"/>
      <c r="DI20" s="281"/>
      <c r="DJ20" s="281"/>
      <c r="DK20" s="281"/>
      <c r="DL20" s="281"/>
      <c r="DM20" s="281"/>
      <c r="DN20" s="281"/>
      <c r="DO20" s="281"/>
      <c r="DP20" s="281"/>
      <c r="DQ20" s="281"/>
      <c r="DR20" s="281"/>
      <c r="DS20" s="281"/>
      <c r="DT20" s="281"/>
      <c r="DU20" s="281"/>
      <c r="DV20" s="281"/>
      <c r="DW20" s="281"/>
      <c r="DX20" s="281"/>
      <c r="DY20" s="281"/>
      <c r="DZ20" s="281"/>
      <c r="EA20" s="281"/>
      <c r="EB20" s="281"/>
      <c r="EC20" s="281"/>
      <c r="ED20" s="281"/>
      <c r="EE20" s="281"/>
      <c r="EF20" s="281"/>
      <c r="EG20" s="281"/>
      <c r="EH20" s="281"/>
      <c r="EI20" s="281"/>
      <c r="EJ20" s="281"/>
      <c r="EK20" s="281"/>
      <c r="EL20" s="281"/>
      <c r="EM20" s="281"/>
      <c r="EN20" s="281"/>
      <c r="EO20" s="281"/>
      <c r="EP20" s="281"/>
      <c r="EQ20" s="281"/>
      <c r="ER20" s="281"/>
      <c r="ES20" s="281"/>
      <c r="ET20" s="281"/>
      <c r="EU20" s="281"/>
      <c r="EV20" s="281"/>
      <c r="EW20" s="281"/>
      <c r="EX20" s="281"/>
      <c r="EY20" s="281"/>
      <c r="EZ20" s="281"/>
      <c r="FA20" s="281"/>
      <c r="FB20" s="281"/>
      <c r="FC20" s="281"/>
      <c r="FD20" s="281"/>
      <c r="FE20" s="281"/>
      <c r="FF20" s="281"/>
      <c r="FG20" s="281"/>
      <c r="FH20" s="281"/>
      <c r="FI20" s="281"/>
      <c r="FJ20" s="281"/>
      <c r="FK20" s="281"/>
      <c r="FL20" s="281"/>
      <c r="FM20" s="281"/>
      <c r="FN20" s="281"/>
      <c r="FO20" s="281"/>
      <c r="FP20" s="281"/>
      <c r="FQ20" s="281"/>
      <c r="FR20" s="281"/>
      <c r="FS20" s="281"/>
      <c r="FT20" s="281"/>
      <c r="FU20" s="281"/>
      <c r="FV20" s="281"/>
      <c r="FW20" s="281"/>
      <c r="FX20" s="281"/>
      <c r="FY20" s="281"/>
      <c r="FZ20" s="281"/>
      <c r="GA20" s="281"/>
      <c r="GB20" s="281"/>
      <c r="GC20" s="281"/>
      <c r="GD20" s="281"/>
      <c r="GE20" s="281"/>
      <c r="GF20" s="281"/>
      <c r="GG20" s="281"/>
      <c r="GH20" s="281"/>
      <c r="GI20" s="281"/>
      <c r="GJ20" s="281"/>
      <c r="GK20" s="281"/>
      <c r="GL20" s="281"/>
      <c r="GM20" s="281"/>
      <c r="GN20" s="281"/>
      <c r="GO20" s="281"/>
      <c r="GP20" s="281"/>
      <c r="GQ20" s="281"/>
      <c r="GR20" s="281"/>
      <c r="GS20" s="281"/>
      <c r="GT20" s="281"/>
      <c r="GU20" s="281"/>
      <c r="GV20" s="281"/>
      <c r="GW20" s="281"/>
      <c r="GX20" s="281"/>
      <c r="GY20" s="281"/>
      <c r="GZ20" s="281"/>
      <c r="HA20" s="281"/>
      <c r="HB20" s="281"/>
      <c r="HC20" s="281"/>
      <c r="HD20" s="281"/>
      <c r="HE20" s="281"/>
      <c r="HF20" s="281"/>
      <c r="HG20" s="281"/>
      <c r="HH20" s="281"/>
      <c r="HI20" s="281"/>
      <c r="HJ20" s="281"/>
      <c r="HK20" s="281"/>
      <c r="HL20" s="281"/>
      <c r="HM20" s="281"/>
    </row>
    <row r="21" spans="1:221" s="420" customFormat="1" ht="16.5" thickBot="1">
      <c r="A21" s="419" t="s">
        <v>690</v>
      </c>
      <c r="B21" s="422" t="s">
        <v>250</v>
      </c>
      <c r="C21" s="423" t="s">
        <v>250</v>
      </c>
      <c r="D21" s="63"/>
      <c r="E21" s="422"/>
      <c r="F21" s="424"/>
      <c r="G21" s="424"/>
      <c r="H21" s="425"/>
      <c r="I21" s="426"/>
      <c r="J21" s="426"/>
      <c r="K21" s="426"/>
      <c r="L21" s="426"/>
      <c r="M21" s="425"/>
      <c r="N21" s="427"/>
      <c r="O21" s="281"/>
      <c r="P21" s="281"/>
      <c r="R21" s="419" t="s">
        <v>690</v>
      </c>
      <c r="S21" s="422" t="s">
        <v>250</v>
      </c>
      <c r="T21" s="423" t="s">
        <v>250</v>
      </c>
      <c r="U21" s="63"/>
      <c r="V21" s="422" t="s">
        <v>250</v>
      </c>
      <c r="W21" s="424"/>
      <c r="X21" s="424"/>
      <c r="Y21" s="425"/>
      <c r="Z21" s="426"/>
      <c r="AA21" s="426"/>
      <c r="AB21" s="426"/>
      <c r="AC21" s="426"/>
      <c r="AD21" s="426"/>
      <c r="AE21" s="427"/>
      <c r="AF21" s="281"/>
      <c r="AG21" s="281"/>
      <c r="AH21" s="281"/>
      <c r="AI21" s="281"/>
      <c r="AJ21" s="281"/>
      <c r="AK21" s="281"/>
      <c r="AL21" s="281"/>
      <c r="AM21" s="281"/>
      <c r="AN21" s="281"/>
      <c r="AO21" s="281"/>
      <c r="AP21" s="281"/>
      <c r="AQ21" s="281"/>
      <c r="AR21" s="281"/>
      <c r="AS21" s="281"/>
      <c r="AT21" s="281"/>
      <c r="AU21" s="281"/>
      <c r="AV21" s="281"/>
      <c r="AW21" s="281"/>
      <c r="AX21" s="281"/>
      <c r="AY21" s="281"/>
      <c r="AZ21" s="281"/>
      <c r="BA21" s="281"/>
      <c r="BB21" s="281"/>
      <c r="BC21" s="281"/>
      <c r="BD21" s="281"/>
      <c r="BE21" s="281"/>
      <c r="BF21" s="281"/>
      <c r="BG21" s="281"/>
      <c r="BH21" s="281"/>
      <c r="BI21" s="281"/>
      <c r="BJ21" s="281"/>
      <c r="BK21" s="281"/>
      <c r="BL21" s="281"/>
      <c r="BM21" s="281"/>
      <c r="BN21" s="281"/>
      <c r="BO21" s="281"/>
      <c r="BP21" s="281"/>
      <c r="BQ21" s="281"/>
      <c r="BR21" s="281"/>
      <c r="BS21" s="281"/>
      <c r="BT21" s="281"/>
      <c r="BU21" s="281"/>
      <c r="BV21" s="281"/>
      <c r="BW21" s="281"/>
      <c r="BX21" s="281"/>
      <c r="BY21" s="281"/>
      <c r="BZ21" s="281"/>
      <c r="CA21" s="281"/>
      <c r="CB21" s="281"/>
      <c r="CC21" s="281"/>
      <c r="CD21" s="281"/>
      <c r="CE21" s="281"/>
      <c r="CF21" s="281"/>
      <c r="CG21" s="281"/>
      <c r="CH21" s="281"/>
      <c r="CI21" s="281"/>
      <c r="CJ21" s="281"/>
      <c r="CK21" s="281"/>
      <c r="CL21" s="281"/>
      <c r="CM21" s="281"/>
      <c r="CN21" s="281"/>
      <c r="CO21" s="281"/>
      <c r="CP21" s="281"/>
      <c r="CQ21" s="281"/>
      <c r="CR21" s="281"/>
      <c r="CS21" s="281"/>
      <c r="CT21" s="281"/>
      <c r="CU21" s="281"/>
      <c r="CV21" s="281"/>
      <c r="CW21" s="281"/>
      <c r="CX21" s="281"/>
      <c r="CY21" s="281"/>
      <c r="CZ21" s="281"/>
      <c r="DA21" s="281"/>
      <c r="DB21" s="281"/>
      <c r="DC21" s="281"/>
      <c r="DD21" s="281"/>
      <c r="DE21" s="281"/>
      <c r="DF21" s="281"/>
      <c r="DG21" s="281"/>
      <c r="DH21" s="281"/>
      <c r="DI21" s="281"/>
      <c r="DJ21" s="281"/>
      <c r="DK21" s="281"/>
      <c r="DL21" s="281"/>
      <c r="DM21" s="281"/>
      <c r="DN21" s="281"/>
      <c r="DO21" s="281"/>
      <c r="DP21" s="281"/>
      <c r="DQ21" s="281"/>
      <c r="DR21" s="281"/>
      <c r="DS21" s="281"/>
      <c r="DT21" s="281"/>
      <c r="DU21" s="281"/>
      <c r="DV21" s="281"/>
      <c r="DW21" s="281"/>
      <c r="DX21" s="281"/>
      <c r="DY21" s="281"/>
      <c r="DZ21" s="281"/>
      <c r="EA21" s="281"/>
      <c r="EB21" s="281"/>
      <c r="EC21" s="281"/>
      <c r="ED21" s="281"/>
      <c r="EE21" s="281"/>
      <c r="EF21" s="281"/>
      <c r="EG21" s="281"/>
      <c r="EH21" s="281"/>
      <c r="EI21" s="281"/>
      <c r="EJ21" s="281"/>
      <c r="EK21" s="281"/>
      <c r="EL21" s="281"/>
      <c r="EM21" s="281"/>
      <c r="EN21" s="281"/>
      <c r="EO21" s="281"/>
      <c r="EP21" s="281"/>
      <c r="EQ21" s="281"/>
      <c r="ER21" s="281"/>
      <c r="ES21" s="281"/>
      <c r="ET21" s="281"/>
      <c r="EU21" s="281"/>
      <c r="EV21" s="281"/>
      <c r="EW21" s="281"/>
      <c r="EX21" s="281"/>
      <c r="EY21" s="281"/>
      <c r="EZ21" s="281"/>
      <c r="FA21" s="281"/>
      <c r="FB21" s="281"/>
      <c r="FC21" s="281"/>
      <c r="FD21" s="281"/>
      <c r="FE21" s="281"/>
      <c r="FF21" s="281"/>
      <c r="FG21" s="281"/>
      <c r="FH21" s="281"/>
      <c r="FI21" s="281"/>
      <c r="FJ21" s="281"/>
      <c r="FK21" s="281"/>
      <c r="FL21" s="281"/>
      <c r="FM21" s="281"/>
      <c r="FN21" s="281"/>
      <c r="FO21" s="281"/>
      <c r="FP21" s="281"/>
      <c r="FQ21" s="281"/>
      <c r="FR21" s="281"/>
      <c r="FS21" s="281"/>
      <c r="FT21" s="281"/>
      <c r="FU21" s="281"/>
      <c r="FV21" s="281"/>
      <c r="FW21" s="281"/>
      <c r="FX21" s="281"/>
      <c r="FY21" s="281"/>
      <c r="FZ21" s="281"/>
      <c r="GA21" s="281"/>
      <c r="GB21" s="281"/>
      <c r="GC21" s="281"/>
      <c r="GD21" s="281"/>
      <c r="GE21" s="281"/>
      <c r="GF21" s="281"/>
      <c r="GG21" s="281"/>
      <c r="GH21" s="281"/>
      <c r="GI21" s="281"/>
      <c r="GJ21" s="281"/>
      <c r="GK21" s="281"/>
      <c r="GL21" s="281"/>
      <c r="GM21" s="281"/>
      <c r="GN21" s="281"/>
      <c r="GO21" s="281"/>
      <c r="GP21" s="281"/>
      <c r="GQ21" s="281"/>
      <c r="GR21" s="281"/>
      <c r="GS21" s="281"/>
      <c r="GT21" s="281"/>
      <c r="GU21" s="281"/>
      <c r="GV21" s="281"/>
      <c r="GW21" s="281"/>
      <c r="GX21" s="281"/>
      <c r="GY21" s="281"/>
      <c r="GZ21" s="281"/>
      <c r="HA21" s="281"/>
      <c r="HB21" s="281"/>
      <c r="HC21" s="281"/>
      <c r="HD21" s="281"/>
      <c r="HE21" s="281"/>
      <c r="HF21" s="281"/>
      <c r="HG21" s="281"/>
      <c r="HH21" s="281"/>
      <c r="HI21" s="281"/>
      <c r="HJ21" s="281"/>
      <c r="HK21" s="281"/>
      <c r="HL21" s="281"/>
      <c r="HM21" s="281"/>
    </row>
    <row r="22" spans="1:221" s="420" customFormat="1">
      <c r="A22" s="428" t="s">
        <v>911</v>
      </c>
      <c r="B22" s="429"/>
      <c r="C22" s="492">
        <f>+Calculation!H13/Calculation!R2</f>
        <v>704.89933333333329</v>
      </c>
      <c r="D22" s="492">
        <f>+Calculation!G13/Calculation!R2</f>
        <v>626.86750000000006</v>
      </c>
      <c r="E22" s="492">
        <f>+Calculation!F13/Calculation!R2</f>
        <v>591.7120000000001</v>
      </c>
      <c r="F22" s="492">
        <f>+Calculation!E13/Calculation!R2</f>
        <v>583.31133333333332</v>
      </c>
      <c r="G22" s="492">
        <f>+Calculation!D13/Calculation!R2</f>
        <v>564.42257142857147</v>
      </c>
      <c r="H22" s="492">
        <f>+Calculation!C13/Calculation!R2</f>
        <v>543.99225000000001</v>
      </c>
      <c r="I22" s="492">
        <f>+Calculation!B13/Calculation!R2</f>
        <v>533.66977777777788</v>
      </c>
      <c r="J22" s="492" t="e">
        <f>+Calculation!#REF!/Calculation!R2</f>
        <v>#REF!</v>
      </c>
      <c r="K22" s="430" t="s">
        <v>912</v>
      </c>
      <c r="L22" s="430" t="s">
        <v>913</v>
      </c>
      <c r="M22" s="492">
        <f>+Calculation!J3/Calculation!R2</f>
        <v>160.25</v>
      </c>
      <c r="N22" s="430" t="s">
        <v>914</v>
      </c>
      <c r="O22" s="430" t="s">
        <v>915</v>
      </c>
      <c r="P22" s="430" t="s">
        <v>916</v>
      </c>
      <c r="Q22" s="430" t="s">
        <v>917</v>
      </c>
      <c r="R22" s="431" t="s">
        <v>911</v>
      </c>
      <c r="S22" s="432"/>
      <c r="T22" s="496">
        <f>+Calculation!J27/Calculation!R16</f>
        <v>0</v>
      </c>
      <c r="U22" s="496">
        <f>+Calculation!I27/Calculation!R16</f>
        <v>0</v>
      </c>
      <c r="V22" s="496">
        <f>+Calculation!H27/Calculation!R16</f>
        <v>0</v>
      </c>
      <c r="W22" s="496">
        <f>+Calculation!G27/Calculation!R16</f>
        <v>0</v>
      </c>
      <c r="X22" s="496">
        <f>+Calculation!F27/Calculation!R16</f>
        <v>0</v>
      </c>
      <c r="Y22" s="496">
        <f>+Calculation!E27/Calculation!R16</f>
        <v>0</v>
      </c>
      <c r="Z22" s="496">
        <f>+Calculation!D27/Calculation!R16</f>
        <v>0</v>
      </c>
      <c r="AA22" s="496">
        <f>+Calculation!C27/Calculation!R16</f>
        <v>0</v>
      </c>
      <c r="AB22" s="496">
        <f>+Calculation!B27/Calculation!R16</f>
        <v>0</v>
      </c>
      <c r="AC22" s="492">
        <f>+Calculation!Q27/Calculation!R16</f>
        <v>0</v>
      </c>
      <c r="AD22" s="496">
        <f>+Calculation!J17/Calculation!R16</f>
        <v>0</v>
      </c>
      <c r="AE22" s="497">
        <f>+Calculation!P27/Calculation!R16</f>
        <v>0</v>
      </c>
      <c r="AF22" s="497">
        <f>+Calculation!O27/Calculation!R16</f>
        <v>0</v>
      </c>
      <c r="AG22" s="497">
        <f>+Calculation!N27/Calculation!R16</f>
        <v>0</v>
      </c>
      <c r="AH22" s="497">
        <f>+Calculation!M27/Calculation!R16</f>
        <v>0</v>
      </c>
      <c r="AI22" s="497">
        <f>+Calculation!L27/Calculation!R16</f>
        <v>0</v>
      </c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81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1"/>
      <c r="BI22" s="281"/>
      <c r="BJ22" s="281"/>
      <c r="BK22" s="281"/>
      <c r="BL22" s="281"/>
      <c r="BM22" s="281"/>
      <c r="BN22" s="281"/>
      <c r="BO22" s="281"/>
      <c r="BP22" s="281"/>
      <c r="BQ22" s="281"/>
      <c r="BR22" s="281"/>
      <c r="BS22" s="281"/>
      <c r="BT22" s="281"/>
      <c r="BU22" s="281"/>
      <c r="BV22" s="281"/>
      <c r="BW22" s="281"/>
      <c r="BX22" s="281"/>
      <c r="BY22" s="281"/>
      <c r="BZ22" s="281"/>
      <c r="CA22" s="281"/>
      <c r="CB22" s="281"/>
      <c r="CC22" s="281"/>
      <c r="CD22" s="281"/>
      <c r="CE22" s="281"/>
      <c r="CF22" s="281"/>
      <c r="CG22" s="281"/>
      <c r="CH22" s="281"/>
      <c r="CI22" s="281"/>
      <c r="CJ22" s="281"/>
      <c r="CK22" s="281"/>
      <c r="CL22" s="281"/>
      <c r="CM22" s="281"/>
      <c r="CN22" s="281"/>
      <c r="CO22" s="281"/>
      <c r="CP22" s="281"/>
      <c r="CQ22" s="281"/>
      <c r="CR22" s="281"/>
      <c r="CS22" s="281"/>
      <c r="CT22" s="281"/>
      <c r="CU22" s="281"/>
      <c r="CV22" s="281"/>
      <c r="CW22" s="281"/>
      <c r="CX22" s="281"/>
      <c r="CY22" s="281"/>
      <c r="CZ22" s="281"/>
      <c r="DA22" s="281"/>
      <c r="DB22" s="281"/>
      <c r="DC22" s="281"/>
      <c r="DD22" s="281"/>
      <c r="DE22" s="281"/>
      <c r="DF22" s="281"/>
      <c r="DG22" s="281"/>
      <c r="DH22" s="281"/>
      <c r="DI22" s="281"/>
      <c r="DJ22" s="281"/>
      <c r="DK22" s="281"/>
      <c r="DL22" s="281"/>
      <c r="DM22" s="281"/>
      <c r="DN22" s="281"/>
      <c r="DO22" s="281"/>
      <c r="DP22" s="281"/>
      <c r="DQ22" s="281"/>
      <c r="DR22" s="281"/>
      <c r="DS22" s="281"/>
      <c r="DT22" s="281"/>
      <c r="DU22" s="281"/>
      <c r="DV22" s="281"/>
      <c r="DW22" s="281"/>
      <c r="DX22" s="281"/>
      <c r="DY22" s="281"/>
      <c r="DZ22" s="281"/>
      <c r="EA22" s="281"/>
      <c r="EB22" s="281"/>
      <c r="EC22" s="281"/>
      <c r="ED22" s="281"/>
      <c r="EE22" s="281"/>
      <c r="EF22" s="281"/>
      <c r="EG22" s="281"/>
      <c r="EH22" s="281"/>
      <c r="EI22" s="281"/>
      <c r="EJ22" s="281"/>
      <c r="EK22" s="281"/>
      <c r="EL22" s="281"/>
      <c r="EM22" s="281"/>
      <c r="EN22" s="281"/>
      <c r="EO22" s="281"/>
      <c r="EP22" s="281"/>
      <c r="EQ22" s="281"/>
      <c r="ER22" s="281"/>
      <c r="ES22" s="281"/>
      <c r="ET22" s="281"/>
      <c r="EU22" s="281"/>
      <c r="EV22" s="281"/>
      <c r="EW22" s="281"/>
      <c r="EX22" s="281"/>
      <c r="EY22" s="281"/>
      <c r="EZ22" s="281"/>
      <c r="FA22" s="281"/>
      <c r="FB22" s="281"/>
      <c r="FC22" s="281"/>
      <c r="FD22" s="281"/>
      <c r="FE22" s="281"/>
      <c r="FF22" s="281"/>
      <c r="FG22" s="281"/>
      <c r="FH22" s="281"/>
      <c r="FI22" s="281"/>
      <c r="FJ22" s="281"/>
      <c r="FK22" s="281"/>
      <c r="FL22" s="281"/>
      <c r="FM22" s="281"/>
      <c r="FN22" s="281"/>
      <c r="FO22" s="281"/>
      <c r="FP22" s="281"/>
      <c r="FQ22" s="281"/>
      <c r="FR22" s="281"/>
      <c r="FS22" s="281"/>
      <c r="FT22" s="281"/>
      <c r="FU22" s="281"/>
      <c r="FV22" s="281"/>
      <c r="FW22" s="281"/>
      <c r="FX22" s="281"/>
      <c r="FY22" s="281"/>
      <c r="FZ22" s="281"/>
      <c r="GA22" s="281"/>
      <c r="GB22" s="281"/>
      <c r="GC22" s="281"/>
      <c r="GD22" s="281"/>
      <c r="GE22" s="281"/>
      <c r="GF22" s="281"/>
      <c r="GG22" s="281"/>
      <c r="GH22" s="281"/>
      <c r="GI22" s="281"/>
      <c r="GJ22" s="281"/>
      <c r="GK22" s="281"/>
      <c r="GL22" s="281"/>
      <c r="GM22" s="281"/>
      <c r="GN22" s="281"/>
      <c r="GO22" s="281"/>
      <c r="GP22" s="281"/>
      <c r="GQ22" s="281"/>
      <c r="GR22" s="281"/>
      <c r="GS22" s="281"/>
      <c r="GT22" s="281"/>
      <c r="GU22" s="281"/>
      <c r="GV22" s="281"/>
      <c r="GW22" s="281"/>
      <c r="GX22" s="281"/>
      <c r="GY22" s="281"/>
      <c r="GZ22" s="281"/>
      <c r="HA22" s="281"/>
      <c r="HB22" s="281"/>
      <c r="HC22" s="281"/>
      <c r="HD22" s="281"/>
      <c r="HE22" s="281"/>
      <c r="HF22" s="281"/>
      <c r="HG22" s="281"/>
      <c r="HH22" s="281"/>
      <c r="HI22" s="281"/>
      <c r="HJ22" s="281"/>
      <c r="HK22" s="281"/>
      <c r="HL22" s="281"/>
      <c r="HM22" s="281"/>
    </row>
    <row r="23" spans="1:221" s="420" customFormat="1">
      <c r="A23" s="433"/>
      <c r="B23" s="434"/>
      <c r="C23" s="435" t="s">
        <v>274</v>
      </c>
      <c r="D23" s="435" t="s">
        <v>275</v>
      </c>
      <c r="E23" s="435" t="s">
        <v>157</v>
      </c>
      <c r="F23" s="435" t="s">
        <v>158</v>
      </c>
      <c r="G23" s="435" t="s">
        <v>159</v>
      </c>
      <c r="H23" s="435" t="s">
        <v>160</v>
      </c>
      <c r="I23" s="435" t="s">
        <v>918</v>
      </c>
      <c r="J23" s="435" t="s">
        <v>161</v>
      </c>
      <c r="K23" s="493" t="e">
        <f>+Calculation!#REF!/Calculation!R2</f>
        <v>#REF!</v>
      </c>
      <c r="L23" s="493" t="e">
        <f>+Calculation!#REF!/Calculation!R2</f>
        <v>#REF!</v>
      </c>
      <c r="M23" s="436" t="s">
        <v>162</v>
      </c>
      <c r="N23" s="493" t="e">
        <f>+Calculation!#REF!/Calculation!R2</f>
        <v>#REF!</v>
      </c>
      <c r="O23" s="493" t="e">
        <f>+Calculation!#REF!/Calculation!R2</f>
        <v>#REF!</v>
      </c>
      <c r="P23" s="493" t="e">
        <f>+Calculation!#REF!/Calculation!R2</f>
        <v>#REF!</v>
      </c>
      <c r="Q23" s="493" t="e">
        <f>+Calculation!#REF!/Calculation!R2</f>
        <v>#REF!</v>
      </c>
      <c r="R23" s="433"/>
      <c r="S23" s="434"/>
      <c r="T23" s="435" t="s">
        <v>919</v>
      </c>
      <c r="U23" s="435" t="s">
        <v>920</v>
      </c>
      <c r="V23" s="437" t="s">
        <v>921</v>
      </c>
      <c r="W23" s="437" t="s">
        <v>922</v>
      </c>
      <c r="X23" s="437" t="s">
        <v>923</v>
      </c>
      <c r="Y23" s="435" t="s">
        <v>924</v>
      </c>
      <c r="Z23" s="435" t="s">
        <v>925</v>
      </c>
      <c r="AA23" s="435" t="s">
        <v>926</v>
      </c>
      <c r="AB23" s="435" t="s">
        <v>927</v>
      </c>
      <c r="AC23" s="435" t="s">
        <v>928</v>
      </c>
      <c r="AD23" s="438" t="s">
        <v>162</v>
      </c>
      <c r="AE23" s="435" t="s">
        <v>929</v>
      </c>
      <c r="AF23" s="435" t="s">
        <v>930</v>
      </c>
      <c r="AG23" s="435" t="s">
        <v>931</v>
      </c>
      <c r="AH23" s="435" t="s">
        <v>913</v>
      </c>
      <c r="AI23" s="435" t="s">
        <v>912</v>
      </c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AU23" s="281"/>
      <c r="AV23" s="281"/>
      <c r="AW23" s="281"/>
      <c r="AX23" s="281"/>
      <c r="AY23" s="281"/>
      <c r="AZ23" s="281"/>
      <c r="BA23" s="281"/>
      <c r="BB23" s="281"/>
      <c r="BC23" s="281"/>
      <c r="BD23" s="281"/>
      <c r="BE23" s="281"/>
      <c r="BF23" s="281"/>
      <c r="BG23" s="281"/>
      <c r="BH23" s="281"/>
      <c r="BI23" s="281"/>
      <c r="BJ23" s="281"/>
      <c r="BK23" s="281"/>
      <c r="BL23" s="281"/>
      <c r="BM23" s="281"/>
      <c r="BN23" s="281"/>
      <c r="BO23" s="281"/>
      <c r="BP23" s="281"/>
      <c r="BQ23" s="281"/>
      <c r="BR23" s="281"/>
      <c r="BS23" s="281"/>
      <c r="BT23" s="281"/>
      <c r="BU23" s="281"/>
      <c r="BV23" s="281"/>
      <c r="BW23" s="281"/>
      <c r="BX23" s="281"/>
      <c r="BY23" s="281"/>
      <c r="BZ23" s="281"/>
      <c r="CA23" s="281"/>
      <c r="CB23" s="281"/>
      <c r="CC23" s="281"/>
      <c r="CD23" s="281"/>
      <c r="CE23" s="281"/>
      <c r="CF23" s="281"/>
      <c r="CG23" s="281"/>
      <c r="CH23" s="281"/>
      <c r="CI23" s="281"/>
      <c r="CJ23" s="281"/>
      <c r="CK23" s="281"/>
      <c r="CL23" s="281"/>
      <c r="CM23" s="281"/>
      <c r="CN23" s="281"/>
      <c r="CO23" s="281"/>
      <c r="CP23" s="281"/>
      <c r="CQ23" s="281"/>
      <c r="CR23" s="281"/>
      <c r="CS23" s="281"/>
      <c r="CT23" s="281"/>
      <c r="CU23" s="281"/>
      <c r="CV23" s="281"/>
      <c r="CW23" s="281"/>
      <c r="CX23" s="281"/>
      <c r="CY23" s="281"/>
      <c r="CZ23" s="281"/>
      <c r="DA23" s="281"/>
      <c r="DB23" s="281"/>
      <c r="DC23" s="281"/>
      <c r="DD23" s="281"/>
      <c r="DE23" s="281"/>
      <c r="DF23" s="281"/>
      <c r="DG23" s="281"/>
      <c r="DH23" s="281"/>
      <c r="DI23" s="281"/>
      <c r="DJ23" s="281"/>
      <c r="DK23" s="281"/>
      <c r="DL23" s="281"/>
      <c r="DM23" s="281"/>
      <c r="DN23" s="281"/>
      <c r="DO23" s="281"/>
      <c r="DP23" s="281"/>
      <c r="DQ23" s="281"/>
      <c r="DR23" s="281"/>
      <c r="DS23" s="281"/>
      <c r="DT23" s="281"/>
      <c r="DU23" s="281"/>
      <c r="DV23" s="281"/>
      <c r="DW23" s="281"/>
      <c r="DX23" s="281"/>
      <c r="DY23" s="281"/>
      <c r="DZ23" s="281"/>
      <c r="EA23" s="281"/>
      <c r="EB23" s="281"/>
      <c r="EC23" s="281"/>
      <c r="ED23" s="281"/>
      <c r="EE23" s="281"/>
      <c r="EF23" s="281"/>
      <c r="EG23" s="281"/>
      <c r="EH23" s="281"/>
      <c r="EI23" s="281"/>
      <c r="EJ23" s="281"/>
      <c r="EK23" s="281"/>
      <c r="EL23" s="281"/>
      <c r="EM23" s="281"/>
      <c r="EN23" s="281"/>
      <c r="EO23" s="281"/>
      <c r="EP23" s="281"/>
      <c r="EQ23" s="281"/>
      <c r="ER23" s="281"/>
      <c r="ES23" s="281"/>
      <c r="ET23" s="281"/>
      <c r="EU23" s="281"/>
      <c r="EV23" s="281"/>
      <c r="EW23" s="281"/>
      <c r="EX23" s="281"/>
      <c r="EY23" s="281"/>
      <c r="EZ23" s="281"/>
      <c r="FA23" s="281"/>
      <c r="FB23" s="281"/>
      <c r="FC23" s="281"/>
      <c r="FD23" s="281"/>
      <c r="FE23" s="281"/>
      <c r="FF23" s="281"/>
      <c r="FG23" s="281"/>
      <c r="FH23" s="281"/>
      <c r="FI23" s="281"/>
      <c r="FJ23" s="281"/>
      <c r="FK23" s="281"/>
      <c r="FL23" s="281"/>
      <c r="FM23" s="281"/>
      <c r="FN23" s="281"/>
      <c r="FO23" s="281"/>
      <c r="FP23" s="281"/>
      <c r="FQ23" s="281"/>
      <c r="FR23" s="281"/>
      <c r="FS23" s="281"/>
      <c r="FT23" s="281"/>
      <c r="FU23" s="281"/>
      <c r="FV23" s="281"/>
      <c r="FW23" s="281"/>
      <c r="FX23" s="281"/>
      <c r="FY23" s="281"/>
      <c r="FZ23" s="281"/>
      <c r="GA23" s="281"/>
      <c r="GB23" s="281"/>
      <c r="GC23" s="281"/>
      <c r="GD23" s="281"/>
      <c r="GE23" s="281"/>
      <c r="GF23" s="281"/>
      <c r="GG23" s="281"/>
      <c r="GH23" s="281"/>
      <c r="GI23" s="281"/>
      <c r="GJ23" s="281"/>
      <c r="GK23" s="281"/>
      <c r="GL23" s="281"/>
      <c r="GM23" s="281"/>
      <c r="GN23" s="281"/>
      <c r="GO23" s="281"/>
      <c r="GP23" s="281"/>
      <c r="GQ23" s="281"/>
      <c r="GR23" s="281"/>
      <c r="GS23" s="281"/>
      <c r="GT23" s="281"/>
      <c r="GU23" s="281"/>
      <c r="GV23" s="281"/>
      <c r="GW23" s="281"/>
      <c r="GX23" s="281"/>
      <c r="GY23" s="281"/>
      <c r="GZ23" s="281"/>
      <c r="HA23" s="281"/>
      <c r="HB23" s="281"/>
      <c r="HC23" s="281"/>
      <c r="HD23" s="281"/>
      <c r="HE23" s="281"/>
      <c r="HF23" s="281"/>
      <c r="HG23" s="281"/>
      <c r="HH23" s="281"/>
      <c r="HI23" s="281"/>
      <c r="HJ23" s="281"/>
      <c r="HK23" s="281"/>
      <c r="HL23" s="281"/>
      <c r="HM23" s="281"/>
    </row>
    <row r="24" spans="1:221" s="420" customFormat="1" ht="16.5" customHeight="1">
      <c r="A24" s="124" t="s">
        <v>932</v>
      </c>
      <c r="B24" s="439"/>
      <c r="C24" s="54"/>
      <c r="D24" s="54"/>
      <c r="E24" s="54"/>
      <c r="F24" s="54"/>
      <c r="G24" s="54"/>
      <c r="H24" s="54"/>
      <c r="I24" s="54"/>
      <c r="J24" s="54"/>
      <c r="K24" s="440" t="s">
        <v>931</v>
      </c>
      <c r="L24" s="440" t="s">
        <v>930</v>
      </c>
      <c r="M24" s="223"/>
      <c r="N24" s="440" t="s">
        <v>933</v>
      </c>
      <c r="O24" s="440" t="s">
        <v>934</v>
      </c>
      <c r="P24" s="440" t="s">
        <v>935</v>
      </c>
      <c r="Q24" s="440" t="s">
        <v>936</v>
      </c>
      <c r="R24" s="124" t="s">
        <v>932</v>
      </c>
      <c r="S24" s="439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281"/>
      <c r="AK24" s="281"/>
      <c r="AL24" s="281"/>
      <c r="AM24" s="281"/>
      <c r="AN24" s="281"/>
      <c r="AO24" s="281"/>
      <c r="AP24" s="281"/>
      <c r="AQ24" s="281"/>
      <c r="AR24" s="281"/>
      <c r="AS24" s="281"/>
      <c r="AT24" s="281"/>
      <c r="AU24" s="281"/>
      <c r="AV24" s="281"/>
      <c r="AW24" s="281"/>
      <c r="AX24" s="281"/>
      <c r="AY24" s="281"/>
      <c r="AZ24" s="281"/>
      <c r="BA24" s="281"/>
      <c r="BB24" s="281"/>
      <c r="BC24" s="281"/>
      <c r="BD24" s="281"/>
      <c r="BE24" s="281"/>
      <c r="BF24" s="281"/>
      <c r="BG24" s="281"/>
      <c r="BH24" s="281"/>
      <c r="BI24" s="281"/>
      <c r="BJ24" s="281"/>
      <c r="BK24" s="281"/>
      <c r="BL24" s="281"/>
      <c r="BM24" s="281"/>
      <c r="BN24" s="281"/>
      <c r="BO24" s="281"/>
      <c r="BP24" s="281"/>
      <c r="BQ24" s="281"/>
      <c r="BR24" s="281"/>
      <c r="BS24" s="281"/>
      <c r="BT24" s="281"/>
      <c r="BU24" s="281"/>
      <c r="BV24" s="281"/>
      <c r="BW24" s="281"/>
      <c r="BX24" s="281"/>
      <c r="BY24" s="281"/>
      <c r="BZ24" s="281"/>
      <c r="CA24" s="281"/>
      <c r="CB24" s="281"/>
      <c r="CC24" s="281"/>
      <c r="CD24" s="281"/>
      <c r="CE24" s="281"/>
      <c r="CF24" s="281"/>
      <c r="CG24" s="281"/>
      <c r="CH24" s="281"/>
      <c r="CI24" s="281"/>
      <c r="CJ24" s="281"/>
      <c r="CK24" s="281"/>
      <c r="CL24" s="281"/>
      <c r="CM24" s="281"/>
      <c r="CN24" s="281"/>
      <c r="CO24" s="281"/>
      <c r="CP24" s="281"/>
      <c r="CQ24" s="281"/>
      <c r="CR24" s="281"/>
      <c r="CS24" s="281"/>
      <c r="CT24" s="281"/>
      <c r="CU24" s="281"/>
      <c r="CV24" s="281"/>
      <c r="CW24" s="281"/>
      <c r="CX24" s="281"/>
      <c r="CY24" s="281"/>
      <c r="CZ24" s="281"/>
      <c r="DA24" s="281"/>
      <c r="DB24" s="281"/>
      <c r="DC24" s="281"/>
      <c r="DD24" s="281"/>
      <c r="DE24" s="281"/>
      <c r="DF24" s="281"/>
      <c r="DG24" s="281"/>
      <c r="DH24" s="281"/>
      <c r="DI24" s="281"/>
      <c r="DJ24" s="281"/>
      <c r="DK24" s="281"/>
      <c r="DL24" s="281"/>
      <c r="DM24" s="281"/>
      <c r="DN24" s="281"/>
      <c r="DO24" s="281"/>
      <c r="DP24" s="281"/>
      <c r="DQ24" s="281"/>
      <c r="DR24" s="281"/>
      <c r="DS24" s="281"/>
      <c r="DT24" s="281"/>
      <c r="DU24" s="281"/>
      <c r="DV24" s="281"/>
      <c r="DW24" s="281"/>
      <c r="DX24" s="281"/>
      <c r="DY24" s="281"/>
      <c r="DZ24" s="281"/>
      <c r="EA24" s="281"/>
      <c r="EB24" s="281"/>
      <c r="EC24" s="281"/>
      <c r="ED24" s="281"/>
      <c r="EE24" s="281"/>
      <c r="EF24" s="281"/>
      <c r="EG24" s="281"/>
      <c r="EH24" s="281"/>
      <c r="EI24" s="281"/>
      <c r="EJ24" s="281"/>
      <c r="EK24" s="281"/>
      <c r="EL24" s="281"/>
      <c r="EM24" s="281"/>
      <c r="EN24" s="281"/>
      <c r="EO24" s="281"/>
      <c r="EP24" s="281"/>
      <c r="EQ24" s="281"/>
      <c r="ER24" s="281"/>
      <c r="ES24" s="281"/>
      <c r="ET24" s="281"/>
      <c r="EU24" s="281"/>
      <c r="EV24" s="281"/>
      <c r="EW24" s="281"/>
      <c r="EX24" s="281"/>
      <c r="EY24" s="281"/>
      <c r="EZ24" s="281"/>
      <c r="FA24" s="281"/>
      <c r="FB24" s="281"/>
      <c r="FC24" s="281"/>
      <c r="FD24" s="281"/>
      <c r="FE24" s="281"/>
      <c r="FF24" s="281"/>
      <c r="FG24" s="281"/>
      <c r="FH24" s="281"/>
      <c r="FI24" s="281"/>
      <c r="FJ24" s="281"/>
      <c r="FK24" s="281"/>
      <c r="FL24" s="281"/>
      <c r="FM24" s="281"/>
      <c r="FN24" s="281"/>
      <c r="FO24" s="281"/>
      <c r="FP24" s="281"/>
      <c r="FQ24" s="281"/>
      <c r="FR24" s="281"/>
      <c r="FS24" s="281"/>
      <c r="FT24" s="281"/>
      <c r="FU24" s="281"/>
      <c r="FV24" s="281"/>
      <c r="FW24" s="281"/>
      <c r="FX24" s="281"/>
      <c r="FY24" s="281"/>
      <c r="FZ24" s="281"/>
      <c r="GA24" s="281"/>
      <c r="GB24" s="281"/>
      <c r="GC24" s="281"/>
      <c r="GD24" s="281"/>
      <c r="GE24" s="281"/>
      <c r="GF24" s="281"/>
      <c r="GG24" s="281"/>
      <c r="GH24" s="281"/>
      <c r="GI24" s="281"/>
      <c r="GJ24" s="281"/>
      <c r="GK24" s="281"/>
      <c r="GL24" s="281"/>
      <c r="GM24" s="281"/>
      <c r="GN24" s="281"/>
      <c r="GO24" s="281"/>
      <c r="GP24" s="281"/>
      <c r="GQ24" s="281"/>
      <c r="GR24" s="281"/>
      <c r="GS24" s="281"/>
      <c r="GT24" s="281"/>
      <c r="GU24" s="281"/>
      <c r="GV24" s="281"/>
      <c r="GW24" s="281"/>
      <c r="GX24" s="281"/>
      <c r="GY24" s="281"/>
      <c r="GZ24" s="281"/>
      <c r="HA24" s="281"/>
      <c r="HB24" s="281"/>
      <c r="HC24" s="281"/>
      <c r="HD24" s="281"/>
      <c r="HE24" s="281"/>
      <c r="HF24" s="281"/>
      <c r="HG24" s="281"/>
      <c r="HH24" s="281"/>
      <c r="HI24" s="281"/>
      <c r="HJ24" s="281"/>
      <c r="HK24" s="281"/>
      <c r="HL24" s="281"/>
      <c r="HM24" s="281"/>
    </row>
    <row r="25" spans="1:221" s="420" customFormat="1">
      <c r="A25" s="124" t="s">
        <v>932</v>
      </c>
      <c r="B25" s="439"/>
      <c r="C25" s="54"/>
      <c r="D25" s="54"/>
      <c r="E25" s="54"/>
      <c r="F25" s="54"/>
      <c r="G25" s="54"/>
      <c r="H25" s="54"/>
      <c r="I25" s="54"/>
      <c r="J25" s="54"/>
      <c r="K25" s="493" t="e">
        <f>+Calculation!#REF!/Calculation!R2</f>
        <v>#REF!</v>
      </c>
      <c r="L25" s="493" t="e">
        <f>+Calculation!#REF!/Calculation!R2</f>
        <v>#REF!</v>
      </c>
      <c r="M25" s="223"/>
      <c r="N25" s="493" t="e">
        <f>+Calculation!#REF!/Calculation!R2</f>
        <v>#REF!</v>
      </c>
      <c r="O25" s="493" t="e">
        <f>+Calculation!#REF!/Calculation!R2</f>
        <v>#REF!</v>
      </c>
      <c r="P25" s="493" t="e">
        <f>+Calculation!#REF!/Calculation!R2</f>
        <v>#REF!</v>
      </c>
      <c r="Q25" s="493" t="e">
        <f>+Calculation!#REF!/Calculation!R2</f>
        <v>#REF!</v>
      </c>
      <c r="R25" s="124" t="s">
        <v>932</v>
      </c>
      <c r="S25" s="439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281"/>
      <c r="AK25" s="281"/>
      <c r="AL25" s="281"/>
      <c r="AM25" s="281"/>
      <c r="AN25" s="281"/>
      <c r="AO25" s="281"/>
      <c r="AP25" s="281"/>
      <c r="AQ25" s="281"/>
      <c r="AR25" s="281"/>
      <c r="AS25" s="281"/>
      <c r="AT25" s="281"/>
      <c r="AU25" s="281"/>
      <c r="AV25" s="281"/>
      <c r="AW25" s="281"/>
      <c r="AX25" s="281"/>
      <c r="AY25" s="281"/>
      <c r="AZ25" s="281"/>
      <c r="BA25" s="281"/>
      <c r="BB25" s="281"/>
      <c r="BC25" s="281"/>
      <c r="BD25" s="281"/>
      <c r="BE25" s="281"/>
      <c r="BF25" s="281"/>
      <c r="BG25" s="281"/>
      <c r="BH25" s="281"/>
      <c r="BI25" s="281"/>
      <c r="BJ25" s="281"/>
      <c r="BK25" s="281"/>
      <c r="BL25" s="281"/>
      <c r="BM25" s="281"/>
      <c r="BN25" s="281"/>
      <c r="BO25" s="281"/>
      <c r="BP25" s="281"/>
      <c r="BQ25" s="281"/>
      <c r="BR25" s="281"/>
      <c r="BS25" s="281"/>
      <c r="BT25" s="281"/>
      <c r="BU25" s="281"/>
      <c r="BV25" s="281"/>
      <c r="BW25" s="281"/>
      <c r="BX25" s="281"/>
      <c r="BY25" s="281"/>
      <c r="BZ25" s="281"/>
      <c r="CA25" s="281"/>
      <c r="CB25" s="281"/>
      <c r="CC25" s="281"/>
      <c r="CD25" s="281"/>
      <c r="CE25" s="281"/>
      <c r="CF25" s="281"/>
      <c r="CG25" s="281"/>
      <c r="CH25" s="281"/>
      <c r="CI25" s="281"/>
      <c r="CJ25" s="281"/>
      <c r="CK25" s="281"/>
      <c r="CL25" s="281"/>
      <c r="CM25" s="281"/>
      <c r="CN25" s="281"/>
      <c r="CO25" s="281"/>
      <c r="CP25" s="281"/>
      <c r="CQ25" s="281"/>
      <c r="CR25" s="281"/>
      <c r="CS25" s="281"/>
      <c r="CT25" s="281"/>
      <c r="CU25" s="281"/>
      <c r="CV25" s="281"/>
      <c r="CW25" s="281"/>
      <c r="CX25" s="281"/>
      <c r="CY25" s="281"/>
      <c r="CZ25" s="281"/>
      <c r="DA25" s="281"/>
      <c r="DB25" s="281"/>
      <c r="DC25" s="281"/>
      <c r="DD25" s="281"/>
      <c r="DE25" s="281"/>
      <c r="DF25" s="281"/>
      <c r="DG25" s="281"/>
      <c r="DH25" s="281"/>
      <c r="DI25" s="281"/>
      <c r="DJ25" s="281"/>
      <c r="DK25" s="281"/>
      <c r="DL25" s="281"/>
      <c r="DM25" s="281"/>
      <c r="DN25" s="281"/>
      <c r="DO25" s="281"/>
      <c r="DP25" s="281"/>
      <c r="DQ25" s="281"/>
      <c r="DR25" s="281"/>
      <c r="DS25" s="281"/>
      <c r="DT25" s="281"/>
      <c r="DU25" s="281"/>
      <c r="DV25" s="281"/>
      <c r="DW25" s="281"/>
      <c r="DX25" s="281"/>
      <c r="DY25" s="281"/>
      <c r="DZ25" s="281"/>
      <c r="EA25" s="281"/>
      <c r="EB25" s="281"/>
      <c r="EC25" s="281"/>
      <c r="ED25" s="281"/>
      <c r="EE25" s="281"/>
      <c r="EF25" s="281"/>
      <c r="EG25" s="281"/>
      <c r="EH25" s="281"/>
      <c r="EI25" s="281"/>
      <c r="EJ25" s="281"/>
      <c r="EK25" s="281"/>
      <c r="EL25" s="281"/>
      <c r="EM25" s="281"/>
      <c r="EN25" s="281"/>
      <c r="EO25" s="281"/>
      <c r="EP25" s="281"/>
      <c r="EQ25" s="281"/>
      <c r="ER25" s="281"/>
      <c r="ES25" s="281"/>
      <c r="ET25" s="281"/>
      <c r="EU25" s="281"/>
      <c r="EV25" s="281"/>
      <c r="EW25" s="281"/>
      <c r="EX25" s="281"/>
      <c r="EY25" s="281"/>
      <c r="EZ25" s="281"/>
      <c r="FA25" s="281"/>
      <c r="FB25" s="281"/>
      <c r="FC25" s="281"/>
      <c r="FD25" s="281"/>
      <c r="FE25" s="281"/>
      <c r="FF25" s="281"/>
      <c r="FG25" s="281"/>
      <c r="FH25" s="281"/>
      <c r="FI25" s="281"/>
      <c r="FJ25" s="281"/>
      <c r="FK25" s="281"/>
      <c r="FL25" s="281"/>
      <c r="FM25" s="281"/>
      <c r="FN25" s="281"/>
      <c r="FO25" s="281"/>
      <c r="FP25" s="281"/>
      <c r="FQ25" s="281"/>
      <c r="FR25" s="281"/>
      <c r="FS25" s="281"/>
      <c r="FT25" s="281"/>
      <c r="FU25" s="281"/>
      <c r="FV25" s="281"/>
      <c r="FW25" s="281"/>
      <c r="FX25" s="281"/>
      <c r="FY25" s="281"/>
      <c r="FZ25" s="281"/>
      <c r="GA25" s="281"/>
      <c r="GB25" s="281"/>
      <c r="GC25" s="281"/>
      <c r="GD25" s="281"/>
      <c r="GE25" s="281"/>
      <c r="GF25" s="281"/>
      <c r="GG25" s="281"/>
      <c r="GH25" s="281"/>
      <c r="GI25" s="281"/>
      <c r="GJ25" s="281"/>
      <c r="GK25" s="281"/>
      <c r="GL25" s="281"/>
      <c r="GM25" s="281"/>
      <c r="GN25" s="281"/>
      <c r="GO25" s="281"/>
      <c r="GP25" s="281"/>
      <c r="GQ25" s="281"/>
      <c r="GR25" s="281"/>
      <c r="GS25" s="281"/>
      <c r="GT25" s="281"/>
      <c r="GU25" s="281"/>
      <c r="GV25" s="281"/>
      <c r="GW25" s="281"/>
      <c r="GX25" s="281"/>
      <c r="GY25" s="281"/>
      <c r="GZ25" s="281"/>
      <c r="HA25" s="281"/>
      <c r="HB25" s="281"/>
      <c r="HC25" s="281"/>
      <c r="HD25" s="281"/>
      <c r="HE25" s="281"/>
      <c r="HF25" s="281"/>
      <c r="HG25" s="281"/>
      <c r="HH25" s="281"/>
      <c r="HI25" s="281"/>
      <c r="HJ25" s="281"/>
      <c r="HK25" s="281"/>
      <c r="HL25" s="281"/>
      <c r="HM25" s="281"/>
    </row>
    <row r="26" spans="1:221" s="420" customFormat="1">
      <c r="A26" s="124" t="s">
        <v>932</v>
      </c>
      <c r="B26" s="439"/>
      <c r="C26" s="54"/>
      <c r="D26" s="54"/>
      <c r="E26" s="54"/>
      <c r="F26" s="54"/>
      <c r="G26" s="54"/>
      <c r="H26" s="54"/>
      <c r="I26" s="54"/>
      <c r="J26" s="54"/>
      <c r="K26" s="440" t="s">
        <v>929</v>
      </c>
      <c r="L26" s="440" t="s">
        <v>161</v>
      </c>
      <c r="M26" s="223"/>
      <c r="N26" s="440" t="s">
        <v>937</v>
      </c>
      <c r="O26" s="440" t="s">
        <v>938</v>
      </c>
      <c r="P26" s="440" t="s">
        <v>939</v>
      </c>
      <c r="Q26" s="440" t="s">
        <v>940</v>
      </c>
      <c r="R26" s="124" t="s">
        <v>932</v>
      </c>
      <c r="S26" s="439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281"/>
      <c r="AK26" s="281"/>
      <c r="AL26" s="281"/>
      <c r="AM26" s="281"/>
      <c r="AN26" s="281"/>
      <c r="AO26" s="281"/>
      <c r="AP26" s="281"/>
      <c r="AQ26" s="281"/>
      <c r="AR26" s="281"/>
      <c r="AS26" s="281"/>
      <c r="AT26" s="281"/>
      <c r="AU26" s="281"/>
      <c r="AV26" s="281"/>
      <c r="AW26" s="281"/>
      <c r="AX26" s="281"/>
      <c r="AY26" s="281"/>
      <c r="AZ26" s="281"/>
      <c r="BA26" s="281"/>
      <c r="BB26" s="281"/>
      <c r="BC26" s="281"/>
      <c r="BD26" s="281"/>
      <c r="BE26" s="281"/>
      <c r="BF26" s="281"/>
      <c r="BG26" s="281"/>
      <c r="BH26" s="281"/>
      <c r="BI26" s="281"/>
      <c r="BJ26" s="281"/>
      <c r="BK26" s="281"/>
      <c r="BL26" s="281"/>
      <c r="BM26" s="281"/>
      <c r="BN26" s="281"/>
      <c r="BO26" s="281"/>
      <c r="BP26" s="281"/>
      <c r="BQ26" s="281"/>
      <c r="BR26" s="281"/>
      <c r="BS26" s="281"/>
      <c r="BT26" s="281"/>
      <c r="BU26" s="281"/>
      <c r="BV26" s="281"/>
      <c r="BW26" s="281"/>
      <c r="BX26" s="281"/>
      <c r="BY26" s="281"/>
      <c r="BZ26" s="281"/>
      <c r="CA26" s="281"/>
      <c r="CB26" s="281"/>
      <c r="CC26" s="281"/>
      <c r="CD26" s="281"/>
      <c r="CE26" s="281"/>
      <c r="CF26" s="281"/>
      <c r="CG26" s="281"/>
      <c r="CH26" s="281"/>
      <c r="CI26" s="281"/>
      <c r="CJ26" s="281"/>
      <c r="CK26" s="281"/>
      <c r="CL26" s="281"/>
      <c r="CM26" s="281"/>
      <c r="CN26" s="281"/>
      <c r="CO26" s="281"/>
      <c r="CP26" s="281"/>
      <c r="CQ26" s="281"/>
      <c r="CR26" s="281"/>
      <c r="CS26" s="281"/>
      <c r="CT26" s="281"/>
      <c r="CU26" s="281"/>
      <c r="CV26" s="281"/>
      <c r="CW26" s="281"/>
      <c r="CX26" s="281"/>
      <c r="CY26" s="281"/>
      <c r="CZ26" s="281"/>
      <c r="DA26" s="281"/>
      <c r="DB26" s="281"/>
      <c r="DC26" s="281"/>
      <c r="DD26" s="281"/>
      <c r="DE26" s="281"/>
      <c r="DF26" s="281"/>
      <c r="DG26" s="281"/>
      <c r="DH26" s="281"/>
      <c r="DI26" s="281"/>
      <c r="DJ26" s="281"/>
      <c r="DK26" s="281"/>
      <c r="DL26" s="281"/>
      <c r="DM26" s="281"/>
      <c r="DN26" s="281"/>
      <c r="DO26" s="281"/>
      <c r="DP26" s="281"/>
      <c r="DQ26" s="281"/>
      <c r="DR26" s="281"/>
      <c r="DS26" s="281"/>
      <c r="DT26" s="281"/>
      <c r="DU26" s="281"/>
      <c r="DV26" s="281"/>
      <c r="DW26" s="281"/>
      <c r="DX26" s="281"/>
      <c r="DY26" s="281"/>
      <c r="DZ26" s="281"/>
      <c r="EA26" s="281"/>
      <c r="EB26" s="281"/>
      <c r="EC26" s="281"/>
      <c r="ED26" s="281"/>
      <c r="EE26" s="281"/>
      <c r="EF26" s="281"/>
      <c r="EG26" s="281"/>
      <c r="EH26" s="281"/>
      <c r="EI26" s="281"/>
      <c r="EJ26" s="281"/>
      <c r="EK26" s="281"/>
      <c r="EL26" s="281"/>
      <c r="EM26" s="281"/>
      <c r="EN26" s="281"/>
      <c r="EO26" s="281"/>
      <c r="EP26" s="281"/>
      <c r="EQ26" s="281"/>
      <c r="ER26" s="281"/>
      <c r="ES26" s="281"/>
      <c r="ET26" s="281"/>
      <c r="EU26" s="281"/>
      <c r="EV26" s="281"/>
      <c r="EW26" s="281"/>
      <c r="EX26" s="281"/>
      <c r="EY26" s="281"/>
      <c r="EZ26" s="281"/>
      <c r="FA26" s="281"/>
      <c r="FB26" s="281"/>
      <c r="FC26" s="281"/>
      <c r="FD26" s="281"/>
      <c r="FE26" s="281"/>
      <c r="FF26" s="281"/>
      <c r="FG26" s="281"/>
      <c r="FH26" s="281"/>
      <c r="FI26" s="281"/>
      <c r="FJ26" s="281"/>
      <c r="FK26" s="281"/>
      <c r="FL26" s="281"/>
      <c r="FM26" s="281"/>
      <c r="FN26" s="281"/>
      <c r="FO26" s="281"/>
      <c r="FP26" s="281"/>
      <c r="FQ26" s="281"/>
      <c r="FR26" s="281"/>
      <c r="FS26" s="281"/>
      <c r="FT26" s="281"/>
      <c r="FU26" s="281"/>
      <c r="FV26" s="281"/>
      <c r="FW26" s="281"/>
      <c r="FX26" s="281"/>
      <c r="FY26" s="281"/>
      <c r="FZ26" s="281"/>
      <c r="GA26" s="281"/>
      <c r="GB26" s="281"/>
      <c r="GC26" s="281"/>
      <c r="GD26" s="281"/>
      <c r="GE26" s="281"/>
      <c r="GF26" s="281"/>
      <c r="GG26" s="281"/>
      <c r="GH26" s="281"/>
      <c r="GI26" s="281"/>
      <c r="GJ26" s="281"/>
      <c r="GK26" s="281"/>
      <c r="GL26" s="281"/>
      <c r="GM26" s="281"/>
      <c r="GN26" s="281"/>
      <c r="GO26" s="281"/>
      <c r="GP26" s="281"/>
      <c r="GQ26" s="281"/>
      <c r="GR26" s="281"/>
      <c r="GS26" s="281"/>
      <c r="GT26" s="281"/>
      <c r="GU26" s="281"/>
      <c r="GV26" s="281"/>
      <c r="GW26" s="281"/>
      <c r="GX26" s="281"/>
      <c r="GY26" s="281"/>
      <c r="GZ26" s="281"/>
      <c r="HA26" s="281"/>
      <c r="HB26" s="281"/>
      <c r="HC26" s="281"/>
      <c r="HD26" s="281"/>
      <c r="HE26" s="281"/>
      <c r="HF26" s="281"/>
      <c r="HG26" s="281"/>
      <c r="HH26" s="281"/>
      <c r="HI26" s="281"/>
      <c r="HJ26" s="281"/>
      <c r="HK26" s="281"/>
      <c r="HL26" s="281"/>
      <c r="HM26" s="281"/>
    </row>
    <row r="27" spans="1:221" s="420" customFormat="1">
      <c r="A27" s="441" t="s">
        <v>941</v>
      </c>
      <c r="B27" s="442"/>
      <c r="C27" s="219">
        <v>30</v>
      </c>
      <c r="D27" s="219">
        <v>30</v>
      </c>
      <c r="E27" s="219">
        <v>30</v>
      </c>
      <c r="F27" s="219">
        <v>30</v>
      </c>
      <c r="G27" s="219">
        <v>30</v>
      </c>
      <c r="H27" s="219"/>
      <c r="I27" s="219"/>
      <c r="J27" s="219"/>
      <c r="K27" s="493" t="e">
        <f>+Calculation!#REF!/Calculation!R2</f>
        <v>#REF!</v>
      </c>
      <c r="L27" s="493" t="e">
        <f>+Calculation!#REF!/Calculation!R2</f>
        <v>#REF!</v>
      </c>
      <c r="M27" s="224">
        <v>60</v>
      </c>
      <c r="N27" s="493" t="e">
        <f>+Calculation!#REF!/Calculation!R2</f>
        <v>#REF!</v>
      </c>
      <c r="O27" s="493" t="e">
        <f>+Calculation!#REF!/Calculation!R2</f>
        <v>#REF!</v>
      </c>
      <c r="P27" s="493" t="e">
        <f>+Calculation!#REF!/Calculation!R2</f>
        <v>#REF!</v>
      </c>
      <c r="Q27" s="493" t="e">
        <f>+Calculation!#REF!/Calculation!R2</f>
        <v>#REF!</v>
      </c>
      <c r="R27" s="125" t="s">
        <v>941</v>
      </c>
      <c r="S27" s="126"/>
      <c r="T27" s="55"/>
      <c r="U27" s="55"/>
      <c r="V27" s="55"/>
      <c r="W27" s="55"/>
      <c r="X27" s="55"/>
      <c r="Y27" s="55" t="s">
        <v>250</v>
      </c>
      <c r="Z27" s="55" t="s">
        <v>250</v>
      </c>
      <c r="AA27" s="55" t="s">
        <v>165</v>
      </c>
      <c r="AB27" s="55" t="s">
        <v>165</v>
      </c>
      <c r="AC27" s="55"/>
      <c r="AD27" s="55" t="s">
        <v>250</v>
      </c>
      <c r="AE27" s="55"/>
      <c r="AF27" s="55"/>
      <c r="AG27" s="55"/>
      <c r="AH27" s="55"/>
      <c r="AI27" s="55"/>
      <c r="AJ27" s="281"/>
      <c r="AK27" s="281"/>
      <c r="AL27" s="281"/>
      <c r="AM27" s="281"/>
      <c r="AN27" s="281"/>
      <c r="AO27" s="281"/>
      <c r="AP27" s="281"/>
      <c r="AQ27" s="281"/>
      <c r="AR27" s="281"/>
      <c r="AS27" s="281"/>
      <c r="AT27" s="281"/>
      <c r="AU27" s="281"/>
      <c r="AV27" s="281"/>
      <c r="AW27" s="281"/>
      <c r="AX27" s="281"/>
      <c r="AY27" s="281"/>
      <c r="AZ27" s="281"/>
      <c r="BA27" s="281"/>
      <c r="BB27" s="281"/>
      <c r="BC27" s="281"/>
      <c r="BD27" s="281"/>
      <c r="BE27" s="281"/>
      <c r="BF27" s="281"/>
      <c r="BG27" s="281"/>
      <c r="BH27" s="281"/>
      <c r="BI27" s="281"/>
      <c r="BJ27" s="281"/>
      <c r="BK27" s="281"/>
      <c r="BL27" s="281"/>
      <c r="BM27" s="281"/>
      <c r="BN27" s="281"/>
      <c r="BO27" s="281"/>
      <c r="BP27" s="281"/>
      <c r="BQ27" s="281"/>
      <c r="BR27" s="281"/>
      <c r="BS27" s="281"/>
      <c r="BT27" s="281"/>
      <c r="BU27" s="281"/>
      <c r="BV27" s="281"/>
      <c r="BW27" s="281"/>
      <c r="BX27" s="281"/>
      <c r="BY27" s="281"/>
      <c r="BZ27" s="281"/>
      <c r="CA27" s="281"/>
      <c r="CB27" s="281"/>
      <c r="CC27" s="281"/>
      <c r="CD27" s="281"/>
      <c r="CE27" s="281"/>
      <c r="CF27" s="281"/>
      <c r="CG27" s="281"/>
      <c r="CH27" s="281"/>
      <c r="CI27" s="281"/>
      <c r="CJ27" s="281"/>
      <c r="CK27" s="281"/>
      <c r="CL27" s="281"/>
      <c r="CM27" s="281"/>
      <c r="CN27" s="281"/>
      <c r="CO27" s="281"/>
      <c r="CP27" s="281"/>
      <c r="CQ27" s="281"/>
      <c r="CR27" s="281"/>
      <c r="CS27" s="281"/>
      <c r="CT27" s="281"/>
      <c r="CU27" s="281"/>
      <c r="CV27" s="281"/>
      <c r="CW27" s="281"/>
      <c r="CX27" s="281"/>
      <c r="CY27" s="281"/>
      <c r="CZ27" s="281"/>
      <c r="DA27" s="281"/>
      <c r="DB27" s="281"/>
      <c r="DC27" s="281"/>
      <c r="DD27" s="281"/>
      <c r="DE27" s="281"/>
      <c r="DF27" s="281"/>
      <c r="DG27" s="281"/>
      <c r="DH27" s="281"/>
      <c r="DI27" s="281"/>
      <c r="DJ27" s="281"/>
      <c r="DK27" s="281"/>
      <c r="DL27" s="281"/>
      <c r="DM27" s="281"/>
      <c r="DN27" s="281"/>
      <c r="DO27" s="281"/>
      <c r="DP27" s="281"/>
      <c r="DQ27" s="281"/>
      <c r="DR27" s="281"/>
      <c r="DS27" s="281"/>
      <c r="DT27" s="281"/>
      <c r="DU27" s="281"/>
      <c r="DV27" s="281"/>
      <c r="DW27" s="281"/>
      <c r="DX27" s="281"/>
      <c r="DY27" s="281"/>
      <c r="DZ27" s="281"/>
      <c r="EA27" s="281"/>
      <c r="EB27" s="281"/>
      <c r="EC27" s="281"/>
      <c r="ED27" s="281"/>
      <c r="EE27" s="281"/>
      <c r="EF27" s="281"/>
      <c r="EG27" s="281"/>
      <c r="EH27" s="281"/>
      <c r="EI27" s="281"/>
      <c r="EJ27" s="281"/>
      <c r="EK27" s="281"/>
      <c r="EL27" s="281"/>
      <c r="EM27" s="281"/>
      <c r="EN27" s="281"/>
      <c r="EO27" s="281"/>
      <c r="EP27" s="281"/>
      <c r="EQ27" s="281"/>
      <c r="ER27" s="281"/>
      <c r="ES27" s="281"/>
      <c r="ET27" s="281"/>
      <c r="EU27" s="281"/>
      <c r="EV27" s="281"/>
      <c r="EW27" s="281"/>
      <c r="EX27" s="281"/>
      <c r="EY27" s="281"/>
      <c r="EZ27" s="281"/>
      <c r="FA27" s="281"/>
      <c r="FB27" s="281"/>
      <c r="FC27" s="281"/>
      <c r="FD27" s="281"/>
      <c r="FE27" s="281"/>
      <c r="FF27" s="281"/>
      <c r="FG27" s="281"/>
      <c r="FH27" s="281"/>
      <c r="FI27" s="281"/>
      <c r="FJ27" s="281"/>
      <c r="FK27" s="281"/>
      <c r="FL27" s="281"/>
      <c r="FM27" s="281"/>
      <c r="FN27" s="281"/>
      <c r="FO27" s="281"/>
      <c r="FP27" s="281"/>
      <c r="FQ27" s="281"/>
      <c r="FR27" s="281"/>
      <c r="FS27" s="281"/>
      <c r="FT27" s="281"/>
      <c r="FU27" s="281"/>
      <c r="FV27" s="281"/>
      <c r="FW27" s="281"/>
      <c r="FX27" s="281"/>
      <c r="FY27" s="281"/>
      <c r="FZ27" s="281"/>
      <c r="GA27" s="281"/>
      <c r="GB27" s="281"/>
      <c r="GC27" s="281"/>
      <c r="GD27" s="281"/>
      <c r="GE27" s="281"/>
      <c r="GF27" s="281"/>
      <c r="GG27" s="281"/>
      <c r="GH27" s="281"/>
      <c r="GI27" s="281"/>
      <c r="GJ27" s="281"/>
      <c r="GK27" s="281"/>
      <c r="GL27" s="281"/>
      <c r="GM27" s="281"/>
      <c r="GN27" s="281"/>
      <c r="GO27" s="281"/>
      <c r="GP27" s="281"/>
      <c r="GQ27" s="281"/>
      <c r="GR27" s="281"/>
      <c r="GS27" s="281"/>
      <c r="GT27" s="281"/>
      <c r="GU27" s="281"/>
      <c r="GV27" s="281"/>
      <c r="GW27" s="281"/>
      <c r="GX27" s="281"/>
      <c r="GY27" s="281"/>
      <c r="GZ27" s="281"/>
      <c r="HA27" s="281"/>
      <c r="HB27" s="281"/>
      <c r="HC27" s="281"/>
      <c r="HD27" s="281"/>
      <c r="HE27" s="281"/>
      <c r="HF27" s="281"/>
      <c r="HG27" s="281"/>
      <c r="HH27" s="281"/>
      <c r="HI27" s="281"/>
      <c r="HJ27" s="281"/>
      <c r="HK27" s="281"/>
      <c r="HL27" s="281"/>
      <c r="HM27" s="281"/>
    </row>
    <row r="28" spans="1:221" s="420" customFormat="1">
      <c r="A28" s="281"/>
      <c r="B28" s="281"/>
      <c r="C28" s="435" t="s">
        <v>274</v>
      </c>
      <c r="D28" s="435" t="s">
        <v>275</v>
      </c>
      <c r="E28" s="435" t="s">
        <v>157</v>
      </c>
      <c r="F28" s="435" t="s">
        <v>158</v>
      </c>
      <c r="G28" s="435" t="s">
        <v>159</v>
      </c>
      <c r="H28" s="435" t="s">
        <v>160</v>
      </c>
      <c r="I28" s="435" t="s">
        <v>918</v>
      </c>
      <c r="J28" s="435" t="s">
        <v>161</v>
      </c>
      <c r="K28" s="440" t="s">
        <v>942</v>
      </c>
      <c r="L28" s="440" t="s">
        <v>943</v>
      </c>
      <c r="M28" s="436" t="s">
        <v>162</v>
      </c>
      <c r="N28" s="440" t="s">
        <v>944</v>
      </c>
      <c r="O28" s="440" t="s">
        <v>945</v>
      </c>
      <c r="P28" s="440" t="s">
        <v>946</v>
      </c>
      <c r="Q28" s="440" t="s">
        <v>947</v>
      </c>
      <c r="R28" s="443"/>
      <c r="S28" s="444"/>
      <c r="T28" s="435" t="s">
        <v>919</v>
      </c>
      <c r="U28" s="435" t="s">
        <v>920</v>
      </c>
      <c r="V28" s="437" t="s">
        <v>921</v>
      </c>
      <c r="W28" s="437" t="s">
        <v>922</v>
      </c>
      <c r="X28" s="437" t="s">
        <v>923</v>
      </c>
      <c r="Y28" s="435" t="s">
        <v>924</v>
      </c>
      <c r="Z28" s="435" t="s">
        <v>925</v>
      </c>
      <c r="AA28" s="435" t="s">
        <v>926</v>
      </c>
      <c r="AB28" s="435" t="s">
        <v>927</v>
      </c>
      <c r="AC28" s="435" t="s">
        <v>928</v>
      </c>
      <c r="AD28" s="438" t="s">
        <v>162</v>
      </c>
      <c r="AE28" s="435" t="s">
        <v>929</v>
      </c>
      <c r="AF28" s="435" t="s">
        <v>930</v>
      </c>
      <c r="AG28" s="435" t="s">
        <v>931</v>
      </c>
      <c r="AH28" s="435" t="s">
        <v>913</v>
      </c>
      <c r="AI28" s="435" t="s">
        <v>912</v>
      </c>
      <c r="AJ28" s="281"/>
      <c r="AK28" s="281"/>
      <c r="AL28" s="281"/>
      <c r="AM28" s="281"/>
      <c r="AN28" s="281"/>
      <c r="AO28" s="281"/>
      <c r="AP28" s="281"/>
      <c r="AQ28" s="281"/>
      <c r="AR28" s="281"/>
      <c r="AS28" s="281"/>
      <c r="AT28" s="281"/>
      <c r="AU28" s="281"/>
      <c r="AV28" s="281"/>
      <c r="AW28" s="281"/>
      <c r="AX28" s="281"/>
      <c r="AY28" s="281"/>
      <c r="AZ28" s="281"/>
      <c r="BA28" s="281"/>
      <c r="BB28" s="281"/>
      <c r="BC28" s="281"/>
      <c r="BD28" s="281"/>
      <c r="BE28" s="281"/>
      <c r="BF28" s="281"/>
      <c r="BG28" s="281"/>
      <c r="BH28" s="281"/>
      <c r="BI28" s="281"/>
      <c r="BJ28" s="281"/>
      <c r="BK28" s="281"/>
      <c r="BL28" s="281"/>
      <c r="BM28" s="281"/>
      <c r="BN28" s="281"/>
      <c r="BO28" s="281"/>
      <c r="BP28" s="281"/>
      <c r="BQ28" s="281"/>
      <c r="BR28" s="281"/>
      <c r="BS28" s="281"/>
      <c r="BT28" s="281"/>
      <c r="BU28" s="281"/>
      <c r="BV28" s="281"/>
      <c r="BW28" s="281"/>
      <c r="BX28" s="281"/>
      <c r="BY28" s="281"/>
      <c r="BZ28" s="281"/>
      <c r="CA28" s="281"/>
      <c r="CB28" s="281"/>
      <c r="CC28" s="281"/>
      <c r="CD28" s="281"/>
      <c r="CE28" s="281"/>
      <c r="CF28" s="281"/>
      <c r="CG28" s="281"/>
      <c r="CH28" s="281"/>
      <c r="CI28" s="281"/>
      <c r="CJ28" s="281"/>
      <c r="CK28" s="281"/>
      <c r="CL28" s="281"/>
      <c r="CM28" s="281"/>
      <c r="CN28" s="281"/>
      <c r="CO28" s="281"/>
      <c r="CP28" s="281"/>
      <c r="CQ28" s="281"/>
      <c r="CR28" s="281"/>
      <c r="CS28" s="281"/>
      <c r="CT28" s="281"/>
      <c r="CU28" s="281"/>
      <c r="CV28" s="281"/>
      <c r="CW28" s="281"/>
      <c r="CX28" s="281"/>
      <c r="CY28" s="281"/>
      <c r="CZ28" s="281"/>
      <c r="DA28" s="281"/>
      <c r="DB28" s="281"/>
      <c r="DC28" s="281"/>
      <c r="DD28" s="281"/>
      <c r="DE28" s="281"/>
      <c r="DF28" s="281"/>
      <c r="DG28" s="281"/>
      <c r="DH28" s="281"/>
      <c r="DI28" s="281"/>
      <c r="DJ28" s="281"/>
      <c r="DK28" s="281"/>
      <c r="DL28" s="281"/>
      <c r="DM28" s="281"/>
      <c r="DN28" s="281"/>
      <c r="DO28" s="281"/>
      <c r="DP28" s="281"/>
      <c r="DQ28" s="281"/>
      <c r="DR28" s="281"/>
      <c r="DS28" s="281"/>
      <c r="DT28" s="281"/>
      <c r="DU28" s="281"/>
      <c r="DV28" s="281"/>
      <c r="DW28" s="281"/>
      <c r="DX28" s="281"/>
      <c r="DY28" s="281"/>
      <c r="DZ28" s="281"/>
      <c r="EA28" s="281"/>
      <c r="EB28" s="281"/>
      <c r="EC28" s="281"/>
      <c r="ED28" s="281"/>
      <c r="EE28" s="281"/>
      <c r="EF28" s="281"/>
      <c r="EG28" s="281"/>
      <c r="EH28" s="281"/>
      <c r="EI28" s="281"/>
      <c r="EJ28" s="281"/>
      <c r="EK28" s="281"/>
      <c r="EL28" s="281"/>
      <c r="EM28" s="281"/>
      <c r="EN28" s="281"/>
      <c r="EO28" s="281"/>
      <c r="EP28" s="281"/>
      <c r="EQ28" s="281"/>
      <c r="ER28" s="281"/>
      <c r="ES28" s="281"/>
      <c r="ET28" s="281"/>
      <c r="EU28" s="281"/>
      <c r="EV28" s="281"/>
      <c r="EW28" s="281"/>
      <c r="EX28" s="281"/>
      <c r="EY28" s="281"/>
      <c r="EZ28" s="281"/>
      <c r="FA28" s="281"/>
      <c r="FB28" s="281"/>
      <c r="FC28" s="281"/>
      <c r="FD28" s="281"/>
      <c r="FE28" s="281"/>
      <c r="FF28" s="281"/>
      <c r="FG28" s="281"/>
      <c r="FH28" s="281"/>
      <c r="FI28" s="281"/>
      <c r="FJ28" s="281"/>
      <c r="FK28" s="281"/>
      <c r="FL28" s="281"/>
      <c r="FM28" s="281"/>
      <c r="FN28" s="281"/>
      <c r="FO28" s="281"/>
      <c r="FP28" s="281"/>
      <c r="FQ28" s="281"/>
      <c r="FR28" s="281"/>
      <c r="FS28" s="281"/>
      <c r="FT28" s="281"/>
      <c r="FU28" s="281"/>
      <c r="FV28" s="281"/>
      <c r="FW28" s="281"/>
      <c r="FX28" s="281"/>
      <c r="FY28" s="281"/>
      <c r="FZ28" s="281"/>
      <c r="GA28" s="281"/>
      <c r="GB28" s="281"/>
      <c r="GC28" s="281"/>
      <c r="GD28" s="281"/>
      <c r="GE28" s="281"/>
      <c r="GF28" s="281"/>
      <c r="GG28" s="281"/>
      <c r="GH28" s="281"/>
      <c r="GI28" s="281"/>
      <c r="GJ28" s="281"/>
      <c r="GK28" s="281"/>
      <c r="GL28" s="281"/>
      <c r="GM28" s="281"/>
      <c r="GN28" s="281"/>
      <c r="GO28" s="281"/>
      <c r="GP28" s="281"/>
      <c r="GQ28" s="281"/>
      <c r="GR28" s="281"/>
      <c r="GS28" s="281"/>
      <c r="GT28" s="281"/>
      <c r="GU28" s="281"/>
      <c r="GV28" s="281"/>
      <c r="GW28" s="281"/>
      <c r="GX28" s="281"/>
      <c r="GY28" s="281"/>
      <c r="GZ28" s="281"/>
      <c r="HA28" s="281"/>
      <c r="HB28" s="281"/>
      <c r="HC28" s="281"/>
      <c r="HD28" s="281"/>
      <c r="HE28" s="281"/>
      <c r="HF28" s="281"/>
      <c r="HG28" s="281"/>
      <c r="HH28" s="281"/>
      <c r="HI28" s="281"/>
      <c r="HJ28" s="281"/>
      <c r="HK28" s="281"/>
      <c r="HL28" s="281"/>
      <c r="HM28" s="281"/>
    </row>
    <row r="29" spans="1:221" s="420" customFormat="1">
      <c r="A29" s="494" t="s">
        <v>163</v>
      </c>
      <c r="B29" s="494" t="s">
        <v>948</v>
      </c>
      <c r="C29" s="495">
        <f t="shared" ref="C29:M29" si="0">SUM(C22:C27)</f>
        <v>734.89933333333329</v>
      </c>
      <c r="D29" s="495">
        <f t="shared" si="0"/>
        <v>656.86750000000006</v>
      </c>
      <c r="E29" s="495">
        <f t="shared" si="0"/>
        <v>621.7120000000001</v>
      </c>
      <c r="F29" s="495">
        <f t="shared" si="0"/>
        <v>613.31133333333332</v>
      </c>
      <c r="G29" s="495">
        <f t="shared" si="0"/>
        <v>594.42257142857147</v>
      </c>
      <c r="H29" s="495">
        <f t="shared" si="0"/>
        <v>543.99225000000001</v>
      </c>
      <c r="I29" s="495">
        <f t="shared" si="0"/>
        <v>533.66977777777788</v>
      </c>
      <c r="J29" s="495" t="e">
        <f t="shared" si="0"/>
        <v>#REF!</v>
      </c>
      <c r="K29" s="493" t="e">
        <f>+Calculation!#REF!/Calculation!R2</f>
        <v>#REF!</v>
      </c>
      <c r="L29" s="493" t="e">
        <f>+Calculation!#REF!/Calculation!R2</f>
        <v>#REF!</v>
      </c>
      <c r="M29" s="495">
        <f t="shared" si="0"/>
        <v>220.25</v>
      </c>
      <c r="N29" s="493" t="e">
        <f>+Calculation!#REF!/Calculation!R2</f>
        <v>#REF!</v>
      </c>
      <c r="O29" s="493" t="e">
        <f>+Calculation!#REF!/Calculation!R2</f>
        <v>#REF!</v>
      </c>
      <c r="P29" s="493" t="e">
        <f>+Calculation!#REF!/Calculation!R2</f>
        <v>#REF!</v>
      </c>
      <c r="Q29" s="493" t="e">
        <f>+Calculation!#REF!/Calculation!R2</f>
        <v>#REF!</v>
      </c>
      <c r="R29" s="498" t="s">
        <v>163</v>
      </c>
      <c r="S29" s="498" t="s">
        <v>948</v>
      </c>
      <c r="T29" s="499">
        <f t="shared" ref="T29:AI29" si="1">SUM(T22:T27)</f>
        <v>0</v>
      </c>
      <c r="U29" s="499">
        <f t="shared" si="1"/>
        <v>0</v>
      </c>
      <c r="V29" s="499">
        <f t="shared" si="1"/>
        <v>0</v>
      </c>
      <c r="W29" s="499">
        <f t="shared" si="1"/>
        <v>0</v>
      </c>
      <c r="X29" s="499">
        <f t="shared" si="1"/>
        <v>0</v>
      </c>
      <c r="Y29" s="499">
        <f t="shared" si="1"/>
        <v>0</v>
      </c>
      <c r="Z29" s="499">
        <f t="shared" si="1"/>
        <v>0</v>
      </c>
      <c r="AA29" s="499">
        <f t="shared" si="1"/>
        <v>0</v>
      </c>
      <c r="AB29" s="499">
        <f t="shared" si="1"/>
        <v>0</v>
      </c>
      <c r="AC29" s="495">
        <f t="shared" si="1"/>
        <v>0</v>
      </c>
      <c r="AD29" s="499">
        <f t="shared" si="1"/>
        <v>0</v>
      </c>
      <c r="AE29" s="495">
        <f t="shared" si="1"/>
        <v>0</v>
      </c>
      <c r="AF29" s="495">
        <f t="shared" si="1"/>
        <v>0</v>
      </c>
      <c r="AG29" s="495">
        <f t="shared" si="1"/>
        <v>0</v>
      </c>
      <c r="AH29" s="495">
        <f t="shared" si="1"/>
        <v>0</v>
      </c>
      <c r="AI29" s="495">
        <f t="shared" si="1"/>
        <v>0</v>
      </c>
      <c r="AJ29" s="281"/>
      <c r="AK29" s="281"/>
      <c r="AL29" s="281"/>
      <c r="AM29" s="281"/>
      <c r="AN29" s="281"/>
      <c r="AO29" s="281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81"/>
      <c r="BB29" s="281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81"/>
      <c r="BO29" s="281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81"/>
      <c r="CB29" s="281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81"/>
      <c r="CO29" s="281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81"/>
      <c r="DB29" s="281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81"/>
      <c r="DO29" s="281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81"/>
      <c r="EB29" s="281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81"/>
      <c r="EO29" s="281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81"/>
      <c r="FB29" s="281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81"/>
      <c r="FO29" s="281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81"/>
      <c r="GB29" s="281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81"/>
      <c r="GO29" s="281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81"/>
      <c r="HB29" s="281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</row>
    <row r="30" spans="1:221" s="420" customFormat="1" ht="16.5" thickBot="1">
      <c r="A30" s="281"/>
      <c r="B30" s="281"/>
      <c r="C30" s="435" t="s">
        <v>274</v>
      </c>
      <c r="D30" s="435" t="s">
        <v>275</v>
      </c>
      <c r="E30" s="435" t="s">
        <v>157</v>
      </c>
      <c r="F30" s="435" t="s">
        <v>158</v>
      </c>
      <c r="G30" s="435" t="s">
        <v>159</v>
      </c>
      <c r="H30" s="435" t="s">
        <v>160</v>
      </c>
      <c r="I30" s="435" t="s">
        <v>918</v>
      </c>
      <c r="J30" s="435" t="s">
        <v>161</v>
      </c>
      <c r="K30" s="440" t="s">
        <v>949</v>
      </c>
      <c r="L30" s="440" t="s">
        <v>950</v>
      </c>
      <c r="M30" s="436" t="s">
        <v>162</v>
      </c>
      <c r="N30" s="440" t="s">
        <v>951</v>
      </c>
      <c r="O30" s="440" t="s">
        <v>952</v>
      </c>
      <c r="P30" s="440" t="s">
        <v>953</v>
      </c>
      <c r="Q30" s="440" t="s">
        <v>954</v>
      </c>
      <c r="R30" s="445"/>
      <c r="S30" s="446"/>
      <c r="T30" s="435" t="s">
        <v>919</v>
      </c>
      <c r="U30" s="435" t="s">
        <v>920</v>
      </c>
      <c r="V30" s="437" t="s">
        <v>921</v>
      </c>
      <c r="W30" s="437" t="s">
        <v>922</v>
      </c>
      <c r="X30" s="437" t="s">
        <v>923</v>
      </c>
      <c r="Y30" s="435" t="s">
        <v>924</v>
      </c>
      <c r="Z30" s="435" t="s">
        <v>925</v>
      </c>
      <c r="AA30" s="435" t="s">
        <v>926</v>
      </c>
      <c r="AB30" s="435" t="s">
        <v>927</v>
      </c>
      <c r="AC30" s="435" t="s">
        <v>928</v>
      </c>
      <c r="AD30" s="438" t="s">
        <v>162</v>
      </c>
      <c r="AE30" s="435" t="s">
        <v>929</v>
      </c>
      <c r="AF30" s="435" t="s">
        <v>930</v>
      </c>
      <c r="AG30" s="435" t="s">
        <v>931</v>
      </c>
      <c r="AH30" s="435" t="s">
        <v>913</v>
      </c>
      <c r="AI30" s="435" t="s">
        <v>912</v>
      </c>
      <c r="AJ30" s="281"/>
      <c r="AK30" s="281"/>
      <c r="AL30" s="281"/>
      <c r="AM30" s="281"/>
      <c r="AN30" s="281"/>
      <c r="AO30" s="281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81"/>
      <c r="BB30" s="281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81"/>
      <c r="BO30" s="281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81"/>
      <c r="CB30" s="281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81"/>
      <c r="CO30" s="281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81"/>
      <c r="DB30" s="281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81"/>
      <c r="DO30" s="281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81"/>
      <c r="EB30" s="281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81"/>
      <c r="EO30" s="281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81"/>
      <c r="FB30" s="281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81"/>
      <c r="FO30" s="281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81"/>
      <c r="GB30" s="281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81"/>
      <c r="GO30" s="281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81"/>
      <c r="HB30" s="281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</row>
    <row r="31" spans="1:221" s="420" customFormat="1" ht="16.5" thickBot="1">
      <c r="A31" s="215" t="s">
        <v>163</v>
      </c>
      <c r="B31" s="216" t="s">
        <v>948</v>
      </c>
      <c r="C31" s="129" t="s">
        <v>2304</v>
      </c>
      <c r="D31" s="130" t="s">
        <v>2303</v>
      </c>
      <c r="E31" s="56" t="s">
        <v>2302</v>
      </c>
      <c r="F31" s="57" t="s">
        <v>2301</v>
      </c>
      <c r="G31" s="57" t="s">
        <v>2300</v>
      </c>
      <c r="H31" s="57" t="s">
        <v>250</v>
      </c>
      <c r="I31" s="57" t="s">
        <v>250</v>
      </c>
      <c r="J31" s="57" t="s">
        <v>250</v>
      </c>
      <c r="K31" s="493" t="e">
        <f>+Calculation!#REF!/Calculation!R2</f>
        <v>#REF!</v>
      </c>
      <c r="L31" s="493" t="e">
        <f>+Calculation!#REF!/Calculation!R2</f>
        <v>#REF!</v>
      </c>
      <c r="M31" s="225" t="s">
        <v>2299</v>
      </c>
      <c r="N31" s="493" t="e">
        <f>+Calculation!#REF!/Calculation!R2</f>
        <v>#REF!</v>
      </c>
      <c r="O31" s="493" t="e">
        <f>+Calculation!#REF!/Calculation!R2</f>
        <v>#REF!</v>
      </c>
      <c r="P31" s="493" t="e">
        <f>+Calculation!#REF!/Calculation!R2</f>
        <v>#REF!</v>
      </c>
      <c r="Q31" s="493" t="e">
        <f>+Calculation!#REF!/Calculation!R2</f>
        <v>#REF!</v>
      </c>
      <c r="R31" s="127" t="s">
        <v>163</v>
      </c>
      <c r="S31" s="128" t="s">
        <v>948</v>
      </c>
      <c r="T31" s="131" t="s">
        <v>250</v>
      </c>
      <c r="U31" s="131" t="s">
        <v>250</v>
      </c>
      <c r="V31" s="131" t="s">
        <v>250</v>
      </c>
      <c r="W31" s="129" t="s">
        <v>250</v>
      </c>
      <c r="X31" s="129" t="s">
        <v>250</v>
      </c>
      <c r="Y31" s="131" t="s">
        <v>250</v>
      </c>
      <c r="Z31" s="131" t="s">
        <v>250</v>
      </c>
      <c r="AA31" s="130" t="s">
        <v>250</v>
      </c>
      <c r="AB31" s="500" t="s">
        <v>250</v>
      </c>
      <c r="AC31" s="57" t="s">
        <v>250</v>
      </c>
      <c r="AD31" s="57" t="s">
        <v>250</v>
      </c>
      <c r="AE31" s="57" t="s">
        <v>250</v>
      </c>
      <c r="AF31" s="57" t="s">
        <v>250</v>
      </c>
      <c r="AG31" s="57" t="s">
        <v>165</v>
      </c>
      <c r="AH31" s="57" t="s">
        <v>250</v>
      </c>
      <c r="AI31" s="57" t="s">
        <v>250</v>
      </c>
      <c r="AJ31" s="281" t="s">
        <v>250</v>
      </c>
      <c r="AK31" s="281" t="s">
        <v>250</v>
      </c>
      <c r="AL31" s="281"/>
      <c r="AM31" s="281"/>
      <c r="AN31" s="281"/>
      <c r="AO31" s="281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81"/>
      <c r="BB31" s="281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81"/>
      <c r="BO31" s="281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81"/>
      <c r="CB31" s="281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81"/>
      <c r="CO31" s="281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81"/>
      <c r="DB31" s="281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81"/>
      <c r="DO31" s="281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81"/>
      <c r="EB31" s="281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81"/>
      <c r="EO31" s="281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81"/>
      <c r="FB31" s="281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81"/>
      <c r="FO31" s="281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81"/>
      <c r="GB31" s="281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81"/>
      <c r="GO31" s="281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81"/>
      <c r="HB31" s="281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</row>
    <row r="32" spans="1:221" s="420" customFormat="1">
      <c r="A32" s="281"/>
      <c r="B32" s="281"/>
      <c r="C32" s="868" t="s">
        <v>2286</v>
      </c>
      <c r="D32" s="868" t="s">
        <v>2286</v>
      </c>
      <c r="E32" s="868" t="s">
        <v>2286</v>
      </c>
      <c r="F32" s="868" t="s">
        <v>2286</v>
      </c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/>
      <c r="AO32" s="281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1"/>
      <c r="BA32" s="281"/>
      <c r="BB32" s="281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1"/>
      <c r="BN32" s="281"/>
      <c r="BO32" s="281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1"/>
      <c r="CA32" s="281"/>
      <c r="CB32" s="281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1"/>
      <c r="CN32" s="281"/>
      <c r="CO32" s="281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1"/>
      <c r="DA32" s="281"/>
      <c r="DB32" s="281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1"/>
      <c r="DN32" s="281"/>
      <c r="DO32" s="281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1"/>
      <c r="EA32" s="281"/>
      <c r="EB32" s="281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1"/>
      <c r="EN32" s="281"/>
      <c r="EO32" s="281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1"/>
      <c r="FA32" s="281"/>
      <c r="FB32" s="281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1"/>
      <c r="FN32" s="281"/>
      <c r="FO32" s="281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1"/>
      <c r="GA32" s="281"/>
      <c r="GB32" s="281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1"/>
      <c r="GN32" s="281"/>
      <c r="GO32" s="281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1"/>
      <c r="HA32" s="281"/>
      <c r="HB32" s="281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1"/>
    </row>
    <row r="33" spans="1:30" s="281" customFormat="1" ht="16.5" thickBot="1">
      <c r="A33" s="280" t="s">
        <v>1275</v>
      </c>
      <c r="F33" s="58"/>
      <c r="G33" s="58"/>
      <c r="H33" s="58"/>
      <c r="I33" s="58"/>
      <c r="J33" s="58"/>
    </row>
    <row r="34" spans="1:30" s="281" customFormat="1" ht="16.5" thickBot="1">
      <c r="A34" s="228" t="s">
        <v>955</v>
      </c>
      <c r="B34" s="447"/>
      <c r="C34" s="229" t="s">
        <v>1276</v>
      </c>
      <c r="D34" s="448"/>
      <c r="E34" s="448"/>
      <c r="F34" s="448"/>
      <c r="G34" s="448"/>
      <c r="H34" s="449"/>
      <c r="J34" s="450" t="s">
        <v>956</v>
      </c>
      <c r="K34" s="451"/>
      <c r="L34" s="452" t="s">
        <v>957</v>
      </c>
      <c r="M34" s="453"/>
      <c r="N34" s="454"/>
      <c r="U34" s="455" t="s">
        <v>956</v>
      </c>
      <c r="V34" s="456"/>
      <c r="W34" s="457" t="s">
        <v>957</v>
      </c>
      <c r="X34" s="458"/>
      <c r="Y34" s="456"/>
      <c r="Z34" s="459"/>
    </row>
    <row r="35" spans="1:30" s="281" customFormat="1" ht="18.75">
      <c r="A35" s="230" t="s">
        <v>1277</v>
      </c>
      <c r="B35" s="434"/>
      <c r="C35" s="266"/>
      <c r="D35" s="266"/>
      <c r="E35" s="266"/>
      <c r="F35" s="266"/>
      <c r="G35" s="266"/>
      <c r="H35" s="460"/>
      <c r="I35" s="461" t="s">
        <v>958</v>
      </c>
      <c r="J35" s="453"/>
      <c r="K35" s="453"/>
      <c r="L35" s="453"/>
      <c r="M35" s="453"/>
      <c r="N35" s="453"/>
      <c r="O35" s="453"/>
      <c r="P35" s="453"/>
      <c r="Q35" s="462"/>
      <c r="T35" s="461" t="s">
        <v>958</v>
      </c>
      <c r="U35" s="453"/>
      <c r="V35" s="453"/>
      <c r="W35" s="453"/>
      <c r="X35" s="453"/>
      <c r="Y35" s="453"/>
      <c r="Z35" s="453"/>
      <c r="AA35" s="453"/>
      <c r="AB35" s="462"/>
      <c r="AC35" s="463"/>
    </row>
    <row r="36" spans="1:30" s="281" customFormat="1" ht="18.75">
      <c r="A36" s="231" t="s">
        <v>941</v>
      </c>
      <c r="B36" s="217"/>
      <c r="C36" s="218"/>
      <c r="D36" s="218"/>
      <c r="E36" s="218"/>
      <c r="F36" s="218"/>
      <c r="G36" s="218"/>
      <c r="H36" s="227"/>
      <c r="I36" s="464" t="s">
        <v>959</v>
      </c>
      <c r="J36" s="463"/>
      <c r="K36" s="463"/>
      <c r="L36" s="463"/>
      <c r="M36" s="463"/>
      <c r="N36" s="463"/>
      <c r="O36" s="463"/>
      <c r="P36" s="463"/>
      <c r="Q36" s="465"/>
      <c r="T36" s="464" t="s">
        <v>959</v>
      </c>
      <c r="U36" s="463"/>
      <c r="W36" s="463"/>
      <c r="X36" s="463"/>
      <c r="Y36" s="463"/>
      <c r="Z36" s="463"/>
      <c r="AA36" s="463"/>
      <c r="AB36" s="465"/>
      <c r="AC36" s="463"/>
    </row>
    <row r="37" spans="1:30" s="281" customFormat="1" ht="18.75">
      <c r="A37" s="494" t="s">
        <v>163</v>
      </c>
      <c r="B37" s="494" t="s">
        <v>948</v>
      </c>
      <c r="C37" s="495">
        <f t="shared" ref="C37:H37" si="2">SUM(C35:C36)</f>
        <v>0</v>
      </c>
      <c r="D37" s="495">
        <f t="shared" si="2"/>
        <v>0</v>
      </c>
      <c r="E37" s="495">
        <f t="shared" si="2"/>
        <v>0</v>
      </c>
      <c r="F37" s="495">
        <f t="shared" si="2"/>
        <v>0</v>
      </c>
      <c r="G37" s="495">
        <f t="shared" si="2"/>
        <v>0</v>
      </c>
      <c r="H37" s="495">
        <f t="shared" si="2"/>
        <v>0</v>
      </c>
      <c r="I37" s="466" t="s">
        <v>960</v>
      </c>
      <c r="J37" s="463"/>
      <c r="K37" s="463"/>
      <c r="L37" s="463"/>
      <c r="M37" s="463"/>
      <c r="N37" s="463"/>
      <c r="O37" s="463"/>
      <c r="P37" s="463"/>
      <c r="Q37" s="465"/>
      <c r="T37" s="464" t="s">
        <v>960</v>
      </c>
      <c r="U37" s="463"/>
      <c r="V37" s="463"/>
      <c r="W37" s="463"/>
      <c r="X37" s="463"/>
      <c r="Y37" s="463"/>
      <c r="Z37" s="463"/>
      <c r="AA37" s="463"/>
      <c r="AB37" s="465"/>
      <c r="AC37" s="463"/>
    </row>
    <row r="38" spans="1:30" s="281" customFormat="1" ht="19.5" thickBot="1">
      <c r="A38" s="251" t="s">
        <v>163</v>
      </c>
      <c r="B38" s="252" t="s">
        <v>948</v>
      </c>
      <c r="C38" s="253" t="s">
        <v>250</v>
      </c>
      <c r="D38" s="254" t="s">
        <v>250</v>
      </c>
      <c r="E38" s="255" t="s">
        <v>250</v>
      </c>
      <c r="F38" s="256" t="s">
        <v>250</v>
      </c>
      <c r="G38" s="256" t="s">
        <v>250</v>
      </c>
      <c r="H38" s="257" t="s">
        <v>250</v>
      </c>
      <c r="I38" s="464" t="s">
        <v>961</v>
      </c>
      <c r="J38" s="463"/>
      <c r="K38" s="463"/>
      <c r="L38" s="463"/>
      <c r="M38" s="463"/>
      <c r="N38" s="463"/>
      <c r="O38" s="463"/>
      <c r="P38" s="463"/>
      <c r="Q38" s="465"/>
      <c r="T38" s="464" t="s">
        <v>961</v>
      </c>
      <c r="U38" s="463"/>
      <c r="V38" s="463"/>
      <c r="W38" s="463"/>
      <c r="X38" s="463"/>
      <c r="Y38" s="463"/>
      <c r="Z38" s="463"/>
      <c r="AA38" s="463"/>
      <c r="AB38" s="465"/>
      <c r="AC38" s="463"/>
    </row>
    <row r="39" spans="1:30" s="281" customFormat="1" ht="19.5" thickBot="1">
      <c r="I39" s="477" t="s">
        <v>962</v>
      </c>
      <c r="J39" s="478"/>
      <c r="K39" s="478"/>
      <c r="L39" s="478"/>
      <c r="M39" s="478"/>
      <c r="N39" s="478"/>
      <c r="O39" s="478"/>
      <c r="P39" s="478"/>
      <c r="Q39" s="479"/>
      <c r="T39" s="477" t="s">
        <v>962</v>
      </c>
      <c r="U39" s="478"/>
      <c r="V39" s="478"/>
      <c r="W39" s="478"/>
      <c r="X39" s="478"/>
      <c r="Y39" s="478"/>
      <c r="Z39" s="478"/>
      <c r="AA39" s="478"/>
      <c r="AB39" s="479"/>
      <c r="AC39" s="463"/>
    </row>
    <row r="40" spans="1:30" s="281" customFormat="1" ht="18.75">
      <c r="B40" s="132" t="s">
        <v>1278</v>
      </c>
      <c r="G40" s="480" t="s">
        <v>1279</v>
      </c>
      <c r="H40" s="58"/>
      <c r="I40" s="58"/>
    </row>
    <row r="41" spans="1:30" s="281" customFormat="1" ht="18.75">
      <c r="B41" s="132" t="s">
        <v>1280</v>
      </c>
      <c r="AC41" s="481"/>
      <c r="AD41" s="481"/>
    </row>
    <row r="42" spans="1:30" s="281" customFormat="1" ht="18.75">
      <c r="B42" s="132" t="s">
        <v>1281</v>
      </c>
      <c r="AC42" s="481"/>
      <c r="AD42" s="481"/>
    </row>
    <row r="43" spans="1:30" s="281" customFormat="1" ht="18.75">
      <c r="B43" s="132" t="s">
        <v>1282</v>
      </c>
    </row>
    <row r="44" spans="1:30" s="281" customFormat="1"/>
    <row r="45" spans="1:30" s="281" customFormat="1"/>
    <row r="46" spans="1:30" s="290" customFormat="1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4"/>
    </row>
    <row r="47" spans="1:30" s="290" customFormat="1">
      <c r="A47" s="304"/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</row>
    <row r="48" spans="1:30" s="290" customFormat="1" ht="18.75">
      <c r="B48" s="132" t="s">
        <v>2223</v>
      </c>
    </row>
    <row r="49" spans="1:30" s="290" customFormat="1">
      <c r="B49" t="s">
        <v>1446</v>
      </c>
    </row>
    <row r="50" spans="1:30" s="290" customFormat="1" ht="16.5" thickBot="1">
      <c r="A50" s="304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4"/>
      <c r="AD50" s="299"/>
    </row>
    <row r="51" spans="1:30" s="290" customFormat="1" ht="19.5" thickBot="1">
      <c r="A51" s="308" t="s">
        <v>247</v>
      </c>
      <c r="B51" s="282" t="s">
        <v>248</v>
      </c>
      <c r="C51" s="283" t="s">
        <v>249</v>
      </c>
      <c r="D51" s="284" t="s">
        <v>250</v>
      </c>
      <c r="E51" s="285" t="s">
        <v>328</v>
      </c>
      <c r="F51" s="285" t="s">
        <v>251</v>
      </c>
      <c r="G51" s="285" t="s">
        <v>252</v>
      </c>
      <c r="H51" s="285" t="s">
        <v>253</v>
      </c>
      <c r="I51" s="285" t="s">
        <v>329</v>
      </c>
      <c r="J51" s="286" t="s">
        <v>909</v>
      </c>
      <c r="K51" s="287"/>
      <c r="L51" s="285" t="s">
        <v>254</v>
      </c>
      <c r="M51" s="288" t="s">
        <v>330</v>
      </c>
      <c r="N51" s="285" t="s">
        <v>331</v>
      </c>
    </row>
    <row r="52" spans="1:30" s="281" customFormat="1">
      <c r="A52" s="645" t="s">
        <v>753</v>
      </c>
      <c r="B52" s="53" t="s">
        <v>856</v>
      </c>
      <c r="C52" s="258" t="s">
        <v>963</v>
      </c>
      <c r="D52" s="62"/>
      <c r="E52" s="261">
        <v>25</v>
      </c>
      <c r="F52" s="262"/>
      <c r="G52" s="262"/>
      <c r="H52" s="263"/>
      <c r="I52" s="264"/>
      <c r="J52" s="265"/>
      <c r="K52" s="265"/>
      <c r="L52" s="265">
        <v>49</v>
      </c>
      <c r="M52" s="263">
        <v>24</v>
      </c>
      <c r="N52" s="266">
        <v>5</v>
      </c>
      <c r="O52" s="647"/>
    </row>
    <row r="53" spans="1:30" s="281" customFormat="1">
      <c r="A53" s="646" t="s">
        <v>875</v>
      </c>
      <c r="B53" s="53" t="s">
        <v>856</v>
      </c>
      <c r="C53" s="258" t="s">
        <v>767</v>
      </c>
      <c r="D53" s="62"/>
      <c r="E53" s="261">
        <v>32</v>
      </c>
      <c r="F53" s="262"/>
      <c r="G53" s="262"/>
      <c r="H53" s="263"/>
      <c r="I53" s="264"/>
      <c r="J53" s="265"/>
      <c r="K53" s="265"/>
      <c r="L53" s="265">
        <v>60.5</v>
      </c>
      <c r="M53" s="263">
        <v>28.5</v>
      </c>
      <c r="N53" s="266">
        <v>5</v>
      </c>
      <c r="O53" s="647"/>
    </row>
    <row r="54" spans="1:30" s="281" customFormat="1">
      <c r="A54" s="646" t="s">
        <v>775</v>
      </c>
      <c r="B54" s="53" t="s">
        <v>856</v>
      </c>
      <c r="C54" s="258" t="s">
        <v>768</v>
      </c>
      <c r="D54" s="62"/>
      <c r="E54" s="261">
        <v>37</v>
      </c>
      <c r="F54" s="262"/>
      <c r="G54" s="262"/>
      <c r="H54" s="263"/>
      <c r="I54" s="264"/>
      <c r="J54" s="265"/>
      <c r="K54" s="265"/>
      <c r="L54" s="265">
        <v>70.5</v>
      </c>
      <c r="M54" s="263">
        <v>33.5</v>
      </c>
      <c r="N54" s="266">
        <v>5</v>
      </c>
      <c r="O54" s="647"/>
    </row>
    <row r="55" spans="1:30" s="290" customFormat="1">
      <c r="A55" s="309"/>
      <c r="B55" s="291"/>
      <c r="C55" s="292"/>
      <c r="D55" s="293"/>
      <c r="E55" s="294"/>
      <c r="F55" s="396"/>
      <c r="G55" s="295"/>
      <c r="H55" s="273"/>
      <c r="I55" s="296"/>
      <c r="J55" s="300"/>
      <c r="K55" s="300"/>
      <c r="L55" s="300"/>
      <c r="M55" s="273"/>
      <c r="N55" s="298"/>
      <c r="O55" s="310"/>
    </row>
    <row r="56" spans="1:30" s="290" customFormat="1">
      <c r="A56" s="311"/>
      <c r="B56" s="291"/>
      <c r="C56" s="292"/>
      <c r="D56" s="293"/>
      <c r="E56" s="294"/>
      <c r="F56" s="396"/>
      <c r="G56" s="295"/>
      <c r="H56" s="273"/>
      <c r="I56" s="296"/>
      <c r="J56" s="300"/>
      <c r="K56" s="300"/>
      <c r="L56" s="300"/>
      <c r="M56" s="273"/>
      <c r="N56" s="298"/>
      <c r="O56" s="310"/>
    </row>
    <row r="57" spans="1:30" s="290" customFormat="1">
      <c r="A57" s="311"/>
      <c r="B57" s="291"/>
      <c r="C57" s="292"/>
      <c r="D57" s="293"/>
      <c r="E57" s="294"/>
      <c r="F57" s="396"/>
      <c r="G57" s="295"/>
      <c r="H57" s="273"/>
      <c r="I57" s="296"/>
      <c r="J57" s="300"/>
      <c r="K57" s="300"/>
      <c r="L57" s="300"/>
      <c r="M57" s="273"/>
      <c r="N57" s="298"/>
      <c r="O57" s="310"/>
    </row>
    <row r="58" spans="1:30" s="290" customFormat="1">
      <c r="A58" s="311" t="s">
        <v>78</v>
      </c>
      <c r="B58" s="291" t="s">
        <v>856</v>
      </c>
      <c r="C58" s="292" t="s">
        <v>964</v>
      </c>
      <c r="D58" s="293"/>
      <c r="E58" s="294">
        <v>26</v>
      </c>
      <c r="F58" s="396"/>
      <c r="G58" s="295"/>
      <c r="H58" s="273"/>
      <c r="I58" s="296"/>
      <c r="J58" s="300"/>
      <c r="K58" s="300"/>
      <c r="L58" s="300">
        <v>52</v>
      </c>
      <c r="M58" s="273">
        <v>26</v>
      </c>
      <c r="N58" s="298">
        <v>4</v>
      </c>
      <c r="O58" s="310"/>
    </row>
    <row r="59" spans="1:30" s="290" customFormat="1">
      <c r="A59" s="311" t="s">
        <v>773</v>
      </c>
      <c r="B59" s="291" t="s">
        <v>856</v>
      </c>
      <c r="C59" s="292" t="s">
        <v>964</v>
      </c>
      <c r="D59" s="293"/>
      <c r="E59" s="294">
        <v>27</v>
      </c>
      <c r="F59" s="396"/>
      <c r="G59" s="295"/>
      <c r="H59" s="273"/>
      <c r="I59" s="296"/>
      <c r="J59" s="300"/>
      <c r="K59" s="300"/>
      <c r="L59" s="300">
        <v>52</v>
      </c>
      <c r="M59" s="273">
        <v>25</v>
      </c>
      <c r="N59" s="298">
        <v>4</v>
      </c>
      <c r="O59" s="310"/>
    </row>
    <row r="60" spans="1:30" s="290" customFormat="1">
      <c r="A60" s="311" t="s">
        <v>775</v>
      </c>
      <c r="B60" s="291" t="s">
        <v>856</v>
      </c>
      <c r="C60" s="292" t="s">
        <v>964</v>
      </c>
      <c r="D60" s="293"/>
      <c r="E60" s="294">
        <v>38</v>
      </c>
      <c r="F60" s="396"/>
      <c r="G60" s="295"/>
      <c r="H60" s="273"/>
      <c r="I60" s="296"/>
      <c r="J60" s="300"/>
      <c r="K60" s="300"/>
      <c r="L60" s="300">
        <v>68</v>
      </c>
      <c r="M60" s="273">
        <v>30</v>
      </c>
      <c r="N60" s="298">
        <v>4</v>
      </c>
      <c r="O60" s="310"/>
    </row>
    <row r="61" spans="1:30" s="290" customFormat="1">
      <c r="A61" s="311"/>
      <c r="B61" s="291"/>
      <c r="C61" s="292"/>
      <c r="D61" s="293"/>
      <c r="E61" s="294"/>
      <c r="F61" s="295"/>
      <c r="G61" s="295"/>
      <c r="H61" s="273"/>
      <c r="I61" s="296"/>
      <c r="J61" s="300"/>
      <c r="K61" s="300"/>
      <c r="L61" s="300"/>
      <c r="M61" s="273"/>
      <c r="N61" s="298"/>
      <c r="O61" s="310"/>
    </row>
    <row r="62" spans="1:30" s="281" customFormat="1">
      <c r="A62" s="645" t="s">
        <v>1802</v>
      </c>
      <c r="B62" s="53" t="s">
        <v>856</v>
      </c>
      <c r="C62" s="258" t="s">
        <v>1805</v>
      </c>
      <c r="D62" s="62"/>
      <c r="E62" s="261">
        <v>22</v>
      </c>
      <c r="F62" s="262"/>
      <c r="G62" s="262"/>
      <c r="H62" s="263"/>
      <c r="I62" s="264"/>
      <c r="J62" s="265"/>
      <c r="K62" s="265"/>
      <c r="L62" s="265">
        <v>43</v>
      </c>
      <c r="M62" s="263">
        <v>11</v>
      </c>
      <c r="N62" s="266">
        <v>5</v>
      </c>
      <c r="O62" s="647" t="s">
        <v>2179</v>
      </c>
    </row>
    <row r="63" spans="1:30" s="281" customFormat="1">
      <c r="A63" s="646" t="s">
        <v>1803</v>
      </c>
      <c r="B63" s="53" t="s">
        <v>856</v>
      </c>
      <c r="C63" s="258" t="s">
        <v>1805</v>
      </c>
      <c r="D63" s="62"/>
      <c r="E63" s="261">
        <v>28.5</v>
      </c>
      <c r="F63" s="262"/>
      <c r="G63" s="262"/>
      <c r="H63" s="263"/>
      <c r="I63" s="264"/>
      <c r="J63" s="265"/>
      <c r="K63" s="265"/>
      <c r="L63" s="265">
        <v>55</v>
      </c>
      <c r="M63" s="263">
        <v>26.5</v>
      </c>
      <c r="N63" s="266">
        <v>5</v>
      </c>
      <c r="O63" s="647"/>
    </row>
    <row r="64" spans="1:30" s="281" customFormat="1">
      <c r="A64" s="646" t="s">
        <v>1804</v>
      </c>
      <c r="B64" s="53" t="s">
        <v>856</v>
      </c>
      <c r="C64" s="258" t="s">
        <v>1805</v>
      </c>
      <c r="D64" s="62"/>
      <c r="E64" s="261">
        <v>36</v>
      </c>
      <c r="F64" s="262"/>
      <c r="G64" s="262"/>
      <c r="H64" s="263"/>
      <c r="I64" s="264"/>
      <c r="J64" s="265"/>
      <c r="K64" s="265"/>
      <c r="L64" s="265">
        <v>68</v>
      </c>
      <c r="M64" s="263">
        <v>32</v>
      </c>
      <c r="N64" s="266">
        <v>5</v>
      </c>
      <c r="O64" s="647"/>
    </row>
    <row r="65" spans="1:15" s="281" customFormat="1">
      <c r="A65" s="645" t="s">
        <v>1802</v>
      </c>
      <c r="B65" s="53" t="s">
        <v>856</v>
      </c>
      <c r="C65" s="258" t="s">
        <v>1805</v>
      </c>
      <c r="D65" s="62"/>
      <c r="E65" s="261">
        <v>24</v>
      </c>
      <c r="F65" s="649" t="s">
        <v>802</v>
      </c>
      <c r="G65" s="262"/>
      <c r="H65" s="263"/>
      <c r="I65" s="264"/>
      <c r="J65" s="265"/>
      <c r="K65" s="265"/>
      <c r="L65" s="265">
        <v>45</v>
      </c>
      <c r="M65" s="263">
        <v>11</v>
      </c>
      <c r="N65" s="266">
        <v>5</v>
      </c>
      <c r="O65" s="647"/>
    </row>
    <row r="66" spans="1:15" s="281" customFormat="1">
      <c r="A66" s="646" t="s">
        <v>1803</v>
      </c>
      <c r="B66" s="53" t="s">
        <v>856</v>
      </c>
      <c r="C66" s="258" t="s">
        <v>1805</v>
      </c>
      <c r="D66" s="62"/>
      <c r="E66" s="261">
        <v>32</v>
      </c>
      <c r="F66" s="649" t="s">
        <v>802</v>
      </c>
      <c r="G66" s="262"/>
      <c r="H66" s="263"/>
      <c r="I66" s="264"/>
      <c r="J66" s="265"/>
      <c r="K66" s="265"/>
      <c r="L66" s="265">
        <v>60.5</v>
      </c>
      <c r="M66" s="263">
        <v>28.5</v>
      </c>
      <c r="N66" s="266">
        <v>5</v>
      </c>
      <c r="O66" s="647"/>
    </row>
    <row r="67" spans="1:15" s="281" customFormat="1">
      <c r="A67" s="646" t="s">
        <v>1804</v>
      </c>
      <c r="B67" s="53" t="s">
        <v>856</v>
      </c>
      <c r="C67" s="258" t="s">
        <v>1805</v>
      </c>
      <c r="D67" s="62"/>
      <c r="E67" s="261">
        <v>39.5</v>
      </c>
      <c r="F67" s="649" t="s">
        <v>802</v>
      </c>
      <c r="G67" s="262"/>
      <c r="H67" s="263"/>
      <c r="I67" s="264"/>
      <c r="J67" s="265"/>
      <c r="K67" s="265"/>
      <c r="L67" s="265">
        <v>76</v>
      </c>
      <c r="M67" s="263">
        <v>36.5</v>
      </c>
      <c r="N67" s="266">
        <v>5</v>
      </c>
      <c r="O67" s="647"/>
    </row>
    <row r="68" spans="1:15" s="290" customFormat="1">
      <c r="A68" s="309" t="s">
        <v>36</v>
      </c>
      <c r="B68" s="291" t="s">
        <v>856</v>
      </c>
      <c r="C68" s="292" t="s">
        <v>965</v>
      </c>
      <c r="D68" s="293"/>
      <c r="E68" s="294">
        <v>21</v>
      </c>
      <c r="F68" s="295"/>
      <c r="G68" s="295"/>
      <c r="H68" s="273"/>
      <c r="I68" s="296"/>
      <c r="J68" s="300"/>
      <c r="K68" s="300"/>
      <c r="L68" s="300">
        <v>40</v>
      </c>
      <c r="M68" s="273">
        <v>19</v>
      </c>
      <c r="N68" s="298">
        <v>5</v>
      </c>
      <c r="O68" s="310"/>
    </row>
    <row r="69" spans="1:15" s="290" customFormat="1">
      <c r="A69" s="311" t="s">
        <v>775</v>
      </c>
      <c r="B69" s="291" t="s">
        <v>856</v>
      </c>
      <c r="C69" s="292" t="s">
        <v>965</v>
      </c>
      <c r="D69" s="293"/>
      <c r="E69" s="294">
        <v>26</v>
      </c>
      <c r="F69" s="295"/>
      <c r="G69" s="295"/>
      <c r="H69" s="273"/>
      <c r="I69" s="296"/>
      <c r="J69" s="300"/>
      <c r="K69" s="300"/>
      <c r="L69" s="300">
        <v>48</v>
      </c>
      <c r="M69" s="273">
        <v>22</v>
      </c>
      <c r="N69" s="298">
        <v>5</v>
      </c>
      <c r="O69" s="310"/>
    </row>
    <row r="70" spans="1:15" s="290" customFormat="1">
      <c r="A70" s="311" t="s">
        <v>840</v>
      </c>
      <c r="B70" s="291" t="s">
        <v>856</v>
      </c>
      <c r="C70" s="292" t="s">
        <v>965</v>
      </c>
      <c r="D70" s="293"/>
      <c r="E70" s="294">
        <v>33</v>
      </c>
      <c r="F70" s="295"/>
      <c r="G70" s="295"/>
      <c r="H70" s="273"/>
      <c r="I70" s="296"/>
      <c r="J70" s="300"/>
      <c r="K70" s="300"/>
      <c r="L70" s="300">
        <v>59</v>
      </c>
      <c r="M70" s="273">
        <v>26</v>
      </c>
      <c r="N70" s="298">
        <v>5</v>
      </c>
      <c r="O70" s="310"/>
    </row>
    <row r="71" spans="1:15" s="281" customFormat="1">
      <c r="A71" s="645" t="s">
        <v>1802</v>
      </c>
      <c r="B71" s="53" t="s">
        <v>856</v>
      </c>
      <c r="C71" s="258" t="s">
        <v>966</v>
      </c>
      <c r="D71" s="62"/>
      <c r="E71" s="261">
        <v>25</v>
      </c>
      <c r="F71" s="262"/>
      <c r="G71" s="262"/>
      <c r="H71" s="263"/>
      <c r="I71" s="264"/>
      <c r="J71" s="265"/>
      <c r="K71" s="265"/>
      <c r="L71" s="265">
        <v>48</v>
      </c>
      <c r="M71" s="263">
        <v>23</v>
      </c>
      <c r="N71" s="266">
        <v>5</v>
      </c>
      <c r="O71" s="647" t="s">
        <v>2175</v>
      </c>
    </row>
    <row r="72" spans="1:15" s="281" customFormat="1">
      <c r="A72" s="646" t="s">
        <v>1803</v>
      </c>
      <c r="B72" s="53" t="s">
        <v>856</v>
      </c>
      <c r="C72" s="258" t="s">
        <v>966</v>
      </c>
      <c r="D72" s="62"/>
      <c r="E72" s="261">
        <v>29.5</v>
      </c>
      <c r="F72" s="262"/>
      <c r="G72" s="262"/>
      <c r="H72" s="263"/>
      <c r="I72" s="264"/>
      <c r="J72" s="265"/>
      <c r="K72" s="265"/>
      <c r="L72" s="265">
        <v>58</v>
      </c>
      <c r="M72" s="263">
        <v>28.5</v>
      </c>
      <c r="N72" s="266">
        <v>5</v>
      </c>
      <c r="O72" s="647" t="s">
        <v>2175</v>
      </c>
    </row>
    <row r="73" spans="1:15" s="281" customFormat="1">
      <c r="A73" s="646" t="s">
        <v>1804</v>
      </c>
      <c r="B73" s="53" t="s">
        <v>856</v>
      </c>
      <c r="C73" s="258" t="s">
        <v>966</v>
      </c>
      <c r="D73" s="62"/>
      <c r="E73" s="261">
        <v>38.5</v>
      </c>
      <c r="F73" s="262"/>
      <c r="G73" s="262"/>
      <c r="H73" s="263"/>
      <c r="I73" s="264"/>
      <c r="J73" s="265"/>
      <c r="K73" s="265"/>
      <c r="L73" s="265">
        <v>72</v>
      </c>
      <c r="M73" s="263">
        <v>33.5</v>
      </c>
      <c r="N73" s="266">
        <v>5</v>
      </c>
      <c r="O73" s="647" t="s">
        <v>2175</v>
      </c>
    </row>
    <row r="74" spans="1:15" s="281" customFormat="1">
      <c r="A74" s="646"/>
      <c r="B74" s="53"/>
      <c r="C74" s="258"/>
      <c r="D74" s="62"/>
      <c r="E74" s="261"/>
      <c r="F74" s="649"/>
      <c r="G74" s="262"/>
      <c r="H74" s="263"/>
      <c r="I74" s="264"/>
      <c r="J74" s="265"/>
      <c r="K74" s="265"/>
      <c r="L74" s="265"/>
      <c r="M74" s="263"/>
      <c r="N74" s="266"/>
      <c r="O74" s="647"/>
    </row>
    <row r="75" spans="1:15" s="281" customFormat="1">
      <c r="A75" s="646"/>
      <c r="B75" s="53"/>
      <c r="C75" s="258"/>
      <c r="D75" s="62"/>
      <c r="E75" s="261"/>
      <c r="F75" s="649"/>
      <c r="G75" s="262"/>
      <c r="H75" s="263"/>
      <c r="I75" s="264"/>
      <c r="J75" s="265"/>
      <c r="K75" s="265"/>
      <c r="L75" s="265"/>
      <c r="M75" s="263"/>
      <c r="N75" s="266"/>
      <c r="O75" s="647"/>
    </row>
    <row r="76" spans="1:15" s="281" customFormat="1">
      <c r="A76" s="645"/>
      <c r="B76" s="53" t="s">
        <v>856</v>
      </c>
      <c r="C76" s="258" t="s">
        <v>967</v>
      </c>
      <c r="D76" s="62"/>
      <c r="E76" s="261"/>
      <c r="F76" s="262" t="s">
        <v>1801</v>
      </c>
      <c r="G76" s="262"/>
      <c r="H76" s="263"/>
      <c r="I76" s="264"/>
      <c r="J76" s="265"/>
      <c r="K76" s="265"/>
      <c r="L76" s="265"/>
      <c r="M76" s="263"/>
      <c r="N76" s="266"/>
      <c r="O76" s="647"/>
    </row>
    <row r="77" spans="1:15" s="290" customFormat="1">
      <c r="A77" s="311"/>
      <c r="B77" s="291"/>
      <c r="C77" s="292"/>
      <c r="D77" s="293"/>
      <c r="E77" s="294"/>
      <c r="F77" s="295"/>
      <c r="G77" s="295"/>
      <c r="H77" s="273"/>
      <c r="I77" s="296"/>
      <c r="J77" s="300"/>
      <c r="K77" s="300"/>
      <c r="L77" s="300"/>
      <c r="M77" s="273"/>
      <c r="N77" s="298"/>
      <c r="O77" s="310"/>
    </row>
    <row r="78" spans="1:15" s="281" customFormat="1">
      <c r="A78" s="645" t="s">
        <v>1802</v>
      </c>
      <c r="B78" s="53" t="s">
        <v>856</v>
      </c>
      <c r="C78" s="258" t="s">
        <v>968</v>
      </c>
      <c r="D78" s="62"/>
      <c r="E78" s="261">
        <v>25</v>
      </c>
      <c r="F78" s="262"/>
      <c r="G78" s="262"/>
      <c r="H78" s="263"/>
      <c r="I78" s="264"/>
      <c r="J78" s="265"/>
      <c r="K78" s="265"/>
      <c r="L78" s="265">
        <v>44.5</v>
      </c>
      <c r="M78" s="263">
        <v>19.5</v>
      </c>
      <c r="N78" s="266">
        <v>5</v>
      </c>
      <c r="O78" s="647" t="s">
        <v>2176</v>
      </c>
    </row>
    <row r="79" spans="1:15" s="281" customFormat="1">
      <c r="A79" s="646" t="s">
        <v>1803</v>
      </c>
      <c r="B79" s="53" t="s">
        <v>856</v>
      </c>
      <c r="C79" s="258" t="s">
        <v>968</v>
      </c>
      <c r="D79" s="62"/>
      <c r="E79" s="261">
        <v>29.5</v>
      </c>
      <c r="F79" s="262"/>
      <c r="G79" s="262"/>
      <c r="H79" s="263"/>
      <c r="I79" s="264"/>
      <c r="J79" s="265"/>
      <c r="K79" s="265"/>
      <c r="L79" s="265">
        <v>58</v>
      </c>
      <c r="M79" s="263">
        <v>28.5</v>
      </c>
      <c r="N79" s="266">
        <v>5</v>
      </c>
      <c r="O79" s="647" t="s">
        <v>2175</v>
      </c>
    </row>
    <row r="80" spans="1:15" s="281" customFormat="1">
      <c r="A80" s="646" t="s">
        <v>1804</v>
      </c>
      <c r="B80" s="53" t="s">
        <v>856</v>
      </c>
      <c r="C80" s="258" t="s">
        <v>968</v>
      </c>
      <c r="D80" s="62"/>
      <c r="E80" s="261">
        <v>37.5</v>
      </c>
      <c r="F80" s="262"/>
      <c r="G80" s="262"/>
      <c r="H80" s="263"/>
      <c r="I80" s="264"/>
      <c r="J80" s="265"/>
      <c r="K80" s="265"/>
      <c r="L80" s="265">
        <v>72</v>
      </c>
      <c r="M80" s="263">
        <v>34.5</v>
      </c>
      <c r="N80" s="266">
        <v>5</v>
      </c>
      <c r="O80" s="647"/>
    </row>
    <row r="81" spans="1:15" s="648" customFormat="1">
      <c r="A81" s="645" t="s">
        <v>1802</v>
      </c>
      <c r="B81" s="53" t="s">
        <v>856</v>
      </c>
      <c r="C81" s="258" t="s">
        <v>1381</v>
      </c>
      <c r="D81" s="62"/>
      <c r="E81" s="261">
        <v>26</v>
      </c>
      <c r="F81" s="262"/>
      <c r="G81" s="263"/>
      <c r="H81" s="263"/>
      <c r="I81" s="264"/>
      <c r="J81" s="265"/>
      <c r="K81" s="265"/>
      <c r="L81" s="265">
        <v>49</v>
      </c>
      <c r="M81" s="263">
        <v>23</v>
      </c>
      <c r="N81" s="266">
        <v>5</v>
      </c>
      <c r="O81" s="647"/>
    </row>
    <row r="82" spans="1:15" s="648" customFormat="1">
      <c r="A82" s="646" t="s">
        <v>1803</v>
      </c>
      <c r="B82" s="53" t="s">
        <v>856</v>
      </c>
      <c r="C82" s="258" t="s">
        <v>1381</v>
      </c>
      <c r="D82" s="62"/>
      <c r="E82" s="261">
        <v>33.5</v>
      </c>
      <c r="F82" s="262"/>
      <c r="G82" s="263"/>
      <c r="H82" s="263"/>
      <c r="I82" s="264"/>
      <c r="J82" s="265"/>
      <c r="K82" s="265"/>
      <c r="L82" s="265">
        <v>64.5</v>
      </c>
      <c r="M82" s="263">
        <v>21</v>
      </c>
      <c r="N82" s="266">
        <v>5</v>
      </c>
      <c r="O82" s="647"/>
    </row>
    <row r="83" spans="1:15" s="648" customFormat="1">
      <c r="A83" s="646" t="s">
        <v>1804</v>
      </c>
      <c r="B83" s="53" t="s">
        <v>856</v>
      </c>
      <c r="C83" s="258" t="s">
        <v>1381</v>
      </c>
      <c r="D83" s="62"/>
      <c r="E83" s="261">
        <v>37</v>
      </c>
      <c r="F83" s="262"/>
      <c r="G83" s="263"/>
      <c r="H83" s="263"/>
      <c r="I83" s="264"/>
      <c r="J83" s="265"/>
      <c r="K83" s="265"/>
      <c r="L83" s="265">
        <v>70.5</v>
      </c>
      <c r="M83" s="263">
        <v>33.5</v>
      </c>
      <c r="N83" s="266">
        <v>5</v>
      </c>
      <c r="O83" s="647"/>
    </row>
    <row r="84" spans="1:15" s="281" customFormat="1">
      <c r="A84" s="645" t="s">
        <v>78</v>
      </c>
      <c r="B84" s="53" t="s">
        <v>856</v>
      </c>
      <c r="C84" s="258" t="s">
        <v>1709</v>
      </c>
      <c r="D84" s="62"/>
      <c r="E84" s="261">
        <v>24.5</v>
      </c>
      <c r="F84" s="262"/>
      <c r="G84" s="263"/>
      <c r="H84" s="263"/>
      <c r="I84" s="264"/>
      <c r="J84" s="265"/>
      <c r="K84" s="265"/>
      <c r="L84" s="265">
        <v>36.5</v>
      </c>
      <c r="M84" s="263">
        <v>12</v>
      </c>
      <c r="N84" s="266">
        <v>3</v>
      </c>
      <c r="O84" s="58"/>
    </row>
    <row r="85" spans="1:15" s="281" customFormat="1">
      <c r="A85" s="646" t="s">
        <v>775</v>
      </c>
      <c r="B85" s="53" t="s">
        <v>856</v>
      </c>
      <c r="C85" s="258" t="s">
        <v>1709</v>
      </c>
      <c r="D85" s="62"/>
      <c r="E85" s="261">
        <v>26.5</v>
      </c>
      <c r="F85" s="262"/>
      <c r="G85" s="263"/>
      <c r="H85" s="263"/>
      <c r="I85" s="264"/>
      <c r="J85" s="265"/>
      <c r="K85" s="265"/>
      <c r="L85" s="265">
        <v>40.5</v>
      </c>
      <c r="M85" s="263">
        <v>14</v>
      </c>
      <c r="N85" s="266">
        <v>3</v>
      </c>
      <c r="O85" s="58"/>
    </row>
    <row r="86" spans="1:15" s="290" customFormat="1">
      <c r="A86" s="309" t="s">
        <v>78</v>
      </c>
      <c r="B86" s="291" t="s">
        <v>856</v>
      </c>
      <c r="C86" s="292" t="s">
        <v>969</v>
      </c>
      <c r="D86" s="293"/>
      <c r="E86" s="294">
        <v>23</v>
      </c>
      <c r="F86" s="295"/>
      <c r="G86" s="273"/>
      <c r="H86" s="273"/>
      <c r="I86" s="296"/>
      <c r="J86" s="300"/>
      <c r="K86" s="300"/>
      <c r="L86" s="300">
        <v>42</v>
      </c>
      <c r="M86" s="273">
        <v>19</v>
      </c>
      <c r="N86" s="298">
        <v>3</v>
      </c>
      <c r="O86" s="299"/>
    </row>
    <row r="87" spans="1:15" s="290" customFormat="1">
      <c r="A87" s="311" t="s">
        <v>840</v>
      </c>
      <c r="B87" s="291" t="s">
        <v>856</v>
      </c>
      <c r="C87" s="292" t="s">
        <v>969</v>
      </c>
      <c r="D87" s="293"/>
      <c r="E87" s="294">
        <v>26</v>
      </c>
      <c r="F87" s="295"/>
      <c r="G87" s="273"/>
      <c r="H87" s="273"/>
      <c r="I87" s="296"/>
      <c r="J87" s="300"/>
      <c r="K87" s="300"/>
      <c r="L87" s="300">
        <v>45</v>
      </c>
      <c r="M87" s="273">
        <v>19</v>
      </c>
      <c r="N87" s="298">
        <v>3</v>
      </c>
      <c r="O87" s="299"/>
    </row>
    <row r="88" spans="1:15" s="396" customFormat="1">
      <c r="A88" s="309" t="s">
        <v>775</v>
      </c>
      <c r="B88" s="291" t="s">
        <v>856</v>
      </c>
      <c r="C88" s="292" t="s">
        <v>969</v>
      </c>
      <c r="D88" s="293"/>
      <c r="E88" s="294">
        <v>30</v>
      </c>
      <c r="F88" s="295"/>
      <c r="G88" s="273"/>
      <c r="H88" s="273"/>
      <c r="I88" s="296"/>
      <c r="J88" s="300"/>
      <c r="K88" s="300"/>
      <c r="L88" s="300">
        <v>49</v>
      </c>
      <c r="M88" s="273">
        <v>19</v>
      </c>
      <c r="N88" s="298">
        <v>3</v>
      </c>
    </row>
    <row r="89" spans="1:15" s="290" customFormat="1">
      <c r="A89" s="309" t="s">
        <v>78</v>
      </c>
      <c r="B89" s="291" t="s">
        <v>856</v>
      </c>
      <c r="C89" s="292" t="s">
        <v>279</v>
      </c>
      <c r="D89" s="293"/>
      <c r="E89" s="294">
        <v>25</v>
      </c>
      <c r="F89" s="295"/>
      <c r="G89" s="273"/>
      <c r="H89" s="273"/>
      <c r="I89" s="296"/>
      <c r="J89" s="300"/>
      <c r="K89" s="300"/>
      <c r="L89" s="300">
        <v>43</v>
      </c>
      <c r="M89" s="273">
        <v>18</v>
      </c>
      <c r="N89" s="298">
        <v>3</v>
      </c>
      <c r="O89" s="299"/>
    </row>
    <row r="90" spans="1:15" s="290" customFormat="1">
      <c r="A90" s="311" t="s">
        <v>840</v>
      </c>
      <c r="B90" s="291" t="s">
        <v>856</v>
      </c>
      <c r="C90" s="292" t="s">
        <v>279</v>
      </c>
      <c r="D90" s="293"/>
      <c r="E90" s="294">
        <v>35</v>
      </c>
      <c r="F90" s="295"/>
      <c r="G90" s="273"/>
      <c r="H90" s="273"/>
      <c r="I90" s="296"/>
      <c r="J90" s="300"/>
      <c r="K90" s="300"/>
      <c r="L90" s="300">
        <v>56</v>
      </c>
      <c r="M90" s="273">
        <v>11</v>
      </c>
      <c r="N90" s="298">
        <v>3</v>
      </c>
      <c r="O90" s="299"/>
    </row>
    <row r="91" spans="1:15" s="396" customFormat="1">
      <c r="A91" s="309" t="s">
        <v>775</v>
      </c>
      <c r="B91" s="291" t="s">
        <v>856</v>
      </c>
      <c r="C91" s="292" t="s">
        <v>279</v>
      </c>
      <c r="D91" s="293"/>
      <c r="E91" s="294">
        <v>39</v>
      </c>
      <c r="F91" s="295"/>
      <c r="G91" s="273"/>
      <c r="H91" s="273"/>
      <c r="I91" s="296"/>
      <c r="J91" s="300"/>
      <c r="K91" s="300"/>
      <c r="L91" s="300">
        <v>61</v>
      </c>
      <c r="M91" s="273">
        <v>22</v>
      </c>
      <c r="N91" s="298">
        <v>3</v>
      </c>
    </row>
    <row r="92" spans="1:15" s="281" customFormat="1">
      <c r="A92" s="645" t="s">
        <v>1802</v>
      </c>
      <c r="B92" s="53" t="s">
        <v>856</v>
      </c>
      <c r="C92" s="258" t="s">
        <v>970</v>
      </c>
      <c r="D92" s="62"/>
      <c r="E92" s="261">
        <v>26.5</v>
      </c>
      <c r="F92" s="262"/>
      <c r="G92" s="263"/>
      <c r="H92" s="263"/>
      <c r="I92" s="264"/>
      <c r="J92" s="265"/>
      <c r="K92" s="265"/>
      <c r="L92" s="265">
        <v>49.5</v>
      </c>
      <c r="M92" s="263">
        <v>22.5</v>
      </c>
      <c r="N92" s="266">
        <v>5</v>
      </c>
      <c r="O92" s="647" t="s">
        <v>2176</v>
      </c>
    </row>
    <row r="93" spans="1:15" s="281" customFormat="1">
      <c r="A93" s="646" t="s">
        <v>1803</v>
      </c>
      <c r="B93" s="53" t="s">
        <v>856</v>
      </c>
      <c r="C93" s="258" t="s">
        <v>970</v>
      </c>
      <c r="D93" s="62"/>
      <c r="E93" s="261">
        <v>33.5</v>
      </c>
      <c r="F93" s="262"/>
      <c r="G93" s="263"/>
      <c r="H93" s="263"/>
      <c r="I93" s="264"/>
      <c r="J93" s="265"/>
      <c r="K93" s="265"/>
      <c r="L93" s="265">
        <v>64.5</v>
      </c>
      <c r="M93" s="263">
        <v>21</v>
      </c>
      <c r="N93" s="266">
        <v>5</v>
      </c>
      <c r="O93" s="647" t="s">
        <v>2176</v>
      </c>
    </row>
    <row r="94" spans="1:15" s="648" customFormat="1">
      <c r="A94" s="646" t="s">
        <v>1804</v>
      </c>
      <c r="B94" s="53" t="s">
        <v>856</v>
      </c>
      <c r="C94" s="258" t="s">
        <v>970</v>
      </c>
      <c r="D94" s="62"/>
      <c r="E94" s="261">
        <v>39.5</v>
      </c>
      <c r="F94" s="262"/>
      <c r="G94" s="263"/>
      <c r="H94" s="263"/>
      <c r="I94" s="264"/>
      <c r="J94" s="265"/>
      <c r="K94" s="265"/>
      <c r="L94" s="265">
        <v>74.5</v>
      </c>
      <c r="M94" s="263">
        <v>35</v>
      </c>
      <c r="N94" s="266">
        <v>5</v>
      </c>
      <c r="O94" s="647" t="s">
        <v>2176</v>
      </c>
    </row>
    <row r="95" spans="1:15" s="648" customFormat="1">
      <c r="A95" s="645" t="s">
        <v>1289</v>
      </c>
      <c r="B95" s="53" t="s">
        <v>856</v>
      </c>
      <c r="C95" s="258" t="s">
        <v>970</v>
      </c>
      <c r="D95" s="62"/>
      <c r="E95" s="261"/>
      <c r="F95" s="649" t="s">
        <v>1809</v>
      </c>
      <c r="G95" s="263"/>
      <c r="H95" s="263"/>
      <c r="I95" s="264"/>
      <c r="J95" s="265"/>
      <c r="K95" s="265"/>
      <c r="L95" s="265"/>
      <c r="M95" s="263"/>
      <c r="N95" s="266"/>
      <c r="O95" s="647" t="s">
        <v>1810</v>
      </c>
    </row>
    <row r="96" spans="1:15" s="396" customFormat="1">
      <c r="A96" s="309"/>
      <c r="B96" s="291"/>
      <c r="C96" s="292"/>
      <c r="D96" s="293"/>
      <c r="E96" s="294"/>
      <c r="F96" s="295"/>
      <c r="G96" s="273"/>
      <c r="H96" s="273"/>
      <c r="I96" s="296"/>
      <c r="J96" s="300"/>
      <c r="K96" s="300"/>
      <c r="L96" s="300"/>
      <c r="M96" s="273"/>
      <c r="N96" s="298"/>
    </row>
    <row r="97" spans="1:15" s="281" customFormat="1">
      <c r="A97" s="646" t="s">
        <v>774</v>
      </c>
      <c r="B97" s="53" t="s">
        <v>399</v>
      </c>
      <c r="C97" s="258" t="s">
        <v>1806</v>
      </c>
      <c r="D97" s="62"/>
      <c r="E97" s="261">
        <v>27</v>
      </c>
      <c r="F97" s="262"/>
      <c r="G97" s="262"/>
      <c r="H97" s="263"/>
      <c r="I97" s="264"/>
      <c r="J97" s="265"/>
      <c r="K97" s="265"/>
      <c r="L97" s="265">
        <v>49</v>
      </c>
      <c r="M97" s="263">
        <v>22</v>
      </c>
      <c r="N97" s="266">
        <v>5</v>
      </c>
      <c r="O97" s="647" t="s">
        <v>2180</v>
      </c>
    </row>
    <row r="98" spans="1:15" s="281" customFormat="1">
      <c r="A98" s="646" t="s">
        <v>875</v>
      </c>
      <c r="B98" s="53" t="s">
        <v>399</v>
      </c>
      <c r="C98" s="258" t="s">
        <v>1806</v>
      </c>
      <c r="D98" s="62"/>
      <c r="E98" s="261">
        <v>35</v>
      </c>
      <c r="F98" s="262"/>
      <c r="G98" s="262"/>
      <c r="H98" s="263"/>
      <c r="I98" s="264"/>
      <c r="J98" s="265"/>
      <c r="K98" s="265"/>
      <c r="L98" s="265">
        <v>68</v>
      </c>
      <c r="M98" s="263">
        <v>33</v>
      </c>
      <c r="N98" s="266">
        <v>5</v>
      </c>
      <c r="O98" s="647" t="s">
        <v>2176</v>
      </c>
    </row>
    <row r="99" spans="1:15" s="281" customFormat="1">
      <c r="A99" s="646" t="s">
        <v>775</v>
      </c>
      <c r="B99" s="53" t="s">
        <v>399</v>
      </c>
      <c r="C99" s="258" t="s">
        <v>1806</v>
      </c>
      <c r="D99" s="62"/>
      <c r="E99" s="261">
        <v>39.5</v>
      </c>
      <c r="F99" s="262"/>
      <c r="G99" s="262"/>
      <c r="H99" s="263"/>
      <c r="I99" s="264"/>
      <c r="J99" s="265"/>
      <c r="K99" s="265"/>
      <c r="L99" s="265">
        <v>76.5</v>
      </c>
      <c r="M99" s="263">
        <v>37</v>
      </c>
      <c r="N99" s="266">
        <v>4</v>
      </c>
      <c r="O99" s="647" t="s">
        <v>2176</v>
      </c>
    </row>
    <row r="100" spans="1:15" s="281" customFormat="1">
      <c r="A100" s="645" t="s">
        <v>1802</v>
      </c>
      <c r="B100" s="53" t="s">
        <v>856</v>
      </c>
      <c r="C100" s="258" t="s">
        <v>1807</v>
      </c>
      <c r="D100" s="62"/>
      <c r="E100" s="261">
        <v>30</v>
      </c>
      <c r="F100" s="262" t="s">
        <v>1286</v>
      </c>
      <c r="G100" s="263"/>
      <c r="H100" s="263"/>
      <c r="I100" s="264"/>
      <c r="J100" s="265"/>
      <c r="K100" s="265"/>
      <c r="L100" s="265">
        <v>53</v>
      </c>
      <c r="M100" s="263">
        <v>23</v>
      </c>
      <c r="N100" s="266">
        <v>5</v>
      </c>
      <c r="O100" s="647" t="s">
        <v>2176</v>
      </c>
    </row>
    <row r="101" spans="1:15" s="281" customFormat="1">
      <c r="A101" s="646" t="s">
        <v>1803</v>
      </c>
      <c r="B101" s="53" t="s">
        <v>856</v>
      </c>
      <c r="C101" s="258" t="s">
        <v>1807</v>
      </c>
      <c r="D101" s="62"/>
      <c r="E101" s="261">
        <v>37</v>
      </c>
      <c r="F101" s="262" t="s">
        <v>1286</v>
      </c>
      <c r="G101" s="263"/>
      <c r="H101" s="263"/>
      <c r="I101" s="264"/>
      <c r="J101" s="265"/>
      <c r="K101" s="265"/>
      <c r="L101" s="265">
        <v>68</v>
      </c>
      <c r="M101" s="263">
        <v>31</v>
      </c>
      <c r="N101" s="266">
        <v>5</v>
      </c>
      <c r="O101" s="647" t="s">
        <v>2176</v>
      </c>
    </row>
    <row r="102" spans="1:15" s="648" customFormat="1">
      <c r="A102" s="646" t="s">
        <v>1804</v>
      </c>
      <c r="B102" s="53" t="s">
        <v>856</v>
      </c>
      <c r="C102" s="258" t="s">
        <v>1807</v>
      </c>
      <c r="D102" s="62"/>
      <c r="E102" s="261">
        <v>48</v>
      </c>
      <c r="F102" s="262" t="s">
        <v>1286</v>
      </c>
      <c r="G102" s="263"/>
      <c r="H102" s="263"/>
      <c r="I102" s="264"/>
      <c r="J102" s="265"/>
      <c r="K102" s="265"/>
      <c r="L102" s="265">
        <v>87</v>
      </c>
      <c r="M102" s="263">
        <v>39</v>
      </c>
      <c r="N102" s="266">
        <v>5</v>
      </c>
      <c r="O102" s="647" t="s">
        <v>2176</v>
      </c>
    </row>
    <row r="103" spans="1:15" s="281" customFormat="1">
      <c r="A103" s="645" t="s">
        <v>1802</v>
      </c>
      <c r="B103" s="53" t="s">
        <v>856</v>
      </c>
      <c r="C103" s="258" t="s">
        <v>1807</v>
      </c>
      <c r="D103" s="62"/>
      <c r="E103" s="261">
        <v>35</v>
      </c>
      <c r="F103" s="649" t="s">
        <v>802</v>
      </c>
      <c r="G103" s="263"/>
      <c r="H103" s="263"/>
      <c r="I103" s="264"/>
      <c r="J103" s="265"/>
      <c r="K103" s="265"/>
      <c r="L103" s="265">
        <v>66</v>
      </c>
      <c r="M103" s="263">
        <v>31</v>
      </c>
      <c r="N103" s="266">
        <v>5</v>
      </c>
      <c r="O103" s="647" t="s">
        <v>2176</v>
      </c>
    </row>
    <row r="104" spans="1:15" s="281" customFormat="1">
      <c r="A104" s="646" t="s">
        <v>1803</v>
      </c>
      <c r="B104" s="53" t="s">
        <v>856</v>
      </c>
      <c r="C104" s="258" t="s">
        <v>1807</v>
      </c>
      <c r="D104" s="62"/>
      <c r="E104" s="261">
        <v>43</v>
      </c>
      <c r="F104" s="649" t="s">
        <v>802</v>
      </c>
      <c r="G104" s="263"/>
      <c r="H104" s="263"/>
      <c r="I104" s="264"/>
      <c r="J104" s="265"/>
      <c r="K104" s="265"/>
      <c r="L104" s="265">
        <v>82</v>
      </c>
      <c r="M104" s="263">
        <v>39</v>
      </c>
      <c r="N104" s="266">
        <v>5</v>
      </c>
      <c r="O104" s="647" t="s">
        <v>2176</v>
      </c>
    </row>
    <row r="105" spans="1:15" s="648" customFormat="1">
      <c r="A105" s="646" t="s">
        <v>1804</v>
      </c>
      <c r="B105" s="53" t="s">
        <v>856</v>
      </c>
      <c r="C105" s="258" t="s">
        <v>1807</v>
      </c>
      <c r="D105" s="62"/>
      <c r="E105" s="261">
        <v>51</v>
      </c>
      <c r="F105" s="649" t="s">
        <v>802</v>
      </c>
      <c r="G105" s="263"/>
      <c r="H105" s="263"/>
      <c r="I105" s="264"/>
      <c r="J105" s="265"/>
      <c r="K105" s="265"/>
      <c r="L105" s="265">
        <v>97</v>
      </c>
      <c r="M105" s="263">
        <v>46</v>
      </c>
      <c r="N105" s="266">
        <v>5</v>
      </c>
      <c r="O105" s="647" t="s">
        <v>2176</v>
      </c>
    </row>
    <row r="106" spans="1:15" s="648" customFormat="1">
      <c r="A106" s="645" t="s">
        <v>1289</v>
      </c>
      <c r="B106" s="53" t="s">
        <v>856</v>
      </c>
      <c r="C106" s="258" t="s">
        <v>1807</v>
      </c>
      <c r="D106" s="62"/>
      <c r="E106" s="261"/>
      <c r="F106" s="262" t="s">
        <v>1809</v>
      </c>
      <c r="G106" s="263"/>
      <c r="H106" s="263"/>
      <c r="I106" s="264"/>
      <c r="J106" s="265"/>
      <c r="K106" s="265"/>
      <c r="L106" s="265"/>
      <c r="M106" s="263"/>
      <c r="N106" s="266"/>
      <c r="O106" s="647" t="s">
        <v>1810</v>
      </c>
    </row>
    <row r="107" spans="1:15" s="396" customFormat="1">
      <c r="A107" s="309" t="s">
        <v>804</v>
      </c>
      <c r="B107" s="291" t="s">
        <v>856</v>
      </c>
      <c r="C107" s="292" t="s">
        <v>1807</v>
      </c>
      <c r="D107" s="293"/>
      <c r="E107" s="294"/>
      <c r="F107" s="295" t="s">
        <v>1288</v>
      </c>
      <c r="G107" s="273"/>
      <c r="H107" s="273"/>
      <c r="I107" s="296"/>
      <c r="J107" s="300"/>
      <c r="K107" s="300"/>
      <c r="L107" s="300"/>
      <c r="M107" s="273"/>
      <c r="N107" s="298"/>
      <c r="O107" s="647" t="s">
        <v>2176</v>
      </c>
    </row>
    <row r="108" spans="1:15" s="396" customFormat="1">
      <c r="A108" s="309" t="s">
        <v>804</v>
      </c>
      <c r="B108" s="291" t="s">
        <v>856</v>
      </c>
      <c r="C108" s="292" t="s">
        <v>1807</v>
      </c>
      <c r="D108" s="293"/>
      <c r="E108" s="294"/>
      <c r="F108" s="295" t="s">
        <v>1287</v>
      </c>
      <c r="G108" s="273"/>
      <c r="H108" s="273"/>
      <c r="I108" s="296"/>
      <c r="J108" s="300"/>
      <c r="K108" s="300"/>
      <c r="L108" s="300"/>
      <c r="M108" s="273"/>
      <c r="N108" s="298"/>
      <c r="O108" s="647" t="s">
        <v>2176</v>
      </c>
    </row>
    <row r="109" spans="1:15" s="648" customFormat="1">
      <c r="A109" s="645" t="s">
        <v>78</v>
      </c>
      <c r="B109" s="53" t="s">
        <v>856</v>
      </c>
      <c r="C109" s="258" t="s">
        <v>778</v>
      </c>
      <c r="D109" s="62"/>
      <c r="E109" s="261">
        <v>29</v>
      </c>
      <c r="F109" s="649" t="s">
        <v>1836</v>
      </c>
      <c r="G109" s="263"/>
      <c r="H109" s="263"/>
      <c r="I109" s="264"/>
      <c r="J109" s="265" t="s">
        <v>1828</v>
      </c>
      <c r="K109" s="265"/>
      <c r="L109" s="265">
        <v>49</v>
      </c>
      <c r="M109" s="263">
        <v>20</v>
      </c>
      <c r="N109" s="266">
        <v>7</v>
      </c>
      <c r="O109" s="647" t="s">
        <v>1837</v>
      </c>
    </row>
    <row r="110" spans="1:15" s="648" customFormat="1">
      <c r="A110" s="645" t="s">
        <v>971</v>
      </c>
      <c r="B110" s="53" t="s">
        <v>856</v>
      </c>
      <c r="C110" s="258" t="s">
        <v>778</v>
      </c>
      <c r="D110" s="62"/>
      <c r="E110" s="261">
        <v>32</v>
      </c>
      <c r="F110" s="649" t="s">
        <v>1836</v>
      </c>
      <c r="G110" s="263"/>
      <c r="H110" s="263"/>
      <c r="I110" s="264"/>
      <c r="J110" s="265" t="s">
        <v>1828</v>
      </c>
      <c r="K110" s="265"/>
      <c r="L110" s="265">
        <v>52</v>
      </c>
      <c r="M110" s="263">
        <v>20</v>
      </c>
      <c r="N110" s="266">
        <v>7</v>
      </c>
      <c r="O110" s="647" t="s">
        <v>1838</v>
      </c>
    </row>
    <row r="111" spans="1:15" s="648" customFormat="1">
      <c r="A111" s="645" t="s">
        <v>395</v>
      </c>
      <c r="B111" s="53" t="s">
        <v>856</v>
      </c>
      <c r="C111" s="258" t="s">
        <v>778</v>
      </c>
      <c r="D111" s="62"/>
      <c r="E111" s="261">
        <v>36</v>
      </c>
      <c r="F111" s="649" t="s">
        <v>1836</v>
      </c>
      <c r="G111" s="263"/>
      <c r="H111" s="263"/>
      <c r="I111" s="264"/>
      <c r="J111" s="265" t="s">
        <v>1828</v>
      </c>
      <c r="K111" s="265"/>
      <c r="L111" s="265">
        <v>56</v>
      </c>
      <c r="M111" s="263">
        <v>20</v>
      </c>
      <c r="N111" s="266">
        <v>7</v>
      </c>
      <c r="O111" s="647" t="s">
        <v>1839</v>
      </c>
    </row>
    <row r="112" spans="1:15" s="648" customFormat="1">
      <c r="A112" s="645" t="s">
        <v>78</v>
      </c>
      <c r="B112" s="53" t="s">
        <v>856</v>
      </c>
      <c r="C112" s="258" t="s">
        <v>1772</v>
      </c>
      <c r="D112" s="62"/>
      <c r="E112" s="261">
        <v>23</v>
      </c>
      <c r="F112" s="649" t="s">
        <v>2163</v>
      </c>
      <c r="G112" s="263"/>
      <c r="H112" s="263"/>
      <c r="I112" s="264"/>
      <c r="J112" s="265"/>
      <c r="K112" s="265"/>
      <c r="L112" s="265">
        <v>44</v>
      </c>
      <c r="M112" s="263">
        <v>11</v>
      </c>
      <c r="N112" s="266">
        <v>4</v>
      </c>
      <c r="O112" s="647"/>
    </row>
    <row r="113" spans="1:15" s="648" customFormat="1">
      <c r="A113" s="645" t="s">
        <v>971</v>
      </c>
      <c r="B113" s="53" t="s">
        <v>856</v>
      </c>
      <c r="C113" s="258" t="s">
        <v>1772</v>
      </c>
      <c r="D113" s="62"/>
      <c r="E113" s="261">
        <v>27</v>
      </c>
      <c r="F113" s="649" t="s">
        <v>2163</v>
      </c>
      <c r="G113" s="263"/>
      <c r="H113" s="263"/>
      <c r="I113" s="264"/>
      <c r="J113" s="265"/>
      <c r="K113" s="265"/>
      <c r="L113" s="265">
        <v>52</v>
      </c>
      <c r="M113" s="263">
        <v>25</v>
      </c>
      <c r="N113" s="266">
        <v>4</v>
      </c>
      <c r="O113" s="647"/>
    </row>
    <row r="114" spans="1:15" s="648" customFormat="1">
      <c r="A114" s="645" t="s">
        <v>395</v>
      </c>
      <c r="B114" s="53" t="s">
        <v>856</v>
      </c>
      <c r="C114" s="258" t="s">
        <v>1772</v>
      </c>
      <c r="D114" s="62"/>
      <c r="E114" s="261">
        <v>32</v>
      </c>
      <c r="F114" s="649" t="s">
        <v>2163</v>
      </c>
      <c r="G114" s="263"/>
      <c r="H114" s="263"/>
      <c r="I114" s="264"/>
      <c r="J114" s="265"/>
      <c r="K114" s="265"/>
      <c r="L114" s="265">
        <v>62</v>
      </c>
      <c r="M114" s="263">
        <v>30</v>
      </c>
      <c r="N114" s="266">
        <v>4</v>
      </c>
      <c r="O114" s="647"/>
    </row>
    <row r="115" spans="1:15" s="648" customFormat="1">
      <c r="A115" s="645" t="s">
        <v>2167</v>
      </c>
      <c r="B115" s="53" t="s">
        <v>856</v>
      </c>
      <c r="C115" s="258" t="s">
        <v>2165</v>
      </c>
      <c r="D115" s="62"/>
      <c r="E115" s="261">
        <v>39</v>
      </c>
      <c r="F115" s="649" t="s">
        <v>2172</v>
      </c>
      <c r="G115" s="271"/>
      <c r="H115" s="263"/>
      <c r="I115" s="485" t="s">
        <v>2171</v>
      </c>
      <c r="J115" s="676"/>
      <c r="K115" s="265"/>
      <c r="L115" s="265">
        <v>69</v>
      </c>
      <c r="M115" s="263">
        <v>30</v>
      </c>
      <c r="N115" s="490" t="s">
        <v>2005</v>
      </c>
      <c r="O115" s="647"/>
    </row>
    <row r="116" spans="1:15" s="648" customFormat="1">
      <c r="A116" s="645" t="s">
        <v>29</v>
      </c>
      <c r="B116" s="53" t="s">
        <v>856</v>
      </c>
      <c r="C116" s="258" t="s">
        <v>2165</v>
      </c>
      <c r="D116" s="62"/>
      <c r="E116" s="261">
        <v>34</v>
      </c>
      <c r="F116" s="649" t="s">
        <v>2173</v>
      </c>
      <c r="G116" s="271"/>
      <c r="H116" s="263"/>
      <c r="I116" s="485" t="s">
        <v>2171</v>
      </c>
      <c r="J116" s="676"/>
      <c r="K116" s="265"/>
      <c r="L116" s="265">
        <v>64</v>
      </c>
      <c r="M116" s="263">
        <v>30</v>
      </c>
      <c r="N116" s="490" t="s">
        <v>2005</v>
      </c>
      <c r="O116" s="647" t="s">
        <v>1825</v>
      </c>
    </row>
    <row r="117" spans="1:15" s="648" customFormat="1">
      <c r="A117" s="645" t="s">
        <v>2168</v>
      </c>
      <c r="B117" s="53" t="s">
        <v>856</v>
      </c>
      <c r="C117" s="258" t="s">
        <v>2165</v>
      </c>
      <c r="D117" s="62"/>
      <c r="E117" s="261">
        <v>39</v>
      </c>
      <c r="F117" s="649" t="s">
        <v>2172</v>
      </c>
      <c r="G117" s="271"/>
      <c r="H117" s="263"/>
      <c r="I117" s="485" t="s">
        <v>2171</v>
      </c>
      <c r="J117" s="676"/>
      <c r="K117" s="265"/>
      <c r="L117" s="265">
        <v>69</v>
      </c>
      <c r="M117" s="263">
        <v>30</v>
      </c>
      <c r="N117" s="490" t="s">
        <v>2005</v>
      </c>
      <c r="O117" s="647" t="s">
        <v>1824</v>
      </c>
    </row>
    <row r="118" spans="1:15" s="648" customFormat="1">
      <c r="A118" s="645" t="s">
        <v>1816</v>
      </c>
      <c r="B118" s="53" t="s">
        <v>856</v>
      </c>
      <c r="C118" s="258" t="s">
        <v>2165</v>
      </c>
      <c r="D118" s="62"/>
      <c r="E118" s="522">
        <v>50</v>
      </c>
      <c r="F118" s="649"/>
      <c r="G118" s="271"/>
      <c r="H118" s="263"/>
      <c r="I118" s="485" t="s">
        <v>2171</v>
      </c>
      <c r="J118" s="676"/>
      <c r="K118" s="265"/>
      <c r="L118" s="265">
        <v>92</v>
      </c>
      <c r="M118" s="263">
        <v>42</v>
      </c>
      <c r="N118" s="490" t="s">
        <v>2005</v>
      </c>
      <c r="O118" s="647" t="s">
        <v>2170</v>
      </c>
    </row>
    <row r="119" spans="1:15" s="648" customFormat="1">
      <c r="A119" s="645" t="s">
        <v>78</v>
      </c>
      <c r="B119" s="53" t="s">
        <v>856</v>
      </c>
      <c r="C119" s="258" t="s">
        <v>388</v>
      </c>
      <c r="D119" s="62"/>
      <c r="E119" s="261">
        <v>32</v>
      </c>
      <c r="F119" s="262"/>
      <c r="G119" s="271"/>
      <c r="H119" s="263"/>
      <c r="I119" s="265" t="s">
        <v>1829</v>
      </c>
      <c r="J119" s="676"/>
      <c r="K119" s="265"/>
      <c r="L119" s="265">
        <v>63</v>
      </c>
      <c r="M119" s="263">
        <v>31</v>
      </c>
      <c r="N119" s="266">
        <v>6</v>
      </c>
      <c r="O119" s="647"/>
    </row>
    <row r="120" spans="1:15" s="648" customFormat="1">
      <c r="A120" s="645" t="s">
        <v>971</v>
      </c>
      <c r="B120" s="53" t="s">
        <v>856</v>
      </c>
      <c r="C120" s="258" t="s">
        <v>388</v>
      </c>
      <c r="D120" s="62"/>
      <c r="E120" s="261">
        <v>36</v>
      </c>
      <c r="F120" s="262"/>
      <c r="G120" s="271"/>
      <c r="H120" s="263"/>
      <c r="I120" s="265" t="s">
        <v>1829</v>
      </c>
      <c r="J120" s="676"/>
      <c r="K120" s="265"/>
      <c r="L120" s="265">
        <v>67</v>
      </c>
      <c r="M120" s="263">
        <v>31</v>
      </c>
      <c r="N120" s="266">
        <v>6</v>
      </c>
      <c r="O120" s="647" t="s">
        <v>1825</v>
      </c>
    </row>
    <row r="121" spans="1:15" s="648" customFormat="1">
      <c r="A121" s="645" t="s">
        <v>395</v>
      </c>
      <c r="B121" s="53" t="s">
        <v>856</v>
      </c>
      <c r="C121" s="258" t="s">
        <v>388</v>
      </c>
      <c r="D121" s="62"/>
      <c r="E121" s="261">
        <v>46</v>
      </c>
      <c r="F121" s="262"/>
      <c r="G121" s="271"/>
      <c r="H121" s="263"/>
      <c r="I121" s="265" t="s">
        <v>1829</v>
      </c>
      <c r="J121" s="676"/>
      <c r="K121" s="265"/>
      <c r="L121" s="265">
        <v>76</v>
      </c>
      <c r="M121" s="263">
        <v>31</v>
      </c>
      <c r="N121" s="266">
        <v>6</v>
      </c>
      <c r="O121" s="647" t="s">
        <v>1824</v>
      </c>
    </row>
    <row r="122" spans="1:15" s="648" customFormat="1">
      <c r="A122" s="645" t="s">
        <v>2167</v>
      </c>
      <c r="B122" s="53" t="s">
        <v>856</v>
      </c>
      <c r="C122" s="258" t="s">
        <v>2164</v>
      </c>
      <c r="D122" s="62"/>
      <c r="E122" s="522">
        <v>41</v>
      </c>
      <c r="F122" s="649" t="s">
        <v>2166</v>
      </c>
      <c r="G122" s="271"/>
      <c r="H122" s="263"/>
      <c r="I122" s="485" t="s">
        <v>2171</v>
      </c>
      <c r="J122" s="676"/>
      <c r="K122" s="265"/>
      <c r="L122" s="265">
        <v>71</v>
      </c>
      <c r="M122" s="263">
        <v>30</v>
      </c>
      <c r="N122" s="490" t="s">
        <v>2005</v>
      </c>
      <c r="O122" s="647"/>
    </row>
    <row r="123" spans="1:15" s="648" customFormat="1">
      <c r="A123" s="645" t="s">
        <v>29</v>
      </c>
      <c r="B123" s="53" t="s">
        <v>856</v>
      </c>
      <c r="C123" s="258" t="s">
        <v>2164</v>
      </c>
      <c r="D123" s="62"/>
      <c r="E123" s="261">
        <v>36.5</v>
      </c>
      <c r="F123" s="649" t="s">
        <v>2169</v>
      </c>
      <c r="G123" s="271"/>
      <c r="H123" s="263"/>
      <c r="I123" s="485" t="s">
        <v>2171</v>
      </c>
      <c r="J123" s="676"/>
      <c r="K123" s="265"/>
      <c r="L123" s="265">
        <v>66.5</v>
      </c>
      <c r="M123" s="263">
        <v>30</v>
      </c>
      <c r="N123" s="490" t="s">
        <v>2005</v>
      </c>
      <c r="O123" s="647"/>
    </row>
    <row r="124" spans="1:15" s="648" customFormat="1">
      <c r="A124" s="645" t="s">
        <v>2168</v>
      </c>
      <c r="B124" s="53" t="s">
        <v>856</v>
      </c>
      <c r="C124" s="258" t="s">
        <v>2164</v>
      </c>
      <c r="D124" s="62"/>
      <c r="E124" s="522">
        <v>41</v>
      </c>
      <c r="F124" s="649" t="s">
        <v>2166</v>
      </c>
      <c r="G124" s="271"/>
      <c r="H124" s="263"/>
      <c r="I124" s="485" t="s">
        <v>2171</v>
      </c>
      <c r="J124" s="676"/>
      <c r="K124" s="265"/>
      <c r="L124" s="265">
        <v>71</v>
      </c>
      <c r="M124" s="263">
        <v>30</v>
      </c>
      <c r="N124" s="490" t="s">
        <v>2005</v>
      </c>
      <c r="O124" s="647"/>
    </row>
    <row r="125" spans="1:15" s="648" customFormat="1">
      <c r="A125" s="645" t="s">
        <v>1816</v>
      </c>
      <c r="B125" s="53" t="s">
        <v>856</v>
      </c>
      <c r="C125" s="258" t="s">
        <v>2164</v>
      </c>
      <c r="D125" s="62"/>
      <c r="E125" s="522">
        <v>50</v>
      </c>
      <c r="F125" s="649"/>
      <c r="G125" s="271"/>
      <c r="H125" s="263"/>
      <c r="I125" s="485" t="s">
        <v>2171</v>
      </c>
      <c r="J125" s="676"/>
      <c r="K125" s="265"/>
      <c r="L125" s="265">
        <v>92</v>
      </c>
      <c r="M125" s="263">
        <v>42</v>
      </c>
      <c r="N125" s="490" t="s">
        <v>2005</v>
      </c>
      <c r="O125" s="647" t="s">
        <v>2170</v>
      </c>
    </row>
    <row r="126" spans="1:15" s="648" customFormat="1">
      <c r="A126" s="645" t="s">
        <v>78</v>
      </c>
      <c r="B126" s="53" t="s">
        <v>856</v>
      </c>
      <c r="C126" s="258" t="s">
        <v>779</v>
      </c>
      <c r="D126" s="62"/>
      <c r="E126" s="261">
        <v>43</v>
      </c>
      <c r="F126" s="262"/>
      <c r="G126" s="271"/>
      <c r="H126" s="263"/>
      <c r="I126" s="265" t="s">
        <v>1828</v>
      </c>
      <c r="J126" s="265"/>
      <c r="K126" s="265"/>
      <c r="L126" s="265">
        <v>76</v>
      </c>
      <c r="M126" s="263">
        <v>33</v>
      </c>
      <c r="N126" s="266" t="s">
        <v>972</v>
      </c>
      <c r="O126" s="647"/>
    </row>
    <row r="127" spans="1:15" s="648" customFormat="1">
      <c r="A127" s="645" t="s">
        <v>971</v>
      </c>
      <c r="B127" s="53" t="s">
        <v>856</v>
      </c>
      <c r="C127" s="258" t="s">
        <v>779</v>
      </c>
      <c r="D127" s="62"/>
      <c r="E127" s="261">
        <v>47.5</v>
      </c>
      <c r="F127" s="262"/>
      <c r="G127" s="271"/>
      <c r="H127" s="263"/>
      <c r="I127" s="265" t="s">
        <v>1828</v>
      </c>
      <c r="J127" s="265"/>
      <c r="K127" s="265"/>
      <c r="L127" s="265">
        <v>80.5</v>
      </c>
      <c r="M127" s="263">
        <v>33</v>
      </c>
      <c r="N127" s="266" t="s">
        <v>972</v>
      </c>
      <c r="O127" s="647" t="s">
        <v>1825</v>
      </c>
    </row>
    <row r="128" spans="1:15" s="648" customFormat="1">
      <c r="A128" s="645" t="s">
        <v>395</v>
      </c>
      <c r="B128" s="53" t="s">
        <v>856</v>
      </c>
      <c r="C128" s="258" t="s">
        <v>779</v>
      </c>
      <c r="D128" s="62"/>
      <c r="E128" s="261">
        <v>57</v>
      </c>
      <c r="F128" s="262"/>
      <c r="G128" s="271"/>
      <c r="H128" s="263"/>
      <c r="I128" s="265" t="s">
        <v>1828</v>
      </c>
      <c r="J128" s="265"/>
      <c r="K128" s="265"/>
      <c r="L128" s="265">
        <v>90</v>
      </c>
      <c r="M128" s="263">
        <v>33</v>
      </c>
      <c r="N128" s="266" t="s">
        <v>972</v>
      </c>
      <c r="O128" s="647" t="s">
        <v>1824</v>
      </c>
    </row>
    <row r="129" spans="1:15" s="648" customFormat="1">
      <c r="A129" s="645" t="s">
        <v>1826</v>
      </c>
      <c r="B129" s="53" t="s">
        <v>856</v>
      </c>
      <c r="C129" s="258" t="s">
        <v>779</v>
      </c>
      <c r="D129" s="62"/>
      <c r="E129" s="261">
        <v>57</v>
      </c>
      <c r="F129" s="262"/>
      <c r="G129" s="271"/>
      <c r="H129" s="263"/>
      <c r="I129" s="265" t="s">
        <v>1828</v>
      </c>
      <c r="J129" s="265"/>
      <c r="K129" s="265"/>
      <c r="L129" s="265">
        <v>90</v>
      </c>
      <c r="M129" s="263">
        <v>33</v>
      </c>
      <c r="N129" s="266" t="s">
        <v>972</v>
      </c>
      <c r="O129" s="647" t="s">
        <v>1827</v>
      </c>
    </row>
    <row r="130" spans="1:15" s="648" customFormat="1">
      <c r="A130" s="645" t="s">
        <v>78</v>
      </c>
      <c r="B130" s="53" t="s">
        <v>856</v>
      </c>
      <c r="C130" s="258" t="s">
        <v>780</v>
      </c>
      <c r="D130" s="62"/>
      <c r="E130" s="261">
        <v>40</v>
      </c>
      <c r="F130" s="262"/>
      <c r="G130" s="271"/>
      <c r="H130" s="263"/>
      <c r="I130" s="265" t="s">
        <v>1828</v>
      </c>
      <c r="J130" s="265"/>
      <c r="K130" s="265"/>
      <c r="L130" s="265">
        <v>72</v>
      </c>
      <c r="M130" s="263">
        <v>32</v>
      </c>
      <c r="N130" s="266" t="s">
        <v>972</v>
      </c>
      <c r="O130" s="647"/>
    </row>
    <row r="131" spans="1:15" s="648" customFormat="1">
      <c r="A131" s="645" t="s">
        <v>971</v>
      </c>
      <c r="B131" s="53" t="s">
        <v>856</v>
      </c>
      <c r="C131" s="258" t="s">
        <v>780</v>
      </c>
      <c r="D131" s="62"/>
      <c r="E131" s="261">
        <v>44</v>
      </c>
      <c r="F131" s="262"/>
      <c r="G131" s="271"/>
      <c r="H131" s="263"/>
      <c r="I131" s="265" t="s">
        <v>1828</v>
      </c>
      <c r="J131" s="265"/>
      <c r="K131" s="265"/>
      <c r="L131" s="265">
        <v>76</v>
      </c>
      <c r="M131" s="263">
        <v>32</v>
      </c>
      <c r="N131" s="266" t="s">
        <v>972</v>
      </c>
      <c r="O131" s="647" t="s">
        <v>1825</v>
      </c>
    </row>
    <row r="132" spans="1:15" s="648" customFormat="1">
      <c r="A132" s="645" t="s">
        <v>395</v>
      </c>
      <c r="B132" s="53" t="s">
        <v>856</v>
      </c>
      <c r="C132" s="258" t="s">
        <v>780</v>
      </c>
      <c r="D132" s="62"/>
      <c r="E132" s="261">
        <v>52.5</v>
      </c>
      <c r="F132" s="262"/>
      <c r="G132" s="271"/>
      <c r="H132" s="263"/>
      <c r="I132" s="265" t="s">
        <v>1828</v>
      </c>
      <c r="J132" s="265"/>
      <c r="K132" s="265"/>
      <c r="L132" s="265">
        <v>84.5</v>
      </c>
      <c r="M132" s="263">
        <v>32</v>
      </c>
      <c r="N132" s="266" t="s">
        <v>972</v>
      </c>
      <c r="O132" s="647" t="s">
        <v>1824</v>
      </c>
    </row>
    <row r="133" spans="1:15" s="648" customFormat="1">
      <c r="A133" s="645" t="s">
        <v>1826</v>
      </c>
      <c r="B133" s="53" t="s">
        <v>856</v>
      </c>
      <c r="C133" s="258" t="s">
        <v>780</v>
      </c>
      <c r="D133" s="62"/>
      <c r="E133" s="261">
        <v>52.5</v>
      </c>
      <c r="F133" s="262"/>
      <c r="G133" s="271"/>
      <c r="H133" s="263"/>
      <c r="I133" s="265" t="s">
        <v>1828</v>
      </c>
      <c r="J133" s="265"/>
      <c r="K133" s="265"/>
      <c r="L133" s="265">
        <v>84.5</v>
      </c>
      <c r="M133" s="263">
        <v>33</v>
      </c>
      <c r="N133" s="266" t="s">
        <v>972</v>
      </c>
      <c r="O133" s="647" t="s">
        <v>1827</v>
      </c>
    </row>
    <row r="134" spans="1:15" s="648" customFormat="1">
      <c r="A134" s="645" t="s">
        <v>78</v>
      </c>
      <c r="B134" s="53" t="s">
        <v>856</v>
      </c>
      <c r="C134" s="258" t="s">
        <v>973</v>
      </c>
      <c r="D134" s="62"/>
      <c r="E134" s="261">
        <v>37</v>
      </c>
      <c r="F134" s="262" t="s">
        <v>651</v>
      </c>
      <c r="G134" s="271"/>
      <c r="H134" s="263"/>
      <c r="I134" s="843"/>
      <c r="J134" s="265"/>
      <c r="K134" s="265"/>
      <c r="L134" s="265">
        <v>62</v>
      </c>
      <c r="M134" s="263">
        <v>25</v>
      </c>
      <c r="N134" s="266">
        <v>4</v>
      </c>
      <c r="O134" s="647"/>
    </row>
    <row r="135" spans="1:15" s="648" customFormat="1">
      <c r="A135" s="645" t="s">
        <v>78</v>
      </c>
      <c r="B135" s="53" t="s">
        <v>856</v>
      </c>
      <c r="C135" s="258" t="s">
        <v>973</v>
      </c>
      <c r="D135" s="62"/>
      <c r="E135" s="261">
        <v>30</v>
      </c>
      <c r="F135" s="262" t="s">
        <v>1418</v>
      </c>
      <c r="G135" s="263"/>
      <c r="H135" s="263"/>
      <c r="I135" s="264"/>
      <c r="J135" s="265"/>
      <c r="K135" s="265"/>
      <c r="L135" s="265">
        <v>53</v>
      </c>
      <c r="M135" s="263">
        <v>20</v>
      </c>
      <c r="N135" s="266">
        <v>4</v>
      </c>
      <c r="O135" s="647"/>
    </row>
    <row r="136" spans="1:15" s="648" customFormat="1">
      <c r="A136" s="645" t="s">
        <v>29</v>
      </c>
      <c r="B136" s="53" t="s">
        <v>856</v>
      </c>
      <c r="C136" s="258" t="s">
        <v>973</v>
      </c>
      <c r="D136" s="62"/>
      <c r="E136" s="261">
        <v>48</v>
      </c>
      <c r="F136" s="262" t="s">
        <v>651</v>
      </c>
      <c r="G136" s="271"/>
      <c r="H136" s="263"/>
      <c r="I136" s="843"/>
      <c r="J136" s="265"/>
      <c r="K136" s="265"/>
      <c r="L136" s="265">
        <v>71</v>
      </c>
      <c r="M136" s="263">
        <v>23</v>
      </c>
      <c r="N136" s="266">
        <v>4</v>
      </c>
      <c r="O136" s="647"/>
    </row>
    <row r="137" spans="1:15" s="648" customFormat="1">
      <c r="A137" s="645" t="s">
        <v>773</v>
      </c>
      <c r="B137" s="53" t="s">
        <v>856</v>
      </c>
      <c r="C137" s="258" t="s">
        <v>973</v>
      </c>
      <c r="D137" s="62"/>
      <c r="E137" s="261">
        <v>33</v>
      </c>
      <c r="F137" s="262" t="s">
        <v>1418</v>
      </c>
      <c r="G137" s="263"/>
      <c r="H137" s="263"/>
      <c r="I137" s="264"/>
      <c r="J137" s="265"/>
      <c r="K137" s="265"/>
      <c r="L137" s="265">
        <v>57</v>
      </c>
      <c r="M137" s="263">
        <v>24</v>
      </c>
      <c r="N137" s="266">
        <v>4</v>
      </c>
      <c r="O137" s="647"/>
    </row>
    <row r="138" spans="1:15" s="648" customFormat="1">
      <c r="A138" s="645" t="s">
        <v>775</v>
      </c>
      <c r="B138" s="53" t="s">
        <v>856</v>
      </c>
      <c r="C138" s="258" t="s">
        <v>973</v>
      </c>
      <c r="D138" s="62"/>
      <c r="E138" s="261">
        <v>58</v>
      </c>
      <c r="F138" s="262" t="s">
        <v>651</v>
      </c>
      <c r="G138" s="263"/>
      <c r="H138" s="263"/>
      <c r="I138" s="264"/>
      <c r="J138" s="265"/>
      <c r="K138" s="265"/>
      <c r="L138" s="265">
        <v>88</v>
      </c>
      <c r="M138" s="263">
        <v>30</v>
      </c>
      <c r="N138" s="266">
        <v>4</v>
      </c>
      <c r="O138" s="647"/>
    </row>
    <row r="139" spans="1:15" s="648" customFormat="1">
      <c r="A139" s="645" t="s">
        <v>775</v>
      </c>
      <c r="B139" s="53" t="s">
        <v>856</v>
      </c>
      <c r="C139" s="258" t="s">
        <v>973</v>
      </c>
      <c r="D139" s="62"/>
      <c r="E139" s="261">
        <v>48</v>
      </c>
      <c r="F139" s="262" t="s">
        <v>1418</v>
      </c>
      <c r="G139" s="263"/>
      <c r="H139" s="263"/>
      <c r="I139" s="264"/>
      <c r="J139" s="265"/>
      <c r="K139" s="265"/>
      <c r="L139" s="265">
        <v>77.5</v>
      </c>
      <c r="M139" s="263">
        <v>29.5</v>
      </c>
      <c r="N139" s="266">
        <v>4</v>
      </c>
      <c r="O139" s="647"/>
    </row>
    <row r="140" spans="1:15" s="396" customFormat="1">
      <c r="A140" s="309" t="s">
        <v>1447</v>
      </c>
      <c r="B140" s="291" t="s">
        <v>777</v>
      </c>
      <c r="C140" s="292" t="s">
        <v>550</v>
      </c>
      <c r="D140" s="293"/>
      <c r="E140" s="294">
        <v>27</v>
      </c>
      <c r="F140" s="295" t="s">
        <v>549</v>
      </c>
      <c r="G140" s="273"/>
      <c r="H140" s="273"/>
      <c r="I140" s="296"/>
      <c r="J140" s="300"/>
      <c r="K140" s="300"/>
      <c r="L140" s="300">
        <v>50</v>
      </c>
      <c r="M140" s="273">
        <v>23</v>
      </c>
      <c r="N140" s="298">
        <v>3</v>
      </c>
      <c r="O140" s="310" t="s">
        <v>37</v>
      </c>
    </row>
    <row r="141" spans="1:15" s="396" customFormat="1">
      <c r="A141" s="309" t="s">
        <v>547</v>
      </c>
      <c r="B141" s="291" t="s">
        <v>777</v>
      </c>
      <c r="C141" s="292" t="s">
        <v>550</v>
      </c>
      <c r="D141" s="293"/>
      <c r="E141" s="294">
        <v>37</v>
      </c>
      <c r="F141" s="295" t="s">
        <v>549</v>
      </c>
      <c r="G141" s="273"/>
      <c r="H141" s="273"/>
      <c r="I141" s="296"/>
      <c r="J141" s="300"/>
      <c r="K141" s="300"/>
      <c r="L141" s="300">
        <v>60</v>
      </c>
      <c r="M141" s="273">
        <v>23</v>
      </c>
      <c r="N141" s="298">
        <v>3</v>
      </c>
      <c r="O141" s="310" t="s">
        <v>37</v>
      </c>
    </row>
    <row r="142" spans="1:15" s="396" customFormat="1">
      <c r="A142" s="309" t="s">
        <v>395</v>
      </c>
      <c r="B142" s="291" t="s">
        <v>777</v>
      </c>
      <c r="C142" s="292" t="s">
        <v>550</v>
      </c>
      <c r="D142" s="293"/>
      <c r="E142" s="294"/>
      <c r="F142" s="295" t="s">
        <v>549</v>
      </c>
      <c r="G142" s="273"/>
      <c r="H142" s="273"/>
      <c r="I142" s="296"/>
      <c r="J142" s="300"/>
      <c r="K142" s="300"/>
      <c r="L142" s="300"/>
      <c r="M142" s="273"/>
      <c r="N142" s="298">
        <v>3</v>
      </c>
      <c r="O142" s="310" t="s">
        <v>37</v>
      </c>
    </row>
    <row r="143" spans="1:15" s="648" customFormat="1">
      <c r="A143" s="645" t="s">
        <v>1802</v>
      </c>
      <c r="B143" s="53" t="s">
        <v>856</v>
      </c>
      <c r="C143" s="258" t="s">
        <v>1448</v>
      </c>
      <c r="D143" s="62"/>
      <c r="E143" s="261">
        <v>38</v>
      </c>
      <c r="F143" s="262"/>
      <c r="G143" s="263"/>
      <c r="H143" s="263"/>
      <c r="I143" s="264"/>
      <c r="J143" s="265"/>
      <c r="K143" s="265"/>
      <c r="L143" s="265">
        <v>68</v>
      </c>
      <c r="M143" s="263">
        <v>30</v>
      </c>
      <c r="N143" s="266">
        <v>5</v>
      </c>
      <c r="O143" s="647" t="s">
        <v>2176</v>
      </c>
    </row>
    <row r="144" spans="1:15" s="648" customFormat="1">
      <c r="A144" s="646" t="s">
        <v>1803</v>
      </c>
      <c r="B144" s="53" t="s">
        <v>856</v>
      </c>
      <c r="C144" s="258" t="s">
        <v>974</v>
      </c>
      <c r="D144" s="62"/>
      <c r="E144" s="261">
        <v>47</v>
      </c>
      <c r="F144" s="262"/>
      <c r="G144" s="263"/>
      <c r="H144" s="263"/>
      <c r="I144" s="264"/>
      <c r="J144" s="265"/>
      <c r="K144" s="265"/>
      <c r="L144" s="265">
        <v>84</v>
      </c>
      <c r="M144" s="263">
        <v>37</v>
      </c>
      <c r="N144" s="266">
        <v>5</v>
      </c>
      <c r="O144" s="647" t="s">
        <v>2176</v>
      </c>
    </row>
    <row r="145" spans="1:15" s="648" customFormat="1">
      <c r="A145" s="646" t="s">
        <v>1804</v>
      </c>
      <c r="B145" s="53" t="s">
        <v>856</v>
      </c>
      <c r="C145" s="258" t="s">
        <v>974</v>
      </c>
      <c r="D145" s="62"/>
      <c r="E145" s="261">
        <v>62</v>
      </c>
      <c r="F145" s="262"/>
      <c r="G145" s="263"/>
      <c r="H145" s="263"/>
      <c r="I145" s="264"/>
      <c r="J145" s="265"/>
      <c r="K145" s="265"/>
      <c r="L145" s="265">
        <v>100</v>
      </c>
      <c r="M145" s="263">
        <v>38</v>
      </c>
      <c r="N145" s="266">
        <v>5</v>
      </c>
      <c r="O145" s="647" t="s">
        <v>2176</v>
      </c>
    </row>
    <row r="146" spans="1:15" s="648" customFormat="1">
      <c r="A146" s="645" t="s">
        <v>1802</v>
      </c>
      <c r="B146" s="53" t="s">
        <v>856</v>
      </c>
      <c r="C146" s="258" t="s">
        <v>974</v>
      </c>
      <c r="D146" s="62"/>
      <c r="E146" s="261">
        <v>49</v>
      </c>
      <c r="F146" s="262" t="s">
        <v>975</v>
      </c>
      <c r="G146" s="263"/>
      <c r="H146" s="263"/>
      <c r="I146" s="264"/>
      <c r="J146" s="265"/>
      <c r="K146" s="265"/>
      <c r="L146" s="265">
        <v>97</v>
      </c>
      <c r="M146" s="263">
        <v>48</v>
      </c>
      <c r="N146" s="266">
        <v>5</v>
      </c>
      <c r="O146" s="647" t="s">
        <v>2176</v>
      </c>
    </row>
    <row r="147" spans="1:15" s="648" customFormat="1">
      <c r="A147" s="646" t="s">
        <v>1803</v>
      </c>
      <c r="B147" s="53" t="s">
        <v>856</v>
      </c>
      <c r="C147" s="258" t="s">
        <v>974</v>
      </c>
      <c r="D147" s="62"/>
      <c r="E147" s="261">
        <v>57</v>
      </c>
      <c r="F147" s="262" t="s">
        <v>975</v>
      </c>
      <c r="G147" s="263"/>
      <c r="H147" s="263"/>
      <c r="I147" s="264"/>
      <c r="J147" s="265"/>
      <c r="K147" s="265"/>
      <c r="L147" s="265">
        <v>108</v>
      </c>
      <c r="M147" s="263">
        <v>52</v>
      </c>
      <c r="N147" s="266">
        <v>5</v>
      </c>
      <c r="O147" s="647" t="s">
        <v>2176</v>
      </c>
    </row>
    <row r="148" spans="1:15" s="648" customFormat="1">
      <c r="A148" s="646" t="s">
        <v>1804</v>
      </c>
      <c r="B148" s="53" t="s">
        <v>856</v>
      </c>
      <c r="C148" s="258" t="s">
        <v>974</v>
      </c>
      <c r="D148" s="62"/>
      <c r="E148" s="261">
        <v>70</v>
      </c>
      <c r="F148" s="262" t="s">
        <v>975</v>
      </c>
      <c r="G148" s="263"/>
      <c r="H148" s="263"/>
      <c r="I148" s="264"/>
      <c r="J148" s="265"/>
      <c r="K148" s="265"/>
      <c r="L148" s="265">
        <v>119</v>
      </c>
      <c r="M148" s="263">
        <v>49</v>
      </c>
      <c r="N148" s="266">
        <v>5</v>
      </c>
      <c r="O148" s="647" t="s">
        <v>2176</v>
      </c>
    </row>
    <row r="149" spans="1:15" s="648" customFormat="1">
      <c r="A149" s="645" t="s">
        <v>1289</v>
      </c>
      <c r="B149" s="53" t="s">
        <v>856</v>
      </c>
      <c r="C149" s="258" t="s">
        <v>974</v>
      </c>
      <c r="D149" s="62"/>
      <c r="E149" s="261"/>
      <c r="F149" s="649" t="s">
        <v>1811</v>
      </c>
      <c r="G149" s="263"/>
      <c r="H149" s="263"/>
      <c r="I149" s="264"/>
      <c r="J149" s="265"/>
      <c r="K149" s="265"/>
      <c r="L149" s="265"/>
      <c r="M149" s="263"/>
      <c r="N149" s="266"/>
      <c r="O149" s="647" t="s">
        <v>1810</v>
      </c>
    </row>
    <row r="150" spans="1:15" s="648" customFormat="1">
      <c r="A150" s="645" t="s">
        <v>1802</v>
      </c>
      <c r="B150" s="53" t="s">
        <v>856</v>
      </c>
      <c r="C150" s="258" t="s">
        <v>1808</v>
      </c>
      <c r="D150" s="62"/>
      <c r="E150" s="261">
        <v>30</v>
      </c>
      <c r="F150" s="262"/>
      <c r="G150" s="263"/>
      <c r="H150" s="263"/>
      <c r="I150" s="264"/>
      <c r="J150" s="265"/>
      <c r="K150" s="265"/>
      <c r="L150" s="265">
        <v>53</v>
      </c>
      <c r="M150" s="263">
        <v>23</v>
      </c>
      <c r="N150" s="266">
        <v>5</v>
      </c>
      <c r="O150" s="647" t="s">
        <v>2176</v>
      </c>
    </row>
    <row r="151" spans="1:15" s="648" customFormat="1">
      <c r="A151" s="646" t="s">
        <v>1803</v>
      </c>
      <c r="B151" s="53" t="s">
        <v>856</v>
      </c>
      <c r="C151" s="258" t="s">
        <v>1808</v>
      </c>
      <c r="D151" s="62"/>
      <c r="E151" s="261">
        <v>41</v>
      </c>
      <c r="F151" s="262"/>
      <c r="G151" s="263"/>
      <c r="H151" s="263"/>
      <c r="I151" s="264"/>
      <c r="J151" s="265"/>
      <c r="K151" s="265"/>
      <c r="L151" s="265">
        <v>73</v>
      </c>
      <c r="M151" s="263">
        <v>33</v>
      </c>
      <c r="N151" s="266">
        <v>5</v>
      </c>
      <c r="O151" s="647" t="s">
        <v>2176</v>
      </c>
    </row>
    <row r="152" spans="1:15" s="648" customFormat="1">
      <c r="A152" s="646" t="s">
        <v>1804</v>
      </c>
      <c r="B152" s="53" t="s">
        <v>856</v>
      </c>
      <c r="C152" s="258" t="s">
        <v>1808</v>
      </c>
      <c r="D152" s="62"/>
      <c r="E152" s="261">
        <v>51</v>
      </c>
      <c r="F152" s="262"/>
      <c r="G152" s="263"/>
      <c r="H152" s="263"/>
      <c r="I152" s="264"/>
      <c r="J152" s="265"/>
      <c r="K152" s="265"/>
      <c r="L152" s="265">
        <v>92</v>
      </c>
      <c r="M152" s="263">
        <v>41</v>
      </c>
      <c r="N152" s="266">
        <v>5</v>
      </c>
      <c r="O152" s="647" t="s">
        <v>2176</v>
      </c>
    </row>
    <row r="153" spans="1:15" s="648" customFormat="1">
      <c r="A153" s="645" t="s">
        <v>1802</v>
      </c>
      <c r="B153" s="53" t="s">
        <v>856</v>
      </c>
      <c r="C153" s="258" t="s">
        <v>1808</v>
      </c>
      <c r="D153" s="62"/>
      <c r="E153" s="261">
        <v>35</v>
      </c>
      <c r="F153" s="262" t="s">
        <v>975</v>
      </c>
      <c r="G153" s="263"/>
      <c r="H153" s="263"/>
      <c r="I153" s="264"/>
      <c r="J153" s="265"/>
      <c r="K153" s="265"/>
      <c r="L153" s="265">
        <v>66</v>
      </c>
      <c r="M153" s="263">
        <v>31</v>
      </c>
      <c r="N153" s="266">
        <v>5</v>
      </c>
      <c r="O153" s="647" t="s">
        <v>2176</v>
      </c>
    </row>
    <row r="154" spans="1:15" s="648" customFormat="1">
      <c r="A154" s="646" t="s">
        <v>1803</v>
      </c>
      <c r="B154" s="53" t="s">
        <v>856</v>
      </c>
      <c r="C154" s="258" t="s">
        <v>1808</v>
      </c>
      <c r="D154" s="62"/>
      <c r="E154" s="261">
        <v>48</v>
      </c>
      <c r="F154" s="262" t="s">
        <v>975</v>
      </c>
      <c r="G154" s="263"/>
      <c r="H154" s="263"/>
      <c r="I154" s="264"/>
      <c r="J154" s="265"/>
      <c r="K154" s="265"/>
      <c r="L154" s="265">
        <v>92</v>
      </c>
      <c r="M154" s="263">
        <v>44</v>
      </c>
      <c r="N154" s="266">
        <v>5</v>
      </c>
      <c r="O154" s="647" t="s">
        <v>2176</v>
      </c>
    </row>
    <row r="155" spans="1:15" s="648" customFormat="1">
      <c r="A155" s="646" t="s">
        <v>1804</v>
      </c>
      <c r="B155" s="53" t="s">
        <v>856</v>
      </c>
      <c r="C155" s="258" t="s">
        <v>1808</v>
      </c>
      <c r="D155" s="62"/>
      <c r="E155" s="261">
        <v>56</v>
      </c>
      <c r="F155" s="262" t="s">
        <v>975</v>
      </c>
      <c r="G155" s="263"/>
      <c r="H155" s="263"/>
      <c r="I155" s="264"/>
      <c r="J155" s="265"/>
      <c r="K155" s="265"/>
      <c r="L155" s="265">
        <v>107</v>
      </c>
      <c r="M155" s="263">
        <v>51</v>
      </c>
      <c r="N155" s="266">
        <v>5</v>
      </c>
      <c r="O155" s="647" t="s">
        <v>2176</v>
      </c>
    </row>
    <row r="156" spans="1:15" s="648" customFormat="1">
      <c r="A156" s="645" t="s">
        <v>1289</v>
      </c>
      <c r="B156" s="53" t="s">
        <v>856</v>
      </c>
      <c r="C156" s="258" t="s">
        <v>1808</v>
      </c>
      <c r="D156" s="62"/>
      <c r="E156" s="261"/>
      <c r="F156" s="649" t="s">
        <v>1811</v>
      </c>
      <c r="G156" s="263"/>
      <c r="H156" s="263"/>
      <c r="I156" s="264"/>
      <c r="J156" s="265"/>
      <c r="K156" s="265"/>
      <c r="L156" s="265"/>
      <c r="M156" s="263"/>
      <c r="N156" s="266"/>
      <c r="O156" s="647" t="s">
        <v>1810</v>
      </c>
    </row>
    <row r="157" spans="1:15" s="648" customFormat="1">
      <c r="A157" s="645" t="s">
        <v>1802</v>
      </c>
      <c r="B157" s="53" t="s">
        <v>856</v>
      </c>
      <c r="C157" s="258" t="s">
        <v>1301</v>
      </c>
      <c r="D157" s="62"/>
      <c r="E157" s="261">
        <v>26</v>
      </c>
      <c r="F157" s="262"/>
      <c r="G157" s="263"/>
      <c r="H157" s="263"/>
      <c r="I157" s="264"/>
      <c r="J157" s="265"/>
      <c r="K157" s="265"/>
      <c r="L157" s="265">
        <v>49</v>
      </c>
      <c r="M157" s="263">
        <v>23</v>
      </c>
      <c r="N157" s="266">
        <v>5</v>
      </c>
      <c r="O157" s="647" t="s">
        <v>2178</v>
      </c>
    </row>
    <row r="158" spans="1:15" s="648" customFormat="1">
      <c r="A158" s="646" t="s">
        <v>1803</v>
      </c>
      <c r="B158" s="53" t="s">
        <v>856</v>
      </c>
      <c r="C158" s="258" t="s">
        <v>1301</v>
      </c>
      <c r="D158" s="62"/>
      <c r="E158" s="261">
        <v>33.5</v>
      </c>
      <c r="F158" s="262"/>
      <c r="G158" s="263"/>
      <c r="H158" s="263"/>
      <c r="I158" s="264"/>
      <c r="J158" s="265"/>
      <c r="K158" s="265"/>
      <c r="L158" s="265">
        <v>64.5</v>
      </c>
      <c r="M158" s="263">
        <v>31</v>
      </c>
      <c r="N158" s="266">
        <v>5</v>
      </c>
      <c r="O158" s="647" t="s">
        <v>2178</v>
      </c>
    </row>
    <row r="159" spans="1:15" s="648" customFormat="1">
      <c r="A159" s="646" t="s">
        <v>1804</v>
      </c>
      <c r="B159" s="53" t="s">
        <v>856</v>
      </c>
      <c r="C159" s="258" t="s">
        <v>1301</v>
      </c>
      <c r="D159" s="62"/>
      <c r="E159" s="261">
        <v>39.5</v>
      </c>
      <c r="F159" s="262"/>
      <c r="G159" s="263"/>
      <c r="H159" s="263"/>
      <c r="I159" s="264"/>
      <c r="J159" s="265"/>
      <c r="K159" s="265"/>
      <c r="L159" s="265">
        <v>74.5</v>
      </c>
      <c r="M159" s="263">
        <v>35</v>
      </c>
      <c r="N159" s="266">
        <v>5</v>
      </c>
      <c r="O159" s="647" t="s">
        <v>2178</v>
      </c>
    </row>
    <row r="160" spans="1:15" s="648" customFormat="1">
      <c r="A160" s="645" t="s">
        <v>1802</v>
      </c>
      <c r="B160" s="53" t="s">
        <v>856</v>
      </c>
      <c r="C160" s="258" t="s">
        <v>1301</v>
      </c>
      <c r="D160" s="62"/>
      <c r="E160" s="261">
        <v>28.5</v>
      </c>
      <c r="F160" s="262" t="s">
        <v>975</v>
      </c>
      <c r="G160" s="263"/>
      <c r="H160" s="263"/>
      <c r="I160" s="264"/>
      <c r="J160" s="265"/>
      <c r="K160" s="265"/>
      <c r="L160" s="265">
        <v>54</v>
      </c>
      <c r="M160" s="263">
        <v>25.5</v>
      </c>
      <c r="N160" s="266">
        <v>5</v>
      </c>
      <c r="O160" s="647" t="s">
        <v>2178</v>
      </c>
    </row>
    <row r="161" spans="1:15" s="648" customFormat="1">
      <c r="A161" s="646" t="s">
        <v>1803</v>
      </c>
      <c r="B161" s="53" t="s">
        <v>856</v>
      </c>
      <c r="C161" s="258" t="s">
        <v>1301</v>
      </c>
      <c r="D161" s="62"/>
      <c r="E161" s="261">
        <v>37.5</v>
      </c>
      <c r="F161" s="262" t="s">
        <v>975</v>
      </c>
      <c r="G161" s="263"/>
      <c r="H161" s="263"/>
      <c r="I161" s="264"/>
      <c r="J161" s="265"/>
      <c r="K161" s="265"/>
      <c r="L161" s="265">
        <v>71.5</v>
      </c>
      <c r="M161" s="263">
        <v>34</v>
      </c>
      <c r="N161" s="266">
        <v>5</v>
      </c>
      <c r="O161" s="647" t="s">
        <v>2178</v>
      </c>
    </row>
    <row r="162" spans="1:15" s="648" customFormat="1">
      <c r="A162" s="646" t="s">
        <v>1804</v>
      </c>
      <c r="B162" s="53" t="s">
        <v>856</v>
      </c>
      <c r="C162" s="258" t="s">
        <v>1301</v>
      </c>
      <c r="D162" s="62"/>
      <c r="E162" s="261">
        <v>43</v>
      </c>
      <c r="F162" s="262" t="s">
        <v>975</v>
      </c>
      <c r="G162" s="263"/>
      <c r="H162" s="263"/>
      <c r="I162" s="264"/>
      <c r="J162" s="265"/>
      <c r="K162" s="265"/>
      <c r="L162" s="265">
        <v>82.5</v>
      </c>
      <c r="M162" s="263">
        <v>39.5</v>
      </c>
      <c r="N162" s="266">
        <v>5</v>
      </c>
      <c r="O162" s="647" t="s">
        <v>2178</v>
      </c>
    </row>
    <row r="163" spans="1:15" s="396" customFormat="1">
      <c r="A163" s="309"/>
      <c r="B163" s="291"/>
      <c r="C163" s="292"/>
      <c r="D163" s="293"/>
      <c r="E163" s="294"/>
      <c r="F163" s="295"/>
      <c r="G163" s="273"/>
      <c r="H163" s="273"/>
      <c r="I163" s="296"/>
      <c r="J163" s="300"/>
      <c r="K163" s="300"/>
      <c r="L163" s="300"/>
      <c r="M163" s="273"/>
      <c r="N163" s="298"/>
      <c r="O163" s="310"/>
    </row>
    <row r="164" spans="1:15" s="396" customFormat="1">
      <c r="A164" s="309" t="s">
        <v>78</v>
      </c>
      <c r="B164" s="291" t="s">
        <v>856</v>
      </c>
      <c r="C164" s="292" t="s">
        <v>712</v>
      </c>
      <c r="D164" s="293"/>
      <c r="E164" s="294">
        <v>37</v>
      </c>
      <c r="F164" s="295" t="s">
        <v>134</v>
      </c>
      <c r="G164" s="273"/>
      <c r="H164" s="273"/>
      <c r="I164" s="296"/>
      <c r="J164" s="300"/>
      <c r="K164" s="300"/>
      <c r="L164" s="300">
        <v>64</v>
      </c>
      <c r="M164" s="273">
        <v>27</v>
      </c>
      <c r="N164" s="298">
        <v>4</v>
      </c>
      <c r="O164" s="310"/>
    </row>
    <row r="165" spans="1:15" s="396" customFormat="1">
      <c r="A165" s="311" t="s">
        <v>840</v>
      </c>
      <c r="B165" s="291" t="s">
        <v>856</v>
      </c>
      <c r="C165" s="292" t="s">
        <v>712</v>
      </c>
      <c r="D165" s="293"/>
      <c r="E165" s="294">
        <v>42</v>
      </c>
      <c r="F165" s="295" t="s">
        <v>134</v>
      </c>
      <c r="G165" s="273"/>
      <c r="H165" s="273"/>
      <c r="I165" s="296"/>
      <c r="J165" s="300"/>
      <c r="K165" s="300"/>
      <c r="L165" s="300">
        <v>69</v>
      </c>
      <c r="M165" s="273">
        <v>27</v>
      </c>
      <c r="N165" s="298">
        <v>4</v>
      </c>
      <c r="O165" s="310"/>
    </row>
    <row r="166" spans="1:15" s="396" customFormat="1">
      <c r="A166" s="311" t="s">
        <v>775</v>
      </c>
      <c r="B166" s="291" t="s">
        <v>856</v>
      </c>
      <c r="C166" s="292" t="s">
        <v>712</v>
      </c>
      <c r="D166" s="293"/>
      <c r="E166" s="294">
        <v>47</v>
      </c>
      <c r="F166" s="295" t="s">
        <v>134</v>
      </c>
      <c r="G166" s="273"/>
      <c r="H166" s="273"/>
      <c r="I166" s="296"/>
      <c r="J166" s="300"/>
      <c r="K166" s="300"/>
      <c r="L166" s="300">
        <v>74</v>
      </c>
      <c r="M166" s="273">
        <v>27</v>
      </c>
      <c r="N166" s="298">
        <v>4</v>
      </c>
      <c r="O166" s="310"/>
    </row>
    <row r="167" spans="1:15" s="396" customFormat="1">
      <c r="A167" s="309" t="s">
        <v>78</v>
      </c>
      <c r="B167" s="291" t="s">
        <v>856</v>
      </c>
      <c r="C167" s="292" t="s">
        <v>713</v>
      </c>
      <c r="D167" s="293"/>
      <c r="E167" s="294">
        <v>32</v>
      </c>
      <c r="F167" s="295" t="s">
        <v>134</v>
      </c>
      <c r="G167" s="273"/>
      <c r="H167" s="273"/>
      <c r="I167" s="296"/>
      <c r="J167" s="300"/>
      <c r="K167" s="300"/>
      <c r="L167" s="300">
        <v>57</v>
      </c>
      <c r="M167" s="273">
        <v>25</v>
      </c>
      <c r="N167" s="298">
        <v>4</v>
      </c>
      <c r="O167" s="310"/>
    </row>
    <row r="168" spans="1:15" s="396" customFormat="1">
      <c r="A168" s="311" t="s">
        <v>840</v>
      </c>
      <c r="B168" s="291" t="s">
        <v>856</v>
      </c>
      <c r="C168" s="292" t="s">
        <v>713</v>
      </c>
      <c r="D168" s="293"/>
      <c r="E168" s="294">
        <v>38</v>
      </c>
      <c r="F168" s="295" t="s">
        <v>134</v>
      </c>
      <c r="G168" s="273"/>
      <c r="H168" s="273"/>
      <c r="I168" s="296"/>
      <c r="J168" s="300"/>
      <c r="K168" s="300"/>
      <c r="L168" s="300">
        <v>68</v>
      </c>
      <c r="M168" s="273">
        <v>30</v>
      </c>
      <c r="N168" s="298">
        <v>4</v>
      </c>
      <c r="O168" s="310"/>
    </row>
    <row r="169" spans="1:15" s="396" customFormat="1">
      <c r="A169" s="311" t="s">
        <v>775</v>
      </c>
      <c r="B169" s="291" t="s">
        <v>856</v>
      </c>
      <c r="C169" s="292" t="s">
        <v>713</v>
      </c>
      <c r="D169" s="293"/>
      <c r="E169" s="294">
        <v>48</v>
      </c>
      <c r="F169" s="295" t="s">
        <v>134</v>
      </c>
      <c r="G169" s="273"/>
      <c r="H169" s="273"/>
      <c r="I169" s="296"/>
      <c r="J169" s="300"/>
      <c r="K169" s="300"/>
      <c r="L169" s="300">
        <v>78</v>
      </c>
      <c r="M169" s="273">
        <v>30</v>
      </c>
      <c r="N169" s="298">
        <v>4</v>
      </c>
      <c r="O169" s="310"/>
    </row>
    <row r="170" spans="1:15" s="648" customFormat="1">
      <c r="A170" s="645" t="s">
        <v>78</v>
      </c>
      <c r="B170" s="53" t="s">
        <v>856</v>
      </c>
      <c r="C170" s="258" t="s">
        <v>976</v>
      </c>
      <c r="D170" s="62"/>
      <c r="E170" s="261">
        <v>41</v>
      </c>
      <c r="F170" s="262" t="s">
        <v>979</v>
      </c>
      <c r="G170" s="262"/>
      <c r="H170" s="263"/>
      <c r="I170" s="671" t="s">
        <v>1818</v>
      </c>
      <c r="J170" s="265"/>
      <c r="K170" s="265"/>
      <c r="L170" s="265">
        <v>82</v>
      </c>
      <c r="M170" s="263">
        <v>41</v>
      </c>
      <c r="N170" s="266">
        <v>4</v>
      </c>
      <c r="O170" s="647" t="s">
        <v>1812</v>
      </c>
    </row>
    <row r="171" spans="1:15" s="648" customFormat="1">
      <c r="A171" s="645" t="s">
        <v>574</v>
      </c>
      <c r="B171" s="53" t="s">
        <v>856</v>
      </c>
      <c r="C171" s="258" t="s">
        <v>978</v>
      </c>
      <c r="D171" s="62"/>
      <c r="E171" s="261">
        <v>61</v>
      </c>
      <c r="F171" s="262" t="s">
        <v>979</v>
      </c>
      <c r="G171" s="262"/>
      <c r="H171" s="263"/>
      <c r="I171" s="671" t="s">
        <v>1818</v>
      </c>
      <c r="J171" s="265"/>
      <c r="K171" s="265"/>
      <c r="L171" s="265">
        <v>122</v>
      </c>
      <c r="M171" s="263">
        <v>61</v>
      </c>
      <c r="N171" s="266">
        <v>4</v>
      </c>
      <c r="O171" s="647" t="s">
        <v>1813</v>
      </c>
    </row>
    <row r="172" spans="1:15" s="648" customFormat="1">
      <c r="A172" s="645" t="s">
        <v>775</v>
      </c>
      <c r="B172" s="53" t="s">
        <v>856</v>
      </c>
      <c r="C172" s="258" t="s">
        <v>976</v>
      </c>
      <c r="D172" s="62"/>
      <c r="E172" s="261">
        <v>70</v>
      </c>
      <c r="F172" s="262" t="s">
        <v>979</v>
      </c>
      <c r="G172" s="262"/>
      <c r="H172" s="263"/>
      <c r="I172" s="671" t="s">
        <v>1818</v>
      </c>
      <c r="J172" s="265"/>
      <c r="K172" s="265"/>
      <c r="L172" s="265">
        <v>140</v>
      </c>
      <c r="M172" s="263">
        <v>70</v>
      </c>
      <c r="N172" s="266">
        <v>4</v>
      </c>
      <c r="O172" s="647" t="s">
        <v>1814</v>
      </c>
    </row>
    <row r="173" spans="1:15" s="648" customFormat="1">
      <c r="A173" s="645" t="s">
        <v>1816</v>
      </c>
      <c r="B173" s="53" t="s">
        <v>856</v>
      </c>
      <c r="C173" s="258" t="s">
        <v>976</v>
      </c>
      <c r="D173" s="62"/>
      <c r="E173" s="261">
        <v>130</v>
      </c>
      <c r="F173" s="262" t="s">
        <v>977</v>
      </c>
      <c r="G173" s="262"/>
      <c r="H173" s="263"/>
      <c r="I173" s="671" t="s">
        <v>1818</v>
      </c>
      <c r="J173" s="265"/>
      <c r="K173" s="265"/>
      <c r="L173" s="265">
        <v>260</v>
      </c>
      <c r="M173" s="263">
        <v>130</v>
      </c>
      <c r="N173" s="266">
        <v>4</v>
      </c>
      <c r="O173" s="647" t="s">
        <v>1815</v>
      </c>
    </row>
    <row r="174" spans="1:15" s="648" customFormat="1">
      <c r="A174" s="645" t="s">
        <v>78</v>
      </c>
      <c r="B174" s="53" t="s">
        <v>856</v>
      </c>
      <c r="C174" s="258" t="s">
        <v>976</v>
      </c>
      <c r="D174" s="62"/>
      <c r="E174" s="261">
        <v>41</v>
      </c>
      <c r="F174" s="262" t="s">
        <v>977</v>
      </c>
      <c r="G174" s="262"/>
      <c r="H174" s="263"/>
      <c r="I174" s="671" t="s">
        <v>1818</v>
      </c>
      <c r="J174" s="265"/>
      <c r="K174" s="265"/>
      <c r="L174" s="265">
        <v>82</v>
      </c>
      <c r="M174" s="263">
        <v>41</v>
      </c>
      <c r="N174" s="266">
        <v>4</v>
      </c>
      <c r="O174" s="647" t="s">
        <v>1812</v>
      </c>
    </row>
    <row r="175" spans="1:15" s="648" customFormat="1">
      <c r="A175" s="645" t="s">
        <v>574</v>
      </c>
      <c r="B175" s="53" t="s">
        <v>856</v>
      </c>
      <c r="C175" s="258" t="s">
        <v>976</v>
      </c>
      <c r="D175" s="62"/>
      <c r="E175" s="261">
        <v>59</v>
      </c>
      <c r="F175" s="262" t="s">
        <v>977</v>
      </c>
      <c r="G175" s="262"/>
      <c r="H175" s="263"/>
      <c r="I175" s="671" t="s">
        <v>1818</v>
      </c>
      <c r="J175" s="265"/>
      <c r="K175" s="265"/>
      <c r="L175" s="265">
        <v>118</v>
      </c>
      <c r="M175" s="263">
        <v>59</v>
      </c>
      <c r="N175" s="266">
        <v>4</v>
      </c>
      <c r="O175" s="647" t="s">
        <v>1813</v>
      </c>
    </row>
    <row r="176" spans="1:15" s="648" customFormat="1">
      <c r="A176" s="645" t="s">
        <v>775</v>
      </c>
      <c r="B176" s="53" t="s">
        <v>856</v>
      </c>
      <c r="C176" s="258" t="s">
        <v>976</v>
      </c>
      <c r="D176" s="62"/>
      <c r="E176" s="261">
        <v>67.5</v>
      </c>
      <c r="F176" s="262" t="s">
        <v>977</v>
      </c>
      <c r="G176" s="262"/>
      <c r="H176" s="263"/>
      <c r="I176" s="671" t="s">
        <v>1818</v>
      </c>
      <c r="J176" s="265"/>
      <c r="K176" s="265"/>
      <c r="L176" s="265">
        <v>135</v>
      </c>
      <c r="M176" s="263">
        <v>67.5</v>
      </c>
      <c r="N176" s="266">
        <v>4</v>
      </c>
      <c r="O176" s="647" t="s">
        <v>1814</v>
      </c>
    </row>
    <row r="177" spans="1:15" s="648" customFormat="1">
      <c r="A177" s="645" t="s">
        <v>1816</v>
      </c>
      <c r="B177" s="53" t="s">
        <v>856</v>
      </c>
      <c r="C177" s="258" t="s">
        <v>976</v>
      </c>
      <c r="D177" s="62"/>
      <c r="E177" s="261">
        <v>130</v>
      </c>
      <c r="F177" s="262" t="s">
        <v>977</v>
      </c>
      <c r="G177" s="262"/>
      <c r="H177" s="263"/>
      <c r="I177" s="671" t="s">
        <v>1818</v>
      </c>
      <c r="J177" s="265"/>
      <c r="K177" s="265"/>
      <c r="L177" s="265">
        <v>260</v>
      </c>
      <c r="M177" s="263">
        <v>130</v>
      </c>
      <c r="N177" s="266">
        <v>4</v>
      </c>
      <c r="O177" s="647" t="s">
        <v>1815</v>
      </c>
    </row>
    <row r="178" spans="1:15" s="648" customFormat="1">
      <c r="A178" s="645" t="s">
        <v>78</v>
      </c>
      <c r="B178" s="53" t="s">
        <v>856</v>
      </c>
      <c r="C178" s="258" t="s">
        <v>980</v>
      </c>
      <c r="D178" s="62"/>
      <c r="E178" s="670">
        <v>56</v>
      </c>
      <c r="F178" s="262" t="s">
        <v>979</v>
      </c>
      <c r="G178" s="262"/>
      <c r="H178" s="263"/>
      <c r="I178" s="671" t="s">
        <v>1817</v>
      </c>
      <c r="J178" s="265"/>
      <c r="K178" s="265"/>
      <c r="L178" s="265">
        <v>112</v>
      </c>
      <c r="M178" s="263">
        <v>56</v>
      </c>
      <c r="N178" s="266">
        <v>4</v>
      </c>
      <c r="O178" s="647" t="s">
        <v>1812</v>
      </c>
    </row>
    <row r="179" spans="1:15" s="648" customFormat="1">
      <c r="A179" s="645" t="s">
        <v>574</v>
      </c>
      <c r="B179" s="53" t="s">
        <v>856</v>
      </c>
      <c r="C179" s="258" t="s">
        <v>980</v>
      </c>
      <c r="D179" s="62"/>
      <c r="E179" s="261">
        <v>77.5</v>
      </c>
      <c r="F179" s="262" t="s">
        <v>979</v>
      </c>
      <c r="G179" s="262"/>
      <c r="H179" s="263"/>
      <c r="I179" s="671" t="s">
        <v>1817</v>
      </c>
      <c r="J179" s="265"/>
      <c r="K179" s="265"/>
      <c r="L179" s="265">
        <v>155</v>
      </c>
      <c r="M179" s="263">
        <v>77.5</v>
      </c>
      <c r="N179" s="266">
        <v>4</v>
      </c>
      <c r="O179" s="647" t="s">
        <v>1813</v>
      </c>
    </row>
    <row r="180" spans="1:15" s="648" customFormat="1">
      <c r="A180" s="645" t="s">
        <v>775</v>
      </c>
      <c r="B180" s="53" t="s">
        <v>856</v>
      </c>
      <c r="C180" s="258" t="s">
        <v>980</v>
      </c>
      <c r="D180" s="62"/>
      <c r="E180" s="261">
        <v>94.5</v>
      </c>
      <c r="F180" s="262" t="s">
        <v>979</v>
      </c>
      <c r="G180" s="262"/>
      <c r="H180" s="263"/>
      <c r="I180" s="671" t="s">
        <v>1817</v>
      </c>
      <c r="J180" s="265"/>
      <c r="K180" s="265"/>
      <c r="L180" s="265">
        <v>189</v>
      </c>
      <c r="M180" s="263">
        <v>94.5</v>
      </c>
      <c r="N180" s="266">
        <v>4</v>
      </c>
      <c r="O180" s="647" t="s">
        <v>1814</v>
      </c>
    </row>
    <row r="181" spans="1:15" s="648" customFormat="1">
      <c r="A181" s="645" t="s">
        <v>1816</v>
      </c>
      <c r="B181" s="53" t="s">
        <v>856</v>
      </c>
      <c r="C181" s="258" t="s">
        <v>980</v>
      </c>
      <c r="D181" s="62"/>
      <c r="E181" s="261">
        <v>167.5</v>
      </c>
      <c r="F181" s="262" t="s">
        <v>979</v>
      </c>
      <c r="G181" s="262"/>
      <c r="H181" s="263"/>
      <c r="I181" s="671" t="s">
        <v>1817</v>
      </c>
      <c r="J181" s="265"/>
      <c r="K181" s="265"/>
      <c r="L181" s="265">
        <v>335</v>
      </c>
      <c r="M181" s="263">
        <v>167.5</v>
      </c>
      <c r="N181" s="266">
        <v>4</v>
      </c>
      <c r="O181" s="647" t="s">
        <v>1815</v>
      </c>
    </row>
    <row r="182" spans="1:15" s="648" customFormat="1">
      <c r="A182" s="645" t="s">
        <v>78</v>
      </c>
      <c r="B182" s="53" t="s">
        <v>856</v>
      </c>
      <c r="C182" s="258" t="s">
        <v>1449</v>
      </c>
      <c r="D182" s="62"/>
      <c r="E182" s="670">
        <v>68</v>
      </c>
      <c r="F182" s="262" t="s">
        <v>979</v>
      </c>
      <c r="G182" s="262"/>
      <c r="H182" s="263"/>
      <c r="I182" s="671" t="s">
        <v>1818</v>
      </c>
      <c r="J182" s="265"/>
      <c r="K182" s="265"/>
      <c r="L182" s="265">
        <v>136</v>
      </c>
      <c r="M182" s="263">
        <v>68</v>
      </c>
      <c r="N182" s="266">
        <v>4</v>
      </c>
      <c r="O182" s="647" t="s">
        <v>1812</v>
      </c>
    </row>
    <row r="183" spans="1:15" s="648" customFormat="1">
      <c r="A183" s="645" t="s">
        <v>574</v>
      </c>
      <c r="B183" s="53" t="s">
        <v>856</v>
      </c>
      <c r="C183" s="258" t="s">
        <v>1449</v>
      </c>
      <c r="D183" s="62"/>
      <c r="E183" s="261">
        <v>89.5</v>
      </c>
      <c r="F183" s="262" t="s">
        <v>979</v>
      </c>
      <c r="G183" s="262"/>
      <c r="H183" s="263"/>
      <c r="I183" s="671" t="s">
        <v>1818</v>
      </c>
      <c r="J183" s="265"/>
      <c r="K183" s="265"/>
      <c r="L183" s="265">
        <v>179</v>
      </c>
      <c r="M183" s="263">
        <v>89.5</v>
      </c>
      <c r="N183" s="266">
        <v>4</v>
      </c>
      <c r="O183" s="647" t="s">
        <v>1813</v>
      </c>
    </row>
    <row r="184" spans="1:15" s="648" customFormat="1">
      <c r="A184" s="645" t="s">
        <v>775</v>
      </c>
      <c r="B184" s="53" t="s">
        <v>856</v>
      </c>
      <c r="C184" s="258" t="s">
        <v>1449</v>
      </c>
      <c r="D184" s="62"/>
      <c r="E184" s="261">
        <v>99.5</v>
      </c>
      <c r="F184" s="262" t="s">
        <v>979</v>
      </c>
      <c r="G184" s="262"/>
      <c r="H184" s="263"/>
      <c r="I184" s="671" t="s">
        <v>1818</v>
      </c>
      <c r="J184" s="265"/>
      <c r="K184" s="265"/>
      <c r="L184" s="265">
        <v>199</v>
      </c>
      <c r="M184" s="263">
        <v>99.5</v>
      </c>
      <c r="N184" s="266">
        <v>4</v>
      </c>
      <c r="O184" s="647" t="s">
        <v>1814</v>
      </c>
    </row>
    <row r="185" spans="1:15" s="648" customFormat="1">
      <c r="A185" s="645" t="s">
        <v>1816</v>
      </c>
      <c r="B185" s="53" t="s">
        <v>856</v>
      </c>
      <c r="C185" s="258" t="s">
        <v>981</v>
      </c>
      <c r="D185" s="62"/>
      <c r="E185" s="261">
        <v>187.5</v>
      </c>
      <c r="F185" s="262" t="s">
        <v>979</v>
      </c>
      <c r="G185" s="262"/>
      <c r="H185" s="263"/>
      <c r="I185" s="671" t="s">
        <v>1818</v>
      </c>
      <c r="J185" s="265"/>
      <c r="K185" s="265"/>
      <c r="L185" s="265">
        <v>375</v>
      </c>
      <c r="M185" s="263">
        <v>187.5</v>
      </c>
      <c r="N185" s="266">
        <v>4</v>
      </c>
      <c r="O185" s="647" t="s">
        <v>1815</v>
      </c>
    </row>
    <row r="186" spans="1:15" s="648" customFormat="1">
      <c r="A186" s="645" t="s">
        <v>78</v>
      </c>
      <c r="B186" s="53" t="s">
        <v>856</v>
      </c>
      <c r="C186" s="258" t="s">
        <v>980</v>
      </c>
      <c r="D186" s="62"/>
      <c r="E186" s="670">
        <v>54</v>
      </c>
      <c r="F186" s="262" t="s">
        <v>977</v>
      </c>
      <c r="G186" s="262"/>
      <c r="H186" s="263"/>
      <c r="I186" s="671" t="s">
        <v>1817</v>
      </c>
      <c r="J186" s="265"/>
      <c r="K186" s="265"/>
      <c r="L186" s="265">
        <v>108</v>
      </c>
      <c r="M186" s="263">
        <v>54</v>
      </c>
      <c r="N186" s="266">
        <v>4</v>
      </c>
      <c r="O186" s="647" t="s">
        <v>1812</v>
      </c>
    </row>
    <row r="187" spans="1:15" s="648" customFormat="1">
      <c r="A187" s="645" t="s">
        <v>574</v>
      </c>
      <c r="B187" s="53" t="s">
        <v>856</v>
      </c>
      <c r="C187" s="258" t="s">
        <v>980</v>
      </c>
      <c r="D187" s="62"/>
      <c r="E187" s="261">
        <v>75.5</v>
      </c>
      <c r="F187" s="262" t="s">
        <v>977</v>
      </c>
      <c r="G187" s="262"/>
      <c r="H187" s="263"/>
      <c r="I187" s="671" t="s">
        <v>1817</v>
      </c>
      <c r="J187" s="265"/>
      <c r="K187" s="265"/>
      <c r="L187" s="265">
        <v>151</v>
      </c>
      <c r="M187" s="263">
        <v>75.5</v>
      </c>
      <c r="N187" s="266">
        <v>4</v>
      </c>
      <c r="O187" s="647" t="s">
        <v>1813</v>
      </c>
    </row>
    <row r="188" spans="1:15" s="648" customFormat="1">
      <c r="A188" s="645" t="s">
        <v>775</v>
      </c>
      <c r="B188" s="53" t="s">
        <v>856</v>
      </c>
      <c r="C188" s="258" t="s">
        <v>980</v>
      </c>
      <c r="D188" s="62"/>
      <c r="E188" s="261">
        <v>87</v>
      </c>
      <c r="F188" s="262" t="s">
        <v>977</v>
      </c>
      <c r="G188" s="262"/>
      <c r="H188" s="263"/>
      <c r="I188" s="671" t="s">
        <v>1817</v>
      </c>
      <c r="J188" s="265"/>
      <c r="K188" s="265"/>
      <c r="L188" s="265">
        <v>174</v>
      </c>
      <c r="M188" s="263">
        <v>87</v>
      </c>
      <c r="N188" s="266">
        <v>4</v>
      </c>
      <c r="O188" s="647" t="s">
        <v>1814</v>
      </c>
    </row>
    <row r="189" spans="1:15" s="648" customFormat="1">
      <c r="A189" s="645" t="s">
        <v>1816</v>
      </c>
      <c r="B189" s="53" t="s">
        <v>856</v>
      </c>
      <c r="C189" s="258" t="s">
        <v>980</v>
      </c>
      <c r="D189" s="62"/>
      <c r="E189" s="261">
        <v>167.5</v>
      </c>
      <c r="F189" s="262" t="s">
        <v>977</v>
      </c>
      <c r="G189" s="262"/>
      <c r="H189" s="263"/>
      <c r="I189" s="671" t="s">
        <v>1817</v>
      </c>
      <c r="J189" s="265"/>
      <c r="K189" s="265"/>
      <c r="L189" s="265">
        <v>335</v>
      </c>
      <c r="M189" s="263">
        <v>167.5</v>
      </c>
      <c r="N189" s="266">
        <v>4</v>
      </c>
      <c r="O189" s="647" t="s">
        <v>1815</v>
      </c>
    </row>
    <row r="190" spans="1:15" s="648" customFormat="1" ht="16.5" customHeight="1">
      <c r="A190" s="645" t="s">
        <v>78</v>
      </c>
      <c r="B190" s="53" t="s">
        <v>856</v>
      </c>
      <c r="C190" s="258" t="s">
        <v>981</v>
      </c>
      <c r="D190" s="62"/>
      <c r="E190" s="670">
        <v>65</v>
      </c>
      <c r="F190" s="262" t="s">
        <v>977</v>
      </c>
      <c r="G190" s="262"/>
      <c r="H190" s="263"/>
      <c r="I190" s="671" t="s">
        <v>1818</v>
      </c>
      <c r="J190" s="265"/>
      <c r="K190" s="265"/>
      <c r="L190" s="265">
        <v>130</v>
      </c>
      <c r="M190" s="263">
        <v>65</v>
      </c>
      <c r="N190" s="266">
        <v>4</v>
      </c>
      <c r="O190" s="647" t="s">
        <v>1812</v>
      </c>
    </row>
    <row r="191" spans="1:15" s="648" customFormat="1">
      <c r="A191" s="645" t="s">
        <v>574</v>
      </c>
      <c r="B191" s="53" t="s">
        <v>856</v>
      </c>
      <c r="C191" s="258" t="s">
        <v>981</v>
      </c>
      <c r="D191" s="62"/>
      <c r="E191" s="261">
        <v>87.5</v>
      </c>
      <c r="F191" s="262" t="s">
        <v>977</v>
      </c>
      <c r="G191" s="262"/>
      <c r="H191" s="263"/>
      <c r="I191" s="671" t="s">
        <v>1818</v>
      </c>
      <c r="J191" s="265"/>
      <c r="K191" s="265"/>
      <c r="L191" s="265">
        <v>175</v>
      </c>
      <c r="M191" s="263">
        <v>87.5</v>
      </c>
      <c r="N191" s="266">
        <v>4</v>
      </c>
      <c r="O191" s="647" t="s">
        <v>1813</v>
      </c>
    </row>
    <row r="192" spans="1:15" s="648" customFormat="1">
      <c r="A192" s="645" t="s">
        <v>775</v>
      </c>
      <c r="B192" s="53" t="s">
        <v>856</v>
      </c>
      <c r="C192" s="258" t="s">
        <v>981</v>
      </c>
      <c r="D192" s="62"/>
      <c r="E192" s="261">
        <v>97.5</v>
      </c>
      <c r="F192" s="262" t="s">
        <v>977</v>
      </c>
      <c r="G192" s="262"/>
      <c r="H192" s="263"/>
      <c r="I192" s="671" t="s">
        <v>1818</v>
      </c>
      <c r="J192" s="265"/>
      <c r="K192" s="265"/>
      <c r="L192" s="265">
        <v>195</v>
      </c>
      <c r="M192" s="263">
        <v>97.5</v>
      </c>
      <c r="N192" s="266">
        <v>4</v>
      </c>
      <c r="O192" s="647" t="s">
        <v>1814</v>
      </c>
    </row>
    <row r="193" spans="1:15" s="648" customFormat="1">
      <c r="A193" s="645" t="s">
        <v>1816</v>
      </c>
      <c r="B193" s="53" t="s">
        <v>856</v>
      </c>
      <c r="C193" s="258" t="s">
        <v>981</v>
      </c>
      <c r="D193" s="62"/>
      <c r="E193" s="261">
        <v>187.5</v>
      </c>
      <c r="F193" s="262" t="s">
        <v>977</v>
      </c>
      <c r="G193" s="262"/>
      <c r="H193" s="263"/>
      <c r="I193" s="671" t="s">
        <v>1818</v>
      </c>
      <c r="J193" s="265"/>
      <c r="K193" s="265"/>
      <c r="L193" s="265">
        <v>375</v>
      </c>
      <c r="M193" s="263">
        <v>187.5</v>
      </c>
      <c r="N193" s="266">
        <v>4</v>
      </c>
      <c r="O193" s="647" t="s">
        <v>1815</v>
      </c>
    </row>
    <row r="194" spans="1:15" s="648" customFormat="1">
      <c r="A194" s="645" t="s">
        <v>78</v>
      </c>
      <c r="B194" s="53" t="s">
        <v>856</v>
      </c>
      <c r="C194" s="258" t="s">
        <v>2222</v>
      </c>
      <c r="D194" s="62"/>
      <c r="E194" s="261">
        <v>37</v>
      </c>
      <c r="F194" s="262" t="s">
        <v>651</v>
      </c>
      <c r="G194" s="271"/>
      <c r="H194" s="263"/>
      <c r="I194" s="843"/>
      <c r="J194" s="265"/>
      <c r="K194" s="265"/>
      <c r="L194" s="265">
        <v>62</v>
      </c>
      <c r="M194" s="263">
        <v>25</v>
      </c>
      <c r="N194" s="266">
        <v>4</v>
      </c>
      <c r="O194" s="647"/>
    </row>
    <row r="195" spans="1:15" s="648" customFormat="1">
      <c r="A195" s="645" t="s">
        <v>78</v>
      </c>
      <c r="B195" s="53" t="s">
        <v>856</v>
      </c>
      <c r="C195" s="258" t="s">
        <v>2222</v>
      </c>
      <c r="D195" s="62"/>
      <c r="E195" s="261">
        <v>30</v>
      </c>
      <c r="F195" s="262" t="s">
        <v>1418</v>
      </c>
      <c r="G195" s="263"/>
      <c r="H195" s="263"/>
      <c r="I195" s="264"/>
      <c r="J195" s="265"/>
      <c r="K195" s="265"/>
      <c r="L195" s="265">
        <v>53</v>
      </c>
      <c r="M195" s="263">
        <v>20</v>
      </c>
      <c r="N195" s="266">
        <v>4</v>
      </c>
      <c r="O195" s="647"/>
    </row>
    <row r="196" spans="1:15" s="648" customFormat="1">
      <c r="A196" s="645" t="s">
        <v>29</v>
      </c>
      <c r="B196" s="53" t="s">
        <v>856</v>
      </c>
      <c r="C196" s="258" t="s">
        <v>2222</v>
      </c>
      <c r="D196" s="62"/>
      <c r="E196" s="261">
        <v>48</v>
      </c>
      <c r="F196" s="262" t="s">
        <v>651</v>
      </c>
      <c r="G196" s="271"/>
      <c r="H196" s="263"/>
      <c r="I196" s="843"/>
      <c r="J196" s="265"/>
      <c r="K196" s="265"/>
      <c r="L196" s="265">
        <v>71</v>
      </c>
      <c r="M196" s="263">
        <v>23</v>
      </c>
      <c r="N196" s="266">
        <v>4</v>
      </c>
      <c r="O196" s="647"/>
    </row>
    <row r="197" spans="1:15" s="648" customFormat="1">
      <c r="A197" s="645" t="s">
        <v>773</v>
      </c>
      <c r="B197" s="53" t="s">
        <v>856</v>
      </c>
      <c r="C197" s="258" t="s">
        <v>2222</v>
      </c>
      <c r="D197" s="62"/>
      <c r="E197" s="261">
        <v>33</v>
      </c>
      <c r="F197" s="262" t="s">
        <v>1418</v>
      </c>
      <c r="G197" s="263"/>
      <c r="H197" s="263"/>
      <c r="I197" s="264"/>
      <c r="J197" s="265"/>
      <c r="K197" s="265"/>
      <c r="L197" s="265">
        <v>57</v>
      </c>
      <c r="M197" s="263">
        <v>24</v>
      </c>
      <c r="N197" s="266">
        <v>4</v>
      </c>
      <c r="O197" s="647"/>
    </row>
    <row r="198" spans="1:15" s="648" customFormat="1">
      <c r="A198" s="645" t="s">
        <v>775</v>
      </c>
      <c r="B198" s="53" t="s">
        <v>856</v>
      </c>
      <c r="C198" s="258" t="s">
        <v>2222</v>
      </c>
      <c r="D198" s="62"/>
      <c r="E198" s="261">
        <v>58</v>
      </c>
      <c r="F198" s="262" t="s">
        <v>651</v>
      </c>
      <c r="G198" s="263"/>
      <c r="H198" s="263"/>
      <c r="I198" s="264"/>
      <c r="J198" s="265"/>
      <c r="K198" s="265"/>
      <c r="L198" s="265">
        <v>88</v>
      </c>
      <c r="M198" s="263">
        <v>30</v>
      </c>
      <c r="N198" s="266">
        <v>4</v>
      </c>
      <c r="O198" s="647"/>
    </row>
    <row r="199" spans="1:15" s="648" customFormat="1">
      <c r="A199" s="645" t="s">
        <v>775</v>
      </c>
      <c r="B199" s="53" t="s">
        <v>856</v>
      </c>
      <c r="C199" s="258" t="s">
        <v>2222</v>
      </c>
      <c r="D199" s="62"/>
      <c r="E199" s="261">
        <v>48</v>
      </c>
      <c r="F199" s="262" t="s">
        <v>1418</v>
      </c>
      <c r="G199" s="263"/>
      <c r="H199" s="263"/>
      <c r="I199" s="264"/>
      <c r="J199" s="265"/>
      <c r="K199" s="265"/>
      <c r="L199" s="265">
        <v>77.5</v>
      </c>
      <c r="M199" s="263">
        <v>29.5</v>
      </c>
      <c r="N199" s="266">
        <v>4</v>
      </c>
      <c r="O199" s="647"/>
    </row>
    <row r="200" spans="1:15" s="396" customFormat="1">
      <c r="A200" s="311" t="s">
        <v>775</v>
      </c>
      <c r="B200" s="291" t="s">
        <v>856</v>
      </c>
      <c r="C200" s="292" t="s">
        <v>548</v>
      </c>
      <c r="D200" s="293"/>
      <c r="E200" s="294">
        <v>60</v>
      </c>
      <c r="F200" s="295" t="s">
        <v>1383</v>
      </c>
      <c r="G200" s="273"/>
      <c r="H200" s="273"/>
      <c r="I200" s="296"/>
      <c r="J200" s="300"/>
      <c r="K200" s="300"/>
      <c r="L200" s="300">
        <v>120</v>
      </c>
      <c r="M200" s="273">
        <v>60</v>
      </c>
      <c r="N200" s="298">
        <v>5</v>
      </c>
      <c r="O200" s="310"/>
    </row>
    <row r="201" spans="1:15" s="396" customFormat="1">
      <c r="A201" s="311" t="s">
        <v>773</v>
      </c>
      <c r="B201" s="291" t="s">
        <v>856</v>
      </c>
      <c r="C201" s="292" t="s">
        <v>548</v>
      </c>
      <c r="D201" s="293"/>
      <c r="E201" s="294">
        <v>50</v>
      </c>
      <c r="F201" s="295" t="s">
        <v>1384</v>
      </c>
      <c r="G201" s="273"/>
      <c r="H201" s="273"/>
      <c r="I201" s="296"/>
      <c r="J201" s="300"/>
      <c r="K201" s="300"/>
      <c r="L201" s="300">
        <v>100</v>
      </c>
      <c r="M201" s="273">
        <v>50</v>
      </c>
      <c r="N201" s="298">
        <v>5</v>
      </c>
      <c r="O201" s="310"/>
    </row>
    <row r="202" spans="1:15" s="396" customFormat="1">
      <c r="A202" s="309"/>
      <c r="B202" s="291"/>
      <c r="C202" s="292"/>
      <c r="D202" s="293"/>
      <c r="E202" s="294"/>
      <c r="F202" s="295"/>
      <c r="G202" s="295"/>
      <c r="H202" s="273"/>
      <c r="I202" s="296"/>
      <c r="J202" s="300"/>
      <c r="K202" s="300"/>
      <c r="L202" s="300"/>
      <c r="M202" s="273"/>
      <c r="N202" s="298"/>
      <c r="O202" s="310"/>
    </row>
    <row r="203" spans="1:15" s="648" customFormat="1">
      <c r="A203" s="645" t="s">
        <v>1755</v>
      </c>
      <c r="B203" s="53" t="s">
        <v>777</v>
      </c>
      <c r="C203" s="258" t="s">
        <v>752</v>
      </c>
      <c r="D203" s="62"/>
      <c r="E203" s="261">
        <v>50</v>
      </c>
      <c r="F203" s="262" t="s">
        <v>340</v>
      </c>
      <c r="G203" s="262"/>
      <c r="H203" s="263"/>
      <c r="I203" s="264"/>
      <c r="J203" s="265"/>
      <c r="K203" s="265"/>
      <c r="L203" s="265">
        <v>100</v>
      </c>
      <c r="M203" s="263">
        <v>50</v>
      </c>
      <c r="N203" s="266">
        <v>4</v>
      </c>
      <c r="O203" s="647" t="s">
        <v>1763</v>
      </c>
    </row>
    <row r="204" spans="1:15" s="648" customFormat="1">
      <c r="A204" s="645" t="s">
        <v>1756</v>
      </c>
      <c r="B204" s="53" t="s">
        <v>777</v>
      </c>
      <c r="C204" s="258" t="s">
        <v>752</v>
      </c>
      <c r="D204" s="62"/>
      <c r="E204" s="261">
        <v>85.5</v>
      </c>
      <c r="F204" s="262" t="s">
        <v>340</v>
      </c>
      <c r="G204" s="262"/>
      <c r="H204" s="263"/>
      <c r="I204" s="483" t="s">
        <v>1758</v>
      </c>
      <c r="J204" s="265"/>
      <c r="K204" s="265"/>
      <c r="L204" s="265">
        <v>165.5</v>
      </c>
      <c r="M204" s="263">
        <v>80</v>
      </c>
      <c r="N204" s="266">
        <v>4</v>
      </c>
      <c r="O204" s="647" t="s">
        <v>1763</v>
      </c>
    </row>
    <row r="205" spans="1:15" s="648" customFormat="1">
      <c r="A205" s="645" t="s">
        <v>1757</v>
      </c>
      <c r="B205" s="53" t="s">
        <v>777</v>
      </c>
      <c r="C205" s="258" t="s">
        <v>752</v>
      </c>
      <c r="D205" s="62"/>
      <c r="E205" s="261">
        <v>73.5</v>
      </c>
      <c r="F205" s="262" t="s">
        <v>340</v>
      </c>
      <c r="G205" s="262"/>
      <c r="H205" s="263"/>
      <c r="I205" s="483" t="s">
        <v>1759</v>
      </c>
      <c r="J205" s="265"/>
      <c r="K205" s="265"/>
      <c r="L205" s="265">
        <v>133.5</v>
      </c>
      <c r="M205" s="263">
        <v>60</v>
      </c>
      <c r="N205" s="266">
        <v>4</v>
      </c>
      <c r="O205" s="647" t="s">
        <v>1763</v>
      </c>
    </row>
    <row r="206" spans="1:15" s="396" customFormat="1">
      <c r="A206" s="311" t="s">
        <v>775</v>
      </c>
      <c r="B206" s="291" t="s">
        <v>777</v>
      </c>
      <c r="C206" s="292" t="s">
        <v>785</v>
      </c>
      <c r="D206" s="293"/>
      <c r="E206" s="294"/>
      <c r="F206" s="295"/>
      <c r="G206" s="295"/>
      <c r="H206" s="273"/>
      <c r="I206" s="296"/>
      <c r="J206" s="300"/>
      <c r="K206" s="300"/>
      <c r="L206" s="300">
        <v>112</v>
      </c>
      <c r="M206" s="273">
        <v>47.5</v>
      </c>
      <c r="N206" s="298">
        <v>3.5</v>
      </c>
      <c r="O206" s="310"/>
    </row>
    <row r="207" spans="1:15" s="396" customFormat="1">
      <c r="A207" s="311" t="s">
        <v>1118</v>
      </c>
      <c r="B207" s="291" t="s">
        <v>856</v>
      </c>
      <c r="C207" s="292" t="s">
        <v>140</v>
      </c>
      <c r="D207" s="293"/>
      <c r="E207" s="294">
        <v>77.5</v>
      </c>
      <c r="F207" s="295"/>
      <c r="G207" s="295" t="s">
        <v>1363</v>
      </c>
      <c r="H207" s="273"/>
      <c r="I207" s="296"/>
      <c r="J207" s="300"/>
      <c r="K207" s="300"/>
      <c r="L207" s="300">
        <v>135</v>
      </c>
      <c r="M207" s="273">
        <v>57.5</v>
      </c>
      <c r="N207" s="298">
        <v>5</v>
      </c>
      <c r="O207" s="310"/>
    </row>
    <row r="208" spans="1:15" s="396" customFormat="1">
      <c r="A208" s="311" t="s">
        <v>1364</v>
      </c>
      <c r="B208" s="291" t="s">
        <v>856</v>
      </c>
      <c r="C208" s="292" t="s">
        <v>140</v>
      </c>
      <c r="D208" s="293"/>
      <c r="E208" s="294">
        <v>90</v>
      </c>
      <c r="F208" s="295"/>
      <c r="G208" s="295" t="s">
        <v>1363</v>
      </c>
      <c r="H208" s="273"/>
      <c r="I208" s="296"/>
      <c r="J208" s="300"/>
      <c r="K208" s="300"/>
      <c r="L208" s="300">
        <v>160</v>
      </c>
      <c r="M208" s="273">
        <v>70</v>
      </c>
      <c r="N208" s="298">
        <v>5</v>
      </c>
      <c r="O208" s="310"/>
    </row>
    <row r="209" spans="1:15" s="396" customFormat="1">
      <c r="A209" s="311" t="s">
        <v>773</v>
      </c>
      <c r="B209" s="291" t="s">
        <v>856</v>
      </c>
      <c r="C209" s="292" t="s">
        <v>140</v>
      </c>
      <c r="D209" s="293"/>
      <c r="E209" s="294">
        <v>72.5</v>
      </c>
      <c r="F209" s="295"/>
      <c r="G209" s="295"/>
      <c r="H209" s="273"/>
      <c r="I209" s="296"/>
      <c r="J209" s="300"/>
      <c r="K209" s="300"/>
      <c r="L209" s="300">
        <v>125</v>
      </c>
      <c r="M209" s="273">
        <v>52.5</v>
      </c>
      <c r="N209" s="298">
        <v>5</v>
      </c>
      <c r="O209" s="310"/>
    </row>
    <row r="210" spans="1:15" s="396" customFormat="1">
      <c r="A210" s="311" t="s">
        <v>891</v>
      </c>
      <c r="B210" s="291" t="s">
        <v>856</v>
      </c>
      <c r="C210" s="292" t="s">
        <v>140</v>
      </c>
      <c r="D210" s="293"/>
      <c r="E210" s="294">
        <v>95</v>
      </c>
      <c r="F210" s="295"/>
      <c r="G210" s="295" t="s">
        <v>1363</v>
      </c>
      <c r="H210" s="273"/>
      <c r="I210" s="296"/>
      <c r="J210" s="300"/>
      <c r="K210" s="300"/>
      <c r="L210" s="300">
        <v>160</v>
      </c>
      <c r="M210" s="273">
        <v>65</v>
      </c>
      <c r="N210" s="298">
        <v>5</v>
      </c>
      <c r="O210" s="310"/>
    </row>
    <row r="211" spans="1:15" s="396" customFormat="1">
      <c r="A211" s="311" t="s">
        <v>1419</v>
      </c>
      <c r="B211" s="291" t="s">
        <v>856</v>
      </c>
      <c r="C211" s="292" t="s">
        <v>1420</v>
      </c>
      <c r="D211" s="293"/>
      <c r="E211" s="294">
        <v>173.5</v>
      </c>
      <c r="F211" s="295" t="s">
        <v>1421</v>
      </c>
      <c r="G211" s="295"/>
      <c r="H211" s="273"/>
      <c r="I211" s="296"/>
      <c r="J211" s="300"/>
      <c r="K211" s="300"/>
      <c r="L211" s="300">
        <v>322</v>
      </c>
      <c r="M211" s="273">
        <v>148.5</v>
      </c>
      <c r="N211" s="298"/>
      <c r="O211" s="310"/>
    </row>
    <row r="212" spans="1:15" s="396" customFormat="1">
      <c r="A212" s="309" t="s">
        <v>1422</v>
      </c>
      <c r="B212" s="291" t="s">
        <v>856</v>
      </c>
      <c r="C212" s="292" t="s">
        <v>1420</v>
      </c>
      <c r="D212" s="293"/>
      <c r="E212" s="294">
        <v>150.5</v>
      </c>
      <c r="F212" s="295" t="s">
        <v>1421</v>
      </c>
      <c r="G212" s="295"/>
      <c r="H212" s="273"/>
      <c r="I212" s="296"/>
      <c r="J212" s="300"/>
      <c r="K212" s="300"/>
      <c r="L212" s="300">
        <v>276</v>
      </c>
      <c r="M212" s="273">
        <v>125.5</v>
      </c>
      <c r="N212" s="298"/>
      <c r="O212" s="310"/>
    </row>
    <row r="213" spans="1:15" s="396" customFormat="1">
      <c r="A213" s="309" t="s">
        <v>78</v>
      </c>
      <c r="B213" s="291" t="s">
        <v>982</v>
      </c>
      <c r="C213" s="292" t="s">
        <v>983</v>
      </c>
      <c r="D213" s="293"/>
      <c r="E213" s="294">
        <v>29</v>
      </c>
      <c r="F213" s="295" t="s">
        <v>984</v>
      </c>
      <c r="G213" s="295"/>
      <c r="H213" s="273" t="s">
        <v>985</v>
      </c>
      <c r="I213" s="296"/>
      <c r="J213" s="300"/>
      <c r="K213" s="300"/>
      <c r="L213" s="300">
        <v>43</v>
      </c>
      <c r="M213" s="273">
        <v>14</v>
      </c>
      <c r="N213" s="298">
        <v>3</v>
      </c>
      <c r="O213" s="310"/>
    </row>
    <row r="214" spans="1:15" s="396" customFormat="1">
      <c r="A214" s="309" t="s">
        <v>395</v>
      </c>
      <c r="B214" s="291" t="s">
        <v>982</v>
      </c>
      <c r="C214" s="292" t="s">
        <v>983</v>
      </c>
      <c r="D214" s="293"/>
      <c r="E214" s="294">
        <v>31</v>
      </c>
      <c r="F214" s="295" t="s">
        <v>984</v>
      </c>
      <c r="G214" s="295"/>
      <c r="H214" s="273" t="s">
        <v>985</v>
      </c>
      <c r="I214" s="531" t="s">
        <v>986</v>
      </c>
      <c r="J214" s="300"/>
      <c r="K214" s="300"/>
      <c r="L214" s="300">
        <v>45</v>
      </c>
      <c r="M214" s="273">
        <v>14</v>
      </c>
      <c r="N214" s="298">
        <v>3</v>
      </c>
      <c r="O214" s="310"/>
    </row>
    <row r="215" spans="1:15" s="648" customFormat="1">
      <c r="A215" s="645"/>
      <c r="B215" s="53"/>
      <c r="C215" s="258"/>
      <c r="D215" s="62"/>
      <c r="E215" s="261"/>
      <c r="F215" s="262"/>
      <c r="G215" s="262"/>
      <c r="H215" s="263"/>
      <c r="I215" s="264"/>
      <c r="J215" s="265"/>
      <c r="K215" s="265"/>
      <c r="L215" s="265"/>
      <c r="M215" s="263"/>
      <c r="N215" s="266"/>
      <c r="O215" s="647"/>
    </row>
    <row r="216" spans="1:15" s="648" customFormat="1">
      <c r="A216" s="645"/>
      <c r="B216" s="53" t="s">
        <v>191</v>
      </c>
      <c r="C216" s="258" t="s">
        <v>192</v>
      </c>
      <c r="D216" s="62"/>
      <c r="E216" s="261">
        <v>26</v>
      </c>
      <c r="F216" s="262"/>
      <c r="G216" s="262"/>
      <c r="H216" s="263"/>
      <c r="I216" s="264"/>
      <c r="J216" s="265"/>
      <c r="K216" s="265"/>
      <c r="L216" s="265">
        <v>50</v>
      </c>
      <c r="M216" s="263">
        <v>24</v>
      </c>
      <c r="N216" s="266">
        <v>5</v>
      </c>
      <c r="O216" s="647"/>
    </row>
    <row r="217" spans="1:15" s="648" customFormat="1">
      <c r="A217" s="645"/>
      <c r="B217" s="53" t="s">
        <v>987</v>
      </c>
      <c r="C217" s="258" t="s">
        <v>988</v>
      </c>
      <c r="D217" s="62"/>
      <c r="E217" s="261">
        <v>27</v>
      </c>
      <c r="F217" s="262"/>
      <c r="G217" s="262"/>
      <c r="H217" s="263">
        <v>1.5</v>
      </c>
      <c r="I217" s="264"/>
      <c r="J217" s="265"/>
      <c r="K217" s="265"/>
      <c r="L217" s="265">
        <v>50</v>
      </c>
      <c r="M217" s="263">
        <v>23.5</v>
      </c>
      <c r="N217" s="266">
        <v>4</v>
      </c>
      <c r="O217" s="647"/>
    </row>
    <row r="218" spans="1:15" s="396" customFormat="1">
      <c r="A218" s="309"/>
      <c r="B218" s="291" t="s">
        <v>989</v>
      </c>
      <c r="C218" s="292" t="s">
        <v>990</v>
      </c>
      <c r="D218" s="293"/>
      <c r="E218" s="294">
        <v>23</v>
      </c>
      <c r="F218" s="295" t="s">
        <v>991</v>
      </c>
      <c r="G218" s="295"/>
      <c r="H218" s="273"/>
      <c r="I218" s="296"/>
      <c r="J218" s="300"/>
      <c r="K218" s="300"/>
      <c r="L218" s="300">
        <v>33</v>
      </c>
      <c r="M218" s="273">
        <v>10</v>
      </c>
      <c r="N218" s="298">
        <v>4</v>
      </c>
      <c r="O218" s="310"/>
    </row>
    <row r="219" spans="1:15" s="396" customFormat="1">
      <c r="A219" s="309"/>
      <c r="B219" s="291"/>
      <c r="C219" s="292"/>
      <c r="D219" s="293"/>
      <c r="E219" s="294"/>
      <c r="F219" s="295"/>
      <c r="G219" s="295"/>
      <c r="H219" s="273"/>
      <c r="I219" s="531"/>
      <c r="J219" s="300"/>
      <c r="K219" s="300"/>
      <c r="L219" s="300"/>
      <c r="M219" s="273"/>
      <c r="N219" s="298"/>
      <c r="O219" s="310"/>
    </row>
    <row r="220" spans="1:15" s="648" customFormat="1">
      <c r="A220" s="645" t="s">
        <v>1302</v>
      </c>
      <c r="B220" s="53" t="s">
        <v>434</v>
      </c>
      <c r="C220" s="258" t="s">
        <v>1450</v>
      </c>
      <c r="D220" s="62"/>
      <c r="E220" s="261">
        <v>25</v>
      </c>
      <c r="F220" s="262"/>
      <c r="G220" s="271">
        <v>13</v>
      </c>
      <c r="H220" s="271"/>
      <c r="I220" s="264"/>
      <c r="J220" s="265"/>
      <c r="K220" s="265"/>
      <c r="L220" s="265">
        <v>40</v>
      </c>
      <c r="M220" s="263">
        <v>15</v>
      </c>
      <c r="N220" s="266"/>
      <c r="O220" s="647"/>
    </row>
    <row r="221" spans="1:15" s="648" customFormat="1">
      <c r="A221" s="645" t="s">
        <v>1928</v>
      </c>
      <c r="B221" s="53" t="s">
        <v>434</v>
      </c>
      <c r="C221" s="258" t="s">
        <v>1450</v>
      </c>
      <c r="D221" s="62"/>
      <c r="E221" s="261">
        <v>27</v>
      </c>
      <c r="F221" s="262"/>
      <c r="G221" s="271">
        <v>13</v>
      </c>
      <c r="H221" s="271"/>
      <c r="I221" s="264"/>
      <c r="J221" s="265"/>
      <c r="K221" s="265"/>
      <c r="L221" s="265">
        <v>42</v>
      </c>
      <c r="M221" s="263">
        <v>15</v>
      </c>
      <c r="N221" s="266"/>
      <c r="O221" s="647"/>
    </row>
    <row r="222" spans="1:15" s="648" customFormat="1">
      <c r="A222" s="645"/>
      <c r="B222" s="53" t="s">
        <v>787</v>
      </c>
      <c r="C222" s="258" t="s">
        <v>992</v>
      </c>
      <c r="D222" s="62"/>
      <c r="E222" s="261">
        <v>45</v>
      </c>
      <c r="F222" s="262"/>
      <c r="G222" s="650" t="s">
        <v>788</v>
      </c>
      <c r="H222" s="647" t="s">
        <v>2158</v>
      </c>
      <c r="I222" s="264"/>
      <c r="J222" s="265"/>
      <c r="K222" s="265"/>
      <c r="L222" s="265">
        <v>60</v>
      </c>
      <c r="M222" s="263">
        <v>15</v>
      </c>
      <c r="N222" s="266">
        <v>3</v>
      </c>
      <c r="O222" s="647"/>
    </row>
    <row r="223" spans="1:15" s="648" customFormat="1">
      <c r="A223" s="645"/>
      <c r="B223" s="53"/>
      <c r="C223" s="258"/>
      <c r="D223" s="62"/>
      <c r="E223" s="261"/>
      <c r="F223" s="263"/>
      <c r="G223" s="263"/>
      <c r="H223" s="647"/>
      <c r="I223" s="264"/>
      <c r="J223" s="265"/>
      <c r="K223" s="265"/>
      <c r="L223" s="265"/>
      <c r="M223" s="263"/>
      <c r="N223" s="266"/>
      <c r="O223" s="647"/>
    </row>
    <row r="224" spans="1:15" s="396" customFormat="1">
      <c r="A224" s="309"/>
      <c r="B224" s="532" t="s">
        <v>38</v>
      </c>
      <c r="C224" s="292" t="s">
        <v>39</v>
      </c>
      <c r="D224" s="293"/>
      <c r="E224" s="294">
        <v>30</v>
      </c>
      <c r="F224" s="295"/>
      <c r="G224" s="295">
        <v>10</v>
      </c>
      <c r="H224" s="273"/>
      <c r="I224" s="296"/>
      <c r="J224" s="300"/>
      <c r="K224" s="300"/>
      <c r="L224" s="300">
        <v>44</v>
      </c>
      <c r="M224" s="273">
        <v>14</v>
      </c>
      <c r="N224" s="298">
        <v>3</v>
      </c>
      <c r="O224" s="310"/>
    </row>
    <row r="225" spans="1:15" s="396" customFormat="1">
      <c r="A225" s="309" t="s">
        <v>651</v>
      </c>
      <c r="B225" s="532" t="s">
        <v>38</v>
      </c>
      <c r="C225" s="292" t="s">
        <v>592</v>
      </c>
      <c r="D225" s="293"/>
      <c r="E225" s="294">
        <v>35</v>
      </c>
      <c r="F225" s="295"/>
      <c r="G225" s="295"/>
      <c r="H225" s="273"/>
      <c r="I225" s="296"/>
      <c r="J225" s="300"/>
      <c r="K225" s="300"/>
      <c r="L225" s="300">
        <v>55</v>
      </c>
      <c r="M225" s="273">
        <v>20</v>
      </c>
      <c r="N225" s="298">
        <v>3</v>
      </c>
      <c r="O225" s="310"/>
    </row>
    <row r="226" spans="1:15" s="396" customFormat="1">
      <c r="A226" s="309" t="s">
        <v>652</v>
      </c>
      <c r="B226" s="532" t="s">
        <v>38</v>
      </c>
      <c r="C226" s="292" t="s">
        <v>592</v>
      </c>
      <c r="D226" s="293"/>
      <c r="E226" s="294">
        <v>30</v>
      </c>
      <c r="F226" s="295"/>
      <c r="G226" s="295"/>
      <c r="H226" s="273"/>
      <c r="I226" s="296"/>
      <c r="J226" s="300"/>
      <c r="K226" s="300"/>
      <c r="L226" s="300">
        <v>50</v>
      </c>
      <c r="M226" s="273">
        <v>20</v>
      </c>
      <c r="N226" s="298">
        <v>3</v>
      </c>
      <c r="O226" s="310"/>
    </row>
    <row r="227" spans="1:15" s="396" customFormat="1">
      <c r="A227" s="309" t="s">
        <v>78</v>
      </c>
      <c r="B227" s="291" t="s">
        <v>459</v>
      </c>
      <c r="C227" s="292" t="s">
        <v>1304</v>
      </c>
      <c r="D227" s="293"/>
      <c r="E227" s="294">
        <v>28</v>
      </c>
      <c r="F227" s="295"/>
      <c r="G227" s="295"/>
      <c r="H227" s="273">
        <v>1.5</v>
      </c>
      <c r="I227" s="296" t="s">
        <v>339</v>
      </c>
      <c r="J227" s="300"/>
      <c r="K227" s="300"/>
      <c r="L227" s="300">
        <v>45</v>
      </c>
      <c r="M227" s="273">
        <v>17</v>
      </c>
      <c r="N227" s="298">
        <v>3</v>
      </c>
      <c r="O227" s="310"/>
    </row>
    <row r="228" spans="1:15" s="648" customFormat="1">
      <c r="A228" s="645" t="s">
        <v>395</v>
      </c>
      <c r="B228" s="53" t="s">
        <v>459</v>
      </c>
      <c r="C228" s="258" t="s">
        <v>1304</v>
      </c>
      <c r="D228" s="62"/>
      <c r="E228" s="261">
        <v>36</v>
      </c>
      <c r="F228" s="262"/>
      <c r="G228" s="262"/>
      <c r="H228" s="263">
        <v>1.5</v>
      </c>
      <c r="I228" s="264" t="s">
        <v>339</v>
      </c>
      <c r="J228" s="265"/>
      <c r="K228" s="265"/>
      <c r="L228" s="265">
        <v>53</v>
      </c>
      <c r="M228" s="263">
        <v>17</v>
      </c>
      <c r="N228" s="266">
        <v>3</v>
      </c>
      <c r="O228" s="647"/>
    </row>
    <row r="229" spans="1:15" s="648" customFormat="1">
      <c r="A229" s="645" t="s">
        <v>1305</v>
      </c>
      <c r="B229" s="53" t="s">
        <v>459</v>
      </c>
      <c r="C229" s="258" t="s">
        <v>1304</v>
      </c>
      <c r="D229" s="62"/>
      <c r="E229" s="261">
        <v>50</v>
      </c>
      <c r="F229" s="262" t="s">
        <v>1306</v>
      </c>
      <c r="G229" s="262"/>
      <c r="H229" s="263">
        <v>1.5</v>
      </c>
      <c r="I229" s="264" t="s">
        <v>339</v>
      </c>
      <c r="J229" s="265"/>
      <c r="K229" s="265"/>
      <c r="L229" s="265">
        <v>67</v>
      </c>
      <c r="M229" s="263">
        <v>17</v>
      </c>
      <c r="N229" s="266">
        <v>3</v>
      </c>
      <c r="O229" s="647"/>
    </row>
    <row r="230" spans="1:15" s="396" customFormat="1">
      <c r="A230" s="309"/>
      <c r="B230" s="291"/>
      <c r="C230" s="292"/>
      <c r="D230" s="293"/>
      <c r="E230" s="294"/>
      <c r="F230" s="295"/>
      <c r="G230" s="295"/>
      <c r="H230" s="273"/>
      <c r="I230" s="296"/>
      <c r="J230" s="300"/>
      <c r="K230" s="300"/>
      <c r="L230" s="300"/>
      <c r="M230" s="273"/>
      <c r="N230" s="298"/>
      <c r="O230" s="310"/>
    </row>
    <row r="231" spans="1:15" s="396" customFormat="1">
      <c r="A231" s="309" t="s">
        <v>18</v>
      </c>
      <c r="B231" s="291" t="s">
        <v>1294</v>
      </c>
      <c r="C231" s="292" t="s">
        <v>1293</v>
      </c>
      <c r="D231" s="293"/>
      <c r="E231" s="294">
        <v>28</v>
      </c>
      <c r="F231" s="295"/>
      <c r="G231" s="295"/>
      <c r="H231" s="273"/>
      <c r="I231" s="296"/>
      <c r="J231" s="300"/>
      <c r="K231" s="300"/>
      <c r="L231" s="300">
        <v>49</v>
      </c>
      <c r="M231" s="273">
        <v>21</v>
      </c>
      <c r="N231" s="298">
        <v>3.5</v>
      </c>
      <c r="O231" s="310"/>
    </row>
    <row r="232" spans="1:15" s="396" customFormat="1">
      <c r="A232" s="309" t="s">
        <v>338</v>
      </c>
      <c r="B232" s="291" t="s">
        <v>400</v>
      </c>
      <c r="C232" s="292" t="s">
        <v>1293</v>
      </c>
      <c r="D232" s="293"/>
      <c r="E232" s="294">
        <v>33</v>
      </c>
      <c r="F232" s="295"/>
      <c r="G232" s="295"/>
      <c r="H232" s="273"/>
      <c r="I232" s="296"/>
      <c r="J232" s="300"/>
      <c r="K232" s="300"/>
      <c r="L232" s="300">
        <v>54</v>
      </c>
      <c r="M232" s="273">
        <v>21</v>
      </c>
      <c r="N232" s="298">
        <v>3.5</v>
      </c>
    </row>
    <row r="233" spans="1:15" s="396" customFormat="1">
      <c r="A233" s="309"/>
      <c r="B233" s="291"/>
      <c r="C233" s="292"/>
      <c r="D233" s="293"/>
      <c r="E233" s="294"/>
      <c r="F233" s="295"/>
      <c r="G233" s="295"/>
      <c r="H233" s="273"/>
      <c r="I233" s="296"/>
      <c r="J233" s="300"/>
      <c r="K233" s="300"/>
      <c r="L233" s="300"/>
      <c r="M233" s="273"/>
      <c r="N233" s="298"/>
    </row>
    <row r="234" spans="1:15" s="396" customFormat="1">
      <c r="A234" s="309"/>
      <c r="B234" s="291"/>
      <c r="C234" s="292"/>
      <c r="D234" s="293"/>
      <c r="E234" s="294"/>
      <c r="F234" s="295"/>
      <c r="G234" s="295"/>
      <c r="H234" s="273"/>
      <c r="I234" s="296"/>
      <c r="J234" s="300"/>
      <c r="K234" s="300"/>
      <c r="L234" s="300"/>
      <c r="M234" s="273"/>
      <c r="N234" s="298"/>
    </row>
    <row r="235" spans="1:15" s="648" customFormat="1">
      <c r="A235" s="645" t="s">
        <v>18</v>
      </c>
      <c r="B235" s="53" t="s">
        <v>400</v>
      </c>
      <c r="C235" s="258" t="s">
        <v>993</v>
      </c>
      <c r="D235" s="62"/>
      <c r="E235" s="261">
        <v>29.5</v>
      </c>
      <c r="F235" s="262"/>
      <c r="G235" s="262"/>
      <c r="H235" s="263"/>
      <c r="I235" s="264"/>
      <c r="J235" s="265"/>
      <c r="K235" s="265"/>
      <c r="L235" s="265">
        <v>49.5</v>
      </c>
      <c r="M235" s="263">
        <v>20</v>
      </c>
      <c r="N235" s="266">
        <v>3.2</v>
      </c>
      <c r="O235" s="647"/>
    </row>
    <row r="236" spans="1:15" s="648" customFormat="1">
      <c r="A236" s="645" t="s">
        <v>994</v>
      </c>
      <c r="B236" s="53" t="s">
        <v>400</v>
      </c>
      <c r="C236" s="258" t="s">
        <v>993</v>
      </c>
      <c r="D236" s="62"/>
      <c r="E236" s="261">
        <v>33</v>
      </c>
      <c r="F236" s="262"/>
      <c r="G236" s="262" t="s">
        <v>995</v>
      </c>
      <c r="H236" s="263"/>
      <c r="I236" s="264"/>
      <c r="J236" s="265"/>
      <c r="K236" s="265"/>
      <c r="L236" s="265">
        <v>53</v>
      </c>
      <c r="M236" s="263">
        <v>20</v>
      </c>
      <c r="N236" s="266">
        <v>3.2</v>
      </c>
      <c r="O236" s="647"/>
    </row>
    <row r="237" spans="1:15" s="648" customFormat="1">
      <c r="A237" s="645" t="s">
        <v>338</v>
      </c>
      <c r="B237" s="53" t="s">
        <v>400</v>
      </c>
      <c r="C237" s="258" t="s">
        <v>993</v>
      </c>
      <c r="D237" s="62"/>
      <c r="E237" s="261">
        <v>37.5</v>
      </c>
      <c r="F237" s="262"/>
      <c r="G237" s="262" t="s">
        <v>996</v>
      </c>
      <c r="H237" s="263"/>
      <c r="I237" s="264"/>
      <c r="J237" s="265"/>
      <c r="K237" s="265"/>
      <c r="L237" s="265">
        <v>57.5</v>
      </c>
      <c r="M237" s="263">
        <v>20</v>
      </c>
      <c r="N237" s="266">
        <v>3.2</v>
      </c>
    </row>
    <row r="238" spans="1:15" s="396" customFormat="1">
      <c r="A238" s="309" t="s">
        <v>1283</v>
      </c>
      <c r="B238" s="291" t="s">
        <v>400</v>
      </c>
      <c r="C238" s="292" t="s">
        <v>997</v>
      </c>
      <c r="D238" s="293"/>
      <c r="E238" s="294">
        <v>37.5</v>
      </c>
      <c r="F238" s="295"/>
      <c r="G238" s="295"/>
      <c r="H238" s="273">
        <v>1.5</v>
      </c>
      <c r="I238" s="296" t="s">
        <v>339</v>
      </c>
      <c r="J238" s="300"/>
      <c r="K238" s="300"/>
      <c r="L238" s="300">
        <v>58</v>
      </c>
      <c r="M238" s="273">
        <v>20.5</v>
      </c>
      <c r="N238" s="298">
        <v>3</v>
      </c>
      <c r="O238" s="310"/>
    </row>
    <row r="239" spans="1:15" s="396" customFormat="1">
      <c r="A239" s="309" t="s">
        <v>775</v>
      </c>
      <c r="B239" s="291" t="s">
        <v>400</v>
      </c>
      <c r="C239" s="292" t="s">
        <v>997</v>
      </c>
      <c r="D239" s="293"/>
      <c r="E239" s="294">
        <v>44</v>
      </c>
      <c r="F239" s="295"/>
      <c r="G239" s="295"/>
      <c r="H239" s="273">
        <v>1.5</v>
      </c>
      <c r="I239" s="296" t="s">
        <v>339</v>
      </c>
      <c r="J239" s="300"/>
      <c r="K239" s="300"/>
      <c r="L239" s="300">
        <v>64</v>
      </c>
      <c r="M239" s="273">
        <v>20</v>
      </c>
      <c r="N239" s="298">
        <v>3</v>
      </c>
      <c r="O239" s="310"/>
    </row>
    <row r="240" spans="1:15" s="396" customFormat="1">
      <c r="A240" s="309" t="s">
        <v>998</v>
      </c>
      <c r="B240" s="291" t="s">
        <v>400</v>
      </c>
      <c r="C240" s="292" t="s">
        <v>997</v>
      </c>
      <c r="D240" s="293"/>
      <c r="E240" s="294">
        <v>57.5</v>
      </c>
      <c r="F240" s="295" t="s">
        <v>1284</v>
      </c>
      <c r="G240" s="295"/>
      <c r="H240" s="273">
        <v>1.5</v>
      </c>
      <c r="I240" s="296" t="s">
        <v>339</v>
      </c>
      <c r="J240" s="300"/>
      <c r="K240" s="300"/>
      <c r="L240" s="300">
        <v>78</v>
      </c>
      <c r="M240" s="273">
        <v>20.5</v>
      </c>
      <c r="N240" s="298">
        <v>3</v>
      </c>
      <c r="O240" s="310"/>
    </row>
    <row r="241" spans="1:15" s="396" customFormat="1">
      <c r="A241" s="309" t="s">
        <v>1285</v>
      </c>
      <c r="B241" s="291" t="s">
        <v>400</v>
      </c>
      <c r="C241" s="292" t="s">
        <v>997</v>
      </c>
      <c r="D241" s="293"/>
      <c r="E241" s="294">
        <v>43</v>
      </c>
      <c r="F241" s="295"/>
      <c r="G241" s="295"/>
      <c r="H241" s="273">
        <v>1.5</v>
      </c>
      <c r="I241" s="296" t="s">
        <v>339</v>
      </c>
      <c r="J241" s="300"/>
      <c r="K241" s="300"/>
      <c r="L241" s="300">
        <v>63</v>
      </c>
      <c r="M241" s="273">
        <v>19</v>
      </c>
      <c r="N241" s="298">
        <v>3</v>
      </c>
      <c r="O241" s="310"/>
    </row>
    <row r="242" spans="1:15" s="396" customFormat="1">
      <c r="A242" s="309"/>
      <c r="B242" s="291"/>
      <c r="C242" s="292"/>
      <c r="D242" s="293"/>
      <c r="E242" s="294"/>
      <c r="F242" s="295"/>
      <c r="G242" s="295"/>
      <c r="H242" s="273"/>
      <c r="I242" s="296"/>
      <c r="J242" s="300"/>
      <c r="K242" s="300"/>
      <c r="L242" s="300"/>
      <c r="M242" s="273"/>
      <c r="N242" s="298"/>
      <c r="O242" s="310"/>
    </row>
    <row r="243" spans="1:15" s="648" customFormat="1">
      <c r="A243" s="645" t="s">
        <v>108</v>
      </c>
      <c r="B243" s="53" t="s">
        <v>400</v>
      </c>
      <c r="C243" s="258" t="s">
        <v>489</v>
      </c>
      <c r="D243" s="62"/>
      <c r="E243" s="261">
        <v>28</v>
      </c>
      <c r="F243" s="262"/>
      <c r="G243" s="262"/>
      <c r="H243" s="263"/>
      <c r="I243" s="264"/>
      <c r="J243" s="265"/>
      <c r="K243" s="265"/>
      <c r="L243" s="265">
        <v>48</v>
      </c>
      <c r="M243" s="263">
        <v>20</v>
      </c>
      <c r="N243" s="266">
        <v>5</v>
      </c>
      <c r="O243" s="647" t="s">
        <v>1769</v>
      </c>
    </row>
    <row r="244" spans="1:15" s="648" customFormat="1">
      <c r="A244" s="645" t="s">
        <v>775</v>
      </c>
      <c r="B244" s="53" t="s">
        <v>400</v>
      </c>
      <c r="C244" s="258" t="s">
        <v>489</v>
      </c>
      <c r="D244" s="62"/>
      <c r="E244" s="261">
        <v>42</v>
      </c>
      <c r="F244" s="262"/>
      <c r="G244" s="262"/>
      <c r="H244" s="263"/>
      <c r="I244" s="264"/>
      <c r="J244" s="265"/>
      <c r="K244" s="265"/>
      <c r="L244" s="265">
        <v>65</v>
      </c>
      <c r="M244" s="263">
        <v>23</v>
      </c>
      <c r="N244" s="266">
        <v>5</v>
      </c>
      <c r="O244" s="647" t="s">
        <v>1769</v>
      </c>
    </row>
    <row r="245" spans="1:15" s="648" customFormat="1">
      <c r="A245" s="645" t="s">
        <v>998</v>
      </c>
      <c r="B245" s="53" t="s">
        <v>400</v>
      </c>
      <c r="C245" s="258" t="s">
        <v>489</v>
      </c>
      <c r="D245" s="62"/>
      <c r="E245" s="261">
        <v>60</v>
      </c>
      <c r="F245" s="262"/>
      <c r="G245" s="262"/>
      <c r="H245" s="649" t="s">
        <v>1770</v>
      </c>
      <c r="I245" s="264"/>
      <c r="J245" s="265"/>
      <c r="K245" s="265"/>
      <c r="L245" s="265">
        <v>88</v>
      </c>
      <c r="M245" s="263">
        <v>28</v>
      </c>
      <c r="N245" s="266">
        <v>5</v>
      </c>
      <c r="O245" s="647" t="s">
        <v>1769</v>
      </c>
    </row>
    <row r="246" spans="1:15" s="648" customFormat="1">
      <c r="A246" s="645" t="s">
        <v>78</v>
      </c>
      <c r="B246" s="53" t="s">
        <v>400</v>
      </c>
      <c r="C246" s="258" t="s">
        <v>1834</v>
      </c>
      <c r="D246" s="62"/>
      <c r="E246" s="261">
        <v>37</v>
      </c>
      <c r="F246" s="262"/>
      <c r="G246" s="262"/>
      <c r="H246" s="263"/>
      <c r="I246" s="264"/>
      <c r="J246" s="265"/>
      <c r="K246" s="265"/>
      <c r="L246" s="265">
        <v>72</v>
      </c>
      <c r="M246" s="263">
        <v>35</v>
      </c>
      <c r="N246" s="266">
        <v>6</v>
      </c>
      <c r="O246" s="647" t="s">
        <v>1830</v>
      </c>
    </row>
    <row r="247" spans="1:15" s="648" customFormat="1">
      <c r="A247" s="645" t="s">
        <v>395</v>
      </c>
      <c r="B247" s="53" t="s">
        <v>400</v>
      </c>
      <c r="C247" s="258" t="s">
        <v>1834</v>
      </c>
      <c r="D247" s="62"/>
      <c r="E247" s="261">
        <v>53</v>
      </c>
      <c r="F247" s="262"/>
      <c r="G247" s="262"/>
      <c r="H247" s="263"/>
      <c r="I247" s="264"/>
      <c r="J247" s="265"/>
      <c r="K247" s="265"/>
      <c r="L247" s="265">
        <v>88</v>
      </c>
      <c r="M247" s="263">
        <v>35</v>
      </c>
      <c r="N247" s="266">
        <v>6</v>
      </c>
      <c r="O247" s="647" t="s">
        <v>1831</v>
      </c>
    </row>
    <row r="248" spans="1:15" s="648" customFormat="1">
      <c r="A248" s="645" t="s">
        <v>998</v>
      </c>
      <c r="B248" s="53" t="s">
        <v>400</v>
      </c>
      <c r="C248" s="258" t="s">
        <v>1834</v>
      </c>
      <c r="D248" s="62"/>
      <c r="E248" s="261">
        <v>80</v>
      </c>
      <c r="F248" s="262"/>
      <c r="G248" s="262"/>
      <c r="H248" s="262" t="s">
        <v>1833</v>
      </c>
      <c r="I248" s="264"/>
      <c r="J248" s="265"/>
      <c r="K248" s="265"/>
      <c r="L248" s="265">
        <v>135</v>
      </c>
      <c r="M248" s="263">
        <v>55</v>
      </c>
      <c r="N248" s="266">
        <v>6</v>
      </c>
      <c r="O248" s="647" t="s">
        <v>1832</v>
      </c>
    </row>
    <row r="249" spans="1:15" s="648" customFormat="1">
      <c r="A249" s="645" t="s">
        <v>108</v>
      </c>
      <c r="B249" s="53" t="s">
        <v>400</v>
      </c>
      <c r="C249" s="258" t="s">
        <v>488</v>
      </c>
      <c r="D249" s="62"/>
      <c r="E249" s="261">
        <v>26</v>
      </c>
      <c r="F249" s="262"/>
      <c r="G249" s="262"/>
      <c r="H249" s="263"/>
      <c r="I249" s="264"/>
      <c r="J249" s="265"/>
      <c r="K249" s="265"/>
      <c r="L249" s="265">
        <v>46</v>
      </c>
      <c r="M249" s="263">
        <v>20</v>
      </c>
      <c r="N249" s="266">
        <v>5</v>
      </c>
      <c r="O249" s="647" t="s">
        <v>1769</v>
      </c>
    </row>
    <row r="250" spans="1:15" s="648" customFormat="1">
      <c r="A250" s="645" t="s">
        <v>775</v>
      </c>
      <c r="B250" s="53" t="s">
        <v>400</v>
      </c>
      <c r="C250" s="258" t="s">
        <v>488</v>
      </c>
      <c r="D250" s="62"/>
      <c r="E250" s="261">
        <v>39.5</v>
      </c>
      <c r="F250" s="262"/>
      <c r="G250" s="262"/>
      <c r="H250" s="263"/>
      <c r="I250" s="264"/>
      <c r="J250" s="265"/>
      <c r="K250" s="265"/>
      <c r="L250" s="265">
        <v>62.5</v>
      </c>
      <c r="M250" s="263">
        <v>23</v>
      </c>
      <c r="N250" s="266">
        <v>5</v>
      </c>
      <c r="O250" s="647" t="s">
        <v>1769</v>
      </c>
    </row>
    <row r="251" spans="1:15" s="648" customFormat="1">
      <c r="A251" s="645" t="s">
        <v>998</v>
      </c>
      <c r="B251" s="53" t="s">
        <v>400</v>
      </c>
      <c r="C251" s="258" t="s">
        <v>488</v>
      </c>
      <c r="D251" s="62"/>
      <c r="E251" s="261">
        <v>55</v>
      </c>
      <c r="F251" s="262"/>
      <c r="G251" s="262"/>
      <c r="H251" s="649" t="s">
        <v>1770</v>
      </c>
      <c r="I251" s="262"/>
      <c r="J251" s="265"/>
      <c r="K251" s="265"/>
      <c r="L251" s="265">
        <v>83</v>
      </c>
      <c r="M251" s="263">
        <v>28</v>
      </c>
      <c r="N251" s="266">
        <v>5</v>
      </c>
      <c r="O251" s="647" t="s">
        <v>1769</v>
      </c>
    </row>
    <row r="252" spans="1:15" s="396" customFormat="1">
      <c r="A252" s="309"/>
      <c r="B252" s="291" t="s">
        <v>400</v>
      </c>
      <c r="C252" s="292" t="s">
        <v>670</v>
      </c>
      <c r="D252" s="293"/>
      <c r="E252" s="294"/>
      <c r="F252" s="295"/>
      <c r="G252" s="295"/>
      <c r="H252" s="273"/>
      <c r="I252" s="296"/>
      <c r="J252" s="300"/>
      <c r="K252" s="300"/>
      <c r="L252" s="300"/>
      <c r="M252" s="273"/>
      <c r="N252" s="298"/>
      <c r="O252" s="310"/>
    </row>
    <row r="253" spans="1:15" s="648" customFormat="1">
      <c r="A253" s="645" t="s">
        <v>1749</v>
      </c>
      <c r="B253" s="53" t="s">
        <v>400</v>
      </c>
      <c r="C253" s="258" t="s">
        <v>1000</v>
      </c>
      <c r="D253" s="62"/>
      <c r="E253" s="261">
        <v>34.1</v>
      </c>
      <c r="F253" s="649" t="s">
        <v>1751</v>
      </c>
      <c r="G253" s="262"/>
      <c r="H253" s="263"/>
      <c r="I253" s="264"/>
      <c r="J253" s="265"/>
      <c r="K253" s="265"/>
      <c r="L253" s="265">
        <v>59.1</v>
      </c>
      <c r="M253" s="263">
        <v>25</v>
      </c>
      <c r="N253" s="266">
        <v>4</v>
      </c>
      <c r="O253" s="647"/>
    </row>
    <row r="254" spans="1:15" s="648" customFormat="1">
      <c r="A254" s="645" t="s">
        <v>395</v>
      </c>
      <c r="B254" s="53" t="s">
        <v>400</v>
      </c>
      <c r="C254" s="258" t="s">
        <v>1000</v>
      </c>
      <c r="D254" s="62"/>
      <c r="E254" s="261">
        <v>38.1</v>
      </c>
      <c r="F254" s="262"/>
      <c r="G254" s="262"/>
      <c r="H254" s="263"/>
      <c r="I254" s="264"/>
      <c r="J254" s="265"/>
      <c r="K254" s="265"/>
      <c r="L254" s="265">
        <v>64.099999999999994</v>
      </c>
      <c r="M254" s="263">
        <v>26</v>
      </c>
      <c r="N254" s="266">
        <v>4</v>
      </c>
      <c r="O254" s="647"/>
    </row>
    <row r="255" spans="1:15" s="648" customFormat="1">
      <c r="A255" s="645" t="s">
        <v>998</v>
      </c>
      <c r="B255" s="53" t="s">
        <v>400</v>
      </c>
      <c r="C255" s="258" t="s">
        <v>1000</v>
      </c>
      <c r="D255" s="62"/>
      <c r="E255" s="261">
        <v>48.1</v>
      </c>
      <c r="F255" s="649" t="s">
        <v>1750</v>
      </c>
      <c r="G255" s="262"/>
      <c r="H255" s="263"/>
      <c r="I255" s="264"/>
      <c r="J255" s="265"/>
      <c r="K255" s="265"/>
      <c r="L255" s="265">
        <v>75.099999999999994</v>
      </c>
      <c r="M255" s="263">
        <v>27</v>
      </c>
      <c r="N255" s="266">
        <v>4</v>
      </c>
      <c r="O255" s="647"/>
    </row>
    <row r="256" spans="1:15" s="396" customFormat="1">
      <c r="A256" s="309"/>
      <c r="B256" s="291"/>
      <c r="C256" s="292"/>
      <c r="D256" s="293"/>
      <c r="E256" s="294"/>
      <c r="F256" s="295"/>
      <c r="G256" s="295"/>
      <c r="H256" s="273"/>
      <c r="I256" s="296"/>
      <c r="J256" s="300"/>
      <c r="K256" s="300"/>
      <c r="L256" s="300"/>
      <c r="M256" s="273"/>
      <c r="N256" s="298"/>
      <c r="O256" s="310"/>
    </row>
    <row r="257" spans="1:15" s="396" customFormat="1">
      <c r="A257" s="309" t="s">
        <v>708</v>
      </c>
      <c r="B257" s="291" t="s">
        <v>400</v>
      </c>
      <c r="C257" s="292" t="s">
        <v>707</v>
      </c>
      <c r="D257" s="293"/>
      <c r="E257" s="294">
        <v>31.5</v>
      </c>
      <c r="F257" s="295"/>
      <c r="G257" s="295"/>
      <c r="H257" s="273"/>
      <c r="I257" s="296"/>
      <c r="J257" s="300"/>
      <c r="K257" s="300"/>
      <c r="L257" s="300">
        <v>56.5</v>
      </c>
      <c r="M257" s="273">
        <v>15</v>
      </c>
      <c r="N257" s="298">
        <v>5</v>
      </c>
      <c r="O257" s="310"/>
    </row>
    <row r="258" spans="1:15" s="396" customFormat="1">
      <c r="A258" s="309" t="s">
        <v>775</v>
      </c>
      <c r="B258" s="291" t="s">
        <v>400</v>
      </c>
      <c r="C258" s="292" t="s">
        <v>707</v>
      </c>
      <c r="D258" s="293"/>
      <c r="E258" s="294">
        <v>40.5</v>
      </c>
      <c r="F258" s="295"/>
      <c r="G258" s="295"/>
      <c r="H258" s="273"/>
      <c r="I258" s="296"/>
      <c r="J258" s="300"/>
      <c r="K258" s="300"/>
      <c r="L258" s="300">
        <v>65.5</v>
      </c>
      <c r="M258" s="273">
        <v>25</v>
      </c>
      <c r="N258" s="298">
        <v>5</v>
      </c>
      <c r="O258" s="310"/>
    </row>
    <row r="259" spans="1:15" s="396" customFormat="1">
      <c r="A259" s="309" t="s">
        <v>668</v>
      </c>
      <c r="B259" s="291" t="s">
        <v>400</v>
      </c>
      <c r="C259" s="292" t="s">
        <v>707</v>
      </c>
      <c r="D259" s="293"/>
      <c r="E259" s="294">
        <v>54</v>
      </c>
      <c r="F259" s="295" t="s">
        <v>669</v>
      </c>
      <c r="G259" s="295"/>
      <c r="H259" s="273"/>
      <c r="I259" s="296"/>
      <c r="J259" s="300"/>
      <c r="K259" s="300"/>
      <c r="L259" s="300">
        <v>79</v>
      </c>
      <c r="M259" s="273">
        <v>25</v>
      </c>
      <c r="N259" s="298">
        <v>5</v>
      </c>
    </row>
    <row r="260" spans="1:15" s="648" customFormat="1">
      <c r="A260" s="645" t="s">
        <v>708</v>
      </c>
      <c r="B260" s="53" t="s">
        <v>400</v>
      </c>
      <c r="C260" s="258" t="s">
        <v>1001</v>
      </c>
      <c r="D260" s="62"/>
      <c r="E260" s="261">
        <v>42</v>
      </c>
      <c r="F260" s="262"/>
      <c r="G260" s="262"/>
      <c r="H260" s="263"/>
      <c r="I260" s="264"/>
      <c r="J260" s="265"/>
      <c r="K260" s="265"/>
      <c r="L260" s="265">
        <v>65</v>
      </c>
      <c r="M260" s="263">
        <v>23</v>
      </c>
      <c r="N260" s="266">
        <v>4</v>
      </c>
      <c r="O260" s="647"/>
    </row>
    <row r="261" spans="1:15" s="648" customFormat="1">
      <c r="A261" s="645" t="s">
        <v>775</v>
      </c>
      <c r="B261" s="53" t="s">
        <v>400</v>
      </c>
      <c r="C261" s="258" t="s">
        <v>1001</v>
      </c>
      <c r="D261" s="62"/>
      <c r="E261" s="261">
        <v>49</v>
      </c>
      <c r="F261" s="262"/>
      <c r="G261" s="262"/>
      <c r="H261" s="263"/>
      <c r="I261" s="264"/>
      <c r="J261" s="265"/>
      <c r="K261" s="265"/>
      <c r="L261" s="265">
        <v>74</v>
      </c>
      <c r="M261" s="263">
        <v>25</v>
      </c>
      <c r="N261" s="266">
        <v>4</v>
      </c>
      <c r="O261" s="647"/>
    </row>
    <row r="262" spans="1:15" s="648" customFormat="1">
      <c r="A262" s="645" t="s">
        <v>998</v>
      </c>
      <c r="B262" s="53" t="s">
        <v>400</v>
      </c>
      <c r="C262" s="258" t="s">
        <v>1001</v>
      </c>
      <c r="D262" s="62"/>
      <c r="E262" s="261">
        <v>79</v>
      </c>
      <c r="F262" s="262" t="s">
        <v>1002</v>
      </c>
      <c r="G262" s="262"/>
      <c r="H262" s="263"/>
      <c r="I262" s="264"/>
      <c r="J262" s="265"/>
      <c r="K262" s="265"/>
      <c r="L262" s="265">
        <v>122</v>
      </c>
      <c r="M262" s="263">
        <v>43</v>
      </c>
      <c r="N262" s="266">
        <v>4</v>
      </c>
    </row>
    <row r="263" spans="1:15" s="648" customFormat="1">
      <c r="A263" s="645" t="s">
        <v>108</v>
      </c>
      <c r="B263" s="53" t="s">
        <v>400</v>
      </c>
      <c r="C263" s="258" t="s">
        <v>393</v>
      </c>
      <c r="D263" s="62"/>
      <c r="E263" s="261">
        <v>24.5</v>
      </c>
      <c r="F263" s="262"/>
      <c r="G263" s="262"/>
      <c r="H263" s="263"/>
      <c r="I263" s="264"/>
      <c r="J263" s="265"/>
      <c r="K263" s="265"/>
      <c r="L263" s="265">
        <v>38.5</v>
      </c>
      <c r="M263" s="263">
        <v>14</v>
      </c>
      <c r="N263" s="266">
        <v>5</v>
      </c>
      <c r="O263" s="647" t="s">
        <v>1769</v>
      </c>
    </row>
    <row r="264" spans="1:15" s="648" customFormat="1">
      <c r="A264" s="645" t="s">
        <v>775</v>
      </c>
      <c r="B264" s="53" t="s">
        <v>400</v>
      </c>
      <c r="C264" s="258" t="s">
        <v>393</v>
      </c>
      <c r="D264" s="62"/>
      <c r="E264" s="261">
        <v>35.5</v>
      </c>
      <c r="F264" s="262"/>
      <c r="G264" s="262"/>
      <c r="H264" s="263"/>
      <c r="I264" s="264"/>
      <c r="J264" s="265"/>
      <c r="K264" s="265"/>
      <c r="L264" s="265">
        <v>49.5</v>
      </c>
      <c r="M264" s="263">
        <v>14</v>
      </c>
      <c r="N264" s="266">
        <v>5</v>
      </c>
      <c r="O264" s="647" t="s">
        <v>1769</v>
      </c>
    </row>
    <row r="265" spans="1:15" s="648" customFormat="1">
      <c r="A265" s="645" t="s">
        <v>998</v>
      </c>
      <c r="B265" s="53" t="s">
        <v>400</v>
      </c>
      <c r="C265" s="258" t="s">
        <v>393</v>
      </c>
      <c r="D265" s="62"/>
      <c r="E265" s="261">
        <v>47</v>
      </c>
      <c r="F265" s="262"/>
      <c r="G265" s="262"/>
      <c r="H265" s="649" t="s">
        <v>1770</v>
      </c>
      <c r="I265" s="264"/>
      <c r="J265" s="265"/>
      <c r="K265" s="265"/>
      <c r="L265" s="265">
        <v>65</v>
      </c>
      <c r="M265" s="263">
        <v>18</v>
      </c>
      <c r="N265" s="266">
        <v>5</v>
      </c>
      <c r="O265" s="647" t="s">
        <v>1769</v>
      </c>
    </row>
    <row r="266" spans="1:15" s="544" customFormat="1">
      <c r="A266" s="533" t="s">
        <v>775</v>
      </c>
      <c r="B266" s="534" t="s">
        <v>400</v>
      </c>
      <c r="C266" s="535" t="s">
        <v>1003</v>
      </c>
      <c r="D266" s="536"/>
      <c r="E266" s="537">
        <v>42</v>
      </c>
      <c r="F266" s="538"/>
      <c r="G266" s="538"/>
      <c r="H266" s="539"/>
      <c r="I266" s="540"/>
      <c r="J266" s="541"/>
      <c r="K266" s="300"/>
      <c r="L266" s="541">
        <v>60</v>
      </c>
      <c r="M266" s="539">
        <v>18</v>
      </c>
      <c r="N266" s="542">
        <v>3</v>
      </c>
      <c r="O266" s="543"/>
    </row>
    <row r="267" spans="1:15" s="544" customFormat="1">
      <c r="A267" s="533" t="s">
        <v>668</v>
      </c>
      <c r="B267" s="534" t="s">
        <v>400</v>
      </c>
      <c r="C267" s="535" t="s">
        <v>1003</v>
      </c>
      <c r="D267" s="536"/>
      <c r="E267" s="537">
        <v>52</v>
      </c>
      <c r="F267" s="538" t="s">
        <v>669</v>
      </c>
      <c r="G267" s="538"/>
      <c r="H267" s="539"/>
      <c r="I267" s="540"/>
      <c r="J267" s="541"/>
      <c r="K267" s="300"/>
      <c r="L267" s="541">
        <v>70</v>
      </c>
      <c r="M267" s="539">
        <v>18</v>
      </c>
      <c r="N267" s="542">
        <v>3</v>
      </c>
      <c r="O267" s="543"/>
    </row>
    <row r="268" spans="1:15" s="648" customFormat="1">
      <c r="A268" s="645" t="s">
        <v>78</v>
      </c>
      <c r="B268" s="53" t="s">
        <v>400</v>
      </c>
      <c r="C268" s="258" t="s">
        <v>1706</v>
      </c>
      <c r="D268" s="62"/>
      <c r="E268" s="261">
        <v>40.1</v>
      </c>
      <c r="F268" s="262"/>
      <c r="G268" s="262"/>
      <c r="H268" s="263"/>
      <c r="I268" s="264"/>
      <c r="J268" s="265"/>
      <c r="K268" s="265"/>
      <c r="L268" s="265">
        <v>65.099999999999994</v>
      </c>
      <c r="M268" s="263">
        <v>25</v>
      </c>
      <c r="N268" s="266">
        <v>6</v>
      </c>
      <c r="O268" s="647"/>
    </row>
    <row r="269" spans="1:15" s="648" customFormat="1">
      <c r="A269" s="645" t="s">
        <v>1214</v>
      </c>
      <c r="B269" s="53" t="s">
        <v>400</v>
      </c>
      <c r="C269" s="258" t="s">
        <v>1706</v>
      </c>
      <c r="D269" s="62"/>
      <c r="E269" s="261">
        <v>46.1</v>
      </c>
      <c r="F269" s="262"/>
      <c r="G269" s="262"/>
      <c r="H269" s="263"/>
      <c r="I269" s="264"/>
      <c r="J269" s="265"/>
      <c r="K269" s="265"/>
      <c r="L269" s="265">
        <v>71.099999999999994</v>
      </c>
      <c r="M269" s="263">
        <v>25</v>
      </c>
      <c r="N269" s="266">
        <v>6</v>
      </c>
      <c r="O269" s="647"/>
    </row>
    <row r="270" spans="1:15" s="648" customFormat="1">
      <c r="A270" s="645" t="s">
        <v>775</v>
      </c>
      <c r="B270" s="53" t="s">
        <v>400</v>
      </c>
      <c r="C270" s="258" t="s">
        <v>1706</v>
      </c>
      <c r="D270" s="62"/>
      <c r="E270" s="261">
        <v>48.1</v>
      </c>
      <c r="F270" s="262"/>
      <c r="G270" s="262"/>
      <c r="H270" s="263"/>
      <c r="I270" s="264"/>
      <c r="J270" s="265"/>
      <c r="K270" s="265"/>
      <c r="L270" s="265">
        <v>73.099999999999994</v>
      </c>
      <c r="M270" s="263">
        <v>25</v>
      </c>
      <c r="N270" s="266">
        <v>6</v>
      </c>
      <c r="O270" s="647" t="s">
        <v>1707</v>
      </c>
    </row>
    <row r="271" spans="1:15" s="648" customFormat="1">
      <c r="A271" s="645" t="s">
        <v>998</v>
      </c>
      <c r="B271" s="53" t="s">
        <v>400</v>
      </c>
      <c r="C271" s="258" t="s">
        <v>1706</v>
      </c>
      <c r="D271" s="62"/>
      <c r="E271" s="261">
        <v>69.099999999999994</v>
      </c>
      <c r="F271" s="262" t="s">
        <v>1369</v>
      </c>
      <c r="G271" s="262"/>
      <c r="H271" s="263"/>
      <c r="I271" s="264"/>
      <c r="J271" s="265"/>
      <c r="K271" s="265"/>
      <c r="L271" s="265">
        <v>94.1</v>
      </c>
      <c r="M271" s="263">
        <v>25</v>
      </c>
      <c r="N271" s="266">
        <v>6</v>
      </c>
      <c r="O271" s="647" t="s">
        <v>1708</v>
      </c>
    </row>
    <row r="272" spans="1:15" s="396" customFormat="1">
      <c r="A272" s="309" t="s">
        <v>775</v>
      </c>
      <c r="B272" s="291" t="s">
        <v>400</v>
      </c>
      <c r="C272" s="292" t="s">
        <v>782</v>
      </c>
      <c r="D272" s="293"/>
      <c r="E272" s="294">
        <v>51</v>
      </c>
      <c r="F272" s="295"/>
      <c r="G272" s="295"/>
      <c r="H272" s="273"/>
      <c r="I272" s="296"/>
      <c r="J272" s="300"/>
      <c r="K272" s="300"/>
      <c r="L272" s="300">
        <v>86</v>
      </c>
      <c r="M272" s="273">
        <v>35</v>
      </c>
      <c r="N272" s="298">
        <v>4.5</v>
      </c>
      <c r="O272" s="301" t="s">
        <v>193</v>
      </c>
    </row>
    <row r="273" spans="1:15" s="396" customFormat="1">
      <c r="A273" s="309" t="s">
        <v>668</v>
      </c>
      <c r="B273" s="291" t="s">
        <v>400</v>
      </c>
      <c r="C273" s="292" t="s">
        <v>782</v>
      </c>
      <c r="D273" s="293"/>
      <c r="E273" s="294">
        <v>98</v>
      </c>
      <c r="F273" s="295" t="s">
        <v>669</v>
      </c>
      <c r="G273" s="295"/>
      <c r="H273" s="273"/>
      <c r="I273" s="296"/>
      <c r="J273" s="300"/>
      <c r="K273" s="300"/>
      <c r="L273" s="300">
        <v>163</v>
      </c>
      <c r="M273" s="273">
        <v>65</v>
      </c>
      <c r="N273" s="298">
        <v>4.5</v>
      </c>
      <c r="O273" s="301" t="s">
        <v>193</v>
      </c>
    </row>
    <row r="274" spans="1:15" s="396" customFormat="1">
      <c r="A274" s="309"/>
      <c r="B274" s="291"/>
      <c r="C274" s="292"/>
      <c r="D274" s="293"/>
      <c r="E274" s="294"/>
      <c r="F274" s="295"/>
      <c r="G274" s="295"/>
      <c r="H274" s="273"/>
      <c r="I274" s="296"/>
      <c r="J274" s="300"/>
      <c r="K274" s="300"/>
      <c r="L274" s="300"/>
      <c r="M274" s="273"/>
      <c r="N274" s="298"/>
      <c r="O274" s="310"/>
    </row>
    <row r="275" spans="1:15" s="648" customFormat="1" ht="15" customHeight="1">
      <c r="A275" s="645" t="s">
        <v>78</v>
      </c>
      <c r="B275" s="53" t="s">
        <v>400</v>
      </c>
      <c r="C275" s="258" t="s">
        <v>1004</v>
      </c>
      <c r="D275" s="62"/>
      <c r="E275" s="261">
        <v>60</v>
      </c>
      <c r="F275" s="262"/>
      <c r="G275" s="262"/>
      <c r="H275" s="263"/>
      <c r="I275" s="264"/>
      <c r="J275" s="265"/>
      <c r="K275" s="265"/>
      <c r="L275" s="265">
        <v>80</v>
      </c>
      <c r="M275" s="263">
        <v>20</v>
      </c>
      <c r="N275" s="266">
        <v>5</v>
      </c>
      <c r="O275" s="647" t="s">
        <v>1769</v>
      </c>
    </row>
    <row r="276" spans="1:15" s="648" customFormat="1">
      <c r="A276" s="645" t="s">
        <v>775</v>
      </c>
      <c r="B276" s="53" t="s">
        <v>400</v>
      </c>
      <c r="C276" s="258" t="s">
        <v>1004</v>
      </c>
      <c r="D276" s="62"/>
      <c r="E276" s="261">
        <v>76</v>
      </c>
      <c r="F276" s="262"/>
      <c r="G276" s="262"/>
      <c r="H276" s="263"/>
      <c r="I276" s="264"/>
      <c r="J276" s="265"/>
      <c r="K276" s="265"/>
      <c r="L276" s="265">
        <v>106</v>
      </c>
      <c r="M276" s="263">
        <v>40</v>
      </c>
      <c r="N276" s="266">
        <v>5</v>
      </c>
      <c r="O276" s="647" t="s">
        <v>1769</v>
      </c>
    </row>
    <row r="277" spans="1:15" s="648" customFormat="1">
      <c r="A277" s="645" t="s">
        <v>998</v>
      </c>
      <c r="B277" s="53" t="s">
        <v>400</v>
      </c>
      <c r="C277" s="258" t="s">
        <v>1004</v>
      </c>
      <c r="D277" s="62"/>
      <c r="E277" s="261">
        <v>123</v>
      </c>
      <c r="F277" s="649" t="s">
        <v>1771</v>
      </c>
      <c r="G277" s="262"/>
      <c r="H277" s="263"/>
      <c r="I277" s="264"/>
      <c r="J277" s="265"/>
      <c r="K277" s="265"/>
      <c r="L277" s="265">
        <v>193</v>
      </c>
      <c r="M277" s="263">
        <v>70</v>
      </c>
      <c r="N277" s="266">
        <v>5</v>
      </c>
      <c r="O277" s="647" t="s">
        <v>1768</v>
      </c>
    </row>
    <row r="278" spans="1:15" s="396" customFormat="1">
      <c r="A278" s="309" t="s">
        <v>78</v>
      </c>
      <c r="B278" s="291" t="s">
        <v>400</v>
      </c>
      <c r="C278" s="292" t="s">
        <v>1005</v>
      </c>
      <c r="D278" s="293"/>
      <c r="E278" s="294">
        <v>85</v>
      </c>
      <c r="F278" s="295"/>
      <c r="G278" s="295"/>
      <c r="H278" s="273"/>
      <c r="I278" s="296"/>
      <c r="J278" s="300"/>
      <c r="K278" s="300"/>
      <c r="L278" s="300">
        <v>150</v>
      </c>
      <c r="M278" s="273">
        <v>65</v>
      </c>
      <c r="N278" s="298">
        <v>3</v>
      </c>
      <c r="O278" s="310"/>
    </row>
    <row r="279" spans="1:15" s="396" customFormat="1">
      <c r="A279" s="309" t="s">
        <v>775</v>
      </c>
      <c r="B279" s="291" t="s">
        <v>400</v>
      </c>
      <c r="C279" s="292" t="s">
        <v>1005</v>
      </c>
      <c r="D279" s="293"/>
      <c r="E279" s="294"/>
      <c r="F279" s="295" t="s">
        <v>1006</v>
      </c>
      <c r="G279" s="295"/>
      <c r="H279" s="273"/>
      <c r="I279" s="296"/>
      <c r="J279" s="300"/>
      <c r="K279" s="300"/>
      <c r="L279" s="300"/>
      <c r="M279" s="273"/>
      <c r="N279" s="298"/>
      <c r="O279" s="310"/>
    </row>
    <row r="280" spans="1:15" s="396" customFormat="1">
      <c r="A280" s="309"/>
      <c r="B280" s="291"/>
      <c r="C280" s="292"/>
      <c r="D280" s="293"/>
      <c r="E280" s="294"/>
      <c r="F280" s="295"/>
      <c r="G280" s="295"/>
      <c r="H280" s="273"/>
      <c r="I280" s="296"/>
      <c r="J280" s="300"/>
      <c r="K280" s="300"/>
      <c r="L280" s="300"/>
      <c r="M280" s="273"/>
      <c r="N280" s="298"/>
      <c r="O280" s="310"/>
    </row>
    <row r="281" spans="1:15" s="396" customFormat="1">
      <c r="A281" s="309" t="s">
        <v>753</v>
      </c>
      <c r="B281" s="291" t="s">
        <v>705</v>
      </c>
      <c r="C281" s="292" t="s">
        <v>706</v>
      </c>
      <c r="D281" s="293"/>
      <c r="E281" s="294"/>
      <c r="F281" s="295" t="s">
        <v>1007</v>
      </c>
      <c r="G281" s="295"/>
      <c r="H281" s="273"/>
      <c r="I281" s="296"/>
      <c r="J281" s="300"/>
      <c r="K281" s="300"/>
      <c r="L281" s="300"/>
      <c r="M281" s="273"/>
      <c r="N281" s="298"/>
      <c r="O281" s="310"/>
    </row>
    <row r="282" spans="1:15" s="396" customFormat="1">
      <c r="A282" s="309" t="s">
        <v>547</v>
      </c>
      <c r="B282" s="291" t="s">
        <v>705</v>
      </c>
      <c r="C282" s="292" t="s">
        <v>1008</v>
      </c>
      <c r="D282" s="293"/>
      <c r="E282" s="294">
        <v>30</v>
      </c>
      <c r="F282" s="295"/>
      <c r="G282" s="295"/>
      <c r="H282" s="273"/>
      <c r="I282" s="296"/>
      <c r="J282" s="300"/>
      <c r="K282" s="300"/>
      <c r="L282" s="300">
        <v>50</v>
      </c>
      <c r="M282" s="273">
        <v>20</v>
      </c>
      <c r="N282" s="298" t="s">
        <v>972</v>
      </c>
      <c r="O282" s="310"/>
    </row>
    <row r="283" spans="1:15" s="396" customFormat="1">
      <c r="A283" s="309" t="s">
        <v>395</v>
      </c>
      <c r="B283" s="291" t="s">
        <v>705</v>
      </c>
      <c r="C283" s="292" t="s">
        <v>1008</v>
      </c>
      <c r="D283" s="293"/>
      <c r="E283" s="294">
        <v>35</v>
      </c>
      <c r="F283" s="295"/>
      <c r="G283" s="295"/>
      <c r="H283" s="273"/>
      <c r="I283" s="296"/>
      <c r="J283" s="300"/>
      <c r="K283" s="300"/>
      <c r="L283" s="300">
        <v>55</v>
      </c>
      <c r="M283" s="273">
        <v>20</v>
      </c>
      <c r="N283" s="298" t="s">
        <v>972</v>
      </c>
      <c r="O283" s="310"/>
    </row>
    <row r="284" spans="1:15" s="396" customFormat="1">
      <c r="A284" s="309"/>
      <c r="B284" s="291"/>
      <c r="C284" s="292"/>
      <c r="D284" s="293"/>
      <c r="E284" s="294"/>
      <c r="F284" s="295"/>
      <c r="G284" s="295"/>
      <c r="H284" s="273"/>
      <c r="I284" s="296"/>
      <c r="J284" s="300"/>
      <c r="K284" s="300"/>
      <c r="L284" s="300"/>
      <c r="M284" s="273"/>
      <c r="N284" s="298" t="s">
        <v>972</v>
      </c>
      <c r="O284" s="301"/>
    </row>
    <row r="285" spans="1:15" s="396" customFormat="1">
      <c r="A285" s="309"/>
      <c r="B285" s="291" t="s">
        <v>1009</v>
      </c>
      <c r="C285" s="292" t="s">
        <v>1010</v>
      </c>
      <c r="D285" s="293"/>
      <c r="E285" s="294">
        <v>43</v>
      </c>
      <c r="F285" s="295"/>
      <c r="G285" s="312" t="s">
        <v>788</v>
      </c>
      <c r="H285" s="273"/>
      <c r="I285" s="296" t="s">
        <v>618</v>
      </c>
      <c r="J285" s="300" t="s">
        <v>1011</v>
      </c>
      <c r="K285" s="300"/>
      <c r="L285" s="300">
        <v>49</v>
      </c>
      <c r="M285" s="273">
        <v>7</v>
      </c>
      <c r="N285" s="298">
        <v>3</v>
      </c>
      <c r="O285" s="310"/>
    </row>
    <row r="286" spans="1:15" s="396" customFormat="1">
      <c r="A286" s="309"/>
      <c r="B286" s="651" t="s">
        <v>1012</v>
      </c>
      <c r="C286" s="292" t="s">
        <v>717</v>
      </c>
      <c r="D286" s="293"/>
      <c r="E286" s="294">
        <v>42.1</v>
      </c>
      <c r="F286" s="302"/>
      <c r="G286" s="295">
        <v>1.65</v>
      </c>
      <c r="H286" s="273"/>
      <c r="I286" s="296"/>
      <c r="J286" s="300" t="s">
        <v>1011</v>
      </c>
      <c r="K286" s="300"/>
      <c r="L286" s="300">
        <v>52</v>
      </c>
      <c r="M286" s="273">
        <v>15</v>
      </c>
      <c r="N286" s="298">
        <v>4</v>
      </c>
      <c r="O286" s="310"/>
    </row>
    <row r="287" spans="1:15" s="396" customFormat="1">
      <c r="A287" s="309" t="s">
        <v>1362</v>
      </c>
      <c r="B287" s="651" t="s">
        <v>1012</v>
      </c>
      <c r="C287" s="292" t="s">
        <v>717</v>
      </c>
      <c r="D287" s="293"/>
      <c r="E287" s="294">
        <v>45.1</v>
      </c>
      <c r="F287" s="302"/>
      <c r="G287" s="295">
        <v>1.65</v>
      </c>
      <c r="H287" s="273"/>
      <c r="I287" s="296"/>
      <c r="J287" s="300" t="s">
        <v>1011</v>
      </c>
      <c r="K287" s="300"/>
      <c r="L287" s="300">
        <v>54</v>
      </c>
      <c r="M287" s="273">
        <v>15</v>
      </c>
      <c r="N287" s="298">
        <v>4</v>
      </c>
      <c r="O287" s="310"/>
    </row>
    <row r="288" spans="1:15" s="648" customFormat="1">
      <c r="A288" s="645"/>
      <c r="B288" s="260" t="s">
        <v>1012</v>
      </c>
      <c r="C288" s="258" t="s">
        <v>445</v>
      </c>
      <c r="D288" s="62"/>
      <c r="E288" s="261">
        <v>44</v>
      </c>
      <c r="F288" s="259"/>
      <c r="G288" s="262">
        <v>1.65</v>
      </c>
      <c r="H288" s="263"/>
      <c r="I288" s="264"/>
      <c r="J288" s="265" t="s">
        <v>1011</v>
      </c>
      <c r="K288" s="265"/>
      <c r="L288" s="265">
        <v>59</v>
      </c>
      <c r="M288" s="263">
        <v>15</v>
      </c>
      <c r="N288" s="266">
        <v>4</v>
      </c>
    </row>
    <row r="289" spans="1:15" s="648" customFormat="1">
      <c r="A289" s="645" t="s">
        <v>1362</v>
      </c>
      <c r="B289" s="260" t="s">
        <v>1012</v>
      </c>
      <c r="C289" s="258" t="s">
        <v>445</v>
      </c>
      <c r="D289" s="62"/>
      <c r="E289" s="261">
        <v>47</v>
      </c>
      <c r="F289" s="259"/>
      <c r="G289" s="262">
        <v>1.65</v>
      </c>
      <c r="H289" s="263"/>
      <c r="I289" s="264"/>
      <c r="J289" s="265" t="s">
        <v>1011</v>
      </c>
      <c r="K289" s="265"/>
      <c r="L289" s="265">
        <v>62</v>
      </c>
      <c r="M289" s="263">
        <v>15</v>
      </c>
      <c r="N289" s="266">
        <v>4</v>
      </c>
      <c r="O289" s="647"/>
    </row>
    <row r="290" spans="1:15" s="648" customFormat="1">
      <c r="A290" s="645" t="s">
        <v>1783</v>
      </c>
      <c r="B290" s="260" t="s">
        <v>834</v>
      </c>
      <c r="C290" s="258" t="s">
        <v>394</v>
      </c>
      <c r="D290" s="62"/>
      <c r="E290" s="261">
        <v>40</v>
      </c>
      <c r="F290" s="262"/>
      <c r="G290" s="271"/>
      <c r="H290" s="271" t="s">
        <v>396</v>
      </c>
      <c r="I290" s="667"/>
      <c r="J290" s="265" t="s">
        <v>1312</v>
      </c>
      <c r="K290" s="265"/>
      <c r="L290" s="265">
        <v>57</v>
      </c>
      <c r="M290" s="263">
        <v>17</v>
      </c>
      <c r="N290" s="266">
        <v>4</v>
      </c>
    </row>
    <row r="291" spans="1:15" s="648" customFormat="1">
      <c r="A291" s="645" t="s">
        <v>1784</v>
      </c>
      <c r="B291" s="260" t="s">
        <v>834</v>
      </c>
      <c r="C291" s="258" t="s">
        <v>394</v>
      </c>
      <c r="D291" s="62"/>
      <c r="E291" s="261">
        <v>50</v>
      </c>
      <c r="F291" s="262"/>
      <c r="G291" s="271"/>
      <c r="H291" s="271" t="s">
        <v>396</v>
      </c>
      <c r="I291" s="667"/>
      <c r="J291" s="265" t="s">
        <v>1312</v>
      </c>
      <c r="K291" s="265"/>
      <c r="L291" s="265">
        <v>69</v>
      </c>
      <c r="M291" s="263">
        <v>19</v>
      </c>
      <c r="N291" s="266">
        <v>4</v>
      </c>
    </row>
    <row r="292" spans="1:15" s="648" customFormat="1">
      <c r="A292" s="645" t="s">
        <v>1785</v>
      </c>
      <c r="B292" s="260" t="s">
        <v>834</v>
      </c>
      <c r="C292" s="258" t="s">
        <v>394</v>
      </c>
      <c r="D292" s="62"/>
      <c r="E292" s="261">
        <v>56</v>
      </c>
      <c r="F292" s="262"/>
      <c r="G292" s="271"/>
      <c r="H292" s="271" t="s">
        <v>396</v>
      </c>
      <c r="I292" s="667"/>
      <c r="J292" s="265" t="s">
        <v>1312</v>
      </c>
      <c r="K292" s="265"/>
      <c r="L292" s="265">
        <v>78</v>
      </c>
      <c r="M292" s="263">
        <v>22</v>
      </c>
      <c r="N292" s="266">
        <v>4</v>
      </c>
    </row>
    <row r="293" spans="1:15" s="648" customFormat="1">
      <c r="A293" s="645" t="s">
        <v>1786</v>
      </c>
      <c r="B293" s="260" t="s">
        <v>834</v>
      </c>
      <c r="C293" s="258" t="s">
        <v>394</v>
      </c>
      <c r="D293" s="62"/>
      <c r="E293" s="261">
        <v>60</v>
      </c>
      <c r="F293" s="262" t="s">
        <v>1787</v>
      </c>
      <c r="G293" s="271"/>
      <c r="H293" s="271" t="s">
        <v>396</v>
      </c>
      <c r="I293" s="667"/>
      <c r="J293" s="265" t="s">
        <v>1312</v>
      </c>
      <c r="K293" s="265"/>
      <c r="L293" s="265">
        <v>86</v>
      </c>
      <c r="M293" s="263">
        <v>26</v>
      </c>
      <c r="N293" s="266">
        <v>4</v>
      </c>
    </row>
    <row r="294" spans="1:15" s="648" customFormat="1">
      <c r="A294" s="645"/>
      <c r="B294" s="53" t="s">
        <v>1013</v>
      </c>
      <c r="C294" s="258" t="s">
        <v>447</v>
      </c>
      <c r="D294" s="62"/>
      <c r="E294" s="261">
        <v>48</v>
      </c>
      <c r="F294" s="262" t="s">
        <v>1014</v>
      </c>
      <c r="G294" s="262"/>
      <c r="H294" s="263"/>
      <c r="I294" s="264"/>
      <c r="J294" s="265" t="s">
        <v>1011</v>
      </c>
      <c r="K294" s="265"/>
      <c r="L294" s="265">
        <v>74</v>
      </c>
      <c r="M294" s="263">
        <v>26</v>
      </c>
      <c r="N294" s="266">
        <v>3</v>
      </c>
      <c r="O294" s="647"/>
    </row>
    <row r="295" spans="1:15" s="648" customFormat="1">
      <c r="A295" s="645" t="s">
        <v>1742</v>
      </c>
      <c r="B295" s="53" t="s">
        <v>1013</v>
      </c>
      <c r="C295" s="258" t="s">
        <v>447</v>
      </c>
      <c r="D295" s="62"/>
      <c r="E295" s="261">
        <v>56</v>
      </c>
      <c r="F295" s="262" t="s">
        <v>1014</v>
      </c>
      <c r="G295" s="262"/>
      <c r="H295" s="263"/>
      <c r="I295" s="264"/>
      <c r="J295" s="265" t="s">
        <v>1011</v>
      </c>
      <c r="K295" s="265"/>
      <c r="L295" s="265">
        <v>86</v>
      </c>
      <c r="M295" s="263">
        <v>30</v>
      </c>
      <c r="N295" s="266">
        <v>3</v>
      </c>
      <c r="O295" s="647"/>
    </row>
    <row r="296" spans="1:15" s="648" customFormat="1">
      <c r="A296" s="645" t="s">
        <v>78</v>
      </c>
      <c r="B296" s="53" t="s">
        <v>1013</v>
      </c>
      <c r="C296" s="258" t="s">
        <v>1351</v>
      </c>
      <c r="D296" s="62"/>
      <c r="E296" s="261">
        <v>122.5</v>
      </c>
      <c r="F296" s="262"/>
      <c r="G296" s="649" t="s">
        <v>1743</v>
      </c>
      <c r="H296" s="263"/>
      <c r="I296" s="264"/>
      <c r="J296" s="265"/>
      <c r="K296" s="265"/>
      <c r="L296" s="265">
        <v>195</v>
      </c>
      <c r="M296" s="263">
        <v>72.5</v>
      </c>
      <c r="N296" s="266">
        <v>3</v>
      </c>
      <c r="O296" s="647"/>
    </row>
    <row r="297" spans="1:15" s="648" customFormat="1">
      <c r="A297" s="645" t="s">
        <v>971</v>
      </c>
      <c r="B297" s="53" t="s">
        <v>1013</v>
      </c>
      <c r="C297" s="258" t="s">
        <v>1351</v>
      </c>
      <c r="D297" s="62"/>
      <c r="E297" s="261">
        <v>153.5</v>
      </c>
      <c r="F297" s="262"/>
      <c r="G297" s="649" t="s">
        <v>1743</v>
      </c>
      <c r="H297" s="263"/>
      <c r="I297" s="264"/>
      <c r="J297" s="265"/>
      <c r="K297" s="265"/>
      <c r="L297" s="265">
        <v>270</v>
      </c>
      <c r="M297" s="263">
        <v>116.5</v>
      </c>
      <c r="N297" s="266">
        <v>3</v>
      </c>
      <c r="O297" s="647"/>
    </row>
    <row r="298" spans="1:15" s="648" customFormat="1">
      <c r="A298" s="645" t="s">
        <v>395</v>
      </c>
      <c r="B298" s="53" t="s">
        <v>1013</v>
      </c>
      <c r="C298" s="258" t="s">
        <v>1351</v>
      </c>
      <c r="D298" s="62"/>
      <c r="E298" s="261">
        <v>335</v>
      </c>
      <c r="F298" s="262"/>
      <c r="G298" s="649" t="s">
        <v>1743</v>
      </c>
      <c r="H298" s="263"/>
      <c r="I298" s="264"/>
      <c r="J298" s="265"/>
      <c r="K298" s="265"/>
      <c r="L298" s="265">
        <v>618</v>
      </c>
      <c r="M298" s="263">
        <v>283</v>
      </c>
      <c r="N298" s="266">
        <v>3</v>
      </c>
      <c r="O298" s="647"/>
    </row>
    <row r="299" spans="1:15" s="648" customFormat="1">
      <c r="A299" s="645" t="s">
        <v>78</v>
      </c>
      <c r="B299" s="260" t="s">
        <v>1015</v>
      </c>
      <c r="C299" s="258" t="s">
        <v>1016</v>
      </c>
      <c r="D299" s="62"/>
      <c r="E299" s="261">
        <v>56</v>
      </c>
      <c r="F299" s="660" t="s">
        <v>715</v>
      </c>
      <c r="G299" s="262"/>
      <c r="H299" s="263"/>
      <c r="I299" s="264"/>
      <c r="J299" s="265"/>
      <c r="K299" s="697" t="s">
        <v>1011</v>
      </c>
      <c r="L299" s="265">
        <v>90</v>
      </c>
      <c r="M299" s="263">
        <v>34</v>
      </c>
      <c r="N299" s="266">
        <v>3.4</v>
      </c>
      <c r="O299" s="647"/>
    </row>
    <row r="300" spans="1:15" s="648" customFormat="1">
      <c r="A300" s="645" t="s">
        <v>869</v>
      </c>
      <c r="B300" s="260" t="s">
        <v>1015</v>
      </c>
      <c r="C300" s="258" t="s">
        <v>1016</v>
      </c>
      <c r="D300" s="62"/>
      <c r="E300" s="261">
        <v>67</v>
      </c>
      <c r="F300" s="660" t="s">
        <v>715</v>
      </c>
      <c r="G300" s="262"/>
      <c r="H300" s="263"/>
      <c r="I300" s="264"/>
      <c r="J300" s="265"/>
      <c r="K300" s="697" t="s">
        <v>1011</v>
      </c>
      <c r="L300" s="265">
        <v>102</v>
      </c>
      <c r="M300" s="263">
        <v>35</v>
      </c>
      <c r="N300" s="266">
        <v>3.4</v>
      </c>
      <c r="O300" s="647"/>
    </row>
    <row r="301" spans="1:15" s="648" customFormat="1">
      <c r="A301" s="645" t="s">
        <v>1017</v>
      </c>
      <c r="B301" s="260" t="s">
        <v>1015</v>
      </c>
      <c r="C301" s="258" t="s">
        <v>1016</v>
      </c>
      <c r="D301" s="62"/>
      <c r="E301" s="261">
        <v>78</v>
      </c>
      <c r="F301" s="660" t="s">
        <v>715</v>
      </c>
      <c r="G301" s="262"/>
      <c r="H301" s="263"/>
      <c r="I301" s="264"/>
      <c r="J301" s="265"/>
      <c r="K301" s="697" t="s">
        <v>1011</v>
      </c>
      <c r="L301" s="265">
        <v>114</v>
      </c>
      <c r="M301" s="263">
        <v>36</v>
      </c>
      <c r="N301" s="266">
        <v>3.4</v>
      </c>
      <c r="O301" s="647"/>
    </row>
    <row r="302" spans="1:15" s="648" customFormat="1">
      <c r="A302" s="645" t="s">
        <v>1712</v>
      </c>
      <c r="B302" s="260" t="s">
        <v>1015</v>
      </c>
      <c r="C302" s="258" t="s">
        <v>402</v>
      </c>
      <c r="D302" s="62"/>
      <c r="E302" s="261">
        <v>94</v>
      </c>
      <c r="F302" s="649" t="s">
        <v>1713</v>
      </c>
      <c r="G302" s="262"/>
      <c r="H302" s="263"/>
      <c r="I302" s="264"/>
      <c r="J302" s="265" t="s">
        <v>1011</v>
      </c>
      <c r="K302" s="265"/>
      <c r="L302" s="265">
        <v>119</v>
      </c>
      <c r="M302" s="263">
        <v>25</v>
      </c>
      <c r="N302" s="266">
        <v>4.5</v>
      </c>
    </row>
    <row r="303" spans="1:15" s="648" customFormat="1">
      <c r="A303" s="645" t="s">
        <v>1711</v>
      </c>
      <c r="B303" s="260" t="s">
        <v>1015</v>
      </c>
      <c r="C303" s="258" t="s">
        <v>402</v>
      </c>
      <c r="D303" s="62"/>
      <c r="E303" s="261" t="s">
        <v>1423</v>
      </c>
      <c r="F303" s="262"/>
      <c r="G303" s="262"/>
      <c r="H303" s="263"/>
      <c r="I303" s="264"/>
      <c r="J303" s="265" t="s">
        <v>1011</v>
      </c>
      <c r="K303" s="265"/>
      <c r="L303" s="265"/>
      <c r="M303" s="263"/>
      <c r="N303" s="266"/>
    </row>
    <row r="304" spans="1:15" s="648" customFormat="1">
      <c r="A304" s="645" t="s">
        <v>1714</v>
      </c>
      <c r="B304" s="260" t="s">
        <v>1015</v>
      </c>
      <c r="C304" s="258" t="s">
        <v>402</v>
      </c>
      <c r="D304" s="62"/>
      <c r="E304" s="261">
        <v>101</v>
      </c>
      <c r="F304" s="262" t="s">
        <v>1424</v>
      </c>
      <c r="G304" s="262"/>
      <c r="H304" s="263"/>
      <c r="I304" s="264"/>
      <c r="J304" s="265" t="s">
        <v>1011</v>
      </c>
      <c r="K304" s="265"/>
      <c r="L304" s="265">
        <v>124</v>
      </c>
      <c r="M304" s="263">
        <v>25</v>
      </c>
      <c r="N304" s="266">
        <v>4.5</v>
      </c>
    </row>
    <row r="305" spans="1:15" s="648" customFormat="1">
      <c r="A305" s="645" t="s">
        <v>1715</v>
      </c>
      <c r="B305" s="260" t="s">
        <v>1015</v>
      </c>
      <c r="C305" s="258" t="s">
        <v>402</v>
      </c>
      <c r="D305" s="62"/>
      <c r="E305" s="261">
        <v>114</v>
      </c>
      <c r="F305" s="262" t="s">
        <v>1425</v>
      </c>
      <c r="G305" s="262"/>
      <c r="H305" s="263"/>
      <c r="I305" s="264"/>
      <c r="J305" s="265" t="s">
        <v>1011</v>
      </c>
      <c r="K305" s="265"/>
      <c r="L305" s="265">
        <v>139</v>
      </c>
      <c r="M305" s="263">
        <v>25</v>
      </c>
      <c r="N305" s="266">
        <v>4.5</v>
      </c>
    </row>
    <row r="306" spans="1:15" s="648" customFormat="1">
      <c r="A306" s="645" t="s">
        <v>1716</v>
      </c>
      <c r="B306" s="260" t="s">
        <v>1015</v>
      </c>
      <c r="C306" s="258" t="s">
        <v>402</v>
      </c>
      <c r="D306" s="62"/>
      <c r="E306" s="261">
        <v>158</v>
      </c>
      <c r="F306" s="262" t="s">
        <v>1426</v>
      </c>
      <c r="G306" s="262"/>
      <c r="H306" s="263"/>
      <c r="I306" s="264"/>
      <c r="J306" s="265"/>
      <c r="K306" s="265"/>
      <c r="L306" s="265">
        <v>311</v>
      </c>
      <c r="M306" s="263">
        <v>153</v>
      </c>
      <c r="N306" s="266">
        <v>4.5</v>
      </c>
    </row>
    <row r="307" spans="1:15" s="648" customFormat="1">
      <c r="A307" s="645" t="s">
        <v>824</v>
      </c>
      <c r="B307" s="260" t="s">
        <v>1015</v>
      </c>
      <c r="C307" s="258" t="s">
        <v>1018</v>
      </c>
      <c r="D307" s="62"/>
      <c r="E307" s="261">
        <v>80</v>
      </c>
      <c r="F307" s="665" t="s">
        <v>1019</v>
      </c>
      <c r="G307" s="262"/>
      <c r="H307" s="263"/>
      <c r="I307" s="666"/>
      <c r="J307" s="265" t="s">
        <v>1011</v>
      </c>
      <c r="K307" s="265"/>
      <c r="L307" s="265">
        <v>105</v>
      </c>
      <c r="M307" s="263">
        <v>25</v>
      </c>
      <c r="N307" s="266">
        <v>4</v>
      </c>
      <c r="O307" s="647"/>
    </row>
    <row r="308" spans="1:15" s="648" customFormat="1">
      <c r="A308" s="645" t="s">
        <v>668</v>
      </c>
      <c r="B308" s="260" t="s">
        <v>1015</v>
      </c>
      <c r="C308" s="258" t="s">
        <v>1018</v>
      </c>
      <c r="D308" s="62"/>
      <c r="E308" s="261">
        <v>85</v>
      </c>
      <c r="F308" s="665" t="s">
        <v>1019</v>
      </c>
      <c r="G308" s="262"/>
      <c r="H308" s="263"/>
      <c r="I308" s="666"/>
      <c r="J308" s="265" t="s">
        <v>1011</v>
      </c>
      <c r="K308" s="265"/>
      <c r="L308" s="265">
        <v>115</v>
      </c>
      <c r="M308" s="263">
        <v>30</v>
      </c>
      <c r="N308" s="266">
        <v>4</v>
      </c>
      <c r="O308" s="647"/>
    </row>
    <row r="309" spans="1:15" s="396" customFormat="1">
      <c r="A309" s="309" t="s">
        <v>78</v>
      </c>
      <c r="B309" s="291" t="s">
        <v>1020</v>
      </c>
      <c r="C309" s="292" t="s">
        <v>1021</v>
      </c>
      <c r="D309" s="293"/>
      <c r="E309" s="294">
        <v>46</v>
      </c>
      <c r="F309" s="295"/>
      <c r="G309" s="295">
        <v>15</v>
      </c>
      <c r="H309" s="273"/>
      <c r="I309" s="296"/>
      <c r="J309" s="300" t="s">
        <v>1011</v>
      </c>
      <c r="K309" s="300"/>
      <c r="L309" s="300">
        <v>50</v>
      </c>
      <c r="M309" s="273">
        <v>4</v>
      </c>
      <c r="N309" s="298">
        <v>2</v>
      </c>
      <c r="O309" s="310"/>
    </row>
    <row r="310" spans="1:15" s="396" customFormat="1">
      <c r="A310" s="309" t="s">
        <v>839</v>
      </c>
      <c r="B310" s="291" t="s">
        <v>1020</v>
      </c>
      <c r="C310" s="292" t="s">
        <v>1021</v>
      </c>
      <c r="D310" s="293"/>
      <c r="E310" s="294">
        <v>48</v>
      </c>
      <c r="F310" s="295"/>
      <c r="G310" s="295">
        <v>15</v>
      </c>
      <c r="H310" s="273"/>
      <c r="I310" s="296"/>
      <c r="J310" s="300" t="s">
        <v>1011</v>
      </c>
      <c r="K310" s="300"/>
      <c r="L310" s="300">
        <v>50</v>
      </c>
      <c r="M310" s="273">
        <v>2</v>
      </c>
      <c r="N310" s="298">
        <v>2</v>
      </c>
      <c r="O310" s="310"/>
    </row>
    <row r="311" spans="1:15" s="396" customFormat="1">
      <c r="A311" s="309" t="s">
        <v>671</v>
      </c>
      <c r="B311" s="291" t="s">
        <v>1020</v>
      </c>
      <c r="C311" s="292" t="s">
        <v>1021</v>
      </c>
      <c r="D311" s="293"/>
      <c r="E311" s="294" t="s">
        <v>194</v>
      </c>
      <c r="F311" s="295" t="s">
        <v>195</v>
      </c>
      <c r="G311" s="295"/>
      <c r="H311" s="273"/>
      <c r="I311" s="296"/>
      <c r="J311" s="300" t="s">
        <v>1011</v>
      </c>
      <c r="K311" s="300"/>
      <c r="L311" s="300" t="s">
        <v>194</v>
      </c>
      <c r="M311" s="273" t="s">
        <v>194</v>
      </c>
      <c r="N311" s="298" t="s">
        <v>194</v>
      </c>
      <c r="O311" s="310"/>
    </row>
    <row r="312" spans="1:15" s="396" customFormat="1">
      <c r="A312" s="309" t="s">
        <v>18</v>
      </c>
      <c r="B312" s="291" t="s">
        <v>1022</v>
      </c>
      <c r="C312" s="292" t="s">
        <v>343</v>
      </c>
      <c r="D312" s="293"/>
      <c r="E312" s="294">
        <v>70</v>
      </c>
      <c r="F312" s="295" t="s">
        <v>134</v>
      </c>
      <c r="G312" s="295"/>
      <c r="H312" s="273"/>
      <c r="I312" s="296"/>
      <c r="J312" s="300"/>
      <c r="K312" s="300"/>
      <c r="L312" s="300">
        <v>140</v>
      </c>
      <c r="M312" s="273">
        <v>70</v>
      </c>
      <c r="N312" s="298">
        <v>4</v>
      </c>
      <c r="O312" s="310"/>
    </row>
    <row r="313" spans="1:15" s="648" customFormat="1">
      <c r="A313" s="645" t="s">
        <v>1291</v>
      </c>
      <c r="B313" s="260" t="s">
        <v>1752</v>
      </c>
      <c r="C313" s="258" t="s">
        <v>835</v>
      </c>
      <c r="D313" s="62"/>
      <c r="E313" s="261">
        <v>83.5</v>
      </c>
      <c r="F313" s="262"/>
      <c r="G313" s="650" t="s">
        <v>788</v>
      </c>
      <c r="H313" s="263"/>
      <c r="I313" s="264"/>
      <c r="J313" s="265"/>
      <c r="K313" s="265"/>
      <c r="L313" s="265">
        <v>108.5</v>
      </c>
      <c r="M313" s="263">
        <v>40</v>
      </c>
      <c r="N313" s="266">
        <v>3</v>
      </c>
      <c r="O313" s="647" t="s">
        <v>1451</v>
      </c>
    </row>
    <row r="314" spans="1:15" s="648" customFormat="1">
      <c r="A314" s="645" t="s">
        <v>1292</v>
      </c>
      <c r="B314" s="260" t="s">
        <v>1752</v>
      </c>
      <c r="C314" s="258" t="s">
        <v>835</v>
      </c>
      <c r="D314" s="62"/>
      <c r="E314" s="261">
        <v>88.5</v>
      </c>
      <c r="F314" s="262"/>
      <c r="G314" s="650" t="s">
        <v>788</v>
      </c>
      <c r="H314" s="263"/>
      <c r="I314" s="264"/>
      <c r="J314" s="265"/>
      <c r="K314" s="265"/>
      <c r="L314" s="265">
        <v>113.5</v>
      </c>
      <c r="M314" s="263">
        <v>45</v>
      </c>
      <c r="N314" s="266">
        <v>3</v>
      </c>
      <c r="O314" s="647" t="s">
        <v>1451</v>
      </c>
    </row>
    <row r="315" spans="1:15" s="396" customFormat="1">
      <c r="A315" s="309" t="s">
        <v>775</v>
      </c>
      <c r="B315" s="526" t="s">
        <v>1012</v>
      </c>
      <c r="C315" s="292" t="s">
        <v>44</v>
      </c>
      <c r="D315" s="293"/>
      <c r="E315" s="294">
        <v>60</v>
      </c>
      <c r="F315" s="295"/>
      <c r="G315" s="295">
        <v>22</v>
      </c>
      <c r="H315" s="273"/>
      <c r="I315" s="296"/>
      <c r="J315" s="300"/>
      <c r="K315" s="300"/>
      <c r="L315" s="300">
        <v>70</v>
      </c>
      <c r="M315" s="273">
        <v>10</v>
      </c>
      <c r="N315" s="298">
        <v>3</v>
      </c>
      <c r="O315" s="310" t="s">
        <v>45</v>
      </c>
    </row>
    <row r="316" spans="1:15" s="396" customFormat="1">
      <c r="A316" s="309" t="s">
        <v>668</v>
      </c>
      <c r="B316" s="526" t="s">
        <v>1012</v>
      </c>
      <c r="C316" s="292" t="s">
        <v>44</v>
      </c>
      <c r="D316" s="293"/>
      <c r="E316" s="294"/>
      <c r="F316" s="295" t="s">
        <v>669</v>
      </c>
      <c r="G316" s="295"/>
      <c r="H316" s="273"/>
      <c r="I316" s="296"/>
      <c r="J316" s="300" t="s">
        <v>357</v>
      </c>
      <c r="K316" s="300"/>
      <c r="L316" s="300"/>
      <c r="M316" s="273"/>
      <c r="N316" s="298">
        <v>3</v>
      </c>
      <c r="O316" s="310" t="s">
        <v>45</v>
      </c>
    </row>
    <row r="317" spans="1:15" s="396" customFormat="1">
      <c r="A317" s="309" t="s">
        <v>455</v>
      </c>
      <c r="B317" s="526" t="s">
        <v>1023</v>
      </c>
      <c r="C317" s="292" t="s">
        <v>716</v>
      </c>
      <c r="D317" s="293"/>
      <c r="E317" s="294">
        <v>55</v>
      </c>
      <c r="F317" s="314"/>
      <c r="G317" s="295"/>
      <c r="H317" s="273"/>
      <c r="I317" s="296"/>
      <c r="J317" s="300"/>
      <c r="K317" s="300"/>
      <c r="L317" s="300">
        <v>75</v>
      </c>
      <c r="M317" s="273">
        <v>20</v>
      </c>
      <c r="N317" s="298">
        <v>5</v>
      </c>
      <c r="O317" s="310"/>
    </row>
    <row r="318" spans="1:15" s="396" customFormat="1">
      <c r="A318" s="309" t="s">
        <v>668</v>
      </c>
      <c r="B318" s="526" t="s">
        <v>834</v>
      </c>
      <c r="C318" s="292" t="s">
        <v>446</v>
      </c>
      <c r="D318" s="293"/>
      <c r="E318" s="294"/>
      <c r="F318" s="295" t="s">
        <v>115</v>
      </c>
      <c r="G318" s="301"/>
      <c r="H318" s="273"/>
      <c r="I318" s="296"/>
      <c r="J318" s="300"/>
      <c r="K318" s="300"/>
      <c r="L318" s="300"/>
      <c r="M318" s="273"/>
      <c r="N318" s="298"/>
      <c r="O318" s="310"/>
    </row>
    <row r="319" spans="1:15" s="396" customFormat="1">
      <c r="A319" s="309"/>
      <c r="B319" s="526" t="s">
        <v>1575</v>
      </c>
      <c r="C319" s="292" t="s">
        <v>1576</v>
      </c>
      <c r="D319" s="293"/>
      <c r="E319" s="294">
        <v>47</v>
      </c>
      <c r="F319" s="347"/>
      <c r="G319" s="295"/>
      <c r="H319" s="273"/>
      <c r="I319" s="545"/>
      <c r="J319" s="300"/>
      <c r="K319" s="300"/>
      <c r="L319" s="300">
        <v>62</v>
      </c>
      <c r="M319" s="273">
        <v>15</v>
      </c>
      <c r="N319" s="298">
        <v>2</v>
      </c>
      <c r="O319" s="310"/>
    </row>
    <row r="320" spans="1:15" s="648" customFormat="1">
      <c r="A320" s="645"/>
      <c r="B320" s="53" t="s">
        <v>1744</v>
      </c>
      <c r="C320" s="258" t="s">
        <v>1745</v>
      </c>
      <c r="D320" s="62"/>
      <c r="E320" s="261">
        <v>56</v>
      </c>
      <c r="F320" s="649" t="s">
        <v>1746</v>
      </c>
      <c r="H320" s="263"/>
      <c r="I320" s="264"/>
      <c r="J320" s="485" t="s">
        <v>1748</v>
      </c>
      <c r="K320" s="265"/>
      <c r="L320" s="265">
        <v>86</v>
      </c>
      <c r="M320" s="263">
        <v>30</v>
      </c>
      <c r="N320" s="266">
        <v>3</v>
      </c>
      <c r="O320" s="647" t="s">
        <v>1747</v>
      </c>
    </row>
    <row r="321" spans="1:15" s="648" customFormat="1">
      <c r="A321" s="645" t="s">
        <v>1742</v>
      </c>
      <c r="B321" s="53" t="s">
        <v>1744</v>
      </c>
      <c r="C321" s="258" t="s">
        <v>1745</v>
      </c>
      <c r="D321" s="62"/>
      <c r="E321" s="261">
        <v>61</v>
      </c>
      <c r="F321" s="649" t="s">
        <v>1746</v>
      </c>
      <c r="G321" s="262"/>
      <c r="H321" s="263"/>
      <c r="I321" s="264"/>
      <c r="J321" s="485" t="s">
        <v>1748</v>
      </c>
      <c r="K321" s="265"/>
      <c r="L321" s="265">
        <v>91</v>
      </c>
      <c r="M321" s="263">
        <v>30</v>
      </c>
      <c r="N321" s="266">
        <v>3</v>
      </c>
      <c r="O321" s="647"/>
    </row>
    <row r="322" spans="1:15" s="396" customFormat="1">
      <c r="A322" s="309"/>
      <c r="B322" s="526"/>
      <c r="C322" s="292"/>
      <c r="D322" s="293"/>
      <c r="E322" s="294"/>
      <c r="F322" s="302"/>
      <c r="G322" s="295"/>
      <c r="H322" s="273"/>
      <c r="I322" s="296"/>
      <c r="J322" s="300"/>
      <c r="K322" s="300"/>
      <c r="L322" s="300"/>
      <c r="M322" s="273"/>
      <c r="N322" s="298"/>
      <c r="O322" s="310"/>
    </row>
    <row r="323" spans="1:15" s="396" customFormat="1">
      <c r="A323" s="309"/>
      <c r="B323" s="526"/>
      <c r="C323" s="292"/>
      <c r="D323" s="293"/>
      <c r="E323" s="294"/>
      <c r="F323" s="302"/>
      <c r="G323" s="295"/>
      <c r="H323" s="273"/>
      <c r="I323" s="296"/>
      <c r="J323" s="300"/>
      <c r="K323" s="300"/>
      <c r="L323" s="300"/>
      <c r="M323" s="273"/>
      <c r="N323" s="298"/>
      <c r="O323" s="310"/>
    </row>
    <row r="324" spans="1:15" s="396" customFormat="1">
      <c r="A324" s="309"/>
      <c r="B324" s="526"/>
      <c r="C324" s="292"/>
      <c r="D324" s="293"/>
      <c r="E324" s="294"/>
      <c r="F324" s="302"/>
      <c r="G324" s="295"/>
      <c r="H324" s="273"/>
      <c r="I324" s="296"/>
      <c r="J324" s="300"/>
      <c r="K324" s="300"/>
      <c r="L324" s="300"/>
      <c r="M324" s="273"/>
      <c r="N324" s="298"/>
    </row>
    <row r="325" spans="1:15" s="396" customFormat="1">
      <c r="A325" s="309"/>
      <c r="B325" s="526"/>
      <c r="C325" s="292"/>
      <c r="D325" s="293"/>
      <c r="E325" s="294"/>
      <c r="F325" s="302"/>
      <c r="G325" s="295"/>
      <c r="H325" s="273"/>
      <c r="I325" s="296"/>
      <c r="J325" s="300"/>
      <c r="K325" s="300"/>
      <c r="L325" s="300"/>
      <c r="M325" s="273"/>
      <c r="N325" s="298"/>
      <c r="O325" s="310"/>
    </row>
    <row r="326" spans="1:15" s="396" customFormat="1">
      <c r="A326" s="309"/>
      <c r="B326" s="526"/>
      <c r="C326" s="292"/>
      <c r="D326" s="293"/>
      <c r="E326" s="294"/>
      <c r="F326" s="295"/>
      <c r="G326" s="301"/>
      <c r="H326" s="273"/>
      <c r="I326" s="313"/>
      <c r="J326" s="300"/>
      <c r="K326" s="300"/>
      <c r="L326" s="300"/>
      <c r="M326" s="273"/>
      <c r="N326" s="298"/>
    </row>
    <row r="327" spans="1:15" s="396" customFormat="1">
      <c r="A327" s="309"/>
      <c r="B327" s="526"/>
      <c r="C327" s="292"/>
      <c r="D327" s="293"/>
      <c r="E327" s="294"/>
      <c r="F327" s="295"/>
      <c r="G327" s="301"/>
      <c r="H327" s="273"/>
      <c r="I327" s="313"/>
      <c r="J327" s="300"/>
      <c r="K327" s="300"/>
      <c r="L327" s="300"/>
      <c r="M327" s="273"/>
      <c r="N327" s="298"/>
    </row>
    <row r="328" spans="1:15" s="396" customFormat="1">
      <c r="A328" s="309"/>
      <c r="B328" s="291"/>
      <c r="C328" s="292"/>
      <c r="D328" s="293"/>
      <c r="E328" s="294"/>
      <c r="F328" s="295"/>
      <c r="G328" s="295"/>
      <c r="H328" s="273"/>
      <c r="I328" s="296"/>
      <c r="J328" s="300"/>
      <c r="K328" s="300"/>
      <c r="L328" s="300"/>
      <c r="M328" s="273"/>
      <c r="N328" s="298"/>
      <c r="O328" s="310"/>
    </row>
    <row r="329" spans="1:15" s="396" customFormat="1" ht="16.5" thickBot="1">
      <c r="A329" s="921" t="s">
        <v>738</v>
      </c>
      <c r="B329" s="916"/>
      <c r="C329" s="916"/>
      <c r="D329" s="916"/>
      <c r="E329" s="916"/>
      <c r="F329" s="916"/>
      <c r="G329" s="916"/>
      <c r="H329" s="916"/>
      <c r="I329" s="916"/>
      <c r="J329" s="916"/>
      <c r="K329" s="916"/>
      <c r="L329" s="916"/>
      <c r="M329" s="916"/>
      <c r="N329" s="922"/>
      <c r="O329" s="310"/>
    </row>
    <row r="330" spans="1:15" s="396" customFormat="1">
      <c r="A330" s="923" t="s">
        <v>1452</v>
      </c>
      <c r="B330" s="924"/>
      <c r="C330" s="925">
        <v>11.5</v>
      </c>
      <c r="D330" s="925"/>
      <c r="E330" s="926" t="s">
        <v>362</v>
      </c>
      <c r="F330" s="924"/>
      <c r="G330" s="925">
        <v>10.5</v>
      </c>
      <c r="H330" s="925"/>
      <c r="I330" s="926" t="s">
        <v>501</v>
      </c>
      <c r="J330" s="927"/>
      <c r="K330" s="928" t="s">
        <v>906</v>
      </c>
      <c r="L330" s="929"/>
      <c r="M330" s="711" t="s">
        <v>503</v>
      </c>
      <c r="N330" s="546" t="s">
        <v>1427</v>
      </c>
      <c r="O330" s="310"/>
    </row>
    <row r="331" spans="1:15" s="396" customFormat="1" ht="16.5" thickBot="1">
      <c r="A331" s="919" t="s">
        <v>403</v>
      </c>
      <c r="B331" s="916"/>
      <c r="C331" s="915">
        <v>6</v>
      </c>
      <c r="D331" s="915"/>
      <c r="E331" s="916" t="s">
        <v>363</v>
      </c>
      <c r="F331" s="916"/>
      <c r="G331" s="915">
        <v>11</v>
      </c>
      <c r="H331" s="915"/>
      <c r="I331" s="917"/>
      <c r="J331" s="917"/>
      <c r="K331" s="920" t="s">
        <v>907</v>
      </c>
      <c r="L331" s="920"/>
      <c r="M331" s="712" t="s">
        <v>570</v>
      </c>
      <c r="N331" s="547" t="s">
        <v>1400</v>
      </c>
      <c r="O331" s="803" t="s">
        <v>2144</v>
      </c>
    </row>
    <row r="332" spans="1:15" s="396" customFormat="1" ht="16.5" thickBot="1">
      <c r="A332" s="901" t="s">
        <v>504</v>
      </c>
      <c r="B332" s="884"/>
      <c r="C332" s="915">
        <v>8.5</v>
      </c>
      <c r="D332" s="915"/>
      <c r="E332" s="916" t="s">
        <v>500</v>
      </c>
      <c r="F332" s="917"/>
      <c r="G332" s="915">
        <v>6.5</v>
      </c>
      <c r="H332" s="915"/>
      <c r="I332" s="917"/>
      <c r="J332" s="917"/>
      <c r="K332" s="918" t="s">
        <v>908</v>
      </c>
      <c r="L332" s="918"/>
      <c r="M332" s="548"/>
      <c r="N332" s="549" t="s">
        <v>10</v>
      </c>
      <c r="O332" s="825" t="s">
        <v>2145</v>
      </c>
    </row>
    <row r="333" spans="1:15" s="396" customFormat="1">
      <c r="A333" s="947" t="s">
        <v>740</v>
      </c>
      <c r="B333" s="917"/>
      <c r="C333" s="915">
        <v>10</v>
      </c>
      <c r="D333" s="915"/>
      <c r="E333" s="916" t="s">
        <v>1934</v>
      </c>
      <c r="F333" s="916"/>
      <c r="G333" s="915">
        <v>7.4</v>
      </c>
      <c r="H333" s="915"/>
      <c r="I333" s="709" t="s">
        <v>502</v>
      </c>
      <c r="J333" s="710"/>
      <c r="K333" s="950" t="s">
        <v>9</v>
      </c>
      <c r="L333" s="951"/>
      <c r="M333" s="903"/>
      <c r="N333" s="904"/>
      <c r="O333" s="310"/>
    </row>
    <row r="334" spans="1:15" s="396" customFormat="1">
      <c r="A334" s="919" t="s">
        <v>364</v>
      </c>
      <c r="B334" s="916"/>
      <c r="C334" s="915">
        <v>10</v>
      </c>
      <c r="D334" s="915"/>
      <c r="E334" s="916" t="s">
        <v>683</v>
      </c>
      <c r="F334" s="916"/>
      <c r="G334" s="915">
        <v>9</v>
      </c>
      <c r="H334" s="915"/>
      <c r="I334" s="917"/>
      <c r="J334" s="917"/>
      <c r="K334" s="907" t="s">
        <v>898</v>
      </c>
      <c r="L334" s="908"/>
      <c r="M334" s="903"/>
      <c r="N334" s="904"/>
      <c r="O334" s="310"/>
    </row>
    <row r="335" spans="1:15" s="396" customFormat="1" ht="16.5" thickBot="1">
      <c r="A335" s="901"/>
      <c r="B335" s="884"/>
      <c r="C335" s="948"/>
      <c r="D335" s="948"/>
      <c r="E335" s="707"/>
      <c r="F335" s="708"/>
      <c r="G335" s="315"/>
      <c r="H335" s="316"/>
      <c r="I335" s="550"/>
      <c r="J335" s="317"/>
      <c r="K335" s="945" t="s">
        <v>899</v>
      </c>
      <c r="L335" s="949"/>
      <c r="M335" s="317"/>
      <c r="N335" s="519"/>
      <c r="O335" s="310"/>
    </row>
    <row r="336" spans="1:15" s="396" customFormat="1" ht="16.5" thickBot="1">
      <c r="A336" s="919" t="s">
        <v>365</v>
      </c>
      <c r="B336" s="922"/>
      <c r="C336" s="952">
        <v>55</v>
      </c>
      <c r="D336" s="908"/>
      <c r="E336" s="947" t="s">
        <v>739</v>
      </c>
      <c r="F336" s="953"/>
      <c r="G336" s="551">
        <v>9</v>
      </c>
      <c r="H336" s="713" t="s">
        <v>101</v>
      </c>
      <c r="I336" s="551">
        <v>11</v>
      </c>
      <c r="J336" s="713" t="s">
        <v>102</v>
      </c>
      <c r="K336" s="318"/>
      <c r="L336" s="318"/>
      <c r="M336" s="318"/>
      <c r="N336" s="318"/>
      <c r="O336" s="310"/>
    </row>
    <row r="337" spans="1:16" s="396" customFormat="1">
      <c r="A337" s="899" t="s">
        <v>103</v>
      </c>
      <c r="B337" s="926"/>
      <c r="C337" s="552"/>
      <c r="D337" s="552"/>
      <c r="E337" s="553">
        <v>23.5</v>
      </c>
      <c r="F337" s="554"/>
      <c r="G337" s="954"/>
      <c r="H337" s="955"/>
      <c r="I337" s="905"/>
      <c r="J337" s="906"/>
      <c r="K337" s="926" t="s">
        <v>495</v>
      </c>
      <c r="L337" s="924"/>
      <c r="M337" s="950" t="s">
        <v>1597</v>
      </c>
      <c r="N337" s="951"/>
    </row>
    <row r="338" spans="1:16" s="396" customFormat="1">
      <c r="A338" s="919" t="s">
        <v>104</v>
      </c>
      <c r="B338" s="916"/>
      <c r="C338" s="555"/>
      <c r="D338" s="555"/>
      <c r="E338" s="556">
        <v>16</v>
      </c>
      <c r="F338" s="557"/>
      <c r="G338" s="274"/>
      <c r="H338" s="275"/>
      <c r="I338" s="275"/>
      <c r="J338" s="319"/>
      <c r="K338" s="714"/>
      <c r="L338" s="714"/>
      <c r="M338" s="907" t="s">
        <v>1598</v>
      </c>
      <c r="N338" s="908"/>
    </row>
    <row r="339" spans="1:16" s="396" customFormat="1" ht="16.5" thickBot="1">
      <c r="A339" s="919" t="s">
        <v>499</v>
      </c>
      <c r="B339" s="916"/>
      <c r="C339" s="555"/>
      <c r="D339" s="555"/>
      <c r="E339" s="556">
        <v>16</v>
      </c>
      <c r="F339" s="557"/>
      <c r="G339" s="276"/>
      <c r="H339" s="277"/>
      <c r="I339" s="277"/>
      <c r="J339" s="320"/>
      <c r="K339" s="916" t="s">
        <v>496</v>
      </c>
      <c r="L339" s="917"/>
      <c r="M339" s="907" t="s">
        <v>904</v>
      </c>
      <c r="N339" s="908"/>
    </row>
    <row r="340" spans="1:16" s="396" customFormat="1" ht="16.5" thickBot="1">
      <c r="A340" s="698" t="s">
        <v>7</v>
      </c>
      <c r="B340" s="699"/>
      <c r="C340" s="558"/>
      <c r="D340" s="559"/>
      <c r="E340" s="944" t="s">
        <v>1602</v>
      </c>
      <c r="F340" s="945"/>
      <c r="G340" s="946"/>
      <c r="H340" s="716" t="s">
        <v>8</v>
      </c>
      <c r="I340" s="715"/>
      <c r="J340" s="560"/>
      <c r="K340" s="561"/>
      <c r="L340" s="909" t="s">
        <v>1603</v>
      </c>
      <c r="M340" s="910"/>
      <c r="N340" s="911"/>
      <c r="O340" s="310"/>
    </row>
    <row r="341" spans="1:16" s="396" customFormat="1" ht="16.5" thickBot="1">
      <c r="A341" s="938" t="s">
        <v>201</v>
      </c>
      <c r="B341" s="939"/>
      <c r="C341" s="562">
        <v>19.5</v>
      </c>
      <c r="D341" s="882" t="s">
        <v>366</v>
      </c>
      <c r="E341" s="884"/>
      <c r="F341" s="563">
        <v>14.3</v>
      </c>
      <c r="G341" s="940" t="s">
        <v>105</v>
      </c>
      <c r="H341" s="941"/>
      <c r="I341" s="942">
        <v>26.1</v>
      </c>
      <c r="J341" s="943"/>
      <c r="K341" s="318"/>
      <c r="L341" s="318"/>
      <c r="M341" s="318"/>
      <c r="N341" s="318"/>
      <c r="O341" s="321" t="s">
        <v>1024</v>
      </c>
    </row>
    <row r="342" spans="1:16" s="396" customFormat="1" ht="16.5" thickBot="1">
      <c r="A342" s="933" t="s">
        <v>367</v>
      </c>
      <c r="B342" s="934"/>
      <c r="C342" s="942">
        <v>38</v>
      </c>
      <c r="D342" s="943"/>
      <c r="E342" s="700" t="s">
        <v>905</v>
      </c>
      <c r="F342" s="701"/>
      <c r="G342" s="942">
        <v>8</v>
      </c>
      <c r="H342" s="943"/>
      <c r="I342" s="701" t="s">
        <v>368</v>
      </c>
      <c r="J342" s="701"/>
      <c r="K342" s="942">
        <v>5.2</v>
      </c>
      <c r="L342" s="943"/>
      <c r="M342" s="892"/>
      <c r="N342" s="891"/>
      <c r="O342" s="310"/>
    </row>
    <row r="343" spans="1:16" s="396" customFormat="1" ht="16.5" thickBot="1">
      <c r="A343" s="956" t="s">
        <v>492</v>
      </c>
      <c r="B343" s="957"/>
      <c r="C343" s="964">
        <v>22.5</v>
      </c>
      <c r="D343" s="965"/>
      <c r="E343" s="961" t="s">
        <v>741</v>
      </c>
      <c r="F343" s="957"/>
      <c r="G343" s="890"/>
      <c r="H343" s="891"/>
      <c r="I343" s="956" t="s">
        <v>573</v>
      </c>
      <c r="J343" s="957"/>
      <c r="K343" s="958">
        <v>34</v>
      </c>
      <c r="L343" s="959"/>
      <c r="M343" s="890"/>
      <c r="N343" s="891"/>
      <c r="O343" s="310"/>
    </row>
    <row r="344" spans="1:16" s="396" customFormat="1" ht="16.5" thickBot="1">
      <c r="A344" s="700" t="s">
        <v>369</v>
      </c>
      <c r="B344" s="701"/>
      <c r="C344" s="564">
        <v>1.5</v>
      </c>
      <c r="D344" s="324"/>
      <c r="E344" s="968" t="s">
        <v>742</v>
      </c>
      <c r="F344" s="969"/>
      <c r="G344" s="942">
        <v>31</v>
      </c>
      <c r="H344" s="943"/>
      <c r="I344" s="923"/>
      <c r="J344" s="927"/>
      <c r="K344" s="897" t="s">
        <v>559</v>
      </c>
      <c r="L344" s="912"/>
      <c r="M344" s="913">
        <v>28.3</v>
      </c>
      <c r="N344" s="914"/>
      <c r="O344" s="310"/>
    </row>
    <row r="345" spans="1:16" s="396" customFormat="1">
      <c r="A345" s="961"/>
      <c r="B345" s="957"/>
      <c r="C345" s="890"/>
      <c r="D345" s="891"/>
      <c r="E345" s="961"/>
      <c r="F345" s="957"/>
      <c r="G345" s="890"/>
      <c r="H345" s="962"/>
      <c r="I345" s="717" t="s">
        <v>85</v>
      </c>
      <c r="J345" s="718"/>
      <c r="K345" s="565"/>
      <c r="L345" s="566" t="s">
        <v>309</v>
      </c>
      <c r="M345" s="915" t="s">
        <v>87</v>
      </c>
      <c r="N345" s="966"/>
      <c r="O345" s="310"/>
    </row>
    <row r="346" spans="1:16" s="396" customFormat="1">
      <c r="A346" s="963" t="s">
        <v>560</v>
      </c>
      <c r="B346" s="912"/>
      <c r="C346" s="932">
        <v>20</v>
      </c>
      <c r="D346" s="920"/>
      <c r="E346" s="930" t="s">
        <v>1893</v>
      </c>
      <c r="F346" s="931"/>
      <c r="G346" s="967">
        <v>16</v>
      </c>
      <c r="H346" s="920"/>
      <c r="I346" s="719" t="s">
        <v>86</v>
      </c>
      <c r="J346" s="720"/>
      <c r="K346" s="568"/>
      <c r="L346" s="569" t="s">
        <v>89</v>
      </c>
      <c r="M346" s="960" t="s">
        <v>308</v>
      </c>
      <c r="N346" s="960"/>
    </row>
    <row r="347" spans="1:16" s="396" customFormat="1">
      <c r="A347" s="933" t="s">
        <v>1890</v>
      </c>
      <c r="B347" s="934"/>
      <c r="C347" s="932">
        <v>14</v>
      </c>
      <c r="D347" s="935"/>
      <c r="E347" s="930" t="s">
        <v>1891</v>
      </c>
      <c r="F347" s="931"/>
      <c r="G347" s="932">
        <v>16</v>
      </c>
      <c r="H347" s="920"/>
      <c r="I347" s="719" t="s">
        <v>88</v>
      </c>
      <c r="J347" s="720"/>
      <c r="K347" s="568"/>
      <c r="L347" s="673" t="s">
        <v>1453</v>
      </c>
      <c r="M347" s="915" t="s">
        <v>1454</v>
      </c>
      <c r="N347" s="915"/>
      <c r="O347" s="396" t="s">
        <v>90</v>
      </c>
      <c r="P347" s="396" t="s">
        <v>1428</v>
      </c>
    </row>
    <row r="348" spans="1:16" s="396" customFormat="1">
      <c r="A348" s="933" t="s">
        <v>1889</v>
      </c>
      <c r="B348" s="934"/>
      <c r="C348" s="932">
        <v>12</v>
      </c>
      <c r="D348" s="935"/>
      <c r="E348" s="930" t="s">
        <v>1892</v>
      </c>
      <c r="F348" s="931"/>
      <c r="G348" s="932">
        <v>14</v>
      </c>
      <c r="H348" s="920"/>
      <c r="I348" s="701" t="s">
        <v>91</v>
      </c>
      <c r="J348" s="701"/>
      <c r="K348" s="570"/>
      <c r="L348" s="566" t="s">
        <v>1453</v>
      </c>
      <c r="M348" s="915" t="s">
        <v>1454</v>
      </c>
      <c r="N348" s="915"/>
    </row>
    <row r="349" spans="1:16" s="396" customFormat="1" ht="16.5" thickBot="1">
      <c r="A349" s="973" t="s">
        <v>561</v>
      </c>
      <c r="B349" s="974"/>
      <c r="C349" s="942">
        <v>16</v>
      </c>
      <c r="D349" s="970"/>
      <c r="E349" s="975" t="s">
        <v>1935</v>
      </c>
      <c r="F349" s="976"/>
      <c r="G349" s="942">
        <v>15</v>
      </c>
      <c r="H349" s="970"/>
      <c r="I349" s="701" t="s">
        <v>92</v>
      </c>
      <c r="J349" s="701"/>
      <c r="K349" s="570"/>
      <c r="L349" s="566" t="s">
        <v>1453</v>
      </c>
      <c r="M349" s="915" t="s">
        <v>1454</v>
      </c>
      <c r="N349" s="915"/>
    </row>
    <row r="350" spans="1:16" s="396" customFormat="1" ht="16.5" thickBot="1">
      <c r="A350" s="936" t="s">
        <v>562</v>
      </c>
      <c r="B350" s="937"/>
      <c r="C350" s="961" t="s">
        <v>743</v>
      </c>
      <c r="D350" s="957"/>
      <c r="E350" s="942">
        <v>12</v>
      </c>
      <c r="F350" s="972"/>
      <c r="G350" s="956" t="s">
        <v>95</v>
      </c>
      <c r="H350" s="971"/>
      <c r="I350" s="942">
        <v>15.5</v>
      </c>
      <c r="J350" s="972"/>
      <c r="K350" s="897" t="s">
        <v>96</v>
      </c>
      <c r="L350" s="977"/>
      <c r="M350" s="942">
        <v>18</v>
      </c>
      <c r="N350" s="972"/>
      <c r="O350" s="310"/>
    </row>
    <row r="351" spans="1:16" s="396" customFormat="1" ht="16.5" thickBot="1">
      <c r="A351" s="700" t="s">
        <v>93</v>
      </c>
      <c r="B351" s="700"/>
      <c r="C351" s="984" t="s">
        <v>94</v>
      </c>
      <c r="D351" s="974"/>
      <c r="E351" s="942" t="s">
        <v>1887</v>
      </c>
      <c r="F351" s="943"/>
      <c r="G351" s="721" t="s">
        <v>745</v>
      </c>
      <c r="H351" s="722"/>
      <c r="I351" s="942" t="s">
        <v>1455</v>
      </c>
      <c r="J351" s="970"/>
      <c r="K351" s="985" t="s">
        <v>745</v>
      </c>
      <c r="L351" s="986"/>
      <c r="M351" s="942" t="s">
        <v>1888</v>
      </c>
      <c r="N351" s="970"/>
      <c r="O351" s="310"/>
    </row>
    <row r="352" spans="1:16" s="396" customFormat="1" ht="16.5" thickBot="1">
      <c r="A352" s="978" t="s">
        <v>744</v>
      </c>
      <c r="B352" s="979"/>
      <c r="C352" s="980">
        <v>230</v>
      </c>
      <c r="D352" s="981"/>
      <c r="E352" s="901" t="s">
        <v>563</v>
      </c>
      <c r="F352" s="982"/>
      <c r="G352" s="980">
        <v>115</v>
      </c>
      <c r="H352" s="983"/>
      <c r="I352" s="701" t="s">
        <v>564</v>
      </c>
      <c r="J352" s="339">
        <v>35</v>
      </c>
      <c r="K352" s="723" t="s">
        <v>306</v>
      </c>
      <c r="L352" s="724"/>
      <c r="M352" s="571">
        <v>16</v>
      </c>
      <c r="N352" s="518"/>
      <c r="O352" s="310"/>
    </row>
    <row r="353" spans="1:16" s="396" customFormat="1">
      <c r="A353" s="700" t="s">
        <v>565</v>
      </c>
      <c r="B353" s="702"/>
      <c r="C353" s="572"/>
      <c r="D353" s="345">
        <v>200</v>
      </c>
      <c r="E353" s="701" t="s">
        <v>563</v>
      </c>
      <c r="F353" s="386">
        <v>100</v>
      </c>
      <c r="G353" s="701" t="s">
        <v>566</v>
      </c>
      <c r="H353" s="327"/>
      <c r="I353" s="345">
        <v>140</v>
      </c>
      <c r="J353" s="725" t="s">
        <v>563</v>
      </c>
      <c r="K353" s="573">
        <v>70</v>
      </c>
      <c r="L353" s="725" t="s">
        <v>448</v>
      </c>
      <c r="M353" s="328"/>
      <c r="N353" s="573">
        <v>90</v>
      </c>
    </row>
    <row r="354" spans="1:16" s="396" customFormat="1">
      <c r="A354" s="703" t="s">
        <v>307</v>
      </c>
      <c r="B354" s="704"/>
      <c r="C354" s="330"/>
      <c r="D354" s="575">
        <v>26.1</v>
      </c>
      <c r="E354" s="323"/>
      <c r="F354" s="326"/>
      <c r="G354" s="719"/>
      <c r="H354" s="327"/>
      <c r="I354" s="326"/>
      <c r="J354" s="895" t="s">
        <v>567</v>
      </c>
      <c r="K354" s="896"/>
      <c r="L354" s="726"/>
      <c r="M354" s="720"/>
      <c r="N354" s="576">
        <v>7.5</v>
      </c>
    </row>
    <row r="355" spans="1:16" s="396" customFormat="1">
      <c r="A355" s="703" t="s">
        <v>1932</v>
      </c>
      <c r="B355" s="704"/>
      <c r="C355" s="330"/>
      <c r="D355" s="278">
        <v>2.2000000000000002</v>
      </c>
      <c r="E355" s="323"/>
      <c r="F355" s="331"/>
      <c r="G355" s="719" t="s">
        <v>106</v>
      </c>
      <c r="H355" s="327"/>
      <c r="I355" s="278">
        <v>3</v>
      </c>
      <c r="J355" s="727" t="s">
        <v>1456</v>
      </c>
      <c r="K355" s="728"/>
      <c r="L355" s="728"/>
      <c r="M355" s="729"/>
      <c r="N355" s="527">
        <v>7</v>
      </c>
      <c r="O355" s="396" t="s">
        <v>1457</v>
      </c>
    </row>
    <row r="356" spans="1:16" s="396" customFormat="1">
      <c r="A356" s="705" t="s">
        <v>1933</v>
      </c>
      <c r="B356" s="706"/>
      <c r="C356" s="572"/>
      <c r="D356" s="278">
        <v>8.5</v>
      </c>
      <c r="E356" s="323"/>
      <c r="F356" s="331"/>
      <c r="G356" s="701" t="s">
        <v>404</v>
      </c>
      <c r="H356" s="567"/>
      <c r="I356" s="577">
        <v>8.5</v>
      </c>
      <c r="J356" s="719" t="s">
        <v>493</v>
      </c>
      <c r="K356" s="719"/>
      <c r="L356" s="719"/>
      <c r="M356" s="719"/>
      <c r="N356" s="279">
        <v>6</v>
      </c>
      <c r="O356" s="396" t="s">
        <v>1025</v>
      </c>
    </row>
    <row r="357" spans="1:16" s="396" customFormat="1" ht="16.5" thickBot="1">
      <c r="A357" s="574"/>
      <c r="B357" s="329"/>
      <c r="C357" s="330"/>
      <c r="D357" s="323"/>
      <c r="E357" s="323"/>
      <c r="F357" s="326"/>
      <c r="G357" s="701" t="s">
        <v>1458</v>
      </c>
      <c r="H357" s="332"/>
      <c r="I357" s="562">
        <v>8.5</v>
      </c>
      <c r="J357" s="897" t="s">
        <v>494</v>
      </c>
      <c r="K357" s="898"/>
      <c r="L357" s="898"/>
      <c r="M357" s="898"/>
      <c r="N357" s="279">
        <v>5</v>
      </c>
      <c r="O357" s="310"/>
    </row>
    <row r="358" spans="1:16" s="396" customFormat="1">
      <c r="A358" s="325"/>
      <c r="B358" s="326"/>
      <c r="C358" s="330"/>
      <c r="D358" s="719" t="s">
        <v>568</v>
      </c>
      <c r="E358" s="578"/>
      <c r="F358" s="573">
        <v>27</v>
      </c>
      <c r="G358" s="325"/>
      <c r="H358" s="326"/>
      <c r="I358" s="899" t="s">
        <v>497</v>
      </c>
      <c r="J358" s="900"/>
      <c r="K358" s="579" t="s">
        <v>1599</v>
      </c>
      <c r="L358" s="899" t="s">
        <v>497</v>
      </c>
      <c r="M358" s="900"/>
      <c r="N358" s="579" t="s">
        <v>1600</v>
      </c>
      <c r="O358" s="310"/>
    </row>
    <row r="359" spans="1:16" s="396" customFormat="1" ht="16.5" thickBot="1">
      <c r="A359" s="333"/>
      <c r="B359" s="334"/>
      <c r="C359" s="330"/>
      <c r="D359" s="730" t="s">
        <v>569</v>
      </c>
      <c r="E359" s="580"/>
      <c r="F359" s="581"/>
      <c r="G359" s="581"/>
      <c r="H359" s="582">
        <v>12</v>
      </c>
      <c r="I359" s="901" t="s">
        <v>571</v>
      </c>
      <c r="J359" s="902"/>
      <c r="K359" s="579" t="s">
        <v>1429</v>
      </c>
      <c r="L359" s="901" t="s">
        <v>572</v>
      </c>
      <c r="M359" s="902"/>
      <c r="N359" s="579" t="s">
        <v>1601</v>
      </c>
      <c r="O359" s="310"/>
    </row>
    <row r="360" spans="1:16" s="396" customFormat="1" ht="16.5" thickBot="1">
      <c r="A360" s="731" t="s">
        <v>498</v>
      </c>
      <c r="B360" s="583"/>
      <c r="C360" s="584"/>
      <c r="D360" s="585">
        <v>54</v>
      </c>
      <c r="E360" s="890"/>
      <c r="F360" s="891"/>
      <c r="G360" s="892"/>
      <c r="H360" s="891"/>
      <c r="I360" s="893"/>
      <c r="J360" s="894"/>
      <c r="K360" s="279"/>
      <c r="L360" s="279"/>
      <c r="M360" s="890"/>
      <c r="N360" s="891"/>
      <c r="O360" s="310"/>
    </row>
    <row r="361" spans="1:16" s="396" customFormat="1">
      <c r="A361" s="309"/>
      <c r="B361" s="291" t="s">
        <v>405</v>
      </c>
      <c r="C361" s="292" t="s">
        <v>449</v>
      </c>
      <c r="D361" s="293"/>
      <c r="E361" s="294">
        <v>50</v>
      </c>
      <c r="F361" s="295"/>
      <c r="G361" s="312" t="s">
        <v>788</v>
      </c>
      <c r="H361" s="273"/>
      <c r="I361" s="296"/>
      <c r="J361" s="300"/>
      <c r="K361" s="300"/>
      <c r="L361" s="296">
        <v>65</v>
      </c>
      <c r="M361" s="273">
        <v>15</v>
      </c>
      <c r="N361" s="298">
        <v>3</v>
      </c>
      <c r="O361" s="310"/>
      <c r="P361" s="310"/>
    </row>
    <row r="362" spans="1:16" s="396" customFormat="1">
      <c r="A362" s="309"/>
      <c r="B362" s="291"/>
      <c r="C362" s="292"/>
      <c r="D362" s="293"/>
      <c r="E362" s="294"/>
      <c r="F362" s="295"/>
      <c r="G362" s="312"/>
      <c r="H362" s="273"/>
      <c r="I362" s="296"/>
      <c r="J362" s="300"/>
      <c r="K362" s="300"/>
      <c r="L362" s="296"/>
      <c r="M362" s="273"/>
      <c r="N362" s="298"/>
      <c r="O362" s="310"/>
      <c r="P362" s="310"/>
    </row>
    <row r="363" spans="1:16" s="396" customFormat="1">
      <c r="A363" s="309" t="s">
        <v>48</v>
      </c>
      <c r="B363" s="291" t="s">
        <v>718</v>
      </c>
      <c r="C363" s="292" t="s">
        <v>47</v>
      </c>
      <c r="D363" s="293"/>
      <c r="E363" s="294">
        <v>79</v>
      </c>
      <c r="F363" s="295"/>
      <c r="G363" s="295"/>
      <c r="H363" s="273"/>
      <c r="I363" s="296"/>
      <c r="J363" s="300"/>
      <c r="K363" s="300"/>
      <c r="L363" s="296">
        <v>113</v>
      </c>
      <c r="M363" s="273">
        <v>34</v>
      </c>
      <c r="N363" s="298">
        <v>3</v>
      </c>
      <c r="O363" s="310"/>
      <c r="P363" s="310"/>
    </row>
    <row r="364" spans="1:16" s="396" customFormat="1">
      <c r="A364" s="309" t="s">
        <v>49</v>
      </c>
      <c r="B364" s="291" t="s">
        <v>718</v>
      </c>
      <c r="C364" s="292" t="s">
        <v>47</v>
      </c>
      <c r="D364" s="293"/>
      <c r="E364" s="294">
        <v>90</v>
      </c>
      <c r="F364" s="295"/>
      <c r="G364" s="295"/>
      <c r="H364" s="273"/>
      <c r="I364" s="296"/>
      <c r="J364" s="300"/>
      <c r="K364" s="300"/>
      <c r="L364" s="296">
        <v>128</v>
      </c>
      <c r="M364" s="273">
        <v>38</v>
      </c>
      <c r="N364" s="298">
        <v>3</v>
      </c>
      <c r="O364" s="310"/>
      <c r="P364" s="310"/>
    </row>
    <row r="365" spans="1:16" s="396" customFormat="1">
      <c r="A365" s="309" t="s">
        <v>50</v>
      </c>
      <c r="B365" s="291" t="s">
        <v>718</v>
      </c>
      <c r="C365" s="292" t="s">
        <v>47</v>
      </c>
      <c r="D365" s="293"/>
      <c r="E365" s="294">
        <v>79</v>
      </c>
      <c r="F365" s="295"/>
      <c r="G365" s="295"/>
      <c r="H365" s="273"/>
      <c r="I365" s="296"/>
      <c r="J365" s="300"/>
      <c r="K365" s="300"/>
      <c r="L365" s="296">
        <v>112.5</v>
      </c>
      <c r="M365" s="273">
        <v>33.5</v>
      </c>
      <c r="N365" s="298">
        <v>3</v>
      </c>
      <c r="P365" s="310"/>
    </row>
    <row r="366" spans="1:16" s="396" customFormat="1">
      <c r="A366" s="309"/>
      <c r="B366" s="291" t="s">
        <v>451</v>
      </c>
      <c r="C366" s="292" t="s">
        <v>452</v>
      </c>
      <c r="D366" s="293"/>
      <c r="E366" s="294">
        <v>47</v>
      </c>
      <c r="F366" s="295"/>
      <c r="G366" s="312" t="s">
        <v>788</v>
      </c>
      <c r="H366" s="273" t="s">
        <v>46</v>
      </c>
      <c r="I366" s="296"/>
      <c r="J366" s="300"/>
      <c r="K366" s="300" t="s">
        <v>618</v>
      </c>
      <c r="L366" s="296">
        <v>52</v>
      </c>
      <c r="M366" s="273">
        <v>5</v>
      </c>
      <c r="N366" s="298" t="s">
        <v>453</v>
      </c>
      <c r="O366" s="310"/>
      <c r="P366" s="310"/>
    </row>
    <row r="367" spans="1:16" s="648" customFormat="1">
      <c r="A367" s="645"/>
      <c r="B367" s="53" t="s">
        <v>451</v>
      </c>
      <c r="C367" s="258" t="s">
        <v>1773</v>
      </c>
      <c r="D367" s="62"/>
      <c r="E367" s="261">
        <v>47</v>
      </c>
      <c r="F367" s="262"/>
      <c r="G367" s="271"/>
      <c r="H367" s="263">
        <v>2.0499999999999998</v>
      </c>
      <c r="I367" s="264" t="s">
        <v>339</v>
      </c>
      <c r="J367" s="265"/>
      <c r="K367" s="265"/>
      <c r="L367" s="264">
        <v>55</v>
      </c>
      <c r="M367" s="263">
        <v>8</v>
      </c>
      <c r="N367" s="266">
        <v>4</v>
      </c>
    </row>
    <row r="368" spans="1:16" s="648" customFormat="1">
      <c r="A368" s="645"/>
      <c r="B368" s="53" t="s">
        <v>451</v>
      </c>
      <c r="C368" s="258" t="s">
        <v>1773</v>
      </c>
      <c r="D368" s="62"/>
      <c r="E368" s="261">
        <v>70</v>
      </c>
      <c r="F368" s="262"/>
      <c r="G368" s="650" t="s">
        <v>788</v>
      </c>
      <c r="H368" s="263">
        <v>2.0499999999999998</v>
      </c>
      <c r="I368" s="264" t="s">
        <v>339</v>
      </c>
      <c r="J368" s="265"/>
      <c r="K368" s="265"/>
      <c r="L368" s="264">
        <v>78</v>
      </c>
      <c r="M368" s="263">
        <v>8</v>
      </c>
      <c r="N368" s="266">
        <v>4</v>
      </c>
    </row>
    <row r="369" spans="1:15" s="396" customFormat="1">
      <c r="A369" s="309"/>
      <c r="B369" s="335" t="s">
        <v>456</v>
      </c>
      <c r="C369" s="336" t="s">
        <v>457</v>
      </c>
      <c r="D369" s="337"/>
      <c r="E369" s="294">
        <v>42</v>
      </c>
      <c r="F369" s="295"/>
      <c r="G369" s="312" t="s">
        <v>788</v>
      </c>
      <c r="H369" s="273"/>
      <c r="I369" s="296"/>
      <c r="J369" s="300"/>
      <c r="K369" s="300"/>
      <c r="L369" s="296">
        <v>50</v>
      </c>
      <c r="M369" s="273">
        <v>8</v>
      </c>
      <c r="N369" s="298">
        <v>2.5</v>
      </c>
    </row>
    <row r="370" spans="1:15" s="396" customFormat="1">
      <c r="A370" s="309"/>
      <c r="B370" s="291" t="s">
        <v>41</v>
      </c>
      <c r="C370" s="292" t="s">
        <v>42</v>
      </c>
      <c r="D370" s="293"/>
      <c r="E370" s="294">
        <v>70</v>
      </c>
      <c r="F370" s="295"/>
      <c r="G370" s="312" t="s">
        <v>788</v>
      </c>
      <c r="H370" s="273"/>
      <c r="I370" s="296"/>
      <c r="J370" s="300"/>
      <c r="K370" s="300"/>
      <c r="L370" s="300">
        <v>87</v>
      </c>
      <c r="M370" s="273">
        <v>17</v>
      </c>
      <c r="N370" s="298">
        <v>3</v>
      </c>
    </row>
    <row r="371" spans="1:15" s="648" customFormat="1" ht="14.25" customHeight="1">
      <c r="A371" s="645"/>
      <c r="B371" s="53" t="s">
        <v>855</v>
      </c>
      <c r="C371" s="258" t="s">
        <v>870</v>
      </c>
      <c r="D371" s="62"/>
      <c r="E371" s="261">
        <v>93.75</v>
      </c>
      <c r="F371" s="262"/>
      <c r="G371" s="650" t="s">
        <v>788</v>
      </c>
      <c r="H371" s="263">
        <v>2.5</v>
      </c>
      <c r="I371" s="264" t="s">
        <v>339</v>
      </c>
      <c r="J371" s="265"/>
      <c r="K371" s="265"/>
      <c r="L371" s="265">
        <v>116.25</v>
      </c>
      <c r="M371" s="263">
        <v>22.5</v>
      </c>
      <c r="N371" s="266">
        <v>1.5</v>
      </c>
      <c r="O371" s="648" t="s">
        <v>1300</v>
      </c>
    </row>
    <row r="372" spans="1:15" s="648" customFormat="1">
      <c r="A372" s="645" t="s">
        <v>2159</v>
      </c>
      <c r="B372" s="53" t="s">
        <v>855</v>
      </c>
      <c r="C372" s="258" t="s">
        <v>870</v>
      </c>
      <c r="D372" s="62"/>
      <c r="E372" s="261">
        <v>101.25</v>
      </c>
      <c r="F372" s="262"/>
      <c r="G372" s="650" t="s">
        <v>788</v>
      </c>
      <c r="H372" s="263">
        <v>2.5</v>
      </c>
      <c r="I372" s="264" t="s">
        <v>339</v>
      </c>
      <c r="J372" s="265"/>
      <c r="K372" s="265"/>
      <c r="L372" s="265">
        <v>123.75</v>
      </c>
      <c r="M372" s="263">
        <v>22.5</v>
      </c>
      <c r="N372" s="266">
        <v>1.5</v>
      </c>
      <c r="O372" s="648" t="s">
        <v>1300</v>
      </c>
    </row>
    <row r="373" spans="1:15" s="648" customFormat="1">
      <c r="A373" s="645" t="s">
        <v>2161</v>
      </c>
      <c r="B373" s="53" t="s">
        <v>855</v>
      </c>
      <c r="C373" s="258" t="s">
        <v>870</v>
      </c>
      <c r="D373" s="62"/>
      <c r="E373" s="261">
        <v>108.75</v>
      </c>
      <c r="F373" s="262"/>
      <c r="G373" s="650" t="s">
        <v>788</v>
      </c>
      <c r="H373" s="263">
        <v>2.5</v>
      </c>
      <c r="I373" s="264" t="s">
        <v>339</v>
      </c>
      <c r="J373" s="265"/>
      <c r="K373" s="265"/>
      <c r="L373" s="265">
        <v>131.25</v>
      </c>
      <c r="M373" s="263">
        <v>22.5</v>
      </c>
      <c r="N373" s="266">
        <v>1.5</v>
      </c>
      <c r="O373" s="648" t="s">
        <v>1300</v>
      </c>
    </row>
    <row r="374" spans="1:15" s="648" customFormat="1">
      <c r="A374" s="645" t="s">
        <v>2160</v>
      </c>
      <c r="B374" s="53" t="s">
        <v>855</v>
      </c>
      <c r="C374" s="258" t="s">
        <v>870</v>
      </c>
      <c r="D374" s="62"/>
      <c r="E374" s="261">
        <v>116.25</v>
      </c>
      <c r="F374" s="262"/>
      <c r="G374" s="650" t="s">
        <v>788</v>
      </c>
      <c r="H374" s="263">
        <v>2.5</v>
      </c>
      <c r="I374" s="264" t="s">
        <v>339</v>
      </c>
      <c r="J374" s="265"/>
      <c r="K374" s="265"/>
      <c r="L374" s="265">
        <v>138.75</v>
      </c>
      <c r="M374" s="263">
        <v>22.5</v>
      </c>
      <c r="N374" s="266">
        <v>1.5</v>
      </c>
      <c r="O374" s="648" t="s">
        <v>1300</v>
      </c>
    </row>
    <row r="375" spans="1:15" s="396" customFormat="1">
      <c r="A375" s="309"/>
      <c r="B375" s="291" t="s">
        <v>789</v>
      </c>
      <c r="C375" s="292" t="s">
        <v>871</v>
      </c>
      <c r="D375" s="293"/>
      <c r="E375" s="294"/>
      <c r="F375" s="295"/>
      <c r="G375" s="312" t="s">
        <v>788</v>
      </c>
      <c r="H375" s="339" t="s">
        <v>772</v>
      </c>
      <c r="I375" s="296"/>
      <c r="J375" s="300"/>
      <c r="K375" s="300"/>
      <c r="L375" s="300"/>
      <c r="M375" s="273"/>
      <c r="N375" s="298"/>
    </row>
    <row r="376" spans="1:15" s="396" customFormat="1">
      <c r="A376" s="309"/>
      <c r="B376" s="291" t="s">
        <v>789</v>
      </c>
      <c r="C376" s="292" t="s">
        <v>458</v>
      </c>
      <c r="D376" s="293"/>
      <c r="E376" s="294">
        <v>70</v>
      </c>
      <c r="F376" s="295"/>
      <c r="G376" s="312" t="s">
        <v>788</v>
      </c>
      <c r="H376" s="273"/>
      <c r="I376" s="296"/>
      <c r="J376" s="300"/>
      <c r="K376" s="300"/>
      <c r="L376" s="586">
        <v>105</v>
      </c>
      <c r="M376" s="273">
        <v>20</v>
      </c>
      <c r="N376" s="298">
        <v>3</v>
      </c>
    </row>
    <row r="377" spans="1:15" s="396" customFormat="1">
      <c r="A377" s="309"/>
      <c r="B377" s="291" t="s">
        <v>789</v>
      </c>
      <c r="C377" s="292" t="s">
        <v>649</v>
      </c>
      <c r="D377" s="293"/>
      <c r="E377" s="294">
        <v>72</v>
      </c>
      <c r="F377" s="295"/>
      <c r="G377" s="312" t="s">
        <v>788</v>
      </c>
      <c r="H377" s="273"/>
      <c r="I377" s="296"/>
      <c r="J377" s="300"/>
      <c r="K377" s="300"/>
      <c r="L377" s="300">
        <v>122</v>
      </c>
      <c r="M377" s="273">
        <v>50</v>
      </c>
      <c r="N377" s="298">
        <v>4</v>
      </c>
    </row>
    <row r="378" spans="1:15" s="396" customFormat="1">
      <c r="A378" s="309" t="s">
        <v>432</v>
      </c>
      <c r="B378" s="291" t="s">
        <v>429</v>
      </c>
      <c r="C378" s="292" t="s">
        <v>430</v>
      </c>
      <c r="D378" s="293"/>
      <c r="E378" s="294">
        <v>80</v>
      </c>
      <c r="F378" s="295"/>
      <c r="G378" s="312" t="s">
        <v>788</v>
      </c>
      <c r="H378" s="339">
        <v>2</v>
      </c>
      <c r="I378" s="545" t="s">
        <v>431</v>
      </c>
      <c r="J378" s="300"/>
      <c r="K378" s="300"/>
      <c r="L378" s="300">
        <v>100</v>
      </c>
      <c r="M378" s="273">
        <v>20</v>
      </c>
      <c r="N378" s="298">
        <v>4</v>
      </c>
    </row>
    <row r="379" spans="1:15" s="396" customFormat="1">
      <c r="A379" s="309" t="s">
        <v>433</v>
      </c>
      <c r="B379" s="291" t="s">
        <v>429</v>
      </c>
      <c r="C379" s="292" t="s">
        <v>430</v>
      </c>
      <c r="D379" s="293"/>
      <c r="E379" s="294">
        <v>90</v>
      </c>
      <c r="F379" s="295"/>
      <c r="G379" s="312" t="s">
        <v>788</v>
      </c>
      <c r="H379" s="339">
        <v>2</v>
      </c>
      <c r="I379" s="545" t="s">
        <v>431</v>
      </c>
      <c r="J379" s="300"/>
      <c r="K379" s="300"/>
      <c r="L379" s="300">
        <v>110</v>
      </c>
      <c r="M379" s="273">
        <v>20</v>
      </c>
      <c r="N379" s="298">
        <v>4</v>
      </c>
    </row>
    <row r="380" spans="1:15" s="396" customFormat="1">
      <c r="A380" s="309" t="s">
        <v>43</v>
      </c>
      <c r="B380" s="291" t="s">
        <v>459</v>
      </c>
      <c r="C380" s="292" t="s">
        <v>460</v>
      </c>
      <c r="D380" s="293"/>
      <c r="E380" s="294">
        <v>23.5</v>
      </c>
      <c r="F380" s="295"/>
      <c r="G380" s="295">
        <v>13.5</v>
      </c>
      <c r="H380" s="273"/>
      <c r="I380" s="296"/>
      <c r="J380" s="300"/>
      <c r="K380" s="300"/>
      <c r="L380" s="300">
        <v>35</v>
      </c>
      <c r="M380" s="273">
        <v>12</v>
      </c>
      <c r="N380" s="298">
        <v>3</v>
      </c>
    </row>
    <row r="381" spans="1:15" s="396" customFormat="1">
      <c r="A381" s="309" t="s">
        <v>40</v>
      </c>
      <c r="B381" s="291" t="s">
        <v>459</v>
      </c>
      <c r="C381" s="292" t="s">
        <v>460</v>
      </c>
      <c r="D381" s="293"/>
      <c r="E381" s="294">
        <v>37.5</v>
      </c>
      <c r="F381" s="295"/>
      <c r="G381" s="295">
        <v>13.5</v>
      </c>
      <c r="H381" s="273"/>
      <c r="I381" s="296"/>
      <c r="J381" s="300"/>
      <c r="K381" s="300"/>
      <c r="L381" s="300">
        <v>52.5</v>
      </c>
      <c r="M381" s="273">
        <v>15</v>
      </c>
      <c r="N381" s="298">
        <v>3</v>
      </c>
    </row>
    <row r="382" spans="1:15" s="396" customFormat="1">
      <c r="A382" s="309" t="s">
        <v>783</v>
      </c>
      <c r="B382" s="291" t="s">
        <v>459</v>
      </c>
      <c r="C382" s="292" t="s">
        <v>460</v>
      </c>
      <c r="D382" s="293"/>
      <c r="E382" s="294">
        <v>29.5</v>
      </c>
      <c r="F382" s="295"/>
      <c r="G382" s="295">
        <v>13.5</v>
      </c>
      <c r="H382" s="273"/>
      <c r="I382" s="296"/>
      <c r="J382" s="300"/>
      <c r="K382" s="300"/>
      <c r="L382" s="300">
        <v>44.5</v>
      </c>
      <c r="M382" s="273">
        <v>15</v>
      </c>
      <c r="N382" s="298">
        <v>3</v>
      </c>
    </row>
    <row r="383" spans="1:15" s="396" customFormat="1">
      <c r="A383" s="309"/>
      <c r="B383" s="291" t="s">
        <v>461</v>
      </c>
      <c r="C383" s="292" t="s">
        <v>551</v>
      </c>
      <c r="D383" s="293"/>
      <c r="E383" s="294"/>
      <c r="F383" s="295" t="s">
        <v>719</v>
      </c>
      <c r="G383" s="295"/>
      <c r="H383" s="273"/>
      <c r="I383" s="296"/>
      <c r="J383" s="300"/>
      <c r="K383" s="300"/>
      <c r="L383" s="300"/>
      <c r="M383" s="273"/>
      <c r="N383" s="298"/>
    </row>
    <row r="384" spans="1:15" s="396" customFormat="1">
      <c r="A384" s="309"/>
      <c r="B384" s="291"/>
      <c r="C384" s="292"/>
      <c r="D384" s="293"/>
      <c r="E384" s="294"/>
      <c r="F384" s="295"/>
      <c r="G384" s="295"/>
      <c r="H384" s="273"/>
      <c r="I384" s="296"/>
      <c r="J384" s="300"/>
      <c r="K384" s="300"/>
      <c r="L384" s="300"/>
      <c r="M384" s="273"/>
      <c r="N384" s="298"/>
    </row>
    <row r="385" spans="1:14" s="648" customFormat="1">
      <c r="A385" s="645" t="s">
        <v>78</v>
      </c>
      <c r="B385" s="53" t="s">
        <v>672</v>
      </c>
      <c r="C385" s="258" t="s">
        <v>546</v>
      </c>
      <c r="D385" s="62"/>
      <c r="E385" s="261">
        <v>32.5</v>
      </c>
      <c r="F385" s="262" t="s">
        <v>490</v>
      </c>
      <c r="G385" s="262"/>
      <c r="H385" s="263"/>
      <c r="I385" s="264"/>
      <c r="J385" s="265"/>
      <c r="K385" s="265"/>
      <c r="L385" s="265">
        <v>55.5</v>
      </c>
      <c r="M385" s="263">
        <v>23</v>
      </c>
      <c r="N385" s="266">
        <v>3.5</v>
      </c>
    </row>
    <row r="386" spans="1:14" s="648" customFormat="1">
      <c r="A386" s="645" t="s">
        <v>464</v>
      </c>
      <c r="B386" s="53" t="s">
        <v>672</v>
      </c>
      <c r="C386" s="258" t="s">
        <v>546</v>
      </c>
      <c r="D386" s="62"/>
      <c r="E386" s="261">
        <v>36.5</v>
      </c>
      <c r="F386" s="262" t="s">
        <v>490</v>
      </c>
      <c r="G386" s="262"/>
      <c r="H386" s="263"/>
      <c r="I386" s="264"/>
      <c r="J386" s="265"/>
      <c r="K386" s="265"/>
      <c r="L386" s="265">
        <v>59.5</v>
      </c>
      <c r="M386" s="263">
        <v>23</v>
      </c>
      <c r="N386" s="266">
        <v>3.5</v>
      </c>
    </row>
    <row r="387" spans="1:14" s="396" customFormat="1">
      <c r="A387" s="309"/>
      <c r="B387" s="291" t="s">
        <v>462</v>
      </c>
      <c r="C387" s="292" t="s">
        <v>552</v>
      </c>
      <c r="D387" s="293"/>
      <c r="E387" s="294">
        <v>44</v>
      </c>
      <c r="F387" s="295"/>
      <c r="G387" s="295"/>
      <c r="H387" s="273"/>
      <c r="I387" s="296"/>
      <c r="J387" s="300"/>
      <c r="K387" s="300"/>
      <c r="L387" s="300">
        <v>74</v>
      </c>
      <c r="M387" s="273">
        <v>30</v>
      </c>
      <c r="N387" s="298">
        <v>3</v>
      </c>
    </row>
    <row r="388" spans="1:14" s="396" customFormat="1">
      <c r="A388" s="309"/>
      <c r="B388" s="291" t="s">
        <v>462</v>
      </c>
      <c r="C388" s="292" t="s">
        <v>463</v>
      </c>
      <c r="D388" s="293"/>
      <c r="E388" s="294">
        <v>32</v>
      </c>
      <c r="F388" s="295" t="s">
        <v>6</v>
      </c>
      <c r="G388" s="295"/>
      <c r="H388" s="273"/>
      <c r="I388" s="296"/>
      <c r="J388" s="300"/>
      <c r="K388" s="300"/>
      <c r="L388" s="300">
        <v>54</v>
      </c>
      <c r="M388" s="273">
        <v>22</v>
      </c>
      <c r="N388" s="298">
        <v>4</v>
      </c>
    </row>
    <row r="389" spans="1:14" s="396" customFormat="1">
      <c r="A389" s="309" t="s">
        <v>464</v>
      </c>
      <c r="B389" s="291" t="s">
        <v>406</v>
      </c>
      <c r="C389" s="292" t="s">
        <v>1026</v>
      </c>
      <c r="D389" s="293"/>
      <c r="E389" s="294">
        <v>36</v>
      </c>
      <c r="F389" s="295" t="s">
        <v>211</v>
      </c>
      <c r="G389" s="295"/>
      <c r="H389" s="273"/>
      <c r="I389" s="296"/>
      <c r="J389" s="300"/>
      <c r="K389" s="300"/>
      <c r="L389" s="300">
        <v>59</v>
      </c>
      <c r="M389" s="273">
        <v>23</v>
      </c>
      <c r="N389" s="298">
        <v>3</v>
      </c>
    </row>
    <row r="390" spans="1:14" s="396" customFormat="1">
      <c r="A390" s="309"/>
      <c r="B390" s="291" t="s">
        <v>406</v>
      </c>
      <c r="C390" s="292" t="s">
        <v>1026</v>
      </c>
      <c r="D390" s="293"/>
      <c r="E390" s="294">
        <v>33</v>
      </c>
      <c r="F390" s="295" t="s">
        <v>211</v>
      </c>
      <c r="G390" s="295"/>
      <c r="H390" s="273"/>
      <c r="I390" s="296"/>
      <c r="J390" s="300"/>
      <c r="K390" s="300"/>
      <c r="L390" s="300">
        <v>52</v>
      </c>
      <c r="M390" s="273">
        <v>19</v>
      </c>
      <c r="N390" s="298">
        <v>3</v>
      </c>
    </row>
    <row r="391" spans="1:14" s="396" customFormat="1">
      <c r="A391" s="309" t="s">
        <v>464</v>
      </c>
      <c r="B391" s="291" t="s">
        <v>406</v>
      </c>
      <c r="C391" s="292" t="s">
        <v>406</v>
      </c>
      <c r="D391" s="293"/>
      <c r="E391" s="294">
        <v>41.5</v>
      </c>
      <c r="F391" s="295"/>
      <c r="G391" s="295"/>
      <c r="H391" s="273"/>
      <c r="I391" s="296"/>
      <c r="J391" s="300"/>
      <c r="K391" s="300"/>
      <c r="L391" s="300">
        <v>63</v>
      </c>
      <c r="M391" s="273">
        <v>21.5</v>
      </c>
      <c r="N391" s="298">
        <v>4</v>
      </c>
    </row>
    <row r="392" spans="1:14" s="396" customFormat="1">
      <c r="A392" s="309"/>
      <c r="B392" s="291" t="s">
        <v>406</v>
      </c>
      <c r="C392" s="292" t="s">
        <v>406</v>
      </c>
      <c r="D392" s="293"/>
      <c r="E392" s="294">
        <v>37.5</v>
      </c>
      <c r="F392" s="295"/>
      <c r="G392" s="295"/>
      <c r="H392" s="273"/>
      <c r="I392" s="296"/>
      <c r="J392" s="300"/>
      <c r="K392" s="300"/>
      <c r="L392" s="300">
        <v>57</v>
      </c>
      <c r="M392" s="273">
        <v>19.5</v>
      </c>
      <c r="N392" s="298">
        <v>4</v>
      </c>
    </row>
    <row r="393" spans="1:14" s="396" customFormat="1">
      <c r="A393" s="309" t="s">
        <v>464</v>
      </c>
      <c r="B393" s="291" t="s">
        <v>406</v>
      </c>
      <c r="C393" s="292" t="s">
        <v>1027</v>
      </c>
      <c r="D393" s="293"/>
      <c r="E393" s="294"/>
      <c r="F393" s="295"/>
      <c r="G393" s="295"/>
      <c r="H393" s="273"/>
      <c r="I393" s="296"/>
      <c r="J393" s="300"/>
      <c r="K393" s="300"/>
      <c r="L393" s="300">
        <v>65</v>
      </c>
      <c r="M393" s="273">
        <v>21</v>
      </c>
      <c r="N393" s="298">
        <v>3</v>
      </c>
    </row>
    <row r="394" spans="1:14" s="648" customFormat="1">
      <c r="A394" s="645"/>
      <c r="B394" s="53" t="s">
        <v>406</v>
      </c>
      <c r="C394" s="258" t="s">
        <v>1717</v>
      </c>
      <c r="D394" s="62"/>
      <c r="E394" s="261">
        <v>37</v>
      </c>
      <c r="F394" s="262"/>
      <c r="G394" s="262"/>
      <c r="H394" s="263"/>
      <c r="I394" s="264"/>
      <c r="J394" s="265"/>
      <c r="K394" s="265"/>
      <c r="L394" s="265">
        <v>60</v>
      </c>
      <c r="M394" s="263">
        <v>23</v>
      </c>
      <c r="N394" s="266">
        <v>3</v>
      </c>
    </row>
    <row r="395" spans="1:14" s="648" customFormat="1">
      <c r="A395" s="645"/>
      <c r="B395" s="53" t="s">
        <v>1028</v>
      </c>
      <c r="C395" s="258" t="s">
        <v>1029</v>
      </c>
      <c r="D395" s="62"/>
      <c r="E395" s="261">
        <v>22</v>
      </c>
      <c r="F395" s="262" t="s">
        <v>1030</v>
      </c>
      <c r="G395" s="262"/>
      <c r="H395" s="263"/>
      <c r="I395" s="264"/>
      <c r="J395" s="265"/>
      <c r="K395" s="265"/>
      <c r="L395" s="265">
        <v>44</v>
      </c>
      <c r="M395" s="263">
        <v>22</v>
      </c>
      <c r="N395" s="266">
        <v>3.5</v>
      </c>
    </row>
    <row r="396" spans="1:14" s="648" customFormat="1">
      <c r="A396" s="645"/>
      <c r="B396" s="53" t="s">
        <v>1028</v>
      </c>
      <c r="C396" s="258" t="s">
        <v>1031</v>
      </c>
      <c r="D396" s="62"/>
      <c r="E396" s="261">
        <v>22</v>
      </c>
      <c r="F396" s="262" t="s">
        <v>1030</v>
      </c>
      <c r="G396" s="262"/>
      <c r="H396" s="263"/>
      <c r="I396" s="264"/>
      <c r="J396" s="265"/>
      <c r="K396" s="265"/>
      <c r="L396" s="265">
        <v>35</v>
      </c>
      <c r="M396" s="263">
        <v>13</v>
      </c>
      <c r="N396" s="266">
        <v>3.5</v>
      </c>
    </row>
    <row r="397" spans="1:14" s="396" customFormat="1">
      <c r="A397" s="309"/>
      <c r="B397" s="291" t="s">
        <v>406</v>
      </c>
      <c r="C397" s="292" t="s">
        <v>397</v>
      </c>
      <c r="D397" s="293"/>
      <c r="E397" s="294">
        <v>38</v>
      </c>
      <c r="F397" s="295"/>
      <c r="G397" s="295">
        <v>12</v>
      </c>
      <c r="H397" s="273"/>
      <c r="I397" s="296"/>
      <c r="J397" s="300"/>
      <c r="K397" s="300"/>
      <c r="L397" s="300">
        <v>61</v>
      </c>
      <c r="M397" s="273">
        <v>23</v>
      </c>
      <c r="N397" s="298">
        <v>3.5</v>
      </c>
    </row>
    <row r="398" spans="1:14" s="648" customFormat="1">
      <c r="A398" s="645" t="s">
        <v>78</v>
      </c>
      <c r="B398" s="53" t="s">
        <v>406</v>
      </c>
      <c r="C398" s="258" t="s">
        <v>1032</v>
      </c>
      <c r="D398" s="62"/>
      <c r="E398" s="261">
        <v>30</v>
      </c>
      <c r="F398" s="649" t="s">
        <v>2007</v>
      </c>
      <c r="G398" s="262"/>
      <c r="H398" s="263"/>
      <c r="I398" s="264"/>
      <c r="J398" s="265"/>
      <c r="K398" s="265"/>
      <c r="L398" s="265">
        <v>51</v>
      </c>
      <c r="M398" s="263">
        <v>21</v>
      </c>
      <c r="N398" s="266">
        <v>3.5</v>
      </c>
    </row>
    <row r="399" spans="1:14" s="648" customFormat="1">
      <c r="A399" s="645" t="s">
        <v>464</v>
      </c>
      <c r="B399" s="53" t="s">
        <v>406</v>
      </c>
      <c r="C399" s="258" t="s">
        <v>1032</v>
      </c>
      <c r="D399" s="62"/>
      <c r="E399" s="261">
        <v>34</v>
      </c>
      <c r="F399" s="649" t="s">
        <v>2007</v>
      </c>
      <c r="G399" s="262"/>
      <c r="H399" s="263"/>
      <c r="I399" s="264"/>
      <c r="J399" s="265"/>
      <c r="K399" s="265"/>
      <c r="L399" s="265">
        <v>55</v>
      </c>
      <c r="M399" s="263">
        <v>21</v>
      </c>
      <c r="N399" s="266">
        <v>3.5</v>
      </c>
    </row>
    <row r="400" spans="1:14" s="396" customFormat="1">
      <c r="A400" s="309"/>
      <c r="B400" s="291" t="s">
        <v>1028</v>
      </c>
      <c r="C400" s="292" t="s">
        <v>398</v>
      </c>
      <c r="D400" s="293"/>
      <c r="E400" s="294">
        <v>32</v>
      </c>
      <c r="F400" s="295"/>
      <c r="G400" s="295">
        <v>12</v>
      </c>
      <c r="H400" s="273"/>
      <c r="I400" s="296"/>
      <c r="J400" s="300"/>
      <c r="K400" s="300"/>
      <c r="L400" s="300">
        <v>54</v>
      </c>
      <c r="M400" s="273">
        <v>22</v>
      </c>
      <c r="N400" s="298">
        <v>3.5</v>
      </c>
    </row>
    <row r="401" spans="1:26" s="648" customFormat="1">
      <c r="A401" s="645" t="s">
        <v>1802</v>
      </c>
      <c r="B401" s="53" t="s">
        <v>406</v>
      </c>
      <c r="C401" s="258" t="s">
        <v>1033</v>
      </c>
      <c r="D401" s="62"/>
      <c r="E401" s="261">
        <v>40</v>
      </c>
      <c r="F401" s="262"/>
      <c r="G401" s="262"/>
      <c r="H401" s="263"/>
      <c r="I401" s="264"/>
      <c r="J401" s="265"/>
      <c r="K401" s="265"/>
      <c r="L401" s="265">
        <v>60</v>
      </c>
      <c r="M401" s="263">
        <v>20</v>
      </c>
      <c r="N401" s="266">
        <v>3</v>
      </c>
    </row>
    <row r="402" spans="1:26" s="648" customFormat="1">
      <c r="A402" s="646" t="s">
        <v>1803</v>
      </c>
      <c r="B402" s="53" t="s">
        <v>406</v>
      </c>
      <c r="C402" s="258" t="s">
        <v>1033</v>
      </c>
      <c r="D402" s="62"/>
      <c r="E402" s="261">
        <v>43</v>
      </c>
      <c r="F402" s="262"/>
      <c r="G402" s="262"/>
      <c r="H402" s="263"/>
      <c r="I402" s="264"/>
      <c r="J402" s="265"/>
      <c r="K402" s="265"/>
      <c r="L402" s="265">
        <v>65</v>
      </c>
      <c r="M402" s="263">
        <v>22</v>
      </c>
      <c r="N402" s="266">
        <v>3</v>
      </c>
      <c r="O402" s="661" t="s">
        <v>2177</v>
      </c>
    </row>
    <row r="403" spans="1:26" s="648" customFormat="1">
      <c r="A403" s="646" t="s">
        <v>1804</v>
      </c>
      <c r="B403" s="53" t="s">
        <v>406</v>
      </c>
      <c r="C403" s="258" t="s">
        <v>1033</v>
      </c>
      <c r="D403" s="62"/>
      <c r="E403" s="261">
        <v>47</v>
      </c>
      <c r="F403" s="262"/>
      <c r="G403" s="262"/>
      <c r="H403" s="263"/>
      <c r="I403" s="264"/>
      <c r="J403" s="265"/>
      <c r="K403" s="265"/>
      <c r="L403" s="265">
        <v>76</v>
      </c>
      <c r="M403" s="263">
        <v>29</v>
      </c>
      <c r="N403" s="266">
        <v>3</v>
      </c>
      <c r="O403" s="661" t="s">
        <v>2177</v>
      </c>
    </row>
    <row r="404" spans="1:26" s="648" customFormat="1">
      <c r="A404" s="645" t="s">
        <v>78</v>
      </c>
      <c r="B404" s="53" t="s">
        <v>406</v>
      </c>
      <c r="C404" s="258" t="s">
        <v>1361</v>
      </c>
      <c r="D404" s="62"/>
      <c r="E404" s="261">
        <v>31</v>
      </c>
      <c r="F404" s="262" t="s">
        <v>1357</v>
      </c>
      <c r="G404" s="262"/>
      <c r="H404" s="263"/>
      <c r="I404" s="264" t="s">
        <v>1358</v>
      </c>
      <c r="J404" s="265"/>
      <c r="K404" s="265"/>
      <c r="L404" s="265">
        <v>52</v>
      </c>
      <c r="M404" s="263">
        <v>21</v>
      </c>
      <c r="N404" s="266">
        <v>4</v>
      </c>
      <c r="O404" s="661" t="s">
        <v>2177</v>
      </c>
    </row>
    <row r="405" spans="1:26" s="648" customFormat="1">
      <c r="A405" s="645" t="s">
        <v>464</v>
      </c>
      <c r="B405" s="53" t="s">
        <v>406</v>
      </c>
      <c r="C405" s="258" t="s">
        <v>1361</v>
      </c>
      <c r="D405" s="62"/>
      <c r="E405" s="261">
        <v>36</v>
      </c>
      <c r="F405" s="262" t="s">
        <v>1357</v>
      </c>
      <c r="G405" s="262"/>
      <c r="H405" s="263"/>
      <c r="I405" s="264"/>
      <c r="J405" s="265"/>
      <c r="K405" s="265"/>
      <c r="L405" s="265">
        <v>57</v>
      </c>
      <c r="M405" s="263">
        <v>21</v>
      </c>
      <c r="N405" s="266">
        <v>4</v>
      </c>
      <c r="O405" s="661" t="s">
        <v>2177</v>
      </c>
    </row>
    <row r="406" spans="1:26" s="648" customFormat="1" ht="16.5" customHeight="1">
      <c r="A406" s="645" t="s">
        <v>78</v>
      </c>
      <c r="B406" s="53" t="s">
        <v>406</v>
      </c>
      <c r="C406" s="258" t="s">
        <v>136</v>
      </c>
      <c r="D406" s="62"/>
      <c r="E406" s="261">
        <v>43.5</v>
      </c>
      <c r="F406" s="262" t="s">
        <v>977</v>
      </c>
      <c r="G406" s="262"/>
      <c r="H406" s="263"/>
      <c r="I406" s="672">
        <v>1</v>
      </c>
      <c r="J406" s="485" t="s">
        <v>339</v>
      </c>
      <c r="K406" s="265"/>
      <c r="L406" s="265">
        <v>87</v>
      </c>
      <c r="M406" s="263">
        <v>43.5</v>
      </c>
      <c r="N406" s="266">
        <v>4</v>
      </c>
      <c r="O406" s="647" t="s">
        <v>1819</v>
      </c>
      <c r="Y406" s="674" t="s">
        <v>1823</v>
      </c>
      <c r="Z406" s="675"/>
    </row>
    <row r="407" spans="1:26" s="648" customFormat="1" ht="16.5" customHeight="1">
      <c r="A407" s="645" t="s">
        <v>574</v>
      </c>
      <c r="B407" s="53" t="s">
        <v>406</v>
      </c>
      <c r="C407" s="258" t="s">
        <v>136</v>
      </c>
      <c r="D407" s="62"/>
      <c r="E407" s="261">
        <v>48.5</v>
      </c>
      <c r="F407" s="262" t="s">
        <v>977</v>
      </c>
      <c r="G407" s="262"/>
      <c r="H407" s="263"/>
      <c r="I407" s="672">
        <v>1</v>
      </c>
      <c r="J407" s="485" t="s">
        <v>339</v>
      </c>
      <c r="K407" s="265"/>
      <c r="L407" s="265">
        <v>97</v>
      </c>
      <c r="M407" s="263">
        <v>48.5</v>
      </c>
      <c r="N407" s="266">
        <v>4</v>
      </c>
      <c r="O407" s="647" t="s">
        <v>1820</v>
      </c>
      <c r="Y407" s="674" t="s">
        <v>1823</v>
      </c>
      <c r="Z407" s="675"/>
    </row>
    <row r="408" spans="1:26" s="648" customFormat="1">
      <c r="A408" s="645" t="s">
        <v>775</v>
      </c>
      <c r="B408" s="53" t="s">
        <v>406</v>
      </c>
      <c r="C408" s="258" t="s">
        <v>136</v>
      </c>
      <c r="D408" s="62"/>
      <c r="E408" s="261">
        <v>60.5</v>
      </c>
      <c r="F408" s="262" t="s">
        <v>977</v>
      </c>
      <c r="G408" s="262"/>
      <c r="H408" s="263"/>
      <c r="I408" s="672">
        <v>1</v>
      </c>
      <c r="J408" s="485" t="s">
        <v>339</v>
      </c>
      <c r="K408" s="265"/>
      <c r="L408" s="265">
        <v>121</v>
      </c>
      <c r="M408" s="263">
        <v>60.5</v>
      </c>
      <c r="N408" s="266">
        <v>4</v>
      </c>
      <c r="O408" s="647" t="s">
        <v>1821</v>
      </c>
      <c r="Y408" s="674" t="s">
        <v>1823</v>
      </c>
      <c r="Z408" s="675"/>
    </row>
    <row r="409" spans="1:26" s="648" customFormat="1">
      <c r="A409" s="645" t="s">
        <v>1816</v>
      </c>
      <c r="B409" s="53" t="s">
        <v>406</v>
      </c>
      <c r="C409" s="258" t="s">
        <v>136</v>
      </c>
      <c r="D409" s="62"/>
      <c r="E409" s="261">
        <v>107.5</v>
      </c>
      <c r="F409" s="262" t="s">
        <v>977</v>
      </c>
      <c r="G409" s="262"/>
      <c r="H409" s="263"/>
      <c r="I409" s="672">
        <v>1</v>
      </c>
      <c r="J409" s="485" t="s">
        <v>339</v>
      </c>
      <c r="K409" s="265"/>
      <c r="L409" s="265">
        <v>215</v>
      </c>
      <c r="M409" s="263">
        <v>107.5</v>
      </c>
      <c r="N409" s="266">
        <v>4</v>
      </c>
      <c r="O409" s="647" t="s">
        <v>1822</v>
      </c>
      <c r="Y409" s="674" t="s">
        <v>1823</v>
      </c>
      <c r="Z409" s="675"/>
    </row>
    <row r="410" spans="1:26" s="648" customFormat="1" ht="16.5" customHeight="1">
      <c r="A410" s="645" t="s">
        <v>78</v>
      </c>
      <c r="B410" s="53" t="s">
        <v>406</v>
      </c>
      <c r="C410" s="258" t="s">
        <v>136</v>
      </c>
      <c r="D410" s="62"/>
      <c r="E410" s="261">
        <v>44</v>
      </c>
      <c r="F410" s="262" t="s">
        <v>979</v>
      </c>
      <c r="G410" s="262"/>
      <c r="H410" s="263"/>
      <c r="I410" s="672">
        <v>1</v>
      </c>
      <c r="J410" s="485" t="s">
        <v>339</v>
      </c>
      <c r="K410" s="265"/>
      <c r="L410" s="265">
        <v>88</v>
      </c>
      <c r="M410" s="263">
        <v>44</v>
      </c>
      <c r="N410" s="266">
        <v>4</v>
      </c>
      <c r="O410" s="647" t="s">
        <v>1819</v>
      </c>
      <c r="Y410" s="674" t="s">
        <v>1823</v>
      </c>
      <c r="Z410" s="675"/>
    </row>
    <row r="411" spans="1:26" s="648" customFormat="1" ht="16.5" customHeight="1">
      <c r="A411" s="645" t="s">
        <v>574</v>
      </c>
      <c r="B411" s="53" t="s">
        <v>406</v>
      </c>
      <c r="C411" s="258" t="s">
        <v>136</v>
      </c>
      <c r="D411" s="62"/>
      <c r="E411" s="261">
        <v>51</v>
      </c>
      <c r="F411" s="262" t="s">
        <v>979</v>
      </c>
      <c r="G411" s="262"/>
      <c r="H411" s="263"/>
      <c r="I411" s="672">
        <v>1</v>
      </c>
      <c r="J411" s="485" t="s">
        <v>339</v>
      </c>
      <c r="K411" s="265"/>
      <c r="L411" s="265">
        <v>102</v>
      </c>
      <c r="M411" s="263">
        <v>51</v>
      </c>
      <c r="N411" s="266">
        <v>4</v>
      </c>
      <c r="O411" s="647" t="s">
        <v>1820</v>
      </c>
      <c r="Y411" s="674" t="s">
        <v>1823</v>
      </c>
      <c r="Z411" s="675"/>
    </row>
    <row r="412" spans="1:26" s="648" customFormat="1">
      <c r="A412" s="645" t="s">
        <v>775</v>
      </c>
      <c r="B412" s="53" t="s">
        <v>406</v>
      </c>
      <c r="C412" s="258" t="s">
        <v>136</v>
      </c>
      <c r="D412" s="62"/>
      <c r="E412" s="261">
        <v>63</v>
      </c>
      <c r="F412" s="262" t="s">
        <v>979</v>
      </c>
      <c r="G412" s="262"/>
      <c r="H412" s="263"/>
      <c r="I412" s="672">
        <v>1</v>
      </c>
      <c r="J412" s="485" t="s">
        <v>339</v>
      </c>
      <c r="K412" s="265"/>
      <c r="L412" s="265">
        <v>123</v>
      </c>
      <c r="M412" s="263">
        <v>63</v>
      </c>
      <c r="N412" s="266">
        <v>4</v>
      </c>
      <c r="O412" s="647" t="s">
        <v>1821</v>
      </c>
      <c r="Y412" s="674" t="s">
        <v>1823</v>
      </c>
      <c r="Z412" s="675"/>
    </row>
    <row r="413" spans="1:26" s="648" customFormat="1">
      <c r="A413" s="645" t="s">
        <v>1816</v>
      </c>
      <c r="B413" s="53" t="s">
        <v>406</v>
      </c>
      <c r="C413" s="258" t="s">
        <v>136</v>
      </c>
      <c r="D413" s="62"/>
      <c r="E413" s="261">
        <v>107.5</v>
      </c>
      <c r="F413" s="262" t="s">
        <v>979</v>
      </c>
      <c r="G413" s="262"/>
      <c r="H413" s="263"/>
      <c r="I413" s="672">
        <v>1</v>
      </c>
      <c r="J413" s="485" t="s">
        <v>339</v>
      </c>
      <c r="K413" s="265"/>
      <c r="L413" s="265">
        <v>215</v>
      </c>
      <c r="M413" s="263">
        <v>107.5</v>
      </c>
      <c r="N413" s="266">
        <v>4</v>
      </c>
      <c r="O413" s="647" t="s">
        <v>1822</v>
      </c>
      <c r="Y413" s="674" t="s">
        <v>1823</v>
      </c>
      <c r="Z413" s="675"/>
    </row>
    <row r="414" spans="1:26" s="648" customFormat="1">
      <c r="A414" s="645"/>
      <c r="B414" s="53" t="s">
        <v>406</v>
      </c>
      <c r="C414" s="258" t="s">
        <v>1753</v>
      </c>
      <c r="D414" s="62"/>
      <c r="E414" s="261">
        <v>64</v>
      </c>
      <c r="F414" s="262"/>
      <c r="G414" s="262"/>
      <c r="H414" s="263"/>
      <c r="I414" s="264"/>
      <c r="J414" s="265"/>
      <c r="K414" s="265"/>
      <c r="L414" s="265">
        <v>98</v>
      </c>
      <c r="M414" s="263">
        <v>34</v>
      </c>
      <c r="N414" s="266">
        <v>4</v>
      </c>
      <c r="O414" s="647" t="s">
        <v>1754</v>
      </c>
      <c r="Y414" s="675"/>
      <c r="Z414" s="675"/>
    </row>
    <row r="415" spans="1:26" s="396" customFormat="1">
      <c r="A415" s="309"/>
      <c r="B415" s="291"/>
      <c r="C415" s="292"/>
      <c r="D415" s="293"/>
      <c r="E415" s="294"/>
      <c r="F415" s="295"/>
      <c r="G415" s="295"/>
      <c r="H415" s="273"/>
      <c r="I415" s="296"/>
      <c r="J415" s="300"/>
      <c r="K415" s="300"/>
      <c r="L415" s="300"/>
      <c r="M415" s="273"/>
      <c r="N415" s="298"/>
      <c r="O415" s="310"/>
    </row>
    <row r="416" spans="1:26" s="396" customFormat="1">
      <c r="A416" s="309"/>
      <c r="B416" s="291" t="s">
        <v>465</v>
      </c>
      <c r="C416" s="292" t="s">
        <v>466</v>
      </c>
      <c r="D416" s="293"/>
      <c r="E416" s="294">
        <v>35</v>
      </c>
      <c r="F416" s="295"/>
      <c r="G416" s="295">
        <v>14</v>
      </c>
      <c r="H416" s="273"/>
      <c r="I416" s="296"/>
      <c r="J416" s="300"/>
      <c r="K416" s="300"/>
      <c r="L416" s="300">
        <v>50</v>
      </c>
      <c r="M416" s="273">
        <v>25</v>
      </c>
      <c r="N416" s="298">
        <v>4</v>
      </c>
    </row>
    <row r="417" spans="1:15" s="396" customFormat="1">
      <c r="A417" s="309"/>
      <c r="B417" s="291" t="s">
        <v>465</v>
      </c>
      <c r="C417" s="292" t="s">
        <v>467</v>
      </c>
      <c r="D417" s="293"/>
      <c r="E417" s="294">
        <v>39</v>
      </c>
      <c r="F417" s="295"/>
      <c r="G417" s="295"/>
      <c r="H417" s="273"/>
      <c r="I417" s="296"/>
      <c r="J417" s="300"/>
      <c r="K417" s="300"/>
      <c r="L417" s="300">
        <v>61</v>
      </c>
      <c r="M417" s="273">
        <v>22</v>
      </c>
      <c r="N417" s="298">
        <v>4</v>
      </c>
    </row>
    <row r="418" spans="1:15" s="648" customFormat="1">
      <c r="A418" s="645"/>
      <c r="B418" s="53" t="s">
        <v>465</v>
      </c>
      <c r="C418" s="258" t="s">
        <v>468</v>
      </c>
      <c r="D418" s="62"/>
      <c r="E418" s="261">
        <v>33</v>
      </c>
      <c r="F418" s="262"/>
      <c r="G418" s="262"/>
      <c r="H418" s="263"/>
      <c r="I418" s="264"/>
      <c r="J418" s="265"/>
      <c r="K418" s="265"/>
      <c r="L418" s="265">
        <v>51</v>
      </c>
      <c r="M418" s="263">
        <v>18</v>
      </c>
      <c r="N418" s="266">
        <v>4</v>
      </c>
    </row>
    <row r="419" spans="1:15" s="396" customFormat="1">
      <c r="A419" s="309"/>
      <c r="B419" s="291" t="s">
        <v>465</v>
      </c>
      <c r="C419" s="292" t="s">
        <v>1382</v>
      </c>
      <c r="D419" s="293"/>
      <c r="E419" s="294">
        <v>30</v>
      </c>
      <c r="F419" s="295" t="s">
        <v>134</v>
      </c>
      <c r="G419" s="295"/>
      <c r="H419" s="273"/>
      <c r="I419" s="296"/>
      <c r="J419" s="300"/>
      <c r="K419" s="300"/>
      <c r="L419" s="300">
        <v>50</v>
      </c>
      <c r="M419" s="273">
        <v>20</v>
      </c>
      <c r="N419" s="298">
        <v>4</v>
      </c>
    </row>
    <row r="420" spans="1:15" s="396" customFormat="1">
      <c r="A420" s="309"/>
      <c r="B420" s="291"/>
      <c r="C420" s="292"/>
      <c r="D420" s="293"/>
      <c r="E420" s="294"/>
      <c r="F420" s="295"/>
      <c r="G420" s="295"/>
      <c r="H420" s="273"/>
      <c r="I420" s="296"/>
      <c r="J420" s="300"/>
      <c r="K420" s="300"/>
      <c r="L420" s="300"/>
      <c r="M420" s="273"/>
      <c r="N420" s="298"/>
    </row>
    <row r="421" spans="1:15" s="396" customFormat="1">
      <c r="A421" s="309" t="s">
        <v>469</v>
      </c>
      <c r="B421" s="291" t="s">
        <v>470</v>
      </c>
      <c r="C421" s="292" t="s">
        <v>471</v>
      </c>
      <c r="D421" s="293"/>
      <c r="E421" s="294">
        <v>59.5</v>
      </c>
      <c r="F421" s="295"/>
      <c r="G421" s="273"/>
      <c r="H421" s="273"/>
      <c r="I421" s="296"/>
      <c r="J421" s="300"/>
      <c r="K421" s="300"/>
      <c r="L421" s="300">
        <v>82</v>
      </c>
      <c r="M421" s="273">
        <v>22.5</v>
      </c>
      <c r="N421" s="298">
        <v>3</v>
      </c>
      <c r="O421" s="396" t="s">
        <v>450</v>
      </c>
    </row>
    <row r="422" spans="1:15" s="396" customFormat="1">
      <c r="A422" s="309"/>
      <c r="B422" s="291" t="s">
        <v>470</v>
      </c>
      <c r="C422" s="292" t="s">
        <v>471</v>
      </c>
      <c r="D422" s="293"/>
      <c r="E422" s="294">
        <v>45</v>
      </c>
      <c r="F422" s="295"/>
      <c r="G422" s="273"/>
      <c r="H422" s="273"/>
      <c r="I422" s="296"/>
      <c r="J422" s="300"/>
      <c r="K422" s="300"/>
      <c r="L422" s="300">
        <v>69</v>
      </c>
      <c r="M422" s="273">
        <v>24</v>
      </c>
      <c r="N422" s="298">
        <v>3</v>
      </c>
    </row>
    <row r="423" spans="1:15" s="396" customFormat="1">
      <c r="A423" s="309"/>
      <c r="B423" s="291" t="s">
        <v>472</v>
      </c>
      <c r="C423" s="292" t="s">
        <v>473</v>
      </c>
      <c r="D423" s="293"/>
      <c r="E423" s="294">
        <v>90</v>
      </c>
      <c r="F423" s="295"/>
      <c r="G423" s="312" t="s">
        <v>788</v>
      </c>
      <c r="H423" s="273"/>
      <c r="I423" s="296"/>
      <c r="J423" s="300"/>
      <c r="K423" s="300"/>
      <c r="L423" s="586">
        <v>115</v>
      </c>
      <c r="M423" s="273">
        <v>30</v>
      </c>
      <c r="N423" s="298">
        <v>3</v>
      </c>
    </row>
    <row r="424" spans="1:15" s="396" customFormat="1">
      <c r="A424" s="311"/>
      <c r="B424" s="291" t="s">
        <v>472</v>
      </c>
      <c r="C424" s="292" t="s">
        <v>474</v>
      </c>
      <c r="D424" s="293"/>
      <c r="E424" s="294">
        <v>87</v>
      </c>
      <c r="F424" s="295"/>
      <c r="G424" s="312" t="s">
        <v>788</v>
      </c>
      <c r="H424" s="273"/>
      <c r="I424" s="296"/>
      <c r="J424" s="300"/>
      <c r="K424" s="300"/>
      <c r="L424" s="586">
        <v>87</v>
      </c>
      <c r="M424" s="273">
        <v>25</v>
      </c>
      <c r="N424" s="298">
        <v>3</v>
      </c>
    </row>
    <row r="425" spans="1:15" s="396" customFormat="1">
      <c r="A425" s="311"/>
      <c r="B425" s="291" t="s">
        <v>475</v>
      </c>
      <c r="C425" s="292" t="s">
        <v>476</v>
      </c>
      <c r="D425" s="293"/>
      <c r="E425" s="294">
        <v>31</v>
      </c>
      <c r="F425" s="295"/>
      <c r="G425" s="273"/>
      <c r="H425" s="273"/>
      <c r="I425" s="296"/>
      <c r="J425" s="300"/>
      <c r="K425" s="300"/>
      <c r="L425" s="300">
        <v>43</v>
      </c>
      <c r="M425" s="273">
        <v>12</v>
      </c>
      <c r="N425" s="298">
        <v>3</v>
      </c>
    </row>
    <row r="426" spans="1:15" s="396" customFormat="1">
      <c r="A426" s="309"/>
      <c r="B426" s="291" t="s">
        <v>477</v>
      </c>
      <c r="C426" s="292" t="s">
        <v>478</v>
      </c>
      <c r="D426" s="293"/>
      <c r="E426" s="294">
        <v>42.5</v>
      </c>
      <c r="F426" s="295"/>
      <c r="G426" s="312" t="s">
        <v>788</v>
      </c>
      <c r="H426" s="273"/>
      <c r="I426" s="296"/>
      <c r="J426" s="300"/>
      <c r="K426" s="300"/>
      <c r="L426" s="300">
        <v>57</v>
      </c>
      <c r="M426" s="273">
        <v>14.5</v>
      </c>
      <c r="N426" s="298">
        <v>2.5</v>
      </c>
    </row>
    <row r="427" spans="1:15" s="396" customFormat="1">
      <c r="A427" s="309"/>
      <c r="B427" s="291" t="s">
        <v>479</v>
      </c>
      <c r="C427" s="292" t="s">
        <v>480</v>
      </c>
      <c r="D427" s="293"/>
      <c r="E427" s="294">
        <v>47</v>
      </c>
      <c r="F427" s="295"/>
      <c r="G427" s="312" t="s">
        <v>788</v>
      </c>
      <c r="H427" s="273"/>
      <c r="I427" s="296"/>
      <c r="J427" s="300"/>
      <c r="K427" s="300"/>
      <c r="L427" s="300" t="s">
        <v>250</v>
      </c>
      <c r="M427" s="273">
        <v>10</v>
      </c>
      <c r="N427" s="298"/>
    </row>
    <row r="428" spans="1:15" s="396" customFormat="1">
      <c r="A428" s="309"/>
      <c r="B428" s="291" t="s">
        <v>481</v>
      </c>
      <c r="C428" s="292" t="s">
        <v>407</v>
      </c>
      <c r="D428" s="293"/>
      <c r="E428" s="294"/>
      <c r="F428" s="295"/>
      <c r="G428" s="295"/>
      <c r="H428" s="273"/>
      <c r="I428" s="296"/>
      <c r="J428" s="300"/>
      <c r="K428" s="300"/>
      <c r="L428" s="300" t="s">
        <v>250</v>
      </c>
      <c r="M428" s="273"/>
      <c r="N428" s="298"/>
    </row>
    <row r="429" spans="1:15" s="396" customFormat="1">
      <c r="A429" s="309"/>
      <c r="B429" s="291" t="s">
        <v>408</v>
      </c>
      <c r="C429" s="292" t="s">
        <v>482</v>
      </c>
      <c r="D429" s="293"/>
      <c r="E429" s="294">
        <v>55</v>
      </c>
      <c r="F429" s="295"/>
      <c r="G429" s="312" t="s">
        <v>788</v>
      </c>
      <c r="H429" s="273"/>
      <c r="I429" s="296"/>
      <c r="J429" s="300"/>
      <c r="K429" s="300"/>
      <c r="L429" s="300">
        <v>70</v>
      </c>
      <c r="M429" s="273">
        <v>15</v>
      </c>
      <c r="N429" s="298">
        <v>3</v>
      </c>
    </row>
    <row r="430" spans="1:15" s="648" customFormat="1">
      <c r="A430" s="645"/>
      <c r="B430" s="53" t="s">
        <v>408</v>
      </c>
      <c r="C430" s="258" t="s">
        <v>1710</v>
      </c>
      <c r="D430" s="62"/>
      <c r="E430" s="261"/>
      <c r="F430" s="262"/>
      <c r="G430" s="271"/>
      <c r="H430" s="482" t="s">
        <v>357</v>
      </c>
      <c r="I430" s="264"/>
      <c r="J430" s="265"/>
      <c r="K430" s="265"/>
      <c r="L430" s="265"/>
      <c r="M430" s="263"/>
      <c r="N430" s="266"/>
    </row>
    <row r="431" spans="1:15" s="396" customFormat="1">
      <c r="A431" s="309"/>
      <c r="B431" s="291" t="s">
        <v>483</v>
      </c>
      <c r="C431" s="292" t="s">
        <v>484</v>
      </c>
      <c r="D431" s="293"/>
      <c r="E431" s="294">
        <v>50</v>
      </c>
      <c r="F431" s="295"/>
      <c r="G431" s="312" t="s">
        <v>788</v>
      </c>
      <c r="H431" s="273"/>
      <c r="I431" s="296"/>
      <c r="J431" s="300"/>
      <c r="K431" s="300"/>
      <c r="L431" s="296">
        <v>70</v>
      </c>
      <c r="M431" s="295">
        <v>20</v>
      </c>
      <c r="N431" s="298">
        <v>3</v>
      </c>
    </row>
    <row r="432" spans="1:15" s="396" customFormat="1">
      <c r="A432" s="309"/>
      <c r="B432" s="291" t="s">
        <v>485</v>
      </c>
      <c r="C432" s="292" t="s">
        <v>486</v>
      </c>
      <c r="D432" s="293"/>
      <c r="E432" s="294">
        <v>50</v>
      </c>
      <c r="F432" s="295"/>
      <c r="G432" s="312" t="s">
        <v>788</v>
      </c>
      <c r="H432" s="273"/>
      <c r="I432" s="296"/>
      <c r="J432" s="300"/>
      <c r="K432" s="300"/>
      <c r="L432" s="296">
        <v>70</v>
      </c>
      <c r="M432" s="295">
        <v>20</v>
      </c>
      <c r="N432" s="298">
        <v>3</v>
      </c>
    </row>
    <row r="433" spans="1:221" s="648" customFormat="1">
      <c r="A433" s="658" t="s">
        <v>65</v>
      </c>
      <c r="B433" s="53" t="s">
        <v>857</v>
      </c>
      <c r="C433" s="258" t="s">
        <v>858</v>
      </c>
      <c r="D433" s="62"/>
      <c r="E433" s="261">
        <v>50</v>
      </c>
      <c r="F433" s="262"/>
      <c r="G433" s="262" t="s">
        <v>788</v>
      </c>
      <c r="H433" s="263" t="s">
        <v>198</v>
      </c>
      <c r="I433" s="483" t="s">
        <v>2162</v>
      </c>
      <c r="J433" s="265"/>
      <c r="K433" s="265"/>
      <c r="L433" s="264">
        <v>70</v>
      </c>
      <c r="M433" s="263">
        <v>20</v>
      </c>
      <c r="N433" s="266">
        <v>3</v>
      </c>
    </row>
    <row r="434" spans="1:221" s="396" customFormat="1" ht="16.5" thickBot="1">
      <c r="A434" s="882" t="s">
        <v>746</v>
      </c>
      <c r="B434" s="883"/>
      <c r="C434" s="883"/>
      <c r="D434" s="883"/>
      <c r="E434" s="883"/>
      <c r="F434" s="883"/>
      <c r="G434" s="883"/>
      <c r="H434" s="883"/>
      <c r="I434" s="883"/>
      <c r="J434" s="883"/>
      <c r="K434" s="883"/>
      <c r="L434" s="883"/>
      <c r="M434" s="883"/>
      <c r="N434" s="884"/>
      <c r="O434" s="310"/>
    </row>
    <row r="435" spans="1:221" s="396" customFormat="1">
      <c r="A435" s="700" t="s">
        <v>1034</v>
      </c>
      <c r="B435" s="322"/>
      <c r="C435" s="810">
        <v>3.5</v>
      </c>
      <c r="D435" s="700" t="s">
        <v>1035</v>
      </c>
      <c r="E435" s="322"/>
      <c r="F435" s="322"/>
      <c r="G435" s="810">
        <v>7</v>
      </c>
      <c r="H435" s="700" t="s">
        <v>1036</v>
      </c>
      <c r="I435" s="322"/>
      <c r="J435" s="810">
        <v>10</v>
      </c>
      <c r="K435" s="322"/>
      <c r="L435" s="700" t="s">
        <v>1037</v>
      </c>
      <c r="M435" s="322"/>
      <c r="N435" s="588">
        <v>5</v>
      </c>
      <c r="O435" s="824" t="s">
        <v>2143</v>
      </c>
    </row>
    <row r="436" spans="1:221" s="396" customFormat="1" ht="16.5" thickBot="1">
      <c r="A436" s="700" t="s">
        <v>1038</v>
      </c>
      <c r="B436" s="322"/>
      <c r="C436" s="577" t="s">
        <v>1459</v>
      </c>
      <c r="D436" s="700" t="s">
        <v>1039</v>
      </c>
      <c r="E436" s="322"/>
      <c r="F436" s="809">
        <v>5</v>
      </c>
      <c r="G436" s="700" t="s">
        <v>676</v>
      </c>
      <c r="H436" s="322"/>
      <c r="I436" s="811">
        <v>6.5</v>
      </c>
      <c r="J436" s="700" t="s">
        <v>677</v>
      </c>
      <c r="K436" s="322"/>
      <c r="L436" s="589">
        <v>6.5</v>
      </c>
      <c r="M436" s="812"/>
      <c r="N436" s="812"/>
      <c r="O436" s="577" t="s">
        <v>2145</v>
      </c>
    </row>
    <row r="437" spans="1:221" s="396" customFormat="1">
      <c r="A437" s="700" t="s">
        <v>1040</v>
      </c>
      <c r="B437" s="322"/>
      <c r="C437" s="322"/>
      <c r="D437" s="339">
        <v>3</v>
      </c>
      <c r="E437" s="700" t="s">
        <v>1041</v>
      </c>
      <c r="F437" s="577">
        <v>7</v>
      </c>
      <c r="G437" s="700" t="s">
        <v>648</v>
      </c>
      <c r="H437" s="322"/>
      <c r="I437" s="809">
        <v>6</v>
      </c>
      <c r="J437" s="700" t="s">
        <v>1042</v>
      </c>
      <c r="K437" s="322"/>
      <c r="L437" s="577" t="s">
        <v>1460</v>
      </c>
      <c r="M437" s="814" t="s">
        <v>679</v>
      </c>
      <c r="N437" s="815">
        <v>9</v>
      </c>
      <c r="O437" s="339" t="s">
        <v>2146</v>
      </c>
    </row>
    <row r="438" spans="1:221" s="396" customFormat="1" ht="16.5" thickBot="1">
      <c r="A438" s="700" t="s">
        <v>1043</v>
      </c>
      <c r="B438" s="322"/>
      <c r="C438" s="577">
        <v>2</v>
      </c>
      <c r="D438" s="700" t="s">
        <v>1044</v>
      </c>
      <c r="E438" s="339">
        <v>25</v>
      </c>
      <c r="F438" s="700" t="s">
        <v>1045</v>
      </c>
      <c r="G438" s="700"/>
      <c r="H438" s="322"/>
      <c r="I438" s="339">
        <v>4</v>
      </c>
      <c r="J438" s="700" t="s">
        <v>1046</v>
      </c>
      <c r="K438" s="322"/>
      <c r="L438" s="577">
        <v>7</v>
      </c>
      <c r="M438" s="816" t="s">
        <v>2140</v>
      </c>
      <c r="N438" s="817" t="s">
        <v>2141</v>
      </c>
      <c r="O438" s="648" t="s">
        <v>1047</v>
      </c>
    </row>
    <row r="439" spans="1:221" s="396" customFormat="1">
      <c r="A439" s="700" t="s">
        <v>1048</v>
      </c>
      <c r="B439" s="322"/>
      <c r="C439" s="322"/>
      <c r="D439" s="809">
        <v>10</v>
      </c>
      <c r="E439" s="700" t="s">
        <v>1049</v>
      </c>
      <c r="F439" s="322"/>
      <c r="G439" s="339">
        <v>11</v>
      </c>
      <c r="H439" s="700" t="s">
        <v>1050</v>
      </c>
      <c r="I439" s="322"/>
      <c r="J439" s="322"/>
      <c r="K439" s="339">
        <v>2.5</v>
      </c>
      <c r="L439" s="700" t="s">
        <v>1051</v>
      </c>
      <c r="M439" s="813"/>
      <c r="N439" s="818">
        <v>13.5</v>
      </c>
    </row>
    <row r="440" spans="1:221" s="396" customFormat="1">
      <c r="A440" s="700"/>
      <c r="B440" s="322"/>
      <c r="C440" s="322"/>
      <c r="D440" s="700" t="s">
        <v>1052</v>
      </c>
      <c r="E440" s="322"/>
      <c r="F440" s="339">
        <v>9</v>
      </c>
      <c r="G440" s="700" t="s">
        <v>1053</v>
      </c>
      <c r="H440" s="322"/>
      <c r="I440" s="322"/>
      <c r="J440" s="339">
        <v>150</v>
      </c>
      <c r="K440" s="700" t="s">
        <v>1054</v>
      </c>
      <c r="L440" s="339">
        <v>5</v>
      </c>
      <c r="M440" s="322"/>
      <c r="N440" s="322"/>
      <c r="O440" s="310"/>
    </row>
    <row r="441" spans="1:221" s="340" customFormat="1" ht="16.5" thickBot="1">
      <c r="A441" s="700"/>
      <c r="B441" s="322"/>
      <c r="C441" s="322"/>
      <c r="D441" s="700"/>
      <c r="E441" s="700" t="s">
        <v>1055</v>
      </c>
      <c r="F441" s="322"/>
      <c r="G441" s="339">
        <v>8</v>
      </c>
      <c r="H441" s="700" t="s">
        <v>1056</v>
      </c>
      <c r="I441" s="322"/>
      <c r="J441" s="322"/>
      <c r="K441" s="339">
        <v>15</v>
      </c>
      <c r="L441" s="700" t="s">
        <v>1057</v>
      </c>
      <c r="M441" s="322"/>
      <c r="N441" s="732" t="s">
        <v>1461</v>
      </c>
      <c r="AJ441" s="396"/>
      <c r="AK441" s="396"/>
      <c r="AL441" s="396"/>
      <c r="AM441" s="396"/>
      <c r="AN441" s="396"/>
      <c r="AO441" s="396"/>
      <c r="AP441" s="396"/>
      <c r="AQ441" s="396"/>
      <c r="AR441" s="396"/>
      <c r="AS441" s="396"/>
      <c r="AT441" s="396"/>
      <c r="AU441" s="396"/>
      <c r="AV441" s="396"/>
      <c r="AW441" s="396"/>
      <c r="AX441" s="396"/>
      <c r="AY441" s="396"/>
      <c r="AZ441" s="396"/>
      <c r="BA441" s="396"/>
      <c r="BB441" s="396"/>
      <c r="BC441" s="396"/>
      <c r="BD441" s="396"/>
      <c r="BE441" s="396"/>
      <c r="BF441" s="396"/>
      <c r="BG441" s="396"/>
      <c r="BH441" s="396"/>
      <c r="BI441" s="396"/>
      <c r="BJ441" s="396"/>
      <c r="BK441" s="396"/>
      <c r="BL441" s="396"/>
      <c r="BM441" s="396"/>
      <c r="BN441" s="396"/>
      <c r="BO441" s="396"/>
      <c r="BP441" s="396"/>
      <c r="BQ441" s="396"/>
      <c r="BR441" s="396"/>
      <c r="BS441" s="396"/>
      <c r="BT441" s="396"/>
      <c r="BU441" s="396"/>
      <c r="BV441" s="396"/>
      <c r="BW441" s="396"/>
      <c r="BX441" s="396"/>
      <c r="BY441" s="396"/>
      <c r="BZ441" s="396"/>
      <c r="CA441" s="396"/>
      <c r="CB441" s="396"/>
      <c r="CC441" s="396"/>
      <c r="CD441" s="396"/>
      <c r="CE441" s="396"/>
      <c r="CF441" s="396"/>
      <c r="CG441" s="396"/>
      <c r="CH441" s="396"/>
      <c r="CI441" s="396"/>
      <c r="CJ441" s="396"/>
      <c r="CK441" s="396"/>
      <c r="CL441" s="396"/>
      <c r="CM441" s="396"/>
      <c r="CN441" s="396"/>
      <c r="CO441" s="396"/>
      <c r="CP441" s="396"/>
      <c r="CQ441" s="396"/>
      <c r="CR441" s="396"/>
      <c r="CS441" s="396"/>
      <c r="CT441" s="396"/>
      <c r="CU441" s="396"/>
      <c r="CV441" s="396"/>
      <c r="CW441" s="396"/>
      <c r="CX441" s="396"/>
      <c r="CY441" s="396"/>
      <c r="CZ441" s="396"/>
      <c r="DA441" s="396"/>
      <c r="DB441" s="396"/>
      <c r="DC441" s="396"/>
      <c r="DD441" s="396"/>
      <c r="DE441" s="396"/>
      <c r="DF441" s="396"/>
      <c r="DG441" s="396"/>
      <c r="DH441" s="396"/>
      <c r="DI441" s="396"/>
      <c r="DJ441" s="396"/>
      <c r="DK441" s="396"/>
      <c r="DL441" s="396"/>
      <c r="DM441" s="396"/>
      <c r="DN441" s="396"/>
      <c r="DO441" s="396"/>
      <c r="DP441" s="396"/>
      <c r="DQ441" s="396"/>
      <c r="DR441" s="396"/>
      <c r="DS441" s="396"/>
      <c r="DT441" s="396"/>
      <c r="DU441" s="396"/>
      <c r="DV441" s="396"/>
      <c r="DW441" s="396"/>
      <c r="DX441" s="396"/>
      <c r="DY441" s="396"/>
      <c r="DZ441" s="396"/>
      <c r="EA441" s="396"/>
      <c r="EB441" s="396"/>
      <c r="EC441" s="396"/>
      <c r="ED441" s="396"/>
      <c r="EE441" s="396"/>
      <c r="EF441" s="396"/>
      <c r="EG441" s="396"/>
      <c r="EH441" s="396"/>
      <c r="EI441" s="396"/>
      <c r="EJ441" s="396"/>
      <c r="EK441" s="396"/>
      <c r="EL441" s="396"/>
      <c r="EM441" s="396"/>
      <c r="EN441" s="396"/>
      <c r="EO441" s="396"/>
      <c r="EP441" s="396"/>
      <c r="EQ441" s="396"/>
      <c r="ER441" s="396"/>
      <c r="ES441" s="396"/>
      <c r="ET441" s="396"/>
      <c r="EU441" s="396"/>
      <c r="EV441" s="396"/>
      <c r="EW441" s="396"/>
      <c r="EX441" s="396"/>
      <c r="EY441" s="396"/>
      <c r="EZ441" s="396"/>
      <c r="FA441" s="396"/>
      <c r="FB441" s="396"/>
      <c r="FC441" s="396"/>
      <c r="FD441" s="396"/>
      <c r="FE441" s="396"/>
      <c r="FF441" s="396"/>
      <c r="FG441" s="396"/>
      <c r="FH441" s="396"/>
      <c r="FI441" s="396"/>
      <c r="FJ441" s="396"/>
      <c r="FK441" s="396"/>
      <c r="FL441" s="396"/>
      <c r="FM441" s="396"/>
      <c r="FN441" s="396"/>
      <c r="FO441" s="396"/>
      <c r="FP441" s="396"/>
      <c r="FQ441" s="396"/>
      <c r="FR441" s="396"/>
      <c r="FS441" s="396"/>
      <c r="FT441" s="396"/>
      <c r="FU441" s="396"/>
      <c r="FV441" s="396"/>
      <c r="FW441" s="396"/>
      <c r="FX441" s="396"/>
      <c r="FY441" s="396"/>
      <c r="FZ441" s="396"/>
      <c r="GA441" s="396"/>
      <c r="GB441" s="396"/>
      <c r="GC441" s="396"/>
      <c r="GD441" s="396"/>
      <c r="GE441" s="396"/>
      <c r="GF441" s="396"/>
      <c r="GG441" s="396"/>
      <c r="GH441" s="396"/>
      <c r="GI441" s="396"/>
      <c r="GJ441" s="396"/>
      <c r="GK441" s="396"/>
      <c r="GL441" s="396"/>
      <c r="GM441" s="396"/>
      <c r="GN441" s="396"/>
      <c r="GO441" s="396"/>
      <c r="GP441" s="396"/>
      <c r="GQ441" s="396"/>
      <c r="GR441" s="396"/>
      <c r="GS441" s="396"/>
      <c r="GT441" s="396"/>
      <c r="GU441" s="396"/>
      <c r="GV441" s="396"/>
      <c r="GW441" s="396"/>
      <c r="GX441" s="396"/>
      <c r="GY441" s="396"/>
      <c r="GZ441" s="396"/>
      <c r="HA441" s="396"/>
      <c r="HB441" s="396"/>
      <c r="HC441" s="396"/>
      <c r="HD441" s="396"/>
      <c r="HE441" s="396"/>
      <c r="HF441" s="396"/>
      <c r="HG441" s="396"/>
      <c r="HH441" s="396"/>
      <c r="HI441" s="396"/>
      <c r="HJ441" s="396"/>
      <c r="HK441" s="396"/>
      <c r="HL441" s="396"/>
      <c r="HM441" s="396"/>
    </row>
    <row r="442" spans="1:221" s="340" customFormat="1">
      <c r="A442" s="700" t="s">
        <v>638</v>
      </c>
      <c r="B442" s="322"/>
      <c r="C442" s="810">
        <v>20</v>
      </c>
      <c r="D442" s="700" t="s">
        <v>639</v>
      </c>
      <c r="E442" s="322"/>
      <c r="F442" s="810">
        <v>17</v>
      </c>
      <c r="G442" s="322"/>
      <c r="H442" s="322"/>
      <c r="I442" s="322"/>
      <c r="J442" s="322"/>
      <c r="K442" s="322"/>
      <c r="L442" s="322"/>
      <c r="M442" s="322"/>
      <c r="N442" s="322"/>
      <c r="P442" s="341"/>
      <c r="Q442" s="341"/>
      <c r="R442" s="341"/>
      <c r="AJ442" s="396"/>
      <c r="AK442" s="396"/>
      <c r="AL442" s="396"/>
      <c r="AM442" s="396"/>
      <c r="AN442" s="396"/>
      <c r="AO442" s="396"/>
      <c r="AP442" s="396"/>
      <c r="AQ442" s="396"/>
      <c r="AR442" s="396"/>
      <c r="AS442" s="396"/>
      <c r="AT442" s="396"/>
      <c r="AU442" s="396"/>
      <c r="AV442" s="396"/>
      <c r="AW442" s="396"/>
      <c r="AX442" s="396"/>
      <c r="AY442" s="396"/>
      <c r="AZ442" s="396"/>
      <c r="BA442" s="396"/>
      <c r="BB442" s="396"/>
      <c r="BC442" s="396"/>
      <c r="BD442" s="396"/>
      <c r="BE442" s="396"/>
      <c r="BF442" s="396"/>
      <c r="BG442" s="396"/>
      <c r="BH442" s="396"/>
      <c r="BI442" s="396"/>
      <c r="BJ442" s="396"/>
      <c r="BK442" s="396"/>
      <c r="BL442" s="396"/>
      <c r="BM442" s="396"/>
      <c r="BN442" s="396"/>
      <c r="BO442" s="396"/>
      <c r="BP442" s="396"/>
      <c r="BQ442" s="396"/>
      <c r="BR442" s="396"/>
      <c r="BS442" s="396"/>
      <c r="BT442" s="396"/>
      <c r="BU442" s="396"/>
      <c r="BV442" s="396"/>
      <c r="BW442" s="396"/>
      <c r="BX442" s="396"/>
      <c r="BY442" s="396"/>
      <c r="BZ442" s="396"/>
      <c r="CA442" s="396"/>
      <c r="CB442" s="396"/>
      <c r="CC442" s="396"/>
      <c r="CD442" s="396"/>
      <c r="CE442" s="396"/>
      <c r="CF442" s="396"/>
      <c r="CG442" s="396"/>
      <c r="CH442" s="396"/>
      <c r="CI442" s="396"/>
      <c r="CJ442" s="396"/>
      <c r="CK442" s="396"/>
      <c r="CL442" s="396"/>
      <c r="CM442" s="396"/>
      <c r="CN442" s="396"/>
      <c r="CO442" s="396"/>
      <c r="CP442" s="396"/>
      <c r="CQ442" s="396"/>
      <c r="CR442" s="396"/>
      <c r="CS442" s="396"/>
      <c r="CT442" s="396"/>
      <c r="CU442" s="396"/>
      <c r="CV442" s="396"/>
      <c r="CW442" s="396"/>
      <c r="CX442" s="396"/>
      <c r="CY442" s="396"/>
      <c r="CZ442" s="396"/>
      <c r="DA442" s="396"/>
      <c r="DB442" s="396"/>
      <c r="DC442" s="396"/>
      <c r="DD442" s="396"/>
      <c r="DE442" s="396"/>
      <c r="DF442" s="396"/>
      <c r="DG442" s="396"/>
      <c r="DH442" s="396"/>
      <c r="DI442" s="396"/>
      <c r="DJ442" s="396"/>
      <c r="DK442" s="396"/>
      <c r="DL442" s="396"/>
      <c r="DM442" s="396"/>
      <c r="DN442" s="396"/>
      <c r="DO442" s="396"/>
      <c r="DP442" s="396"/>
      <c r="DQ442" s="396"/>
      <c r="DR442" s="396"/>
      <c r="DS442" s="396"/>
      <c r="DT442" s="396"/>
      <c r="DU442" s="396"/>
      <c r="DV442" s="396"/>
      <c r="DW442" s="396"/>
      <c r="DX442" s="396"/>
      <c r="DY442" s="396"/>
      <c r="DZ442" s="396"/>
      <c r="EA442" s="396"/>
      <c r="EB442" s="396"/>
      <c r="EC442" s="396"/>
      <c r="ED442" s="396"/>
      <c r="EE442" s="396"/>
      <c r="EF442" s="396"/>
      <c r="EG442" s="396"/>
      <c r="EH442" s="396"/>
      <c r="EI442" s="396"/>
      <c r="EJ442" s="396"/>
      <c r="EK442" s="396"/>
      <c r="EL442" s="396"/>
      <c r="EM442" s="396"/>
      <c r="EN442" s="396"/>
      <c r="EO442" s="396"/>
      <c r="EP442" s="396"/>
      <c r="EQ442" s="396"/>
      <c r="ER442" s="396"/>
      <c r="ES442" s="396"/>
      <c r="ET442" s="396"/>
      <c r="EU442" s="396"/>
      <c r="EV442" s="396"/>
      <c r="EW442" s="396"/>
      <c r="EX442" s="396"/>
      <c r="EY442" s="396"/>
      <c r="EZ442" s="396"/>
      <c r="FA442" s="396"/>
      <c r="FB442" s="396"/>
      <c r="FC442" s="396"/>
      <c r="FD442" s="396"/>
      <c r="FE442" s="396"/>
      <c r="FF442" s="396"/>
      <c r="FG442" s="396"/>
      <c r="FH442" s="396"/>
      <c r="FI442" s="396"/>
      <c r="FJ442" s="396"/>
      <c r="FK442" s="396"/>
      <c r="FL442" s="396"/>
      <c r="FM442" s="396"/>
      <c r="FN442" s="396"/>
      <c r="FO442" s="396"/>
      <c r="FP442" s="396"/>
      <c r="FQ442" s="396"/>
      <c r="FR442" s="396"/>
      <c r="FS442" s="396"/>
      <c r="FT442" s="396"/>
      <c r="FU442" s="396"/>
      <c r="FV442" s="396"/>
      <c r="FW442" s="396"/>
      <c r="FX442" s="396"/>
      <c r="FY442" s="396"/>
      <c r="FZ442" s="396"/>
      <c r="GA442" s="396"/>
      <c r="GB442" s="396"/>
      <c r="GC442" s="396"/>
      <c r="GD442" s="396"/>
      <c r="GE442" s="396"/>
      <c r="GF442" s="396"/>
      <c r="GG442" s="396"/>
      <c r="GH442" s="396"/>
      <c r="GI442" s="396"/>
      <c r="GJ442" s="396"/>
      <c r="GK442" s="396"/>
      <c r="GL442" s="396"/>
      <c r="GM442" s="396"/>
      <c r="GN442" s="396"/>
      <c r="GO442" s="396"/>
      <c r="GP442" s="396"/>
      <c r="GQ442" s="396"/>
      <c r="GR442" s="396"/>
      <c r="GS442" s="396"/>
      <c r="GT442" s="396"/>
      <c r="GU442" s="396"/>
      <c r="GV442" s="396"/>
      <c r="GW442" s="396"/>
      <c r="GX442" s="396"/>
      <c r="GY442" s="396"/>
      <c r="GZ442" s="396"/>
      <c r="HA442" s="396"/>
      <c r="HB442" s="396"/>
      <c r="HC442" s="396"/>
      <c r="HD442" s="396"/>
      <c r="HE442" s="396"/>
      <c r="HF442" s="396"/>
      <c r="HG442" s="396"/>
      <c r="HH442" s="396"/>
      <c r="HI442" s="396"/>
      <c r="HJ442" s="396"/>
      <c r="HK442" s="396"/>
      <c r="HL442" s="396"/>
      <c r="HM442" s="396"/>
    </row>
    <row r="443" spans="1:221" s="396" customFormat="1">
      <c r="A443" s="700" t="s">
        <v>1058</v>
      </c>
      <c r="B443" s="322"/>
      <c r="C443" s="322"/>
      <c r="D443" s="809">
        <v>120</v>
      </c>
      <c r="E443" s="700" t="s">
        <v>205</v>
      </c>
      <c r="F443" s="809">
        <v>60</v>
      </c>
      <c r="G443" s="700" t="s">
        <v>1059</v>
      </c>
      <c r="H443" s="809">
        <v>50</v>
      </c>
      <c r="I443" s="322"/>
      <c r="J443" s="322"/>
      <c r="K443" s="322"/>
      <c r="L443" s="322"/>
      <c r="M443" s="322"/>
      <c r="N443" s="322"/>
      <c r="O443" s="307"/>
      <c r="P443" s="342"/>
      <c r="Q443" s="342"/>
      <c r="R443" s="343"/>
      <c r="S443" s="307"/>
      <c r="U443" s="348"/>
      <c r="V443" s="307"/>
      <c r="W443" s="307"/>
      <c r="X443" s="348"/>
      <c r="Y443" s="307"/>
    </row>
    <row r="444" spans="1:221" s="396" customFormat="1">
      <c r="A444" s="700" t="s">
        <v>1060</v>
      </c>
      <c r="B444" s="322"/>
      <c r="C444" s="322"/>
      <c r="D444" s="820">
        <v>110</v>
      </c>
      <c r="E444" s="700" t="s">
        <v>205</v>
      </c>
      <c r="F444" s="819">
        <v>60</v>
      </c>
      <c r="G444" s="700" t="s">
        <v>1059</v>
      </c>
      <c r="H444" s="809">
        <v>50</v>
      </c>
      <c r="I444" s="322"/>
      <c r="J444" s="322"/>
      <c r="K444" s="322"/>
      <c r="L444" s="322"/>
      <c r="M444" s="322"/>
      <c r="N444" s="322"/>
      <c r="O444" s="307"/>
      <c r="P444" s="342"/>
      <c r="Q444" s="342"/>
      <c r="R444" s="343"/>
      <c r="S444" s="307"/>
      <c r="U444" s="348"/>
      <c r="V444" s="307"/>
      <c r="W444" s="307"/>
      <c r="X444" s="348"/>
      <c r="Y444" s="307"/>
    </row>
    <row r="445" spans="1:221" s="396" customFormat="1">
      <c r="A445" s="700" t="s">
        <v>206</v>
      </c>
      <c r="B445" s="322"/>
      <c r="C445" s="809">
        <v>12</v>
      </c>
      <c r="D445" s="700" t="s">
        <v>207</v>
      </c>
      <c r="E445" s="322"/>
      <c r="F445" s="809">
        <v>14</v>
      </c>
      <c r="G445" s="322"/>
      <c r="H445" s="322"/>
      <c r="I445" s="322"/>
      <c r="J445" s="700" t="s">
        <v>1936</v>
      </c>
      <c r="K445" s="322"/>
      <c r="L445" s="322"/>
      <c r="M445" s="322"/>
      <c r="N445" s="322"/>
      <c r="O445" s="307"/>
      <c r="P445" s="733"/>
      <c r="Q445" s="342" t="s">
        <v>1462</v>
      </c>
      <c r="R445" s="343"/>
      <c r="S445" s="307"/>
      <c r="U445" s="307"/>
      <c r="V445" s="307"/>
      <c r="W445" s="307"/>
      <c r="X445" s="307"/>
      <c r="Y445" s="307"/>
    </row>
    <row r="446" spans="1:221" s="396" customFormat="1">
      <c r="A446" s="700" t="s">
        <v>646</v>
      </c>
      <c r="B446" s="700" t="s">
        <v>647</v>
      </c>
      <c r="C446" s="821">
        <v>10</v>
      </c>
      <c r="D446" s="700" t="s">
        <v>643</v>
      </c>
      <c r="E446" s="322"/>
      <c r="F446" s="322"/>
      <c r="G446" s="809">
        <v>10.5</v>
      </c>
      <c r="H446" s="700" t="s">
        <v>644</v>
      </c>
      <c r="I446" s="322"/>
      <c r="J446" s="821">
        <v>14.5</v>
      </c>
      <c r="K446" s="700" t="s">
        <v>645</v>
      </c>
      <c r="L446" s="322"/>
      <c r="M446" s="322"/>
      <c r="N446" s="811">
        <v>16.5</v>
      </c>
      <c r="O446" s="307"/>
      <c r="P446" s="733"/>
      <c r="Q446" s="342" t="s">
        <v>1430</v>
      </c>
      <c r="R446" s="343"/>
      <c r="S446" s="307"/>
      <c r="U446" s="307"/>
      <c r="V446" s="307"/>
      <c r="W446" s="307"/>
      <c r="X446" s="307"/>
      <c r="Y446" s="307"/>
    </row>
    <row r="447" spans="1:221" s="396" customFormat="1">
      <c r="A447" s="700" t="s">
        <v>337</v>
      </c>
      <c r="B447" s="322"/>
      <c r="C447" s="809">
        <v>16.5</v>
      </c>
      <c r="D447" s="700" t="s">
        <v>491</v>
      </c>
      <c r="E447" s="322"/>
      <c r="F447" s="322"/>
      <c r="G447" s="820">
        <v>28</v>
      </c>
      <c r="H447" s="700" t="s">
        <v>1463</v>
      </c>
      <c r="I447" s="322"/>
      <c r="J447" s="322"/>
      <c r="K447" s="809">
        <v>25</v>
      </c>
      <c r="L447" s="322"/>
      <c r="M447" s="339"/>
      <c r="N447" s="322"/>
      <c r="O447" s="307"/>
      <c r="P447" s="342"/>
      <c r="Q447" s="342"/>
      <c r="R447" s="343"/>
      <c r="S447" s="307"/>
      <c r="U447" s="307"/>
      <c r="V447" s="307"/>
      <c r="W447" s="307"/>
      <c r="X447" s="307"/>
      <c r="Y447" s="307"/>
    </row>
    <row r="448" spans="1:221" s="396" customFormat="1">
      <c r="A448" s="700" t="s">
        <v>637</v>
      </c>
      <c r="B448" s="322"/>
      <c r="C448" s="322"/>
      <c r="D448" s="822">
        <v>26</v>
      </c>
      <c r="E448" s="700" t="s">
        <v>751</v>
      </c>
      <c r="F448" s="322"/>
      <c r="G448" s="346">
        <v>22</v>
      </c>
      <c r="H448" s="700" t="s">
        <v>1061</v>
      </c>
      <c r="I448" s="322"/>
      <c r="J448" s="322"/>
      <c r="K448" s="809">
        <v>20</v>
      </c>
      <c r="L448" s="700"/>
      <c r="M448" s="577"/>
      <c r="N448" s="322"/>
      <c r="O448" s="307"/>
      <c r="P448" s="307"/>
      <c r="Q448" s="307"/>
      <c r="R448" s="307"/>
      <c r="S448" s="307"/>
      <c r="T448" s="307"/>
      <c r="U448" s="307"/>
      <c r="V448" s="307"/>
      <c r="W448" s="307"/>
      <c r="X448" s="307"/>
      <c r="Y448" s="307"/>
    </row>
    <row r="449" spans="1:25" s="396" customFormat="1">
      <c r="A449" s="593" t="s">
        <v>640</v>
      </c>
      <c r="B449" s="305"/>
      <c r="C449" s="700" t="s">
        <v>208</v>
      </c>
      <c r="D449" s="322"/>
      <c r="E449" s="809">
        <v>7</v>
      </c>
      <c r="F449" s="700" t="s">
        <v>209</v>
      </c>
      <c r="G449" s="809">
        <v>8</v>
      </c>
      <c r="H449" s="700" t="s">
        <v>26</v>
      </c>
      <c r="I449" s="809">
        <v>9</v>
      </c>
      <c r="J449" s="347"/>
      <c r="K449" s="347"/>
      <c r="L449" s="322"/>
      <c r="M449" s="322"/>
      <c r="N449" s="339"/>
      <c r="O449" s="307"/>
      <c r="P449" s="307"/>
      <c r="Q449" s="307"/>
      <c r="R449" s="307"/>
      <c r="S449" s="307"/>
      <c r="T449" s="348"/>
      <c r="U449" s="307"/>
      <c r="V449" s="307"/>
      <c r="W449" s="307"/>
      <c r="X449" s="348"/>
      <c r="Y449" s="307"/>
    </row>
    <row r="450" spans="1:25" s="396" customFormat="1">
      <c r="A450" s="593" t="s">
        <v>641</v>
      </c>
      <c r="B450" s="305"/>
      <c r="C450" s="700" t="s">
        <v>208</v>
      </c>
      <c r="D450" s="322"/>
      <c r="E450" s="809">
        <v>7</v>
      </c>
      <c r="F450" s="700" t="s">
        <v>209</v>
      </c>
      <c r="G450" s="809">
        <v>8</v>
      </c>
      <c r="H450" s="700" t="s">
        <v>26</v>
      </c>
      <c r="I450" s="809">
        <v>9</v>
      </c>
      <c r="J450" s="700" t="s">
        <v>642</v>
      </c>
      <c r="K450" s="821">
        <v>10</v>
      </c>
      <c r="L450" s="347"/>
      <c r="M450" s="307"/>
      <c r="N450" s="322"/>
      <c r="O450" s="307"/>
      <c r="P450" s="307"/>
      <c r="Q450" s="307"/>
      <c r="R450" s="307"/>
      <c r="S450" s="307"/>
      <c r="T450" s="307"/>
      <c r="U450" s="307"/>
      <c r="V450" s="307"/>
      <c r="W450" s="307"/>
      <c r="X450" s="307"/>
      <c r="Y450" s="307"/>
    </row>
    <row r="451" spans="1:25" s="396" customFormat="1" ht="16.5" thickBot="1">
      <c r="A451" s="322"/>
      <c r="B451" s="322"/>
      <c r="C451" s="349"/>
      <c r="D451" s="322"/>
      <c r="E451" s="322"/>
      <c r="F451" s="349"/>
      <c r="G451" s="700" t="s">
        <v>678</v>
      </c>
      <c r="H451" s="700"/>
      <c r="I451" s="809">
        <v>18</v>
      </c>
      <c r="J451" s="823" t="s">
        <v>2142</v>
      </c>
      <c r="K451" s="322"/>
      <c r="L451" s="322"/>
      <c r="M451" s="349"/>
      <c r="N451" s="322"/>
      <c r="O451" s="307"/>
      <c r="P451" s="307"/>
      <c r="Q451" s="307"/>
      <c r="R451" s="307"/>
      <c r="S451" s="307"/>
      <c r="T451" s="307"/>
      <c r="U451" s="307"/>
      <c r="V451" s="307"/>
      <c r="W451" s="307"/>
      <c r="X451" s="307"/>
      <c r="Y451" s="307"/>
    </row>
    <row r="452" spans="1:25" s="396" customFormat="1">
      <c r="A452" s="303" t="s">
        <v>1464</v>
      </c>
      <c r="B452" s="350"/>
      <c r="C452" s="351"/>
      <c r="D452" s="352"/>
      <c r="E452" s="273"/>
      <c r="F452" s="273"/>
      <c r="G452" s="273"/>
      <c r="H452" s="290"/>
      <c r="I452" s="290"/>
      <c r="J452" s="290"/>
      <c r="K452" s="290"/>
      <c r="L452" s="296"/>
      <c r="M452" s="295"/>
      <c r="N452" s="298"/>
    </row>
    <row r="453" spans="1:25" s="396" customFormat="1">
      <c r="A453" s="309"/>
      <c r="B453" s="291" t="s">
        <v>854</v>
      </c>
      <c r="C453" s="292" t="s">
        <v>1062</v>
      </c>
      <c r="D453" s="293"/>
      <c r="E453" s="294">
        <v>14</v>
      </c>
      <c r="F453" s="295"/>
      <c r="G453" s="295"/>
      <c r="H453" s="295"/>
      <c r="I453" s="296"/>
      <c r="J453" s="300"/>
      <c r="K453" s="300"/>
      <c r="L453" s="296">
        <v>28</v>
      </c>
      <c r="M453" s="295">
        <v>14</v>
      </c>
      <c r="N453" s="298">
        <v>3</v>
      </c>
      <c r="O453" s="295" t="s">
        <v>321</v>
      </c>
    </row>
    <row r="454" spans="1:25" s="396" customFormat="1">
      <c r="A454" s="309"/>
      <c r="B454" s="291" t="s">
        <v>854</v>
      </c>
      <c r="C454" s="292" t="s">
        <v>1063</v>
      </c>
      <c r="D454" s="293"/>
      <c r="E454" s="294">
        <v>15</v>
      </c>
      <c r="F454" s="295"/>
      <c r="G454" s="295"/>
      <c r="H454" s="295"/>
      <c r="I454" s="296"/>
      <c r="J454" s="300"/>
      <c r="K454" s="300"/>
      <c r="L454" s="296">
        <v>30</v>
      </c>
      <c r="M454" s="295">
        <v>15</v>
      </c>
      <c r="N454" s="298">
        <v>3</v>
      </c>
      <c r="O454" s="295" t="s">
        <v>321</v>
      </c>
    </row>
    <row r="455" spans="1:25" s="396" customFormat="1">
      <c r="A455" s="309"/>
      <c r="B455" s="291"/>
      <c r="C455" s="292"/>
      <c r="D455" s="293"/>
      <c r="E455" s="294"/>
      <c r="F455" s="295"/>
      <c r="G455" s="295"/>
      <c r="H455" s="295"/>
      <c r="I455" s="296"/>
      <c r="J455" s="300"/>
      <c r="K455" s="300"/>
      <c r="L455" s="296"/>
      <c r="M455" s="295"/>
      <c r="N455" s="298"/>
      <c r="O455" s="295"/>
    </row>
    <row r="456" spans="1:25" s="396" customFormat="1">
      <c r="A456" s="309" t="s">
        <v>78</v>
      </c>
      <c r="B456" s="291" t="s">
        <v>854</v>
      </c>
      <c r="C456" s="292" t="s">
        <v>1064</v>
      </c>
      <c r="D456" s="293"/>
      <c r="E456" s="294">
        <v>19</v>
      </c>
      <c r="F456" s="295"/>
      <c r="G456" s="295"/>
      <c r="H456" s="295"/>
      <c r="I456" s="296"/>
      <c r="J456" s="300"/>
      <c r="K456" s="300"/>
      <c r="L456" s="296">
        <v>38</v>
      </c>
      <c r="M456" s="295">
        <v>19</v>
      </c>
      <c r="N456" s="298">
        <v>3</v>
      </c>
      <c r="O456" s="295"/>
    </row>
    <row r="457" spans="1:25" s="396" customFormat="1">
      <c r="A457" s="309" t="s">
        <v>840</v>
      </c>
      <c r="B457" s="291" t="s">
        <v>854</v>
      </c>
      <c r="C457" s="292" t="s">
        <v>1064</v>
      </c>
      <c r="D457" s="293"/>
      <c r="E457" s="294">
        <v>23</v>
      </c>
      <c r="F457" s="295"/>
      <c r="G457" s="295"/>
      <c r="H457" s="295"/>
      <c r="I457" s="296"/>
      <c r="J457" s="300"/>
      <c r="K457" s="300"/>
      <c r="L457" s="296">
        <v>46</v>
      </c>
      <c r="M457" s="295">
        <v>23</v>
      </c>
      <c r="N457" s="298">
        <v>3</v>
      </c>
      <c r="O457" s="295"/>
    </row>
    <row r="458" spans="1:25" s="396" customFormat="1">
      <c r="A458" s="309" t="s">
        <v>351</v>
      </c>
      <c r="B458" s="291" t="s">
        <v>854</v>
      </c>
      <c r="C458" s="292" t="s">
        <v>1064</v>
      </c>
      <c r="D458" s="293"/>
      <c r="E458" s="294">
        <v>26</v>
      </c>
      <c r="F458" s="295"/>
      <c r="G458" s="295"/>
      <c r="H458" s="295"/>
      <c r="I458" s="296"/>
      <c r="J458" s="300"/>
      <c r="K458" s="300"/>
      <c r="L458" s="296">
        <v>49</v>
      </c>
      <c r="M458" s="295">
        <v>23</v>
      </c>
      <c r="N458" s="298">
        <v>3</v>
      </c>
      <c r="O458" s="295"/>
    </row>
    <row r="459" spans="1:25" s="396" customFormat="1">
      <c r="A459" s="309"/>
      <c r="B459" s="291"/>
      <c r="C459" s="292"/>
      <c r="D459" s="293"/>
      <c r="E459" s="294"/>
      <c r="F459" s="295"/>
      <c r="G459" s="295"/>
      <c r="H459" s="295"/>
      <c r="I459" s="296"/>
      <c r="J459" s="300"/>
      <c r="K459" s="300"/>
      <c r="L459" s="296"/>
      <c r="M459" s="295"/>
      <c r="N459" s="298"/>
      <c r="O459" s="305"/>
    </row>
    <row r="460" spans="1:25" s="648" customFormat="1">
      <c r="A460" s="645" t="s">
        <v>78</v>
      </c>
      <c r="B460" s="53" t="s">
        <v>854</v>
      </c>
      <c r="C460" s="258" t="s">
        <v>1066</v>
      </c>
      <c r="D460" s="62"/>
      <c r="E460" s="261">
        <v>16</v>
      </c>
      <c r="F460" s="262" t="s">
        <v>1065</v>
      </c>
      <c r="G460" s="262"/>
      <c r="H460" s="262" t="s">
        <v>25</v>
      </c>
      <c r="I460" s="264"/>
      <c r="J460" s="265"/>
      <c r="K460" s="265"/>
      <c r="L460" s="264">
        <v>27</v>
      </c>
      <c r="M460" s="262">
        <v>11</v>
      </c>
      <c r="N460" s="266">
        <v>3</v>
      </c>
      <c r="O460" s="647"/>
    </row>
    <row r="461" spans="1:25" s="648" customFormat="1">
      <c r="A461" s="645" t="s">
        <v>1067</v>
      </c>
      <c r="B461" s="53" t="s">
        <v>854</v>
      </c>
      <c r="C461" s="258" t="s">
        <v>1066</v>
      </c>
      <c r="D461" s="62"/>
      <c r="E461" s="261">
        <v>19.5</v>
      </c>
      <c r="F461" s="262" t="s">
        <v>1065</v>
      </c>
      <c r="G461" s="262"/>
      <c r="H461" s="262" t="s">
        <v>25</v>
      </c>
      <c r="I461" s="264"/>
      <c r="J461" s="265"/>
      <c r="K461" s="265"/>
      <c r="L461" s="264">
        <v>35</v>
      </c>
      <c r="M461" s="262">
        <v>15.5</v>
      </c>
      <c r="N461" s="266">
        <v>3</v>
      </c>
      <c r="O461" s="647"/>
    </row>
    <row r="462" spans="1:25" s="648" customFormat="1">
      <c r="A462" s="645" t="s">
        <v>395</v>
      </c>
      <c r="B462" s="53" t="s">
        <v>854</v>
      </c>
      <c r="C462" s="258" t="s">
        <v>1066</v>
      </c>
      <c r="D462" s="62"/>
      <c r="E462" s="261">
        <v>21.5</v>
      </c>
      <c r="F462" s="262" t="s">
        <v>1065</v>
      </c>
      <c r="G462" s="262"/>
      <c r="H462" s="262" t="s">
        <v>25</v>
      </c>
      <c r="I462" s="264"/>
      <c r="J462" s="265"/>
      <c r="K462" s="265"/>
      <c r="L462" s="264">
        <v>38</v>
      </c>
      <c r="M462" s="262">
        <v>16.5</v>
      </c>
      <c r="N462" s="266">
        <v>3</v>
      </c>
      <c r="O462" s="647"/>
    </row>
    <row r="463" spans="1:25" s="648" customFormat="1">
      <c r="A463" s="645" t="s">
        <v>1767</v>
      </c>
      <c r="B463" s="53" t="s">
        <v>854</v>
      </c>
      <c r="C463" s="664" t="s">
        <v>1465</v>
      </c>
      <c r="D463" s="62"/>
      <c r="E463" s="261">
        <v>17</v>
      </c>
      <c r="F463" s="262"/>
      <c r="G463" s="262"/>
      <c r="H463" s="263"/>
      <c r="I463" s="264"/>
      <c r="J463" s="265"/>
      <c r="K463" s="265"/>
      <c r="L463" s="264">
        <v>34</v>
      </c>
      <c r="M463" s="262">
        <v>17.5</v>
      </c>
      <c r="N463" s="266">
        <v>2</v>
      </c>
      <c r="O463" s="647"/>
    </row>
    <row r="464" spans="1:25" s="648" customFormat="1">
      <c r="A464" s="645" t="s">
        <v>395</v>
      </c>
      <c r="B464" s="53" t="s">
        <v>854</v>
      </c>
      <c r="C464" s="664" t="s">
        <v>1465</v>
      </c>
      <c r="D464" s="62"/>
      <c r="E464" s="261">
        <v>17.8</v>
      </c>
      <c r="F464" s="262"/>
      <c r="G464" s="262"/>
      <c r="H464" s="263"/>
      <c r="I464" s="264"/>
      <c r="J464" s="265"/>
      <c r="K464" s="265"/>
      <c r="L464" s="264">
        <v>35</v>
      </c>
      <c r="M464" s="262">
        <v>17.5</v>
      </c>
      <c r="N464" s="266">
        <v>2</v>
      </c>
      <c r="O464" s="647"/>
    </row>
    <row r="465" spans="1:15" s="648" customFormat="1">
      <c r="A465" s="645" t="s">
        <v>1767</v>
      </c>
      <c r="B465" s="53" t="s">
        <v>854</v>
      </c>
      <c r="C465" s="664" t="s">
        <v>1122</v>
      </c>
      <c r="D465" s="62"/>
      <c r="E465" s="261">
        <v>18</v>
      </c>
      <c r="F465" s="262"/>
      <c r="G465" s="262"/>
      <c r="H465" s="263"/>
      <c r="I465" s="264"/>
      <c r="J465" s="265"/>
      <c r="K465" s="265"/>
      <c r="L465" s="264">
        <v>36</v>
      </c>
      <c r="M465" s="262">
        <v>18</v>
      </c>
      <c r="N465" s="266">
        <v>2</v>
      </c>
      <c r="O465" s="647"/>
    </row>
    <row r="466" spans="1:15" s="648" customFormat="1">
      <c r="A466" s="645" t="s">
        <v>395</v>
      </c>
      <c r="B466" s="53" t="s">
        <v>854</v>
      </c>
      <c r="C466" s="664" t="s">
        <v>1122</v>
      </c>
      <c r="D466" s="62"/>
      <c r="E466" s="261">
        <v>18.5</v>
      </c>
      <c r="F466" s="262"/>
      <c r="G466" s="262"/>
      <c r="H466" s="263"/>
      <c r="I466" s="264"/>
      <c r="J466" s="265"/>
      <c r="K466" s="265"/>
      <c r="L466" s="264">
        <v>37</v>
      </c>
      <c r="M466" s="262">
        <v>18.5</v>
      </c>
      <c r="N466" s="266">
        <v>2</v>
      </c>
      <c r="O466" s="647"/>
    </row>
    <row r="467" spans="1:15" s="396" customFormat="1">
      <c r="A467" s="309" t="s">
        <v>78</v>
      </c>
      <c r="B467" s="291" t="s">
        <v>854</v>
      </c>
      <c r="C467" s="353" t="s">
        <v>890</v>
      </c>
      <c r="D467" s="293"/>
      <c r="E467" s="294">
        <v>16</v>
      </c>
      <c r="F467" s="295"/>
      <c r="G467" s="295"/>
      <c r="H467" s="273" t="s">
        <v>290</v>
      </c>
      <c r="I467" s="296"/>
      <c r="J467" s="300"/>
      <c r="K467" s="300"/>
      <c r="L467" s="296">
        <v>29</v>
      </c>
      <c r="M467" s="295">
        <v>13</v>
      </c>
      <c r="N467" s="298">
        <v>2</v>
      </c>
    </row>
    <row r="468" spans="1:15" s="396" customFormat="1">
      <c r="A468" s="309" t="s">
        <v>352</v>
      </c>
      <c r="B468" s="291" t="s">
        <v>854</v>
      </c>
      <c r="C468" s="353" t="s">
        <v>890</v>
      </c>
      <c r="D468" s="293"/>
      <c r="E468" s="294">
        <v>20</v>
      </c>
      <c r="F468" s="295" t="s">
        <v>1466</v>
      </c>
      <c r="G468" s="295"/>
      <c r="H468" s="273" t="s">
        <v>290</v>
      </c>
      <c r="I468" s="296"/>
      <c r="J468" s="300"/>
      <c r="K468" s="300"/>
      <c r="L468" s="296">
        <v>36</v>
      </c>
      <c r="M468" s="295">
        <v>16</v>
      </c>
      <c r="N468" s="298">
        <v>2</v>
      </c>
    </row>
    <row r="469" spans="1:15" s="396" customFormat="1">
      <c r="A469" s="309" t="s">
        <v>464</v>
      </c>
      <c r="B469" s="291" t="s">
        <v>854</v>
      </c>
      <c r="C469" s="353" t="s">
        <v>890</v>
      </c>
      <c r="D469" s="293"/>
      <c r="E469" s="294">
        <v>22</v>
      </c>
      <c r="F469" s="295" t="s">
        <v>1467</v>
      </c>
      <c r="G469" s="295"/>
      <c r="H469" s="273" t="s">
        <v>290</v>
      </c>
      <c r="I469" s="296"/>
      <c r="J469" s="300"/>
      <c r="K469" s="300"/>
      <c r="L469" s="296">
        <v>40</v>
      </c>
      <c r="M469" s="295">
        <v>18</v>
      </c>
      <c r="N469" s="298">
        <v>2</v>
      </c>
    </row>
    <row r="470" spans="1:15" s="648" customFormat="1">
      <c r="A470" s="645" t="s">
        <v>78</v>
      </c>
      <c r="B470" s="53" t="s">
        <v>854</v>
      </c>
      <c r="C470" s="664" t="s">
        <v>1069</v>
      </c>
      <c r="D470" s="62"/>
      <c r="E470" s="261">
        <v>19</v>
      </c>
      <c r="F470" s="262" t="s">
        <v>1065</v>
      </c>
      <c r="G470" s="262"/>
      <c r="H470" s="263"/>
      <c r="I470" s="264"/>
      <c r="J470" s="265"/>
      <c r="K470" s="265"/>
      <c r="L470" s="264">
        <v>32</v>
      </c>
      <c r="M470" s="262">
        <v>13</v>
      </c>
      <c r="N470" s="266">
        <v>3</v>
      </c>
    </row>
    <row r="471" spans="1:15" s="648" customFormat="1">
      <c r="A471" s="645" t="s">
        <v>1067</v>
      </c>
      <c r="B471" s="53" t="s">
        <v>854</v>
      </c>
      <c r="C471" s="664" t="s">
        <v>1069</v>
      </c>
      <c r="D471" s="62"/>
      <c r="E471" s="261">
        <v>23</v>
      </c>
      <c r="F471" s="262" t="s">
        <v>1065</v>
      </c>
      <c r="G471" s="262"/>
      <c r="H471" s="263"/>
      <c r="I471" s="264"/>
      <c r="J471" s="265"/>
      <c r="K471" s="265"/>
      <c r="L471" s="264">
        <v>40</v>
      </c>
      <c r="M471" s="262">
        <v>17</v>
      </c>
      <c r="N471" s="266">
        <v>3</v>
      </c>
    </row>
    <row r="472" spans="1:15" s="648" customFormat="1">
      <c r="A472" s="645" t="s">
        <v>395</v>
      </c>
      <c r="B472" s="53" t="s">
        <v>854</v>
      </c>
      <c r="C472" s="664" t="s">
        <v>1069</v>
      </c>
      <c r="D472" s="62"/>
      <c r="E472" s="261">
        <v>26</v>
      </c>
      <c r="F472" s="262" t="s">
        <v>1065</v>
      </c>
      <c r="G472" s="262"/>
      <c r="H472" s="263"/>
      <c r="I472" s="264"/>
      <c r="J472" s="265"/>
      <c r="K472" s="265"/>
      <c r="L472" s="264">
        <v>46</v>
      </c>
      <c r="M472" s="262">
        <v>20</v>
      </c>
      <c r="N472" s="266">
        <v>3</v>
      </c>
    </row>
    <row r="473" spans="1:15" s="648" customFormat="1">
      <c r="A473" s="645" t="s">
        <v>78</v>
      </c>
      <c r="B473" s="53" t="s">
        <v>854</v>
      </c>
      <c r="C473" s="258" t="s">
        <v>332</v>
      </c>
      <c r="D473" s="62"/>
      <c r="E473" s="261">
        <v>19</v>
      </c>
      <c r="F473" s="262" t="s">
        <v>1065</v>
      </c>
      <c r="G473" s="262"/>
      <c r="H473" s="263"/>
      <c r="I473" s="264"/>
      <c r="J473" s="265"/>
      <c r="K473" s="265"/>
      <c r="L473" s="264">
        <v>32</v>
      </c>
      <c r="M473" s="262">
        <v>13</v>
      </c>
      <c r="N473" s="266">
        <v>3</v>
      </c>
    </row>
    <row r="474" spans="1:15" s="648" customFormat="1">
      <c r="A474" s="645" t="s">
        <v>1067</v>
      </c>
      <c r="B474" s="53" t="s">
        <v>854</v>
      </c>
      <c r="C474" s="258" t="s">
        <v>332</v>
      </c>
      <c r="D474" s="62"/>
      <c r="E474" s="261">
        <v>23</v>
      </c>
      <c r="F474" s="262" t="s">
        <v>1065</v>
      </c>
      <c r="G474" s="262"/>
      <c r="H474" s="263"/>
      <c r="I474" s="264"/>
      <c r="J474" s="265"/>
      <c r="K474" s="265"/>
      <c r="L474" s="264">
        <v>40</v>
      </c>
      <c r="M474" s="262">
        <v>17</v>
      </c>
      <c r="N474" s="266">
        <v>3</v>
      </c>
    </row>
    <row r="475" spans="1:15" s="648" customFormat="1">
      <c r="A475" s="645" t="s">
        <v>395</v>
      </c>
      <c r="B475" s="53" t="s">
        <v>854</v>
      </c>
      <c r="C475" s="258" t="s">
        <v>332</v>
      </c>
      <c r="D475" s="62"/>
      <c r="E475" s="261">
        <v>26</v>
      </c>
      <c r="F475" s="262" t="s">
        <v>1065</v>
      </c>
      <c r="G475" s="262"/>
      <c r="H475" s="263"/>
      <c r="I475" s="264"/>
      <c r="J475" s="265"/>
      <c r="K475" s="265"/>
      <c r="L475" s="264">
        <v>46</v>
      </c>
      <c r="M475" s="262">
        <v>20</v>
      </c>
      <c r="N475" s="266">
        <v>3</v>
      </c>
    </row>
    <row r="476" spans="1:15" s="648" customFormat="1">
      <c r="A476" s="645" t="s">
        <v>78</v>
      </c>
      <c r="B476" s="53" t="s">
        <v>854</v>
      </c>
      <c r="C476" s="664" t="s">
        <v>1070</v>
      </c>
      <c r="D476" s="62"/>
      <c r="E476" s="261">
        <v>19</v>
      </c>
      <c r="F476" s="262" t="s">
        <v>1065</v>
      </c>
      <c r="G476" s="262"/>
      <c r="H476" s="263"/>
      <c r="I476" s="264"/>
      <c r="J476" s="265"/>
      <c r="K476" s="265"/>
      <c r="L476" s="264">
        <v>32</v>
      </c>
      <c r="M476" s="262">
        <v>13</v>
      </c>
      <c r="N476" s="266">
        <v>3</v>
      </c>
    </row>
    <row r="477" spans="1:15" s="648" customFormat="1">
      <c r="A477" s="645" t="s">
        <v>1067</v>
      </c>
      <c r="B477" s="53" t="s">
        <v>854</v>
      </c>
      <c r="C477" s="664" t="s">
        <v>1070</v>
      </c>
      <c r="D477" s="62"/>
      <c r="E477" s="261">
        <v>23</v>
      </c>
      <c r="F477" s="262" t="s">
        <v>1065</v>
      </c>
      <c r="G477" s="262"/>
      <c r="H477" s="263"/>
      <c r="I477" s="264"/>
      <c r="J477" s="265"/>
      <c r="K477" s="265"/>
      <c r="L477" s="264">
        <v>40</v>
      </c>
      <c r="M477" s="262">
        <v>17</v>
      </c>
      <c r="N477" s="266">
        <v>3</v>
      </c>
    </row>
    <row r="478" spans="1:15" s="648" customFormat="1">
      <c r="A478" s="645" t="s">
        <v>395</v>
      </c>
      <c r="B478" s="53" t="s">
        <v>854</v>
      </c>
      <c r="C478" s="664" t="s">
        <v>1070</v>
      </c>
      <c r="D478" s="62"/>
      <c r="E478" s="261">
        <v>26</v>
      </c>
      <c r="F478" s="262" t="s">
        <v>1065</v>
      </c>
      <c r="G478" s="262"/>
      <c r="H478" s="263"/>
      <c r="I478" s="264"/>
      <c r="J478" s="265"/>
      <c r="K478" s="265"/>
      <c r="L478" s="264">
        <v>46</v>
      </c>
      <c r="M478" s="262">
        <v>20</v>
      </c>
      <c r="N478" s="266">
        <v>3</v>
      </c>
    </row>
    <row r="479" spans="1:15" s="396" customFormat="1">
      <c r="A479" s="309"/>
      <c r="B479" s="291"/>
      <c r="C479" s="353"/>
      <c r="D479" s="293"/>
      <c r="E479" s="294"/>
      <c r="F479" s="295"/>
      <c r="G479" s="295"/>
      <c r="H479" s="273"/>
      <c r="I479" s="296"/>
      <c r="J479" s="300"/>
      <c r="K479" s="300"/>
      <c r="L479" s="296"/>
      <c r="M479" s="295"/>
      <c r="N479" s="298"/>
    </row>
    <row r="480" spans="1:15" s="648" customFormat="1">
      <c r="A480" s="645" t="s">
        <v>78</v>
      </c>
      <c r="B480" s="53" t="s">
        <v>854</v>
      </c>
      <c r="C480" s="258" t="s">
        <v>52</v>
      </c>
      <c r="D480" s="62"/>
      <c r="E480" s="261">
        <v>21</v>
      </c>
      <c r="F480" s="262"/>
      <c r="G480" s="262"/>
      <c r="H480" s="262"/>
      <c r="I480" s="264"/>
      <c r="J480" s="265"/>
      <c r="K480" s="265"/>
      <c r="L480" s="264">
        <v>42</v>
      </c>
      <c r="M480" s="262">
        <v>21</v>
      </c>
      <c r="N480" s="266">
        <v>3</v>
      </c>
      <c r="O480" s="262"/>
    </row>
    <row r="481" spans="1:15" s="648" customFormat="1" ht="15" customHeight="1">
      <c r="A481" s="645" t="s">
        <v>840</v>
      </c>
      <c r="B481" s="53" t="s">
        <v>854</v>
      </c>
      <c r="C481" s="258" t="s">
        <v>52</v>
      </c>
      <c r="D481" s="62"/>
      <c r="E481" s="261">
        <v>24</v>
      </c>
      <c r="F481" s="262"/>
      <c r="G481" s="262"/>
      <c r="H481" s="262"/>
      <c r="I481" s="264"/>
      <c r="J481" s="265"/>
      <c r="K481" s="265"/>
      <c r="L481" s="264">
        <v>47</v>
      </c>
      <c r="M481" s="262">
        <v>23</v>
      </c>
      <c r="N481" s="266">
        <v>3</v>
      </c>
      <c r="O481" s="262"/>
    </row>
    <row r="482" spans="1:15" s="648" customFormat="1">
      <c r="A482" s="645" t="s">
        <v>351</v>
      </c>
      <c r="B482" s="53" t="s">
        <v>854</v>
      </c>
      <c r="C482" s="258" t="s">
        <v>52</v>
      </c>
      <c r="D482" s="62"/>
      <c r="E482" s="261">
        <v>29</v>
      </c>
      <c r="F482" s="262"/>
      <c r="G482" s="262"/>
      <c r="H482" s="262"/>
      <c r="I482" s="264"/>
      <c r="J482" s="265"/>
      <c r="K482" s="265"/>
      <c r="L482" s="264">
        <v>53</v>
      </c>
      <c r="M482" s="262">
        <v>24</v>
      </c>
      <c r="N482" s="266">
        <v>3</v>
      </c>
      <c r="O482" s="262"/>
    </row>
    <row r="483" spans="1:15" s="648" customFormat="1">
      <c r="A483" s="645" t="s">
        <v>840</v>
      </c>
      <c r="B483" s="53" t="s">
        <v>854</v>
      </c>
      <c r="C483" s="258" t="s">
        <v>53</v>
      </c>
      <c r="D483" s="62"/>
      <c r="E483" s="261">
        <v>25</v>
      </c>
      <c r="F483" s="262"/>
      <c r="G483" s="262"/>
      <c r="H483" s="262"/>
      <c r="I483" s="264"/>
      <c r="J483" s="265"/>
      <c r="K483" s="265"/>
      <c r="L483" s="264">
        <v>49</v>
      </c>
      <c r="M483" s="262">
        <v>24</v>
      </c>
      <c r="N483" s="266">
        <v>3</v>
      </c>
      <c r="O483" s="262"/>
    </row>
    <row r="484" spans="1:15" s="648" customFormat="1">
      <c r="A484" s="645" t="s">
        <v>351</v>
      </c>
      <c r="B484" s="53" t="s">
        <v>854</v>
      </c>
      <c r="C484" s="258" t="s">
        <v>53</v>
      </c>
      <c r="D484" s="62"/>
      <c r="E484" s="261">
        <v>29</v>
      </c>
      <c r="F484" s="262"/>
      <c r="G484" s="262"/>
      <c r="H484" s="262"/>
      <c r="I484" s="264"/>
      <c r="J484" s="265"/>
      <c r="K484" s="265"/>
      <c r="L484" s="264">
        <v>53</v>
      </c>
      <c r="M484" s="262">
        <v>24</v>
      </c>
      <c r="N484" s="266">
        <v>3</v>
      </c>
      <c r="O484" s="262"/>
    </row>
    <row r="485" spans="1:15" s="396" customFormat="1">
      <c r="A485" s="309"/>
      <c r="B485" s="291" t="s">
        <v>854</v>
      </c>
      <c r="C485" s="292" t="s">
        <v>138</v>
      </c>
      <c r="D485" s="293"/>
      <c r="E485" s="294"/>
      <c r="F485" s="295" t="s">
        <v>54</v>
      </c>
      <c r="G485" s="295"/>
      <c r="H485" s="273"/>
      <c r="I485" s="296"/>
      <c r="J485" s="300"/>
      <c r="K485" s="300"/>
      <c r="L485" s="296">
        <v>50</v>
      </c>
      <c r="M485" s="295">
        <v>25</v>
      </c>
      <c r="N485" s="298">
        <v>3</v>
      </c>
    </row>
    <row r="486" spans="1:15" s="648" customFormat="1">
      <c r="A486" s="645" t="s">
        <v>78</v>
      </c>
      <c r="B486" s="53" t="s">
        <v>854</v>
      </c>
      <c r="C486" s="258" t="s">
        <v>1071</v>
      </c>
      <c r="D486" s="62"/>
      <c r="E486" s="261">
        <v>31</v>
      </c>
      <c r="F486" s="262"/>
      <c r="G486" s="262"/>
      <c r="H486" s="263"/>
      <c r="I486" s="483" t="s">
        <v>1835</v>
      </c>
      <c r="J486" s="265"/>
      <c r="K486" s="265"/>
      <c r="L486" s="264">
        <v>57</v>
      </c>
      <c r="M486" s="262">
        <v>26</v>
      </c>
      <c r="N486" s="266">
        <v>5</v>
      </c>
    </row>
    <row r="487" spans="1:15" s="648" customFormat="1">
      <c r="A487" s="645" t="s">
        <v>1480</v>
      </c>
      <c r="B487" s="53" t="s">
        <v>854</v>
      </c>
      <c r="C487" s="258" t="s">
        <v>1071</v>
      </c>
      <c r="D487" s="62"/>
      <c r="E487" s="261">
        <v>33</v>
      </c>
      <c r="F487" s="262"/>
      <c r="G487" s="262"/>
      <c r="H487" s="263"/>
      <c r="I487" s="483" t="s">
        <v>1835</v>
      </c>
      <c r="J487" s="265"/>
      <c r="K487" s="265"/>
      <c r="L487" s="264">
        <v>61</v>
      </c>
      <c r="M487" s="262">
        <v>28</v>
      </c>
      <c r="N487" s="266">
        <v>5</v>
      </c>
    </row>
    <row r="488" spans="1:15" s="648" customFormat="1">
      <c r="A488" s="645" t="s">
        <v>395</v>
      </c>
      <c r="B488" s="53" t="s">
        <v>854</v>
      </c>
      <c r="C488" s="258" t="s">
        <v>1071</v>
      </c>
      <c r="D488" s="62"/>
      <c r="E488" s="261">
        <v>37</v>
      </c>
      <c r="F488" s="262"/>
      <c r="G488" s="262"/>
      <c r="H488" s="263"/>
      <c r="I488" s="483" t="s">
        <v>1835</v>
      </c>
      <c r="J488" s="265"/>
      <c r="K488" s="265"/>
      <c r="L488" s="264">
        <v>69</v>
      </c>
      <c r="M488" s="262">
        <v>32</v>
      </c>
      <c r="N488" s="266">
        <v>5</v>
      </c>
    </row>
    <row r="489" spans="1:15" s="396" customFormat="1">
      <c r="A489" s="309"/>
      <c r="B489" s="291" t="s">
        <v>854</v>
      </c>
      <c r="C489" s="292" t="s">
        <v>204</v>
      </c>
      <c r="D489" s="293"/>
      <c r="E489" s="294">
        <v>0</v>
      </c>
      <c r="F489" s="295" t="s">
        <v>350</v>
      </c>
      <c r="G489" s="295"/>
      <c r="H489" s="273"/>
      <c r="I489" s="290"/>
      <c r="J489" s="300"/>
      <c r="K489" s="300"/>
      <c r="L489" s="296"/>
      <c r="M489" s="295"/>
      <c r="N489" s="298"/>
    </row>
    <row r="490" spans="1:15" s="648" customFormat="1">
      <c r="A490" s="645" t="s">
        <v>78</v>
      </c>
      <c r="B490" s="53" t="s">
        <v>854</v>
      </c>
      <c r="C490" s="258" t="s">
        <v>1468</v>
      </c>
      <c r="D490" s="62"/>
      <c r="E490" s="261">
        <v>24</v>
      </c>
      <c r="F490" s="262"/>
      <c r="G490" s="262"/>
      <c r="H490" s="262"/>
      <c r="I490" s="264"/>
      <c r="J490" s="265"/>
      <c r="K490" s="265"/>
      <c r="L490" s="264">
        <v>48</v>
      </c>
      <c r="M490" s="262">
        <v>24</v>
      </c>
      <c r="N490" s="266">
        <v>3</v>
      </c>
      <c r="O490" s="262"/>
    </row>
    <row r="491" spans="1:15" s="648" customFormat="1">
      <c r="A491" s="645" t="s">
        <v>840</v>
      </c>
      <c r="B491" s="53" t="s">
        <v>854</v>
      </c>
      <c r="C491" s="258" t="s">
        <v>1468</v>
      </c>
      <c r="D491" s="62"/>
      <c r="E491" s="261">
        <v>26</v>
      </c>
      <c r="F491" s="262"/>
      <c r="G491" s="262"/>
      <c r="H491" s="262"/>
      <c r="I491" s="264"/>
      <c r="J491" s="265"/>
      <c r="K491" s="265"/>
      <c r="L491" s="264">
        <v>52</v>
      </c>
      <c r="M491" s="262">
        <v>26</v>
      </c>
      <c r="N491" s="266">
        <v>3</v>
      </c>
      <c r="O491" s="262"/>
    </row>
    <row r="492" spans="1:15" s="648" customFormat="1">
      <c r="A492" s="645" t="s">
        <v>351</v>
      </c>
      <c r="B492" s="53" t="s">
        <v>854</v>
      </c>
      <c r="C492" s="258" t="s">
        <v>1468</v>
      </c>
      <c r="D492" s="62"/>
      <c r="E492" s="261">
        <v>33</v>
      </c>
      <c r="F492" s="262"/>
      <c r="G492" s="262"/>
      <c r="H492" s="262"/>
      <c r="I492" s="264"/>
      <c r="J492" s="265"/>
      <c r="K492" s="265"/>
      <c r="L492" s="264">
        <v>59</v>
      </c>
      <c r="M492" s="262">
        <v>26</v>
      </c>
      <c r="N492" s="266">
        <v>3</v>
      </c>
      <c r="O492" s="262"/>
    </row>
    <row r="493" spans="1:15" s="648" customFormat="1">
      <c r="A493" s="645" t="s">
        <v>78</v>
      </c>
      <c r="B493" s="53" t="s">
        <v>854</v>
      </c>
      <c r="C493" s="664" t="s">
        <v>5</v>
      </c>
      <c r="D493" s="62"/>
      <c r="E493" s="261">
        <v>23.5</v>
      </c>
      <c r="F493" s="262"/>
      <c r="G493" s="262"/>
      <c r="H493" s="263"/>
      <c r="I493" s="264"/>
      <c r="J493" s="265"/>
      <c r="K493" s="265"/>
      <c r="L493" s="264">
        <v>47</v>
      </c>
      <c r="M493" s="262">
        <v>23.5</v>
      </c>
      <c r="N493" s="266">
        <v>4</v>
      </c>
    </row>
    <row r="494" spans="1:15" s="648" customFormat="1">
      <c r="A494" s="645" t="s">
        <v>320</v>
      </c>
      <c r="B494" s="53" t="s">
        <v>854</v>
      </c>
      <c r="C494" s="664" t="s">
        <v>5</v>
      </c>
      <c r="D494" s="62"/>
      <c r="E494" s="261">
        <v>28</v>
      </c>
      <c r="F494" s="649" t="s">
        <v>1795</v>
      </c>
      <c r="G494" s="262"/>
      <c r="H494" s="263"/>
      <c r="I494" s="264"/>
      <c r="J494" s="265"/>
      <c r="K494" s="265"/>
      <c r="L494" s="264">
        <v>49</v>
      </c>
      <c r="M494" s="262">
        <v>21</v>
      </c>
      <c r="N494" s="266">
        <v>4</v>
      </c>
    </row>
    <row r="495" spans="1:15" s="648" customFormat="1">
      <c r="A495" s="645" t="s">
        <v>351</v>
      </c>
      <c r="B495" s="53" t="s">
        <v>854</v>
      </c>
      <c r="C495" s="664" t="s">
        <v>5</v>
      </c>
      <c r="D495" s="62"/>
      <c r="E495" s="261">
        <v>38</v>
      </c>
      <c r="F495" s="262"/>
      <c r="G495" s="262"/>
      <c r="H495" s="263"/>
      <c r="I495" s="264"/>
      <c r="J495" s="265"/>
      <c r="K495" s="265"/>
      <c r="L495" s="264">
        <v>66</v>
      </c>
      <c r="M495" s="262">
        <v>28</v>
      </c>
      <c r="N495" s="266">
        <v>4</v>
      </c>
    </row>
    <row r="496" spans="1:15" s="396" customFormat="1">
      <c r="A496" s="309"/>
      <c r="B496" s="291"/>
      <c r="C496" s="353"/>
      <c r="D496" s="293"/>
      <c r="E496" s="294"/>
      <c r="F496" s="295"/>
      <c r="G496" s="295"/>
      <c r="H496" s="273"/>
      <c r="I496" s="296"/>
      <c r="J496" s="300"/>
      <c r="K496" s="300"/>
      <c r="L496" s="296"/>
      <c r="M496" s="295"/>
      <c r="N496" s="298"/>
    </row>
    <row r="497" spans="1:15" s="648" customFormat="1">
      <c r="A497" s="645" t="s">
        <v>78</v>
      </c>
      <c r="B497" s="53" t="s">
        <v>854</v>
      </c>
      <c r="C497" s="258" t="s">
        <v>546</v>
      </c>
      <c r="D497" s="62"/>
      <c r="E497" s="261">
        <v>23.5</v>
      </c>
      <c r="F497" s="262"/>
      <c r="G497" s="262"/>
      <c r="H497" s="263"/>
      <c r="I497" s="264"/>
      <c r="J497" s="265"/>
      <c r="K497" s="265"/>
      <c r="L497" s="264">
        <v>47</v>
      </c>
      <c r="M497" s="262">
        <v>23.5</v>
      </c>
      <c r="N497" s="266">
        <v>3</v>
      </c>
      <c r="O497" s="661" t="s">
        <v>1760</v>
      </c>
    </row>
    <row r="498" spans="1:15" s="648" customFormat="1">
      <c r="A498" s="645" t="s">
        <v>320</v>
      </c>
      <c r="B498" s="53" t="s">
        <v>854</v>
      </c>
      <c r="C498" s="258" t="s">
        <v>546</v>
      </c>
      <c r="D498" s="62"/>
      <c r="E498" s="261">
        <v>32</v>
      </c>
      <c r="F498" s="262"/>
      <c r="G498" s="262"/>
      <c r="H498" s="263"/>
      <c r="I498" s="264"/>
      <c r="J498" s="265"/>
      <c r="K498" s="265"/>
      <c r="L498" s="264">
        <v>64</v>
      </c>
      <c r="M498" s="262">
        <v>32</v>
      </c>
      <c r="N498" s="266">
        <v>3</v>
      </c>
      <c r="O498" s="661" t="s">
        <v>1760</v>
      </c>
    </row>
    <row r="499" spans="1:15" s="648" customFormat="1">
      <c r="A499" s="645" t="s">
        <v>351</v>
      </c>
      <c r="B499" s="53" t="s">
        <v>854</v>
      </c>
      <c r="C499" s="258" t="s">
        <v>546</v>
      </c>
      <c r="D499" s="62"/>
      <c r="E499" s="261">
        <v>44.5</v>
      </c>
      <c r="F499" s="262"/>
      <c r="G499" s="262"/>
      <c r="H499" s="263"/>
      <c r="I499" s="264"/>
      <c r="J499" s="265"/>
      <c r="K499" s="265"/>
      <c r="L499" s="264">
        <v>84</v>
      </c>
      <c r="M499" s="262">
        <v>39.5</v>
      </c>
      <c r="N499" s="266">
        <v>3</v>
      </c>
      <c r="O499" s="661" t="s">
        <v>1760</v>
      </c>
    </row>
    <row r="500" spans="1:15" s="648" customFormat="1">
      <c r="A500" s="645" t="s">
        <v>78</v>
      </c>
      <c r="B500" s="53" t="s">
        <v>854</v>
      </c>
      <c r="C500" s="258" t="s">
        <v>1072</v>
      </c>
      <c r="D500" s="62"/>
      <c r="E500" s="261">
        <v>28.5</v>
      </c>
      <c r="F500" s="262"/>
      <c r="G500" s="262"/>
      <c r="H500" s="263"/>
      <c r="I500" s="264"/>
      <c r="J500" s="265"/>
      <c r="K500" s="265"/>
      <c r="L500" s="264">
        <v>48</v>
      </c>
      <c r="M500" s="262">
        <v>19.5</v>
      </c>
      <c r="N500" s="266">
        <v>3</v>
      </c>
    </row>
    <row r="501" spans="1:15" s="648" customFormat="1">
      <c r="A501" s="645" t="s">
        <v>1067</v>
      </c>
      <c r="B501" s="53" t="s">
        <v>854</v>
      </c>
      <c r="C501" s="258" t="s">
        <v>1072</v>
      </c>
      <c r="D501" s="62"/>
      <c r="E501" s="261">
        <v>33</v>
      </c>
      <c r="F501" s="262"/>
      <c r="G501" s="262"/>
      <c r="H501" s="263"/>
      <c r="I501" s="264"/>
      <c r="J501" s="265"/>
      <c r="K501" s="265"/>
      <c r="L501" s="264">
        <v>56</v>
      </c>
      <c r="M501" s="262">
        <v>23</v>
      </c>
      <c r="N501" s="266">
        <v>3</v>
      </c>
    </row>
    <row r="502" spans="1:15" s="648" customFormat="1">
      <c r="A502" s="645" t="s">
        <v>395</v>
      </c>
      <c r="B502" s="53" t="s">
        <v>854</v>
      </c>
      <c r="C502" s="258" t="s">
        <v>1072</v>
      </c>
      <c r="D502" s="62"/>
      <c r="E502" s="261">
        <v>38</v>
      </c>
      <c r="F502" s="262"/>
      <c r="G502" s="262"/>
      <c r="H502" s="263"/>
      <c r="I502" s="264"/>
      <c r="J502" s="265"/>
      <c r="K502" s="265"/>
      <c r="L502" s="264">
        <v>67</v>
      </c>
      <c r="M502" s="262">
        <v>29</v>
      </c>
      <c r="N502" s="266">
        <v>3</v>
      </c>
    </row>
    <row r="503" spans="1:15" s="648" customFormat="1">
      <c r="A503" s="645" t="s">
        <v>78</v>
      </c>
      <c r="B503" s="53" t="s">
        <v>854</v>
      </c>
      <c r="C503" s="258" t="s">
        <v>1073</v>
      </c>
      <c r="D503" s="62"/>
      <c r="E503" s="261">
        <v>24</v>
      </c>
      <c r="F503" s="262"/>
      <c r="G503" s="262"/>
      <c r="H503" s="263"/>
      <c r="I503" s="264"/>
      <c r="J503" s="265"/>
      <c r="K503" s="265"/>
      <c r="L503" s="264">
        <v>44</v>
      </c>
      <c r="M503" s="262">
        <v>20</v>
      </c>
      <c r="N503" s="266">
        <v>3</v>
      </c>
    </row>
    <row r="504" spans="1:15" s="648" customFormat="1">
      <c r="A504" s="645" t="s">
        <v>1067</v>
      </c>
      <c r="B504" s="53" t="s">
        <v>854</v>
      </c>
      <c r="C504" s="258" t="s">
        <v>1073</v>
      </c>
      <c r="D504" s="62"/>
      <c r="E504" s="261">
        <v>29</v>
      </c>
      <c r="F504" s="262"/>
      <c r="G504" s="262"/>
      <c r="H504" s="263"/>
      <c r="I504" s="264"/>
      <c r="J504" s="265"/>
      <c r="K504" s="265"/>
      <c r="L504" s="264">
        <v>52</v>
      </c>
      <c r="M504" s="262">
        <v>23</v>
      </c>
      <c r="N504" s="266">
        <v>3</v>
      </c>
    </row>
    <row r="505" spans="1:15" s="648" customFormat="1">
      <c r="A505" s="645" t="s">
        <v>395</v>
      </c>
      <c r="B505" s="53" t="s">
        <v>854</v>
      </c>
      <c r="C505" s="258" t="s">
        <v>1073</v>
      </c>
      <c r="D505" s="62"/>
      <c r="E505" s="261">
        <v>35</v>
      </c>
      <c r="F505" s="262"/>
      <c r="G505" s="262"/>
      <c r="H505" s="263"/>
      <c r="I505" s="264"/>
      <c r="J505" s="265"/>
      <c r="K505" s="265"/>
      <c r="L505" s="264">
        <v>63</v>
      </c>
      <c r="M505" s="262">
        <v>27</v>
      </c>
      <c r="N505" s="266">
        <v>3</v>
      </c>
    </row>
    <row r="506" spans="1:15" s="648" customFormat="1">
      <c r="A506" s="645" t="s">
        <v>78</v>
      </c>
      <c r="B506" s="53" t="s">
        <v>854</v>
      </c>
      <c r="C506" s="258" t="s">
        <v>1074</v>
      </c>
      <c r="D506" s="62"/>
      <c r="E506" s="261">
        <v>28.5</v>
      </c>
      <c r="F506" s="262"/>
      <c r="G506" s="262"/>
      <c r="H506" s="263"/>
      <c r="I506" s="264"/>
      <c r="J506" s="265"/>
      <c r="K506" s="265"/>
      <c r="L506" s="264">
        <v>48</v>
      </c>
      <c r="M506" s="262">
        <v>19.5</v>
      </c>
      <c r="N506" s="266">
        <v>3</v>
      </c>
    </row>
    <row r="507" spans="1:15" s="648" customFormat="1">
      <c r="A507" s="645" t="s">
        <v>1067</v>
      </c>
      <c r="B507" s="53" t="s">
        <v>854</v>
      </c>
      <c r="C507" s="258" t="s">
        <v>1074</v>
      </c>
      <c r="D507" s="62"/>
      <c r="E507" s="261">
        <v>33</v>
      </c>
      <c r="F507" s="262"/>
      <c r="G507" s="262"/>
      <c r="H507" s="263"/>
      <c r="I507" s="264"/>
      <c r="J507" s="265"/>
      <c r="K507" s="265"/>
      <c r="L507" s="264">
        <v>56</v>
      </c>
      <c r="M507" s="262">
        <v>23</v>
      </c>
      <c r="N507" s="266">
        <v>3</v>
      </c>
    </row>
    <row r="508" spans="1:15" s="648" customFormat="1">
      <c r="A508" s="645" t="s">
        <v>395</v>
      </c>
      <c r="B508" s="53" t="s">
        <v>854</v>
      </c>
      <c r="C508" s="258" t="s">
        <v>1074</v>
      </c>
      <c r="D508" s="62"/>
      <c r="E508" s="261">
        <v>38</v>
      </c>
      <c r="F508" s="262"/>
      <c r="G508" s="262"/>
      <c r="H508" s="263"/>
      <c r="I508" s="264"/>
      <c r="J508" s="265"/>
      <c r="K508" s="265"/>
      <c r="L508" s="264">
        <v>67</v>
      </c>
      <c r="M508" s="262">
        <v>29</v>
      </c>
      <c r="N508" s="266">
        <v>3</v>
      </c>
    </row>
    <row r="509" spans="1:15" s="648" customFormat="1">
      <c r="A509" s="645" t="s">
        <v>78</v>
      </c>
      <c r="B509" s="53" t="s">
        <v>854</v>
      </c>
      <c r="C509" s="258" t="s">
        <v>1075</v>
      </c>
      <c r="D509" s="62"/>
      <c r="E509" s="261">
        <v>28</v>
      </c>
      <c r="F509" s="262" t="s">
        <v>1065</v>
      </c>
      <c r="G509" s="262"/>
      <c r="H509" s="263"/>
      <c r="I509" s="264"/>
      <c r="J509" s="265"/>
      <c r="K509" s="265"/>
      <c r="L509" s="264">
        <v>48</v>
      </c>
      <c r="M509" s="262">
        <v>20</v>
      </c>
      <c r="N509" s="266">
        <v>3</v>
      </c>
    </row>
    <row r="510" spans="1:15" s="648" customFormat="1">
      <c r="A510" s="645" t="s">
        <v>1067</v>
      </c>
      <c r="B510" s="53" t="s">
        <v>854</v>
      </c>
      <c r="C510" s="258" t="s">
        <v>1075</v>
      </c>
      <c r="D510" s="62"/>
      <c r="E510" s="261">
        <v>33</v>
      </c>
      <c r="F510" s="262" t="s">
        <v>1065</v>
      </c>
      <c r="G510" s="262"/>
      <c r="H510" s="263"/>
      <c r="I510" s="264"/>
      <c r="J510" s="265"/>
      <c r="K510" s="265"/>
      <c r="L510" s="264">
        <v>56</v>
      </c>
      <c r="M510" s="262">
        <v>23</v>
      </c>
      <c r="N510" s="266">
        <v>3</v>
      </c>
    </row>
    <row r="511" spans="1:15" s="648" customFormat="1">
      <c r="A511" s="645" t="s">
        <v>395</v>
      </c>
      <c r="B511" s="53" t="s">
        <v>854</v>
      </c>
      <c r="C511" s="258" t="s">
        <v>1075</v>
      </c>
      <c r="D511" s="62"/>
      <c r="E511" s="261">
        <v>39</v>
      </c>
      <c r="F511" s="262" t="s">
        <v>1065</v>
      </c>
      <c r="G511" s="262"/>
      <c r="H511" s="263"/>
      <c r="I511" s="264"/>
      <c r="J511" s="265"/>
      <c r="K511" s="265"/>
      <c r="L511" s="264">
        <v>68</v>
      </c>
      <c r="M511" s="262">
        <v>29</v>
      </c>
      <c r="N511" s="266">
        <v>3</v>
      </c>
    </row>
    <row r="512" spans="1:15" s="396" customFormat="1">
      <c r="A512" s="309"/>
      <c r="B512" s="291"/>
      <c r="C512" s="292"/>
      <c r="D512" s="293"/>
      <c r="E512" s="294"/>
      <c r="F512" s="295"/>
      <c r="G512" s="295"/>
      <c r="H512" s="273"/>
      <c r="I512" s="296"/>
      <c r="J512" s="300"/>
      <c r="K512" s="300"/>
      <c r="L512" s="296"/>
      <c r="M512" s="295"/>
      <c r="N512" s="298"/>
    </row>
    <row r="513" spans="1:15" s="648" customFormat="1">
      <c r="A513" s="645" t="s">
        <v>840</v>
      </c>
      <c r="B513" s="53" t="s">
        <v>854</v>
      </c>
      <c r="C513" s="258" t="s">
        <v>354</v>
      </c>
      <c r="D513" s="62"/>
      <c r="E513" s="261">
        <v>30</v>
      </c>
      <c r="F513" s="262"/>
      <c r="G513" s="262"/>
      <c r="H513" s="263"/>
      <c r="I513" s="264"/>
      <c r="J513" s="265"/>
      <c r="K513" s="265"/>
      <c r="L513" s="264">
        <v>60</v>
      </c>
      <c r="M513" s="262">
        <v>30</v>
      </c>
      <c r="N513" s="266">
        <v>3</v>
      </c>
      <c r="O513" s="262"/>
    </row>
    <row r="514" spans="1:15" s="648" customFormat="1">
      <c r="A514" s="645" t="s">
        <v>351</v>
      </c>
      <c r="B514" s="53" t="s">
        <v>854</v>
      </c>
      <c r="C514" s="258" t="s">
        <v>354</v>
      </c>
      <c r="D514" s="62"/>
      <c r="E514" s="261">
        <v>38</v>
      </c>
      <c r="F514" s="262"/>
      <c r="G514" s="262"/>
      <c r="H514" s="263"/>
      <c r="I514" s="264"/>
      <c r="J514" s="265"/>
      <c r="K514" s="265"/>
      <c r="L514" s="264">
        <v>68</v>
      </c>
      <c r="M514" s="262">
        <v>30</v>
      </c>
      <c r="N514" s="266">
        <v>3</v>
      </c>
    </row>
    <row r="515" spans="1:15" s="648" customFormat="1">
      <c r="A515" s="645" t="s">
        <v>78</v>
      </c>
      <c r="B515" s="53" t="s">
        <v>854</v>
      </c>
      <c r="C515" s="258" t="s">
        <v>354</v>
      </c>
      <c r="D515" s="62"/>
      <c r="E515" s="261">
        <v>25</v>
      </c>
      <c r="F515" s="262"/>
      <c r="G515" s="262"/>
      <c r="H515" s="263"/>
      <c r="I515" s="264"/>
      <c r="J515" s="265"/>
      <c r="K515" s="265"/>
      <c r="L515" s="264">
        <v>50</v>
      </c>
      <c r="M515" s="262">
        <v>25</v>
      </c>
      <c r="N515" s="266">
        <v>3</v>
      </c>
    </row>
    <row r="516" spans="1:15" s="648" customFormat="1">
      <c r="A516" s="645" t="s">
        <v>840</v>
      </c>
      <c r="B516" s="53" t="s">
        <v>854</v>
      </c>
      <c r="C516" s="258" t="s">
        <v>51</v>
      </c>
      <c r="D516" s="62"/>
      <c r="E516" s="261">
        <v>32</v>
      </c>
      <c r="F516" s="262"/>
      <c r="G516" s="262"/>
      <c r="H516" s="263"/>
      <c r="I516" s="264"/>
      <c r="J516" s="265"/>
      <c r="K516" s="265"/>
      <c r="L516" s="264">
        <v>64</v>
      </c>
      <c r="M516" s="262">
        <v>32</v>
      </c>
      <c r="N516" s="266">
        <v>3</v>
      </c>
      <c r="O516" s="262"/>
    </row>
    <row r="517" spans="1:15" s="648" customFormat="1">
      <c r="A517" s="645" t="s">
        <v>351</v>
      </c>
      <c r="B517" s="53" t="s">
        <v>854</v>
      </c>
      <c r="C517" s="258" t="s">
        <v>51</v>
      </c>
      <c r="D517" s="62"/>
      <c r="E517" s="261">
        <v>40</v>
      </c>
      <c r="F517" s="262"/>
      <c r="G517" s="262"/>
      <c r="H517" s="263"/>
      <c r="I517" s="264"/>
      <c r="J517" s="265"/>
      <c r="K517" s="265"/>
      <c r="L517" s="264">
        <v>72</v>
      </c>
      <c r="M517" s="262">
        <v>32</v>
      </c>
      <c r="N517" s="266">
        <v>3</v>
      </c>
      <c r="O517" s="262"/>
    </row>
    <row r="518" spans="1:15" s="648" customFormat="1">
      <c r="A518" s="645" t="s">
        <v>78</v>
      </c>
      <c r="B518" s="53" t="s">
        <v>854</v>
      </c>
      <c r="C518" s="258" t="s">
        <v>51</v>
      </c>
      <c r="D518" s="62"/>
      <c r="E518" s="261">
        <v>28</v>
      </c>
      <c r="F518" s="262"/>
      <c r="G518" s="262"/>
      <c r="H518" s="263"/>
      <c r="I518" s="264"/>
      <c r="J518" s="265"/>
      <c r="K518" s="265"/>
      <c r="L518" s="264">
        <v>56</v>
      </c>
      <c r="M518" s="262">
        <v>28</v>
      </c>
      <c r="N518" s="266">
        <v>3</v>
      </c>
      <c r="O518" s="262"/>
    </row>
    <row r="519" spans="1:15" s="648" customFormat="1">
      <c r="A519" s="645" t="s">
        <v>840</v>
      </c>
      <c r="B519" s="53" t="s">
        <v>854</v>
      </c>
      <c r="C519" s="258" t="s">
        <v>353</v>
      </c>
      <c r="D519" s="62"/>
      <c r="E519" s="261">
        <v>31</v>
      </c>
      <c r="F519" s="262"/>
      <c r="G519" s="262"/>
      <c r="H519" s="263"/>
      <c r="I519" s="264"/>
      <c r="J519" s="265"/>
      <c r="K519" s="265"/>
      <c r="L519" s="264">
        <v>62</v>
      </c>
      <c r="M519" s="262">
        <v>31</v>
      </c>
      <c r="N519" s="266">
        <v>3</v>
      </c>
      <c r="O519" s="262"/>
    </row>
    <row r="520" spans="1:15" s="648" customFormat="1">
      <c r="A520" s="645" t="s">
        <v>351</v>
      </c>
      <c r="B520" s="53" t="s">
        <v>854</v>
      </c>
      <c r="C520" s="258" t="s">
        <v>353</v>
      </c>
      <c r="D520" s="62"/>
      <c r="E520" s="261">
        <v>40</v>
      </c>
      <c r="F520" s="262"/>
      <c r="G520" s="262"/>
      <c r="H520" s="263"/>
      <c r="I520" s="264"/>
      <c r="J520" s="265"/>
      <c r="K520" s="265"/>
      <c r="L520" s="264">
        <v>72</v>
      </c>
      <c r="M520" s="262">
        <v>32</v>
      </c>
      <c r="N520" s="266">
        <v>3</v>
      </c>
      <c r="O520" s="262"/>
    </row>
    <row r="521" spans="1:15" s="648" customFormat="1">
      <c r="A521" s="645" t="s">
        <v>78</v>
      </c>
      <c r="B521" s="53" t="s">
        <v>854</v>
      </c>
      <c r="C521" s="258" t="s">
        <v>353</v>
      </c>
      <c r="D521" s="62"/>
      <c r="E521" s="261">
        <v>26</v>
      </c>
      <c r="F521" s="262"/>
      <c r="G521" s="262"/>
      <c r="H521" s="263"/>
      <c r="I521" s="264"/>
      <c r="J521" s="265"/>
      <c r="K521" s="265"/>
      <c r="L521" s="264">
        <v>52</v>
      </c>
      <c r="M521" s="262">
        <v>26</v>
      </c>
      <c r="N521" s="266">
        <v>3</v>
      </c>
      <c r="O521" s="262"/>
    </row>
    <row r="522" spans="1:15" s="648" customFormat="1">
      <c r="A522" s="645" t="s">
        <v>840</v>
      </c>
      <c r="B522" s="53" t="s">
        <v>854</v>
      </c>
      <c r="C522" s="258" t="s">
        <v>2157</v>
      </c>
      <c r="D522" s="62"/>
      <c r="E522" s="261">
        <v>34</v>
      </c>
      <c r="F522" s="262"/>
      <c r="G522" s="262"/>
      <c r="H522" s="263"/>
      <c r="I522" s="264"/>
      <c r="J522" s="265"/>
      <c r="K522" s="265"/>
      <c r="L522" s="264">
        <v>68</v>
      </c>
      <c r="M522" s="262">
        <v>34</v>
      </c>
      <c r="N522" s="266">
        <v>3</v>
      </c>
      <c r="O522" s="262"/>
    </row>
    <row r="523" spans="1:15" s="648" customFormat="1">
      <c r="A523" s="645" t="s">
        <v>351</v>
      </c>
      <c r="B523" s="53" t="s">
        <v>854</v>
      </c>
      <c r="C523" s="258" t="s">
        <v>2157</v>
      </c>
      <c r="D523" s="62"/>
      <c r="E523" s="261">
        <v>42</v>
      </c>
      <c r="F523" s="262"/>
      <c r="G523" s="262"/>
      <c r="H523" s="263"/>
      <c r="I523" s="264"/>
      <c r="J523" s="265"/>
      <c r="K523" s="265"/>
      <c r="L523" s="264">
        <v>72</v>
      </c>
      <c r="M523" s="262">
        <v>30</v>
      </c>
      <c r="N523" s="266">
        <v>3</v>
      </c>
      <c r="O523" s="262"/>
    </row>
    <row r="524" spans="1:15" s="648" customFormat="1">
      <c r="A524" s="645" t="s">
        <v>78</v>
      </c>
      <c r="B524" s="53" t="s">
        <v>854</v>
      </c>
      <c r="C524" s="258" t="s">
        <v>2157</v>
      </c>
      <c r="D524" s="62"/>
      <c r="E524" s="261">
        <v>30</v>
      </c>
      <c r="F524" s="262"/>
      <c r="G524" s="262"/>
      <c r="H524" s="263"/>
      <c r="I524" s="264"/>
      <c r="J524" s="265"/>
      <c r="K524" s="265"/>
      <c r="L524" s="264">
        <v>60</v>
      </c>
      <c r="M524" s="262">
        <v>30</v>
      </c>
      <c r="N524" s="266">
        <v>3</v>
      </c>
      <c r="O524" s="262"/>
    </row>
    <row r="525" spans="1:15" s="648" customFormat="1">
      <c r="A525" s="645" t="s">
        <v>78</v>
      </c>
      <c r="B525" s="53" t="s">
        <v>854</v>
      </c>
      <c r="C525" s="258" t="s">
        <v>1076</v>
      </c>
      <c r="D525" s="62"/>
      <c r="E525" s="261">
        <v>33</v>
      </c>
      <c r="F525" s="262"/>
      <c r="G525" s="262"/>
      <c r="H525" s="263"/>
      <c r="I525" s="264"/>
      <c r="J525" s="265"/>
      <c r="K525" s="265"/>
      <c r="L525" s="264">
        <v>45</v>
      </c>
      <c r="M525" s="262">
        <v>12</v>
      </c>
      <c r="N525" s="266">
        <v>3</v>
      </c>
    </row>
    <row r="526" spans="1:15" s="648" customFormat="1">
      <c r="A526" s="645" t="s">
        <v>1067</v>
      </c>
      <c r="B526" s="53" t="s">
        <v>854</v>
      </c>
      <c r="C526" s="258" t="s">
        <v>1076</v>
      </c>
      <c r="D526" s="62"/>
      <c r="E526" s="261">
        <v>40</v>
      </c>
      <c r="F526" s="262"/>
      <c r="G526" s="262"/>
      <c r="H526" s="263"/>
      <c r="I526" s="264"/>
      <c r="J526" s="265"/>
      <c r="K526" s="265"/>
      <c r="L526" s="264">
        <v>50</v>
      </c>
      <c r="M526" s="262">
        <v>10</v>
      </c>
      <c r="N526" s="266">
        <v>3</v>
      </c>
    </row>
    <row r="527" spans="1:15" s="648" customFormat="1">
      <c r="A527" s="645" t="s">
        <v>395</v>
      </c>
      <c r="B527" s="53" t="s">
        <v>854</v>
      </c>
      <c r="C527" s="258" t="s">
        <v>1076</v>
      </c>
      <c r="D527" s="62"/>
      <c r="E527" s="261">
        <v>47.5</v>
      </c>
      <c r="F527" s="262"/>
      <c r="G527" s="262"/>
      <c r="H527" s="263"/>
      <c r="I527" s="264"/>
      <c r="J527" s="265"/>
      <c r="K527" s="265"/>
      <c r="L527" s="264">
        <v>64</v>
      </c>
      <c r="M527" s="262">
        <v>16.5</v>
      </c>
      <c r="N527" s="266">
        <v>3</v>
      </c>
    </row>
    <row r="528" spans="1:15" s="648" customFormat="1">
      <c r="A528" s="645" t="s">
        <v>840</v>
      </c>
      <c r="B528" s="53" t="s">
        <v>854</v>
      </c>
      <c r="C528" s="258" t="s">
        <v>1077</v>
      </c>
      <c r="D528" s="62"/>
      <c r="E528" s="261">
        <v>34</v>
      </c>
      <c r="F528" s="262"/>
      <c r="G528" s="262"/>
      <c r="H528" s="263"/>
      <c r="I528" s="264"/>
      <c r="J528" s="265"/>
      <c r="K528" s="265"/>
      <c r="L528" s="264">
        <v>68</v>
      </c>
      <c r="M528" s="262">
        <v>34</v>
      </c>
      <c r="N528" s="266">
        <v>3</v>
      </c>
      <c r="O528" s="262"/>
    </row>
    <row r="529" spans="1:221" s="648" customFormat="1">
      <c r="A529" s="645" t="s">
        <v>351</v>
      </c>
      <c r="B529" s="53" t="s">
        <v>854</v>
      </c>
      <c r="C529" s="258" t="s">
        <v>1077</v>
      </c>
      <c r="D529" s="62"/>
      <c r="E529" s="261">
        <v>42</v>
      </c>
      <c r="F529" s="262"/>
      <c r="G529" s="262"/>
      <c r="H529" s="263"/>
      <c r="I529" s="264"/>
      <c r="J529" s="265"/>
      <c r="K529" s="265"/>
      <c r="L529" s="264">
        <v>74</v>
      </c>
      <c r="M529" s="262">
        <v>32</v>
      </c>
      <c r="N529" s="266">
        <v>3</v>
      </c>
      <c r="O529" s="262"/>
    </row>
    <row r="530" spans="1:221" s="648" customFormat="1">
      <c r="A530" s="645" t="s">
        <v>78</v>
      </c>
      <c r="B530" s="53" t="s">
        <v>854</v>
      </c>
      <c r="C530" s="258" t="s">
        <v>1077</v>
      </c>
      <c r="D530" s="62"/>
      <c r="E530" s="261">
        <v>29</v>
      </c>
      <c r="F530" s="262"/>
      <c r="G530" s="262"/>
      <c r="H530" s="263"/>
      <c r="I530" s="264"/>
      <c r="J530" s="265"/>
      <c r="K530" s="265"/>
      <c r="L530" s="264">
        <v>58</v>
      </c>
      <c r="M530" s="262">
        <v>29</v>
      </c>
      <c r="N530" s="266">
        <v>3</v>
      </c>
      <c r="O530" s="262"/>
    </row>
    <row r="531" spans="1:221" s="396" customFormat="1">
      <c r="A531" s="309"/>
      <c r="B531" s="291"/>
      <c r="C531" s="292"/>
      <c r="D531" s="293"/>
      <c r="E531" s="294"/>
      <c r="F531" s="295"/>
      <c r="G531" s="295"/>
      <c r="H531" s="273"/>
      <c r="I531" s="296"/>
      <c r="J531" s="300"/>
      <c r="K531" s="300"/>
      <c r="L531" s="296"/>
      <c r="M531" s="295"/>
      <c r="N531" s="298"/>
    </row>
    <row r="532" spans="1:221" s="396" customFormat="1">
      <c r="A532" s="309"/>
      <c r="B532" s="291"/>
      <c r="C532" s="292"/>
      <c r="D532" s="293"/>
      <c r="E532" s="294"/>
      <c r="F532" s="295"/>
      <c r="G532" s="295"/>
      <c r="H532" s="273"/>
      <c r="I532" s="296"/>
      <c r="J532" s="300"/>
      <c r="K532" s="300"/>
      <c r="L532" s="296"/>
      <c r="M532" s="295"/>
      <c r="N532" s="298"/>
    </row>
    <row r="533" spans="1:221" s="648" customFormat="1">
      <c r="A533" s="645" t="s">
        <v>78</v>
      </c>
      <c r="B533" s="53" t="s">
        <v>854</v>
      </c>
      <c r="C533" s="258" t="s">
        <v>1359</v>
      </c>
      <c r="D533" s="62"/>
      <c r="E533" s="261">
        <v>32.5</v>
      </c>
      <c r="F533" s="262"/>
      <c r="G533" s="262"/>
      <c r="H533" s="263"/>
      <c r="I533" s="264"/>
      <c r="J533" s="265"/>
      <c r="K533" s="265"/>
      <c r="L533" s="264">
        <v>55</v>
      </c>
      <c r="M533" s="262">
        <v>22.5</v>
      </c>
      <c r="N533" s="266">
        <v>3</v>
      </c>
    </row>
    <row r="534" spans="1:221" s="663" customFormat="1">
      <c r="A534" s="645" t="s">
        <v>1120</v>
      </c>
      <c r="B534" s="53" t="s">
        <v>854</v>
      </c>
      <c r="C534" s="258" t="s">
        <v>1359</v>
      </c>
      <c r="D534" s="62"/>
      <c r="E534" s="261">
        <v>35</v>
      </c>
      <c r="F534" s="262"/>
      <c r="G534" s="262"/>
      <c r="H534" s="263"/>
      <c r="I534" s="264"/>
      <c r="J534" s="265"/>
      <c r="K534" s="265"/>
      <c r="L534" s="264">
        <v>60</v>
      </c>
      <c r="M534" s="262">
        <v>25</v>
      </c>
      <c r="N534" s="266">
        <v>3</v>
      </c>
      <c r="O534" s="648"/>
      <c r="AJ534" s="648"/>
      <c r="AK534" s="648"/>
      <c r="AL534" s="648"/>
      <c r="AM534" s="648"/>
      <c r="AN534" s="648"/>
      <c r="AO534" s="648"/>
      <c r="AP534" s="648"/>
      <c r="AQ534" s="648"/>
      <c r="AR534" s="648"/>
      <c r="AS534" s="648"/>
      <c r="AT534" s="648"/>
      <c r="AU534" s="648"/>
      <c r="AV534" s="648"/>
      <c r="AW534" s="648"/>
      <c r="AX534" s="648"/>
      <c r="AY534" s="648"/>
      <c r="AZ534" s="648"/>
      <c r="BA534" s="648"/>
      <c r="BB534" s="648"/>
      <c r="BC534" s="648"/>
      <c r="BD534" s="648"/>
      <c r="BE534" s="648"/>
      <c r="BF534" s="648"/>
      <c r="BG534" s="648"/>
      <c r="BH534" s="648"/>
      <c r="BI534" s="648"/>
      <c r="BJ534" s="648"/>
      <c r="BK534" s="648"/>
      <c r="BL534" s="648"/>
      <c r="BM534" s="648"/>
      <c r="BN534" s="648"/>
      <c r="BO534" s="648"/>
      <c r="BP534" s="648"/>
      <c r="BQ534" s="648"/>
      <c r="BR534" s="648"/>
      <c r="BS534" s="648"/>
      <c r="BT534" s="648"/>
      <c r="BU534" s="648"/>
      <c r="BV534" s="648"/>
      <c r="BW534" s="648"/>
      <c r="BX534" s="648"/>
      <c r="BY534" s="648"/>
      <c r="BZ534" s="648"/>
      <c r="CA534" s="648"/>
      <c r="CB534" s="648"/>
      <c r="CC534" s="648"/>
      <c r="CD534" s="648"/>
      <c r="CE534" s="648"/>
      <c r="CF534" s="648"/>
      <c r="CG534" s="648"/>
      <c r="CH534" s="648"/>
      <c r="CI534" s="648"/>
      <c r="CJ534" s="648"/>
      <c r="CK534" s="648"/>
      <c r="CL534" s="648"/>
      <c r="CM534" s="648"/>
      <c r="CN534" s="648"/>
      <c r="CO534" s="648"/>
      <c r="CP534" s="648"/>
      <c r="CQ534" s="648"/>
      <c r="CR534" s="648"/>
      <c r="CS534" s="648"/>
      <c r="CT534" s="648"/>
      <c r="CU534" s="648"/>
      <c r="CV534" s="648"/>
      <c r="CW534" s="648"/>
      <c r="CX534" s="648"/>
      <c r="CY534" s="648"/>
      <c r="CZ534" s="648"/>
      <c r="DA534" s="648"/>
      <c r="DB534" s="648"/>
      <c r="DC534" s="648"/>
      <c r="DD534" s="648"/>
      <c r="DE534" s="648"/>
      <c r="DF534" s="648"/>
      <c r="DG534" s="648"/>
      <c r="DH534" s="648"/>
      <c r="DI534" s="648"/>
      <c r="DJ534" s="648"/>
      <c r="DK534" s="648"/>
      <c r="DL534" s="648"/>
      <c r="DM534" s="648"/>
      <c r="DN534" s="648"/>
      <c r="DO534" s="648"/>
      <c r="DP534" s="648"/>
      <c r="DQ534" s="648"/>
      <c r="DR534" s="648"/>
      <c r="DS534" s="648"/>
      <c r="DT534" s="648"/>
      <c r="DU534" s="648"/>
      <c r="DV534" s="648"/>
      <c r="DW534" s="648"/>
      <c r="DX534" s="648"/>
      <c r="DY534" s="648"/>
      <c r="DZ534" s="648"/>
      <c r="EA534" s="648"/>
      <c r="EB534" s="648"/>
      <c r="EC534" s="648"/>
      <c r="ED534" s="648"/>
      <c r="EE534" s="648"/>
      <c r="EF534" s="648"/>
      <c r="EG534" s="648"/>
      <c r="EH534" s="648"/>
      <c r="EI534" s="648"/>
      <c r="EJ534" s="648"/>
      <c r="EK534" s="648"/>
      <c r="EL534" s="648"/>
      <c r="EM534" s="648"/>
      <c r="EN534" s="648"/>
      <c r="EO534" s="648"/>
      <c r="EP534" s="648"/>
      <c r="EQ534" s="648"/>
      <c r="ER534" s="648"/>
      <c r="ES534" s="648"/>
      <c r="ET534" s="648"/>
      <c r="EU534" s="648"/>
      <c r="EV534" s="648"/>
      <c r="EW534" s="648"/>
      <c r="EX534" s="648"/>
      <c r="EY534" s="648"/>
      <c r="EZ534" s="648"/>
      <c r="FA534" s="648"/>
      <c r="FB534" s="648"/>
      <c r="FC534" s="648"/>
      <c r="FD534" s="648"/>
      <c r="FE534" s="648"/>
      <c r="FF534" s="648"/>
      <c r="FG534" s="648"/>
      <c r="FH534" s="648"/>
      <c r="FI534" s="648"/>
      <c r="FJ534" s="648"/>
      <c r="FK534" s="648"/>
      <c r="FL534" s="648"/>
      <c r="FM534" s="648"/>
      <c r="FN534" s="648"/>
      <c r="FO534" s="648"/>
      <c r="FP534" s="648"/>
      <c r="FQ534" s="648"/>
      <c r="FR534" s="648"/>
      <c r="FS534" s="648"/>
      <c r="FT534" s="648"/>
      <c r="FU534" s="648"/>
      <c r="FV534" s="648"/>
      <c r="FW534" s="648"/>
      <c r="FX534" s="648"/>
      <c r="FY534" s="648"/>
      <c r="FZ534" s="648"/>
      <c r="GA534" s="648"/>
      <c r="GB534" s="648"/>
      <c r="GC534" s="648"/>
      <c r="GD534" s="648"/>
      <c r="GE534" s="648"/>
      <c r="GF534" s="648"/>
      <c r="GG534" s="648"/>
      <c r="GH534" s="648"/>
      <c r="GI534" s="648"/>
      <c r="GJ534" s="648"/>
      <c r="GK534" s="648"/>
      <c r="GL534" s="648"/>
      <c r="GM534" s="648"/>
      <c r="GN534" s="648"/>
      <c r="GO534" s="648"/>
      <c r="GP534" s="648"/>
      <c r="GQ534" s="648"/>
      <c r="GR534" s="648"/>
      <c r="GS534" s="648"/>
      <c r="GT534" s="648"/>
      <c r="GU534" s="648"/>
      <c r="GV534" s="648"/>
      <c r="GW534" s="648"/>
      <c r="GX534" s="648"/>
      <c r="GY534" s="648"/>
      <c r="GZ534" s="648"/>
      <c r="HA534" s="648"/>
      <c r="HB534" s="648"/>
      <c r="HC534" s="648"/>
      <c r="HD534" s="648"/>
      <c r="HE534" s="648"/>
      <c r="HF534" s="648"/>
      <c r="HG534" s="648"/>
      <c r="HH534" s="648"/>
      <c r="HI534" s="648"/>
      <c r="HJ534" s="648"/>
      <c r="HK534" s="648"/>
      <c r="HL534" s="648"/>
      <c r="HM534" s="648"/>
    </row>
    <row r="535" spans="1:221" s="663" customFormat="1">
      <c r="A535" s="645" t="s">
        <v>320</v>
      </c>
      <c r="B535" s="53" t="s">
        <v>854</v>
      </c>
      <c r="C535" s="258" t="s">
        <v>1359</v>
      </c>
      <c r="D535" s="62"/>
      <c r="E535" s="261">
        <v>37.5</v>
      </c>
      <c r="F535" s="649" t="s">
        <v>1764</v>
      </c>
      <c r="G535" s="262"/>
      <c r="H535" s="263"/>
      <c r="I535" s="264"/>
      <c r="J535" s="265"/>
      <c r="K535" s="265"/>
      <c r="L535" s="264">
        <v>65</v>
      </c>
      <c r="M535" s="262">
        <v>27.5</v>
      </c>
      <c r="N535" s="266">
        <v>3</v>
      </c>
      <c r="O535" s="648"/>
      <c r="AJ535" s="648"/>
      <c r="AK535" s="648"/>
      <c r="AL535" s="648"/>
      <c r="AM535" s="648"/>
      <c r="AN535" s="648"/>
      <c r="AO535" s="648"/>
      <c r="AP535" s="648"/>
      <c r="AQ535" s="648"/>
      <c r="AR535" s="648"/>
      <c r="AS535" s="648"/>
      <c r="AT535" s="648"/>
      <c r="AU535" s="648"/>
      <c r="AV535" s="648"/>
      <c r="AW535" s="648"/>
      <c r="AX535" s="648"/>
      <c r="AY535" s="648"/>
      <c r="AZ535" s="648"/>
      <c r="BA535" s="648"/>
      <c r="BB535" s="648"/>
      <c r="BC535" s="648"/>
      <c r="BD535" s="648"/>
      <c r="BE535" s="648"/>
      <c r="BF535" s="648"/>
      <c r="BG535" s="648"/>
      <c r="BH535" s="648"/>
      <c r="BI535" s="648"/>
      <c r="BJ535" s="648"/>
      <c r="BK535" s="648"/>
      <c r="BL535" s="648"/>
      <c r="BM535" s="648"/>
      <c r="BN535" s="648"/>
      <c r="BO535" s="648"/>
      <c r="BP535" s="648"/>
      <c r="BQ535" s="648"/>
      <c r="BR535" s="648"/>
      <c r="BS535" s="648"/>
      <c r="BT535" s="648"/>
      <c r="BU535" s="648"/>
      <c r="BV535" s="648"/>
      <c r="BW535" s="648"/>
      <c r="BX535" s="648"/>
      <c r="BY535" s="648"/>
      <c r="BZ535" s="648"/>
      <c r="CA535" s="648"/>
      <c r="CB535" s="648"/>
      <c r="CC535" s="648"/>
      <c r="CD535" s="648"/>
      <c r="CE535" s="648"/>
      <c r="CF535" s="648"/>
      <c r="CG535" s="648"/>
      <c r="CH535" s="648"/>
      <c r="CI535" s="648"/>
      <c r="CJ535" s="648"/>
      <c r="CK535" s="648"/>
      <c r="CL535" s="648"/>
      <c r="CM535" s="648"/>
      <c r="CN535" s="648"/>
      <c r="CO535" s="648"/>
      <c r="CP535" s="648"/>
      <c r="CQ535" s="648"/>
      <c r="CR535" s="648"/>
      <c r="CS535" s="648"/>
      <c r="CT535" s="648"/>
      <c r="CU535" s="648"/>
      <c r="CV535" s="648"/>
      <c r="CW535" s="648"/>
      <c r="CX535" s="648"/>
      <c r="CY535" s="648"/>
      <c r="CZ535" s="648"/>
      <c r="DA535" s="648"/>
      <c r="DB535" s="648"/>
      <c r="DC535" s="648"/>
      <c r="DD535" s="648"/>
      <c r="DE535" s="648"/>
      <c r="DF535" s="648"/>
      <c r="DG535" s="648"/>
      <c r="DH535" s="648"/>
      <c r="DI535" s="648"/>
      <c r="DJ535" s="648"/>
      <c r="DK535" s="648"/>
      <c r="DL535" s="648"/>
      <c r="DM535" s="648"/>
      <c r="DN535" s="648"/>
      <c r="DO535" s="648"/>
      <c r="DP535" s="648"/>
      <c r="DQ535" s="648"/>
      <c r="DR535" s="648"/>
      <c r="DS535" s="648"/>
      <c r="DT535" s="648"/>
      <c r="DU535" s="648"/>
      <c r="DV535" s="648"/>
      <c r="DW535" s="648"/>
      <c r="DX535" s="648"/>
      <c r="DY535" s="648"/>
      <c r="DZ535" s="648"/>
      <c r="EA535" s="648"/>
      <c r="EB535" s="648"/>
      <c r="EC535" s="648"/>
      <c r="ED535" s="648"/>
      <c r="EE535" s="648"/>
      <c r="EF535" s="648"/>
      <c r="EG535" s="648"/>
      <c r="EH535" s="648"/>
      <c r="EI535" s="648"/>
      <c r="EJ535" s="648"/>
      <c r="EK535" s="648"/>
      <c r="EL535" s="648"/>
      <c r="EM535" s="648"/>
      <c r="EN535" s="648"/>
      <c r="EO535" s="648"/>
      <c r="EP535" s="648"/>
      <c r="EQ535" s="648"/>
      <c r="ER535" s="648"/>
      <c r="ES535" s="648"/>
      <c r="ET535" s="648"/>
      <c r="EU535" s="648"/>
      <c r="EV535" s="648"/>
      <c r="EW535" s="648"/>
      <c r="EX535" s="648"/>
      <c r="EY535" s="648"/>
      <c r="EZ535" s="648"/>
      <c r="FA535" s="648"/>
      <c r="FB535" s="648"/>
      <c r="FC535" s="648"/>
      <c r="FD535" s="648"/>
      <c r="FE535" s="648"/>
      <c r="FF535" s="648"/>
      <c r="FG535" s="648"/>
      <c r="FH535" s="648"/>
      <c r="FI535" s="648"/>
      <c r="FJ535" s="648"/>
      <c r="FK535" s="648"/>
      <c r="FL535" s="648"/>
      <c r="FM535" s="648"/>
      <c r="FN535" s="648"/>
      <c r="FO535" s="648"/>
      <c r="FP535" s="648"/>
      <c r="FQ535" s="648"/>
      <c r="FR535" s="648"/>
      <c r="FS535" s="648"/>
      <c r="FT535" s="648"/>
      <c r="FU535" s="648"/>
      <c r="FV535" s="648"/>
      <c r="FW535" s="648"/>
      <c r="FX535" s="648"/>
      <c r="FY535" s="648"/>
      <c r="FZ535" s="648"/>
      <c r="GA535" s="648"/>
      <c r="GB535" s="648"/>
      <c r="GC535" s="648"/>
      <c r="GD535" s="648"/>
      <c r="GE535" s="648"/>
      <c r="GF535" s="648"/>
      <c r="GG535" s="648"/>
      <c r="GH535" s="648"/>
      <c r="GI535" s="648"/>
      <c r="GJ535" s="648"/>
      <c r="GK535" s="648"/>
      <c r="GL535" s="648"/>
      <c r="GM535" s="648"/>
      <c r="GN535" s="648"/>
      <c r="GO535" s="648"/>
      <c r="GP535" s="648"/>
      <c r="GQ535" s="648"/>
      <c r="GR535" s="648"/>
      <c r="GS535" s="648"/>
      <c r="GT535" s="648"/>
      <c r="GU535" s="648"/>
      <c r="GV535" s="648"/>
      <c r="GW535" s="648"/>
      <c r="GX535" s="648"/>
      <c r="GY535" s="648"/>
      <c r="GZ535" s="648"/>
      <c r="HA535" s="648"/>
      <c r="HB535" s="648"/>
      <c r="HC535" s="648"/>
      <c r="HD535" s="648"/>
      <c r="HE535" s="648"/>
      <c r="HF535" s="648"/>
      <c r="HG535" s="648"/>
      <c r="HH535" s="648"/>
      <c r="HI535" s="648"/>
      <c r="HJ535" s="648"/>
      <c r="HK535" s="648"/>
      <c r="HL535" s="648"/>
      <c r="HM535" s="648"/>
    </row>
    <row r="536" spans="1:221" s="648" customFormat="1">
      <c r="A536" s="645" t="s">
        <v>351</v>
      </c>
      <c r="B536" s="53" t="s">
        <v>854</v>
      </c>
      <c r="C536" s="258" t="s">
        <v>1359</v>
      </c>
      <c r="D536" s="62"/>
      <c r="E536" s="261">
        <v>40</v>
      </c>
      <c r="F536" s="262"/>
      <c r="G536" s="262"/>
      <c r="H536" s="263"/>
      <c r="I536" s="264"/>
      <c r="J536" s="265"/>
      <c r="K536" s="265"/>
      <c r="L536" s="264">
        <v>70</v>
      </c>
      <c r="M536" s="262">
        <v>30</v>
      </c>
      <c r="N536" s="266">
        <v>3</v>
      </c>
    </row>
    <row r="537" spans="1:221" s="396" customFormat="1">
      <c r="A537" s="309" t="s">
        <v>78</v>
      </c>
      <c r="B537" s="291" t="s">
        <v>409</v>
      </c>
      <c r="C537" s="292" t="s">
        <v>1078</v>
      </c>
      <c r="D537" s="293"/>
      <c r="E537" s="294">
        <v>40</v>
      </c>
      <c r="F537" s="295"/>
      <c r="G537" s="295"/>
      <c r="H537" s="273"/>
      <c r="I537" s="296"/>
      <c r="J537" s="594"/>
      <c r="K537" s="300"/>
      <c r="L537" s="296">
        <v>70</v>
      </c>
      <c r="M537" s="295">
        <v>30</v>
      </c>
      <c r="N537" s="298">
        <v>4</v>
      </c>
    </row>
    <row r="538" spans="1:221" s="396" customFormat="1">
      <c r="A538" s="309" t="s">
        <v>351</v>
      </c>
      <c r="B538" s="291" t="s">
        <v>409</v>
      </c>
      <c r="C538" s="292" t="s">
        <v>1078</v>
      </c>
      <c r="D538" s="293"/>
      <c r="E538" s="294">
        <v>65</v>
      </c>
      <c r="F538" s="295" t="s">
        <v>1469</v>
      </c>
      <c r="G538" s="295"/>
      <c r="H538" s="273"/>
      <c r="I538" s="296"/>
      <c r="J538" s="594"/>
      <c r="K538" s="300"/>
      <c r="L538" s="296">
        <v>120</v>
      </c>
      <c r="M538" s="295">
        <v>55</v>
      </c>
      <c r="N538" s="298">
        <v>4</v>
      </c>
    </row>
    <row r="539" spans="1:221" s="396" customFormat="1">
      <c r="A539" s="309" t="s">
        <v>547</v>
      </c>
      <c r="B539" s="291" t="s">
        <v>409</v>
      </c>
      <c r="C539" s="292" t="s">
        <v>1078</v>
      </c>
      <c r="D539" s="293"/>
      <c r="E539" s="294">
        <v>45</v>
      </c>
      <c r="F539" s="295" t="s">
        <v>1470</v>
      </c>
      <c r="G539" s="295"/>
      <c r="H539" s="273"/>
      <c r="I539" s="296"/>
      <c r="J539" s="594"/>
      <c r="K539" s="300"/>
      <c r="L539" s="296">
        <v>80</v>
      </c>
      <c r="M539" s="295">
        <v>35</v>
      </c>
      <c r="N539" s="298">
        <v>4</v>
      </c>
    </row>
    <row r="540" spans="1:221" s="396" customFormat="1">
      <c r="A540" s="309"/>
      <c r="B540" s="291" t="s">
        <v>409</v>
      </c>
      <c r="C540" s="292" t="s">
        <v>1079</v>
      </c>
      <c r="D540" s="293"/>
      <c r="E540" s="294">
        <v>0</v>
      </c>
      <c r="F540" s="295" t="s">
        <v>357</v>
      </c>
      <c r="G540" s="295"/>
      <c r="H540" s="273"/>
      <c r="I540" s="296"/>
      <c r="J540" s="594"/>
      <c r="K540" s="300"/>
      <c r="L540" s="296">
        <v>0</v>
      </c>
      <c r="M540" s="295">
        <v>0</v>
      </c>
      <c r="N540" s="298">
        <v>4</v>
      </c>
    </row>
    <row r="541" spans="1:221" s="396" customFormat="1">
      <c r="A541" s="309" t="s">
        <v>78</v>
      </c>
      <c r="B541" s="291" t="s">
        <v>854</v>
      </c>
      <c r="C541" s="292" t="s">
        <v>356</v>
      </c>
      <c r="D541" s="293"/>
      <c r="E541" s="294">
        <v>37.5</v>
      </c>
      <c r="F541" s="295"/>
      <c r="G541" s="295"/>
      <c r="H541" s="273"/>
      <c r="I541" s="296"/>
      <c r="J541" s="300"/>
      <c r="K541" s="300"/>
      <c r="L541" s="296">
        <v>75</v>
      </c>
      <c r="M541" s="295">
        <v>37.5</v>
      </c>
      <c r="N541" s="298">
        <v>4</v>
      </c>
    </row>
    <row r="542" spans="1:221" s="396" customFormat="1">
      <c r="A542" s="309" t="s">
        <v>320</v>
      </c>
      <c r="B542" s="291" t="s">
        <v>854</v>
      </c>
      <c r="C542" s="292" t="s">
        <v>356</v>
      </c>
      <c r="D542" s="293"/>
      <c r="E542" s="294">
        <v>47.5</v>
      </c>
      <c r="F542" s="295"/>
      <c r="G542" s="295"/>
      <c r="H542" s="273"/>
      <c r="I542" s="296"/>
      <c r="J542" s="300"/>
      <c r="K542" s="300"/>
      <c r="L542" s="296">
        <v>85</v>
      </c>
      <c r="M542" s="295">
        <v>37.5</v>
      </c>
      <c r="N542" s="298">
        <v>4</v>
      </c>
    </row>
    <row r="543" spans="1:221" s="396" customFormat="1">
      <c r="A543" s="309" t="s">
        <v>351</v>
      </c>
      <c r="B543" s="291" t="s">
        <v>854</v>
      </c>
      <c r="C543" s="292" t="s">
        <v>356</v>
      </c>
      <c r="D543" s="293"/>
      <c r="E543" s="294">
        <v>67</v>
      </c>
      <c r="F543" s="295"/>
      <c r="G543" s="295" t="s">
        <v>801</v>
      </c>
      <c r="H543" s="273"/>
      <c r="I543" s="296"/>
      <c r="J543" s="300"/>
      <c r="K543" s="300"/>
      <c r="L543" s="296">
        <v>124</v>
      </c>
      <c r="M543" s="295">
        <v>57</v>
      </c>
      <c r="N543" s="298">
        <v>4</v>
      </c>
    </row>
    <row r="544" spans="1:221" s="396" customFormat="1">
      <c r="A544" s="309" t="s">
        <v>78</v>
      </c>
      <c r="B544" s="291" t="s">
        <v>854</v>
      </c>
      <c r="C544" s="292" t="s">
        <v>356</v>
      </c>
      <c r="D544" s="293"/>
      <c r="E544" s="294">
        <v>60</v>
      </c>
      <c r="F544" s="295" t="s">
        <v>802</v>
      </c>
      <c r="G544" s="295"/>
      <c r="H544" s="273"/>
      <c r="I544" s="296"/>
      <c r="J544" s="300"/>
      <c r="K544" s="300"/>
      <c r="L544" s="296">
        <v>109</v>
      </c>
      <c r="M544" s="295">
        <v>49</v>
      </c>
      <c r="N544" s="298">
        <v>4</v>
      </c>
    </row>
    <row r="545" spans="1:15" s="396" customFormat="1">
      <c r="A545" s="309" t="s">
        <v>320</v>
      </c>
      <c r="B545" s="291" t="s">
        <v>854</v>
      </c>
      <c r="C545" s="292" t="s">
        <v>356</v>
      </c>
      <c r="D545" s="293"/>
      <c r="E545" s="294">
        <v>63</v>
      </c>
      <c r="F545" s="295" t="s">
        <v>802</v>
      </c>
      <c r="G545" s="295"/>
      <c r="H545" s="273"/>
      <c r="I545" s="296"/>
      <c r="J545" s="300"/>
      <c r="K545" s="300"/>
      <c r="L545" s="296">
        <v>114</v>
      </c>
      <c r="M545" s="295">
        <v>51</v>
      </c>
      <c r="N545" s="298">
        <v>4</v>
      </c>
    </row>
    <row r="546" spans="1:15" s="396" customFormat="1">
      <c r="A546" s="309" t="s">
        <v>351</v>
      </c>
      <c r="B546" s="291" t="s">
        <v>854</v>
      </c>
      <c r="C546" s="292" t="s">
        <v>356</v>
      </c>
      <c r="D546" s="293"/>
      <c r="E546" s="294">
        <v>84</v>
      </c>
      <c r="F546" s="295" t="s">
        <v>802</v>
      </c>
      <c r="G546" s="295" t="s">
        <v>801</v>
      </c>
      <c r="H546" s="273"/>
      <c r="I546" s="296"/>
      <c r="J546" s="300"/>
      <c r="K546" s="300"/>
      <c r="L546" s="296">
        <v>157</v>
      </c>
      <c r="M546" s="295">
        <v>73</v>
      </c>
      <c r="N546" s="298">
        <v>4</v>
      </c>
    </row>
    <row r="547" spans="1:15" s="396" customFormat="1">
      <c r="A547" s="309" t="s">
        <v>78</v>
      </c>
      <c r="B547" s="291" t="s">
        <v>854</v>
      </c>
      <c r="C547" s="292" t="s">
        <v>798</v>
      </c>
      <c r="D547" s="293"/>
      <c r="E547" s="294">
        <v>37.5</v>
      </c>
      <c r="F547" s="295" t="s">
        <v>795</v>
      </c>
      <c r="G547" s="295"/>
      <c r="H547" s="295" t="s">
        <v>796</v>
      </c>
      <c r="I547" s="354"/>
      <c r="J547" s="354"/>
      <c r="K547" s="354"/>
      <c r="L547" s="296">
        <v>43</v>
      </c>
      <c r="M547" s="295">
        <v>86</v>
      </c>
      <c r="N547" s="298">
        <v>4</v>
      </c>
    </row>
    <row r="548" spans="1:15" s="396" customFormat="1">
      <c r="A548" s="309"/>
      <c r="B548" s="291"/>
      <c r="C548" s="292"/>
      <c r="D548" s="293"/>
      <c r="E548" s="294"/>
      <c r="F548" s="295"/>
      <c r="G548" s="295"/>
      <c r="H548" s="295"/>
      <c r="I548" s="354"/>
      <c r="J548" s="354"/>
      <c r="K548" s="354"/>
      <c r="L548" s="296"/>
      <c r="M548" s="295"/>
      <c r="N548" s="298"/>
    </row>
    <row r="549" spans="1:15" s="396" customFormat="1">
      <c r="A549" s="309" t="s">
        <v>78</v>
      </c>
      <c r="B549" s="291" t="s">
        <v>854</v>
      </c>
      <c r="C549" s="292" t="s">
        <v>798</v>
      </c>
      <c r="D549" s="293"/>
      <c r="E549" s="294">
        <v>37.5</v>
      </c>
      <c r="F549" s="295"/>
      <c r="G549" s="295"/>
      <c r="H549" s="295" t="s">
        <v>796</v>
      </c>
      <c r="I549" s="354"/>
      <c r="J549" s="354"/>
      <c r="K549" s="354"/>
      <c r="L549" s="296">
        <v>75</v>
      </c>
      <c r="M549" s="295">
        <v>37.5</v>
      </c>
      <c r="N549" s="298">
        <v>4</v>
      </c>
    </row>
    <row r="550" spans="1:15" s="396" customFormat="1">
      <c r="A550" s="309" t="s">
        <v>797</v>
      </c>
      <c r="B550" s="291" t="s">
        <v>854</v>
      </c>
      <c r="C550" s="292" t="s">
        <v>798</v>
      </c>
      <c r="D550" s="293"/>
      <c r="E550" s="294">
        <v>48</v>
      </c>
      <c r="F550" s="295" t="s">
        <v>322</v>
      </c>
      <c r="G550" s="295"/>
      <c r="H550" s="295" t="s">
        <v>796</v>
      </c>
      <c r="I550" s="354"/>
      <c r="J550" s="354"/>
      <c r="K550" s="354"/>
      <c r="L550" s="296">
        <v>96</v>
      </c>
      <c r="M550" s="295">
        <v>48</v>
      </c>
      <c r="N550" s="298">
        <v>4</v>
      </c>
    </row>
    <row r="551" spans="1:15" s="396" customFormat="1">
      <c r="A551" s="309" t="s">
        <v>797</v>
      </c>
      <c r="B551" s="291" t="s">
        <v>854</v>
      </c>
      <c r="C551" s="292" t="s">
        <v>798</v>
      </c>
      <c r="D551" s="293"/>
      <c r="E551" s="294">
        <v>51</v>
      </c>
      <c r="F551" s="295" t="s">
        <v>651</v>
      </c>
      <c r="G551" s="295"/>
      <c r="H551" s="295" t="s">
        <v>796</v>
      </c>
      <c r="I551" s="354"/>
      <c r="J551" s="354"/>
      <c r="K551" s="354"/>
      <c r="L551" s="296">
        <v>102</v>
      </c>
      <c r="M551" s="295">
        <v>51</v>
      </c>
      <c r="N551" s="298">
        <v>4</v>
      </c>
    </row>
    <row r="552" spans="1:15" s="396" customFormat="1">
      <c r="A552" s="309" t="s">
        <v>351</v>
      </c>
      <c r="B552" s="291" t="s">
        <v>854</v>
      </c>
      <c r="C552" s="292" t="s">
        <v>798</v>
      </c>
      <c r="D552" s="293"/>
      <c r="E552" s="294">
        <v>59</v>
      </c>
      <c r="F552" s="295" t="s">
        <v>322</v>
      </c>
      <c r="G552" s="295"/>
      <c r="H552" s="295" t="s">
        <v>796</v>
      </c>
      <c r="I552" s="354"/>
      <c r="J552" s="354"/>
      <c r="K552" s="354"/>
      <c r="L552" s="296">
        <v>118</v>
      </c>
      <c r="M552" s="295">
        <v>59</v>
      </c>
      <c r="N552" s="298">
        <v>4</v>
      </c>
    </row>
    <row r="553" spans="1:15" s="396" customFormat="1">
      <c r="A553" s="309" t="s">
        <v>351</v>
      </c>
      <c r="B553" s="291" t="s">
        <v>854</v>
      </c>
      <c r="C553" s="292" t="s">
        <v>798</v>
      </c>
      <c r="D553" s="293"/>
      <c r="E553" s="294">
        <v>73</v>
      </c>
      <c r="F553" s="295" t="s">
        <v>651</v>
      </c>
      <c r="G553" s="295"/>
      <c r="H553" s="295" t="s">
        <v>796</v>
      </c>
      <c r="I553" s="354"/>
      <c r="J553" s="354"/>
      <c r="K553" s="354"/>
      <c r="L553" s="296">
        <v>146</v>
      </c>
      <c r="M553" s="295">
        <v>73</v>
      </c>
      <c r="N553" s="298">
        <v>4</v>
      </c>
    </row>
    <row r="554" spans="1:15" s="648" customFormat="1" ht="16.5" customHeight="1">
      <c r="A554" s="645" t="s">
        <v>78</v>
      </c>
      <c r="B554" s="53" t="s">
        <v>854</v>
      </c>
      <c r="C554" s="258" t="s">
        <v>799</v>
      </c>
      <c r="D554" s="62"/>
      <c r="E554" s="261">
        <v>35</v>
      </c>
      <c r="F554" s="262" t="s">
        <v>1761</v>
      </c>
      <c r="G554" s="262"/>
      <c r="H554" s="263"/>
      <c r="I554" s="264"/>
      <c r="J554" s="265"/>
      <c r="K554" s="265"/>
      <c r="L554" s="264">
        <v>70</v>
      </c>
      <c r="M554" s="262">
        <v>35</v>
      </c>
      <c r="N554" s="266">
        <v>4</v>
      </c>
    </row>
    <row r="555" spans="1:15" s="648" customFormat="1">
      <c r="A555" s="645" t="s">
        <v>320</v>
      </c>
      <c r="B555" s="53" t="s">
        <v>854</v>
      </c>
      <c r="C555" s="258" t="s">
        <v>799</v>
      </c>
      <c r="D555" s="62"/>
      <c r="E555" s="261">
        <v>60</v>
      </c>
      <c r="F555" s="262" t="s">
        <v>1761</v>
      </c>
      <c r="G555" s="262"/>
      <c r="H555" s="263"/>
      <c r="I555" s="264"/>
      <c r="J555" s="265"/>
      <c r="K555" s="265"/>
      <c r="L555" s="264">
        <v>110</v>
      </c>
      <c r="M555" s="262">
        <v>50</v>
      </c>
      <c r="N555" s="266">
        <v>4</v>
      </c>
      <c r="O555" s="661" t="s">
        <v>1133</v>
      </c>
    </row>
    <row r="556" spans="1:15" s="648" customFormat="1">
      <c r="A556" s="645" t="s">
        <v>800</v>
      </c>
      <c r="B556" s="53" t="s">
        <v>854</v>
      </c>
      <c r="C556" s="258" t="s">
        <v>799</v>
      </c>
      <c r="D556" s="62"/>
      <c r="E556" s="261">
        <v>90</v>
      </c>
      <c r="F556" s="262" t="s">
        <v>1761</v>
      </c>
      <c r="G556" s="262"/>
      <c r="H556" s="263"/>
      <c r="I556" s="264"/>
      <c r="J556" s="265"/>
      <c r="K556" s="265"/>
      <c r="L556" s="264">
        <v>170</v>
      </c>
      <c r="M556" s="262">
        <v>80</v>
      </c>
      <c r="N556" s="266">
        <v>4</v>
      </c>
    </row>
    <row r="557" spans="1:15" s="396" customFormat="1">
      <c r="A557" s="309"/>
      <c r="B557" s="291"/>
      <c r="C557" s="292"/>
      <c r="D557" s="293"/>
      <c r="E557" s="294"/>
      <c r="F557" s="295"/>
      <c r="G557" s="295"/>
      <c r="H557" s="273"/>
      <c r="I557" s="296"/>
      <c r="J557" s="300"/>
      <c r="K557" s="300"/>
      <c r="L557" s="296"/>
      <c r="M557" s="295"/>
      <c r="N557" s="298"/>
    </row>
    <row r="558" spans="1:15" s="648" customFormat="1">
      <c r="A558" s="645" t="s">
        <v>840</v>
      </c>
      <c r="B558" s="53" t="s">
        <v>1080</v>
      </c>
      <c r="C558" s="258" t="s">
        <v>1081</v>
      </c>
      <c r="D558" s="62"/>
      <c r="E558" s="261">
        <v>25</v>
      </c>
      <c r="F558" s="262"/>
      <c r="G558" s="262"/>
      <c r="H558" s="262"/>
      <c r="I558" s="264"/>
      <c r="J558" s="265"/>
      <c r="K558" s="265"/>
      <c r="L558" s="264">
        <v>50</v>
      </c>
      <c r="M558" s="262">
        <v>25</v>
      </c>
      <c r="N558" s="266">
        <v>3</v>
      </c>
      <c r="O558" s="262" t="s">
        <v>321</v>
      </c>
    </row>
    <row r="559" spans="1:15" s="648" customFormat="1">
      <c r="A559" s="645" t="s">
        <v>351</v>
      </c>
      <c r="B559" s="53" t="s">
        <v>1080</v>
      </c>
      <c r="C559" s="258" t="s">
        <v>1081</v>
      </c>
      <c r="D559" s="62"/>
      <c r="E559" s="261">
        <v>30</v>
      </c>
      <c r="F559" s="262"/>
      <c r="G559" s="262"/>
      <c r="H559" s="262"/>
      <c r="I559" s="264"/>
      <c r="J559" s="265"/>
      <c r="K559" s="265"/>
      <c r="L559" s="264">
        <v>55</v>
      </c>
      <c r="M559" s="262">
        <v>25</v>
      </c>
      <c r="N559" s="266">
        <v>3</v>
      </c>
      <c r="O559" s="262" t="s">
        <v>321</v>
      </c>
    </row>
    <row r="560" spans="1:15" s="648" customFormat="1">
      <c r="A560" s="645" t="s">
        <v>78</v>
      </c>
      <c r="B560" s="53" t="s">
        <v>1080</v>
      </c>
      <c r="C560" s="258" t="s">
        <v>1081</v>
      </c>
      <c r="D560" s="62"/>
      <c r="E560" s="261">
        <v>20</v>
      </c>
      <c r="F560" s="262"/>
      <c r="G560" s="262"/>
      <c r="H560" s="262"/>
      <c r="I560" s="264"/>
      <c r="J560" s="265"/>
      <c r="K560" s="265"/>
      <c r="L560" s="264">
        <v>40</v>
      </c>
      <c r="M560" s="262">
        <v>20</v>
      </c>
      <c r="N560" s="266">
        <v>3</v>
      </c>
      <c r="O560" s="262" t="s">
        <v>321</v>
      </c>
    </row>
    <row r="561" spans="1:15" s="396" customFormat="1">
      <c r="A561" s="309"/>
      <c r="B561" s="291"/>
      <c r="C561" s="292"/>
      <c r="D561" s="293"/>
      <c r="E561" s="294"/>
      <c r="F561" s="295"/>
      <c r="G561" s="295"/>
      <c r="H561" s="273"/>
      <c r="I561" s="296"/>
      <c r="J561" s="300"/>
      <c r="K561" s="300"/>
      <c r="L561" s="296"/>
      <c r="M561" s="295"/>
      <c r="N561" s="298"/>
    </row>
    <row r="562" spans="1:15" s="396" customFormat="1">
      <c r="A562" s="309"/>
      <c r="B562" s="291"/>
      <c r="C562" s="292"/>
      <c r="D562" s="293"/>
      <c r="E562" s="294"/>
      <c r="F562" s="295"/>
      <c r="G562" s="295"/>
      <c r="H562" s="273"/>
      <c r="I562" s="296"/>
      <c r="J562" s="300"/>
      <c r="K562" s="300"/>
      <c r="L562" s="296"/>
      <c r="M562" s="295"/>
      <c r="N562" s="298"/>
    </row>
    <row r="563" spans="1:15" s="648" customFormat="1">
      <c r="A563" s="645" t="s">
        <v>1298</v>
      </c>
      <c r="B563" s="53" t="s">
        <v>852</v>
      </c>
      <c r="C563" s="258" t="s">
        <v>1296</v>
      </c>
      <c r="D563" s="62"/>
      <c r="E563" s="261">
        <v>77.599999999999994</v>
      </c>
      <c r="F563" s="262">
        <v>15</v>
      </c>
      <c r="G563" s="650" t="s">
        <v>788</v>
      </c>
      <c r="H563" s="263" t="s">
        <v>1082</v>
      </c>
      <c r="I563" s="264"/>
      <c r="J563" s="265" t="s">
        <v>1299</v>
      </c>
      <c r="K563" s="265"/>
      <c r="L563" s="264">
        <v>93.6</v>
      </c>
      <c r="M563" s="262">
        <v>16</v>
      </c>
      <c r="N563" s="266">
        <v>3</v>
      </c>
    </row>
    <row r="564" spans="1:15" s="648" customFormat="1">
      <c r="A564" s="645" t="s">
        <v>1297</v>
      </c>
      <c r="B564" s="53" t="s">
        <v>852</v>
      </c>
      <c r="C564" s="258" t="s">
        <v>1296</v>
      </c>
      <c r="D564" s="62"/>
      <c r="E564" s="261">
        <v>81.599999999999994</v>
      </c>
      <c r="F564" s="262">
        <v>15</v>
      </c>
      <c r="G564" s="650" t="s">
        <v>788</v>
      </c>
      <c r="H564" s="263" t="s">
        <v>1082</v>
      </c>
      <c r="I564" s="264"/>
      <c r="J564" s="265" t="s">
        <v>1299</v>
      </c>
      <c r="K564" s="265"/>
      <c r="L564" s="264">
        <v>97.6</v>
      </c>
      <c r="M564" s="262">
        <v>16</v>
      </c>
      <c r="N564" s="266">
        <v>3</v>
      </c>
    </row>
    <row r="565" spans="1:15" s="648" customFormat="1">
      <c r="A565" s="645" t="s">
        <v>18</v>
      </c>
      <c r="B565" s="53" t="s">
        <v>852</v>
      </c>
      <c r="C565" s="258" t="s">
        <v>1083</v>
      </c>
      <c r="D565" s="62"/>
      <c r="E565" s="261">
        <v>60.7</v>
      </c>
      <c r="F565" s="262"/>
      <c r="G565" s="650" t="s">
        <v>788</v>
      </c>
      <c r="H565" s="263"/>
      <c r="I565" s="264"/>
      <c r="J565" s="265"/>
      <c r="K565" s="265"/>
      <c r="L565" s="264">
        <v>74.7</v>
      </c>
      <c r="M565" s="262">
        <v>14</v>
      </c>
      <c r="N565" s="490" t="s">
        <v>657</v>
      </c>
      <c r="O565" s="482" t="s">
        <v>1766</v>
      </c>
    </row>
    <row r="566" spans="1:15" s="648" customFormat="1">
      <c r="A566" s="645" t="s">
        <v>1765</v>
      </c>
      <c r="B566" s="53" t="s">
        <v>852</v>
      </c>
      <c r="C566" s="258" t="s">
        <v>1083</v>
      </c>
      <c r="D566" s="62"/>
      <c r="E566" s="261">
        <v>68.7</v>
      </c>
      <c r="F566" s="262"/>
      <c r="G566" s="650" t="s">
        <v>788</v>
      </c>
      <c r="H566" s="263"/>
      <c r="I566" s="264"/>
      <c r="J566" s="265"/>
      <c r="K566" s="265"/>
      <c r="L566" s="264">
        <v>82.7</v>
      </c>
      <c r="M566" s="262">
        <v>14</v>
      </c>
      <c r="N566" s="490" t="s">
        <v>657</v>
      </c>
      <c r="O566" s="482" t="s">
        <v>1766</v>
      </c>
    </row>
    <row r="567" spans="1:15" s="648" customFormat="1">
      <c r="A567" s="645" t="s">
        <v>1774</v>
      </c>
      <c r="B567" s="53" t="s">
        <v>852</v>
      </c>
      <c r="C567" s="258" t="s">
        <v>1696</v>
      </c>
      <c r="D567" s="62"/>
      <c r="E567" s="261">
        <v>66.599999999999994</v>
      </c>
      <c r="F567" s="262"/>
      <c r="G567" s="650" t="s">
        <v>788</v>
      </c>
      <c r="H567" s="263"/>
      <c r="I567" s="264"/>
      <c r="J567" s="265"/>
      <c r="K567" s="265"/>
      <c r="L567" s="264">
        <v>79.599999999999994</v>
      </c>
      <c r="M567" s="262">
        <v>13</v>
      </c>
      <c r="N567" s="266">
        <v>3</v>
      </c>
      <c r="O567" s="263"/>
    </row>
    <row r="568" spans="1:15" s="648" customFormat="1">
      <c r="A568" s="645" t="s">
        <v>351</v>
      </c>
      <c r="B568" s="53" t="s">
        <v>852</v>
      </c>
      <c r="C568" s="258" t="s">
        <v>1696</v>
      </c>
      <c r="D568" s="62"/>
      <c r="E568" s="261">
        <v>69.599999999999994</v>
      </c>
      <c r="F568" s="262"/>
      <c r="G568" s="650" t="s">
        <v>788</v>
      </c>
      <c r="H568" s="263"/>
      <c r="I568" s="264"/>
      <c r="J568" s="265"/>
      <c r="K568" s="265"/>
      <c r="L568" s="264">
        <v>82.6</v>
      </c>
      <c r="M568" s="262">
        <v>13</v>
      </c>
      <c r="N568" s="266">
        <v>3</v>
      </c>
      <c r="O568" s="263"/>
    </row>
    <row r="569" spans="1:15" s="396" customFormat="1">
      <c r="A569" s="309" t="s">
        <v>351</v>
      </c>
      <c r="B569" s="291" t="s">
        <v>852</v>
      </c>
      <c r="C569" s="292" t="s">
        <v>1705</v>
      </c>
      <c r="D569" s="293"/>
      <c r="E569" s="294">
        <v>65</v>
      </c>
      <c r="F569" s="295"/>
      <c r="G569" s="312" t="s">
        <v>788</v>
      </c>
      <c r="H569" s="273"/>
      <c r="I569" s="296"/>
      <c r="J569" s="300"/>
      <c r="K569" s="300"/>
      <c r="L569" s="296">
        <v>78</v>
      </c>
      <c r="M569" s="295">
        <v>13</v>
      </c>
      <c r="N569" s="298">
        <v>3</v>
      </c>
      <c r="O569" s="273"/>
    </row>
    <row r="570" spans="1:15" s="648" customFormat="1">
      <c r="A570" s="645" t="s">
        <v>1118</v>
      </c>
      <c r="B570" s="53" t="s">
        <v>868</v>
      </c>
      <c r="C570" s="258" t="s">
        <v>1721</v>
      </c>
      <c r="D570" s="62"/>
      <c r="E570" s="261">
        <v>22</v>
      </c>
      <c r="F570" s="262"/>
      <c r="G570" s="650" t="s">
        <v>788</v>
      </c>
      <c r="H570" s="263">
        <v>1.8</v>
      </c>
      <c r="I570" s="264" t="s">
        <v>339</v>
      </c>
      <c r="J570" s="265"/>
      <c r="K570" s="265"/>
      <c r="L570" s="264">
        <v>31</v>
      </c>
      <c r="M570" s="262">
        <v>9</v>
      </c>
      <c r="N570" s="266"/>
    </row>
    <row r="571" spans="1:15" s="648" customFormat="1">
      <c r="A571" s="645" t="s">
        <v>1722</v>
      </c>
      <c r="B571" s="53" t="s">
        <v>868</v>
      </c>
      <c r="C571" s="258" t="s">
        <v>1721</v>
      </c>
      <c r="D571" s="62"/>
      <c r="E571" s="261">
        <v>27</v>
      </c>
      <c r="F571" s="262"/>
      <c r="G571" s="650" t="s">
        <v>788</v>
      </c>
      <c r="H571" s="263">
        <v>1.8</v>
      </c>
      <c r="I571" s="264" t="s">
        <v>339</v>
      </c>
      <c r="J571" s="265"/>
      <c r="K571" s="265"/>
      <c r="L571" s="264">
        <v>36</v>
      </c>
      <c r="M571" s="262">
        <v>9</v>
      </c>
      <c r="N571" s="266"/>
    </row>
    <row r="572" spans="1:15" s="648" customFormat="1">
      <c r="A572" s="645" t="s">
        <v>1723</v>
      </c>
      <c r="B572" s="53" t="s">
        <v>868</v>
      </c>
      <c r="C572" s="258" t="s">
        <v>1721</v>
      </c>
      <c r="D572" s="62"/>
      <c r="E572" s="261">
        <v>35</v>
      </c>
      <c r="F572" s="262"/>
      <c r="G572" s="650" t="s">
        <v>788</v>
      </c>
      <c r="H572" s="263">
        <v>1.8</v>
      </c>
      <c r="I572" s="264" t="s">
        <v>339</v>
      </c>
      <c r="J572" s="265"/>
      <c r="K572" s="265"/>
      <c r="L572" s="264">
        <v>44</v>
      </c>
      <c r="M572" s="262">
        <v>9</v>
      </c>
      <c r="N572" s="266"/>
    </row>
    <row r="573" spans="1:15" s="648" customFormat="1">
      <c r="A573" s="645" t="s">
        <v>1724</v>
      </c>
      <c r="B573" s="53" t="s">
        <v>868</v>
      </c>
      <c r="C573" s="258" t="s">
        <v>1721</v>
      </c>
      <c r="D573" s="62"/>
      <c r="E573" s="261">
        <v>53</v>
      </c>
      <c r="F573" s="262"/>
      <c r="G573" s="650" t="s">
        <v>788</v>
      </c>
      <c r="H573" s="263">
        <v>1.8</v>
      </c>
      <c r="I573" s="264" t="s">
        <v>339</v>
      </c>
      <c r="J573" s="265"/>
      <c r="K573" s="265"/>
      <c r="L573" s="264">
        <v>71</v>
      </c>
      <c r="M573" s="262">
        <v>18</v>
      </c>
      <c r="N573" s="266"/>
    </row>
    <row r="574" spans="1:15" s="396" customFormat="1">
      <c r="A574" s="309"/>
      <c r="B574" s="291" t="s">
        <v>55</v>
      </c>
      <c r="C574" s="292" t="s">
        <v>32</v>
      </c>
      <c r="D574" s="293"/>
      <c r="E574" s="294">
        <v>41.5</v>
      </c>
      <c r="F574" s="295"/>
      <c r="G574" s="312" t="s">
        <v>788</v>
      </c>
      <c r="H574" s="273"/>
      <c r="I574" s="296"/>
      <c r="J574" s="300"/>
      <c r="K574" s="300"/>
      <c r="L574" s="296">
        <v>60.5</v>
      </c>
      <c r="M574" s="295">
        <v>19</v>
      </c>
      <c r="N574" s="298">
        <v>2</v>
      </c>
    </row>
    <row r="575" spans="1:15" s="648" customFormat="1">
      <c r="A575" s="645" t="s">
        <v>1718</v>
      </c>
      <c r="B575" s="53" t="s">
        <v>853</v>
      </c>
      <c r="C575" s="258" t="s">
        <v>56</v>
      </c>
      <c r="D575" s="62"/>
      <c r="E575" s="261">
        <v>90.5</v>
      </c>
      <c r="F575" s="262" t="s">
        <v>651</v>
      </c>
      <c r="G575" s="650" t="s">
        <v>788</v>
      </c>
      <c r="H575" s="263"/>
      <c r="I575" s="264"/>
      <c r="J575" s="265"/>
      <c r="K575" s="265"/>
      <c r="L575" s="265">
        <v>116.5</v>
      </c>
      <c r="M575" s="262">
        <v>25</v>
      </c>
      <c r="N575" s="266" t="s">
        <v>657</v>
      </c>
      <c r="O575" s="647" t="s">
        <v>1720</v>
      </c>
    </row>
    <row r="576" spans="1:15" s="648" customFormat="1">
      <c r="A576" s="645" t="s">
        <v>1719</v>
      </c>
      <c r="B576" s="53" t="s">
        <v>853</v>
      </c>
      <c r="C576" s="258" t="s">
        <v>56</v>
      </c>
      <c r="D576" s="62"/>
      <c r="E576" s="261">
        <v>102.5</v>
      </c>
      <c r="F576" s="262" t="s">
        <v>651</v>
      </c>
      <c r="G576" s="650" t="s">
        <v>788</v>
      </c>
      <c r="H576" s="263"/>
      <c r="I576" s="264"/>
      <c r="J576" s="265"/>
      <c r="K576" s="265"/>
      <c r="L576" s="265">
        <v>126.5</v>
      </c>
      <c r="M576" s="262">
        <v>24</v>
      </c>
      <c r="N576" s="266" t="s">
        <v>657</v>
      </c>
      <c r="O576" s="647" t="s">
        <v>1720</v>
      </c>
    </row>
    <row r="577" spans="1:15" s="648" customFormat="1">
      <c r="A577" s="645" t="s">
        <v>1718</v>
      </c>
      <c r="B577" s="53" t="s">
        <v>853</v>
      </c>
      <c r="C577" s="258" t="s">
        <v>56</v>
      </c>
      <c r="D577" s="62"/>
      <c r="E577" s="261">
        <v>96.5</v>
      </c>
      <c r="F577" s="262" t="s">
        <v>322</v>
      </c>
      <c r="G577" s="650" t="s">
        <v>788</v>
      </c>
      <c r="H577" s="263"/>
      <c r="I577" s="264"/>
      <c r="J577" s="265"/>
      <c r="K577" s="265"/>
      <c r="L577" s="265">
        <v>122.5</v>
      </c>
      <c r="M577" s="262">
        <v>26</v>
      </c>
      <c r="N577" s="266" t="s">
        <v>657</v>
      </c>
      <c r="O577" s="647" t="s">
        <v>1720</v>
      </c>
    </row>
    <row r="578" spans="1:15" s="648" customFormat="1">
      <c r="A578" s="645" t="s">
        <v>1719</v>
      </c>
      <c r="B578" s="53" t="s">
        <v>853</v>
      </c>
      <c r="C578" s="258" t="s">
        <v>56</v>
      </c>
      <c r="D578" s="62"/>
      <c r="E578" s="261">
        <v>108.5</v>
      </c>
      <c r="F578" s="262" t="s">
        <v>322</v>
      </c>
      <c r="G578" s="650" t="s">
        <v>788</v>
      </c>
      <c r="H578" s="263"/>
      <c r="I578" s="264"/>
      <c r="J578" s="265"/>
      <c r="K578" s="265"/>
      <c r="L578" s="265">
        <v>132.5</v>
      </c>
      <c r="M578" s="262">
        <v>24</v>
      </c>
      <c r="N578" s="266" t="s">
        <v>657</v>
      </c>
      <c r="O578" s="647" t="s">
        <v>1720</v>
      </c>
    </row>
    <row r="579" spans="1:15" s="396" customFormat="1">
      <c r="A579" s="309"/>
      <c r="B579" s="291"/>
      <c r="C579" s="292"/>
      <c r="D579" s="293"/>
      <c r="E579" s="294"/>
      <c r="F579" s="295"/>
      <c r="G579" s="295"/>
      <c r="H579" s="295"/>
      <c r="I579" s="296"/>
      <c r="J579" s="300"/>
      <c r="K579" s="300"/>
      <c r="L579" s="296"/>
      <c r="M579" s="295"/>
      <c r="N579" s="298"/>
      <c r="O579" s="295"/>
    </row>
    <row r="580" spans="1:15" s="396" customFormat="1">
      <c r="A580" s="309"/>
      <c r="B580" s="291"/>
      <c r="C580" s="292"/>
      <c r="D580" s="293"/>
      <c r="E580" s="294"/>
      <c r="F580" s="295"/>
      <c r="G580" s="295"/>
      <c r="H580" s="295"/>
      <c r="I580" s="296"/>
      <c r="J580" s="300"/>
      <c r="K580" s="300"/>
      <c r="L580" s="296"/>
      <c r="M580" s="295"/>
      <c r="N580" s="298"/>
      <c r="O580" s="295"/>
    </row>
    <row r="581" spans="1:15" s="396" customFormat="1">
      <c r="A581" s="309"/>
      <c r="B581" s="291"/>
      <c r="C581" s="292"/>
      <c r="D581" s="293"/>
      <c r="E581" s="294"/>
      <c r="F581" s="295"/>
      <c r="G581" s="295"/>
      <c r="H581" s="295"/>
      <c r="I581" s="296"/>
      <c r="J581" s="300"/>
      <c r="K581" s="300"/>
      <c r="L581" s="296"/>
      <c r="M581" s="295"/>
      <c r="N581" s="298"/>
      <c r="O581" s="295"/>
    </row>
    <row r="582" spans="1:15" s="396" customFormat="1">
      <c r="A582" s="309" t="s">
        <v>575</v>
      </c>
      <c r="B582" s="291" t="s">
        <v>576</v>
      </c>
      <c r="C582" s="292" t="s">
        <v>1084</v>
      </c>
      <c r="D582" s="293"/>
      <c r="E582" s="294">
        <v>39</v>
      </c>
      <c r="F582" s="295"/>
      <c r="G582" s="312" t="s">
        <v>788</v>
      </c>
      <c r="H582" s="273"/>
      <c r="I582" s="296"/>
      <c r="J582" s="300"/>
      <c r="K582" s="300"/>
      <c r="L582" s="296">
        <v>51</v>
      </c>
      <c r="M582" s="295">
        <v>12</v>
      </c>
      <c r="N582" s="298">
        <v>2</v>
      </c>
    </row>
    <row r="583" spans="1:15" s="396" customFormat="1">
      <c r="A583" s="309"/>
      <c r="B583" s="291" t="s">
        <v>576</v>
      </c>
      <c r="C583" s="292" t="s">
        <v>1084</v>
      </c>
      <c r="D583" s="293"/>
      <c r="E583" s="294">
        <v>33</v>
      </c>
      <c r="F583" s="295"/>
      <c r="G583" s="312" t="s">
        <v>788</v>
      </c>
      <c r="H583" s="273"/>
      <c r="I583" s="296"/>
      <c r="J583" s="300"/>
      <c r="K583" s="300"/>
      <c r="L583" s="296">
        <v>42.5</v>
      </c>
      <c r="M583" s="295">
        <v>9.5</v>
      </c>
      <c r="N583" s="298">
        <v>2</v>
      </c>
    </row>
    <row r="584" spans="1:15" s="396" customFormat="1">
      <c r="A584" s="309"/>
      <c r="B584" s="291" t="s">
        <v>577</v>
      </c>
      <c r="C584" s="292" t="s">
        <v>1085</v>
      </c>
      <c r="D584" s="293"/>
      <c r="E584" s="294">
        <v>44.5</v>
      </c>
      <c r="F584" s="295"/>
      <c r="G584" s="312" t="s">
        <v>788</v>
      </c>
      <c r="H584" s="273"/>
      <c r="I584" s="296"/>
      <c r="J584" s="300"/>
      <c r="K584" s="300"/>
      <c r="L584" s="296">
        <v>44.5</v>
      </c>
      <c r="M584" s="295">
        <v>0</v>
      </c>
      <c r="N584" s="298" t="s">
        <v>657</v>
      </c>
      <c r="O584" s="310"/>
    </row>
    <row r="585" spans="1:15" s="396" customFormat="1">
      <c r="A585" s="309"/>
      <c r="B585" s="291" t="s">
        <v>333</v>
      </c>
      <c r="C585" s="292" t="s">
        <v>1086</v>
      </c>
      <c r="D585" s="293"/>
      <c r="E585" s="294">
        <v>29</v>
      </c>
      <c r="F585" s="295"/>
      <c r="G585" s="295"/>
      <c r="H585" s="273"/>
      <c r="I585" s="296"/>
      <c r="J585" s="300"/>
      <c r="K585" s="300"/>
      <c r="L585" s="296">
        <v>47</v>
      </c>
      <c r="M585" s="295">
        <v>18</v>
      </c>
      <c r="N585" s="298">
        <v>2</v>
      </c>
    </row>
    <row r="586" spans="1:15" s="396" customFormat="1">
      <c r="A586" s="309" t="s">
        <v>840</v>
      </c>
      <c r="B586" s="291" t="s">
        <v>851</v>
      </c>
      <c r="C586" s="292" t="s">
        <v>1087</v>
      </c>
      <c r="D586" s="293"/>
      <c r="E586" s="294">
        <v>25</v>
      </c>
      <c r="F586" s="295"/>
      <c r="G586" s="295"/>
      <c r="H586" s="273"/>
      <c r="I586" s="296"/>
      <c r="J586" s="300"/>
      <c r="K586" s="300"/>
      <c r="L586" s="296">
        <v>47</v>
      </c>
      <c r="M586" s="295">
        <v>22</v>
      </c>
      <c r="N586" s="298">
        <v>3</v>
      </c>
      <c r="O586" s="310"/>
    </row>
    <row r="587" spans="1:15" s="396" customFormat="1">
      <c r="A587" s="309" t="s">
        <v>351</v>
      </c>
      <c r="B587" s="291" t="s">
        <v>851</v>
      </c>
      <c r="C587" s="292" t="s">
        <v>1087</v>
      </c>
      <c r="D587" s="293"/>
      <c r="E587" s="294">
        <v>25</v>
      </c>
      <c r="F587" s="295"/>
      <c r="G587" s="295"/>
      <c r="H587" s="273"/>
      <c r="I587" s="296"/>
      <c r="J587" s="300"/>
      <c r="K587" s="300"/>
      <c r="L587" s="296">
        <v>47</v>
      </c>
      <c r="M587" s="295">
        <v>22</v>
      </c>
      <c r="N587" s="298">
        <v>3</v>
      </c>
      <c r="O587" s="310"/>
    </row>
    <row r="588" spans="1:15" s="396" customFormat="1">
      <c r="A588" s="309" t="s">
        <v>78</v>
      </c>
      <c r="B588" s="291" t="s">
        <v>851</v>
      </c>
      <c r="C588" s="292" t="s">
        <v>1087</v>
      </c>
      <c r="D588" s="293"/>
      <c r="E588" s="294">
        <v>17</v>
      </c>
      <c r="F588" s="295"/>
      <c r="G588" s="295"/>
      <c r="H588" s="273"/>
      <c r="I588" s="296"/>
      <c r="J588" s="300"/>
      <c r="K588" s="300"/>
      <c r="L588" s="296">
        <v>34</v>
      </c>
      <c r="M588" s="295">
        <v>17</v>
      </c>
      <c r="N588" s="298">
        <v>3</v>
      </c>
      <c r="O588" s="310"/>
    </row>
    <row r="589" spans="1:15" s="648" customFormat="1">
      <c r="A589" s="645"/>
      <c r="B589" s="53" t="s">
        <v>850</v>
      </c>
      <c r="C589" s="258" t="s">
        <v>1762</v>
      </c>
      <c r="D589" s="62"/>
      <c r="E589" s="261">
        <v>36</v>
      </c>
      <c r="F589" s="262"/>
      <c r="G589" s="650" t="s">
        <v>788</v>
      </c>
      <c r="H589" s="263"/>
      <c r="I589" s="264"/>
      <c r="J589" s="265"/>
      <c r="K589" s="265"/>
      <c r="L589" s="264">
        <v>48.5</v>
      </c>
      <c r="M589" s="262">
        <v>12.5</v>
      </c>
      <c r="N589" s="266">
        <v>2</v>
      </c>
      <c r="O589" s="647"/>
    </row>
    <row r="590" spans="1:15" s="396" customFormat="1">
      <c r="A590" s="309"/>
      <c r="B590" s="291" t="s">
        <v>850</v>
      </c>
      <c r="C590" s="292" t="s">
        <v>850</v>
      </c>
      <c r="D590" s="293"/>
      <c r="E590" s="294">
        <v>29</v>
      </c>
      <c r="F590" s="295"/>
      <c r="G590" s="301"/>
      <c r="H590" s="273"/>
      <c r="I590" s="296"/>
      <c r="J590" s="300"/>
      <c r="K590" s="300"/>
      <c r="L590" s="296">
        <v>39</v>
      </c>
      <c r="M590" s="295">
        <v>10</v>
      </c>
      <c r="N590" s="298">
        <v>4</v>
      </c>
      <c r="O590" s="310"/>
    </row>
    <row r="591" spans="1:15" s="396" customFormat="1">
      <c r="A591" s="309"/>
      <c r="B591" s="291" t="s">
        <v>384</v>
      </c>
      <c r="C591" s="292" t="s">
        <v>1088</v>
      </c>
      <c r="D591" s="293"/>
      <c r="E591" s="294">
        <v>25</v>
      </c>
      <c r="F591" s="295"/>
      <c r="G591" s="295"/>
      <c r="H591" s="273"/>
      <c r="I591" s="296"/>
      <c r="J591" s="300"/>
      <c r="K591" s="300"/>
      <c r="L591" s="296">
        <v>32</v>
      </c>
      <c r="M591" s="295">
        <v>7</v>
      </c>
      <c r="N591" s="298">
        <v>2</v>
      </c>
      <c r="O591" s="396" t="s">
        <v>578</v>
      </c>
    </row>
    <row r="592" spans="1:15" s="396" customFormat="1">
      <c r="A592" s="309"/>
      <c r="B592" s="291" t="s">
        <v>385</v>
      </c>
      <c r="C592" s="292" t="s">
        <v>1360</v>
      </c>
      <c r="D592" s="293"/>
      <c r="E592" s="294">
        <v>40</v>
      </c>
      <c r="F592" s="295"/>
      <c r="G592" s="312" t="s">
        <v>788</v>
      </c>
      <c r="H592" s="273"/>
      <c r="I592" s="296"/>
      <c r="J592" s="300"/>
      <c r="K592" s="300"/>
      <c r="L592" s="296">
        <v>68</v>
      </c>
      <c r="M592" s="295">
        <v>24</v>
      </c>
      <c r="N592" s="298">
        <v>3</v>
      </c>
      <c r="O592" s="310"/>
    </row>
    <row r="593" spans="1:23" s="396" customFormat="1">
      <c r="A593" s="309"/>
      <c r="B593" s="291"/>
      <c r="C593" s="292"/>
      <c r="D593" s="293"/>
      <c r="E593" s="294"/>
      <c r="F593" s="295"/>
      <c r="G593" s="301"/>
      <c r="H593" s="273"/>
      <c r="I593" s="296"/>
      <c r="J593" s="300"/>
      <c r="K593" s="300"/>
      <c r="L593" s="296"/>
      <c r="M593" s="295"/>
      <c r="N593" s="298"/>
    </row>
    <row r="594" spans="1:23" s="396" customFormat="1">
      <c r="A594" s="309"/>
      <c r="B594" s="291" t="s">
        <v>681</v>
      </c>
      <c r="C594" s="292" t="s">
        <v>1089</v>
      </c>
      <c r="D594" s="293"/>
      <c r="E594" s="294">
        <v>33</v>
      </c>
      <c r="F594" s="295"/>
      <c r="G594" s="295"/>
      <c r="H594" s="273"/>
      <c r="I594" s="296"/>
      <c r="J594" s="300"/>
      <c r="K594" s="300"/>
      <c r="L594" s="296">
        <v>55</v>
      </c>
      <c r="M594" s="295">
        <v>22</v>
      </c>
      <c r="N594" s="298">
        <v>2</v>
      </c>
    </row>
    <row r="595" spans="1:23" s="396" customFormat="1">
      <c r="A595" s="309"/>
      <c r="B595" s="291" t="s">
        <v>681</v>
      </c>
      <c r="C595" s="292" t="s">
        <v>1089</v>
      </c>
      <c r="D595" s="293"/>
      <c r="E595" s="294">
        <v>30</v>
      </c>
      <c r="F595" s="295"/>
      <c r="G595" s="295"/>
      <c r="H595" s="273"/>
      <c r="I595" s="296"/>
      <c r="J595" s="300"/>
      <c r="K595" s="300"/>
      <c r="L595" s="296">
        <v>48</v>
      </c>
      <c r="M595" s="295">
        <v>18</v>
      </c>
      <c r="N595" s="298">
        <v>2</v>
      </c>
    </row>
    <row r="596" spans="1:23" s="396" customFormat="1">
      <c r="A596" s="309"/>
      <c r="B596" s="291" t="s">
        <v>681</v>
      </c>
      <c r="C596" s="292" t="s">
        <v>1090</v>
      </c>
      <c r="D596" s="293"/>
      <c r="E596" s="294">
        <v>35</v>
      </c>
      <c r="F596" s="295"/>
      <c r="G596" s="295"/>
      <c r="H596" s="273"/>
      <c r="I596" s="296"/>
      <c r="J596" s="300"/>
      <c r="K596" s="300"/>
      <c r="L596" s="296">
        <v>47</v>
      </c>
      <c r="M596" s="295">
        <v>12</v>
      </c>
      <c r="N596" s="298">
        <v>2</v>
      </c>
      <c r="P596" s="307"/>
    </row>
    <row r="597" spans="1:23" s="396" customFormat="1" ht="16.5" thickBot="1">
      <c r="A597" s="309"/>
      <c r="B597" s="291"/>
      <c r="C597" s="292"/>
      <c r="D597" s="293"/>
      <c r="E597" s="294"/>
      <c r="F597" s="295"/>
      <c r="G597" s="295"/>
      <c r="H597" s="273"/>
      <c r="I597" s="296"/>
      <c r="J597" s="300"/>
      <c r="K597" s="300"/>
      <c r="L597" s="296"/>
      <c r="M597" s="295"/>
      <c r="N597" s="298"/>
      <c r="O597" s="310"/>
      <c r="P597" s="307"/>
    </row>
    <row r="598" spans="1:23" s="396" customFormat="1">
      <c r="A598" s="309"/>
      <c r="B598" s="291" t="s">
        <v>386</v>
      </c>
      <c r="C598" s="292" t="s">
        <v>1091</v>
      </c>
      <c r="D598" s="293"/>
      <c r="E598" s="294">
        <v>27</v>
      </c>
      <c r="F598" s="295"/>
      <c r="G598" s="295"/>
      <c r="H598" s="273"/>
      <c r="I598" s="296"/>
      <c r="J598" s="300"/>
      <c r="K598" s="300"/>
      <c r="L598" s="296">
        <v>49</v>
      </c>
      <c r="M598" s="295">
        <v>22</v>
      </c>
      <c r="N598" s="298">
        <v>1</v>
      </c>
      <c r="O598" s="595" t="s">
        <v>579</v>
      </c>
      <c r="P598" s="307"/>
    </row>
    <row r="599" spans="1:23" s="396" customFormat="1">
      <c r="A599" s="355"/>
      <c r="B599" s="356" t="s">
        <v>386</v>
      </c>
      <c r="C599" s="357" t="s">
        <v>1092</v>
      </c>
      <c r="D599" s="358"/>
      <c r="E599" s="359">
        <v>22</v>
      </c>
      <c r="F599" s="360"/>
      <c r="G599" s="360"/>
      <c r="H599" s="361"/>
      <c r="I599" s="362"/>
      <c r="J599" s="363"/>
      <c r="K599" s="363"/>
      <c r="L599" s="362">
        <v>37</v>
      </c>
      <c r="M599" s="360">
        <v>15</v>
      </c>
      <c r="N599" s="364">
        <v>1</v>
      </c>
      <c r="O599" s="365"/>
      <c r="P599" s="307"/>
    </row>
    <row r="600" spans="1:23" s="396" customFormat="1" ht="16.5" thickBot="1">
      <c r="A600" s="882" t="s">
        <v>747</v>
      </c>
      <c r="B600" s="883"/>
      <c r="C600" s="883"/>
      <c r="D600" s="883"/>
      <c r="E600" s="883"/>
      <c r="F600" s="883"/>
      <c r="G600" s="883"/>
      <c r="H600" s="883"/>
      <c r="I600" s="883"/>
      <c r="J600" s="883"/>
      <c r="K600" s="883"/>
      <c r="L600" s="883"/>
      <c r="M600" s="883"/>
      <c r="N600" s="884"/>
      <c r="O600" s="365"/>
      <c r="P600" s="366"/>
    </row>
    <row r="601" spans="1:23" s="396" customFormat="1">
      <c r="A601" s="700" t="s">
        <v>1937</v>
      </c>
      <c r="B601" s="322"/>
      <c r="C601" s="322"/>
      <c r="D601" s="367">
        <v>70</v>
      </c>
      <c r="E601" s="700" t="s">
        <v>205</v>
      </c>
      <c r="F601" s="368">
        <v>60</v>
      </c>
      <c r="G601" s="322"/>
      <c r="H601" s="322"/>
      <c r="I601" s="700" t="s">
        <v>206</v>
      </c>
      <c r="J601" s="369"/>
      <c r="K601" s="267">
        <v>10</v>
      </c>
      <c r="L601" s="700" t="s">
        <v>207</v>
      </c>
      <c r="M601" s="369"/>
      <c r="N601" s="267">
        <v>12</v>
      </c>
      <c r="O601" s="370"/>
      <c r="P601" s="307"/>
      <c r="Q601" s="371"/>
      <c r="R601" s="272"/>
      <c r="S601" s="272"/>
      <c r="T601" s="272"/>
      <c r="U601" s="272"/>
      <c r="V601" s="272"/>
      <c r="W601" s="272"/>
    </row>
    <row r="602" spans="1:23" s="396" customFormat="1">
      <c r="A602" s="700" t="s">
        <v>593</v>
      </c>
      <c r="B602" s="322"/>
      <c r="C602" s="322"/>
      <c r="D602" s="268">
        <v>3</v>
      </c>
      <c r="E602" s="700" t="s">
        <v>595</v>
      </c>
      <c r="F602" s="322"/>
      <c r="G602" s="322"/>
      <c r="H602" s="372">
        <v>6</v>
      </c>
      <c r="I602" s="700" t="s">
        <v>597</v>
      </c>
      <c r="J602" s="322"/>
      <c r="K602" s="346">
        <v>4</v>
      </c>
      <c r="L602" s="735" t="s">
        <v>599</v>
      </c>
      <c r="M602" s="373"/>
      <c r="N602" s="346" t="s">
        <v>600</v>
      </c>
      <c r="O602" s="348"/>
      <c r="P602" s="307"/>
      <c r="Q602" s="374"/>
      <c r="R602" s="272"/>
      <c r="S602" s="272"/>
      <c r="T602" s="272"/>
      <c r="U602" s="375"/>
      <c r="V602" s="375" t="s">
        <v>594</v>
      </c>
      <c r="W602" s="272"/>
    </row>
    <row r="603" spans="1:23" s="396" customFormat="1" ht="16.5" thickBot="1">
      <c r="A603" s="700" t="s">
        <v>601</v>
      </c>
      <c r="B603" s="322"/>
      <c r="C603" s="322"/>
      <c r="D603" s="268">
        <v>5</v>
      </c>
      <c r="E603" s="700" t="s">
        <v>603</v>
      </c>
      <c r="F603" s="322"/>
      <c r="G603" s="322"/>
      <c r="H603" s="322"/>
      <c r="I603" s="346" t="s">
        <v>604</v>
      </c>
      <c r="K603" s="700" t="s">
        <v>605</v>
      </c>
      <c r="L603" s="700"/>
      <c r="M603" s="373"/>
      <c r="N603" s="346" t="s">
        <v>606</v>
      </c>
      <c r="O603" s="376"/>
      <c r="P603" s="348"/>
      <c r="Q603" s="374"/>
      <c r="R603" s="272"/>
      <c r="S603" s="272"/>
      <c r="T603" s="272"/>
      <c r="U603" s="375"/>
      <c r="V603" s="375" t="s">
        <v>602</v>
      </c>
      <c r="W603" s="272"/>
    </row>
    <row r="604" spans="1:23" s="396" customFormat="1">
      <c r="A604" s="700" t="s">
        <v>1938</v>
      </c>
      <c r="B604" s="322"/>
      <c r="C604" s="322"/>
      <c r="D604" s="345">
        <v>51</v>
      </c>
      <c r="E604" s="700" t="s">
        <v>205</v>
      </c>
      <c r="F604" s="339">
        <v>35</v>
      </c>
      <c r="G604" s="322"/>
      <c r="H604" s="322"/>
      <c r="I604" s="700" t="s">
        <v>208</v>
      </c>
      <c r="J604" s="322"/>
      <c r="K604" s="339">
        <v>7.5</v>
      </c>
      <c r="L604" s="323"/>
      <c r="M604" s="701" t="s">
        <v>209</v>
      </c>
      <c r="N604" s="339">
        <v>8.5</v>
      </c>
      <c r="O604" s="310"/>
      <c r="P604" s="348"/>
      <c r="Q604" s="374"/>
      <c r="R604" s="272"/>
      <c r="S604" s="375"/>
      <c r="T604" s="375"/>
      <c r="U604" s="272"/>
      <c r="V604" s="272"/>
      <c r="W604" s="272"/>
    </row>
    <row r="605" spans="1:23" s="396" customFormat="1">
      <c r="A605" s="700" t="s">
        <v>650</v>
      </c>
      <c r="B605" s="322"/>
      <c r="C605" s="322"/>
      <c r="D605" s="345">
        <v>21</v>
      </c>
      <c r="E605" s="322"/>
      <c r="F605" s="386"/>
      <c r="G605" s="700" t="s">
        <v>1093</v>
      </c>
      <c r="H605" s="322"/>
      <c r="I605" s="700"/>
      <c r="J605" s="322"/>
      <c r="K605" s="339">
        <v>2</v>
      </c>
      <c r="L605" s="323"/>
      <c r="M605" s="323"/>
      <c r="N605" s="323"/>
      <c r="O605" s="310"/>
      <c r="P605" s="348"/>
      <c r="Q605" s="374"/>
      <c r="R605" s="272"/>
      <c r="S605" s="375"/>
      <c r="T605" s="375"/>
      <c r="U605" s="272"/>
      <c r="V605" s="272"/>
      <c r="W605" s="272"/>
    </row>
    <row r="606" spans="1:23" s="396" customFormat="1" ht="16.5" thickBot="1">
      <c r="A606" s="734" t="s">
        <v>1094</v>
      </c>
      <c r="B606" s="377"/>
      <c r="C606" s="377"/>
      <c r="D606" s="377"/>
      <c r="E606" s="377"/>
      <c r="F606" s="377"/>
      <c r="G606" s="377"/>
      <c r="H606" s="333"/>
      <c r="I606" s="334"/>
      <c r="J606" s="378"/>
      <c r="K606" s="323"/>
      <c r="L606" s="323"/>
      <c r="M606" s="323"/>
      <c r="N606" s="323"/>
      <c r="O606" s="310"/>
      <c r="P606" s="310"/>
    </row>
    <row r="607" spans="1:23" s="396" customFormat="1">
      <c r="A607" s="596"/>
      <c r="B607" s="335" t="s">
        <v>410</v>
      </c>
      <c r="C607" s="336" t="s">
        <v>143</v>
      </c>
      <c r="D607" s="337"/>
      <c r="E607" s="379">
        <v>55</v>
      </c>
      <c r="F607" s="380" t="s">
        <v>1471</v>
      </c>
      <c r="G607" s="380"/>
      <c r="I607" s="381"/>
      <c r="J607" s="297" t="s">
        <v>591</v>
      </c>
      <c r="K607" s="297"/>
      <c r="L607" s="381">
        <v>65</v>
      </c>
      <c r="M607" s="380">
        <v>10</v>
      </c>
      <c r="N607" s="382">
        <v>4</v>
      </c>
      <c r="O607" s="310"/>
      <c r="P607" s="310"/>
    </row>
    <row r="608" spans="1:23" s="648" customFormat="1">
      <c r="A608" s="645" t="s">
        <v>773</v>
      </c>
      <c r="B608" s="53" t="s">
        <v>410</v>
      </c>
      <c r="C608" s="258" t="s">
        <v>358</v>
      </c>
      <c r="D608" s="62"/>
      <c r="E608" s="261">
        <v>41</v>
      </c>
      <c r="F608" s="484"/>
      <c r="G608" s="262"/>
      <c r="H608" s="263"/>
      <c r="I608" s="264"/>
      <c r="J608" s="662" t="s">
        <v>349</v>
      </c>
      <c r="K608" s="662"/>
      <c r="L608" s="264">
        <v>82</v>
      </c>
      <c r="M608" s="262">
        <v>31</v>
      </c>
      <c r="N608" s="266">
        <v>6</v>
      </c>
      <c r="O608" s="647"/>
      <c r="P608" s="647"/>
    </row>
    <row r="609" spans="1:16" s="648" customFormat="1">
      <c r="A609" s="645"/>
      <c r="B609" s="53" t="s">
        <v>410</v>
      </c>
      <c r="C609" s="258" t="s">
        <v>358</v>
      </c>
      <c r="D609" s="62"/>
      <c r="E609" s="261">
        <v>48</v>
      </c>
      <c r="F609" s="484"/>
      <c r="G609" s="262"/>
      <c r="H609" s="263"/>
      <c r="I609" s="264"/>
      <c r="J609" s="662" t="s">
        <v>349</v>
      </c>
      <c r="K609" s="662"/>
      <c r="L609" s="264">
        <v>84</v>
      </c>
      <c r="M609" s="262">
        <v>36</v>
      </c>
      <c r="N609" s="266">
        <v>6</v>
      </c>
      <c r="O609" s="647"/>
      <c r="P609" s="647"/>
    </row>
    <row r="610" spans="1:16" s="648" customFormat="1">
      <c r="A610" s="645"/>
      <c r="B610" s="53"/>
      <c r="C610" s="258"/>
      <c r="D610" s="62"/>
      <c r="E610" s="261"/>
      <c r="F610" s="484"/>
      <c r="G610" s="262"/>
      <c r="H610" s="263"/>
      <c r="I610" s="264"/>
      <c r="J610" s="662"/>
      <c r="K610" s="662"/>
      <c r="L610" s="264"/>
      <c r="M610" s="262"/>
      <c r="N610" s="266"/>
      <c r="O610" s="647"/>
    </row>
    <row r="611" spans="1:16" s="648" customFormat="1">
      <c r="A611" s="645" t="s">
        <v>78</v>
      </c>
      <c r="B611" s="53" t="s">
        <v>410</v>
      </c>
      <c r="C611" s="258" t="s">
        <v>709</v>
      </c>
      <c r="D611" s="62"/>
      <c r="E611" s="261">
        <v>26</v>
      </c>
      <c r="F611" s="484" t="s">
        <v>776</v>
      </c>
      <c r="G611" s="262"/>
      <c r="H611" s="263"/>
      <c r="I611" s="264"/>
      <c r="J611" s="662"/>
      <c r="K611" s="662"/>
      <c r="L611" s="264">
        <v>48</v>
      </c>
      <c r="M611" s="262">
        <v>22</v>
      </c>
      <c r="N611" s="266">
        <v>4</v>
      </c>
      <c r="O611" s="647"/>
    </row>
    <row r="612" spans="1:16" s="648" customFormat="1">
      <c r="A612" s="645" t="s">
        <v>395</v>
      </c>
      <c r="B612" s="53" t="s">
        <v>410</v>
      </c>
      <c r="C612" s="258" t="s">
        <v>709</v>
      </c>
      <c r="D612" s="62"/>
      <c r="E612" s="261">
        <v>28</v>
      </c>
      <c r="F612" s="484" t="s">
        <v>776</v>
      </c>
      <c r="G612" s="262"/>
      <c r="H612" s="263"/>
      <c r="I612" s="264"/>
      <c r="J612" s="662"/>
      <c r="K612" s="662"/>
      <c r="L612" s="264">
        <v>55</v>
      </c>
      <c r="M612" s="262">
        <v>27</v>
      </c>
      <c r="N612" s="266">
        <v>4</v>
      </c>
      <c r="O612" s="647"/>
    </row>
    <row r="613" spans="1:16" s="648" customFormat="1">
      <c r="A613" s="645"/>
      <c r="B613" s="53" t="s">
        <v>410</v>
      </c>
      <c r="C613" s="258" t="s">
        <v>418</v>
      </c>
      <c r="D613" s="62"/>
      <c r="E613" s="261">
        <v>27.5</v>
      </c>
      <c r="F613" s="484"/>
      <c r="G613" s="262"/>
      <c r="H613" s="263"/>
      <c r="I613" s="264"/>
      <c r="J613" s="662"/>
      <c r="K613" s="662"/>
      <c r="L613" s="264">
        <v>50</v>
      </c>
      <c r="M613" s="262">
        <v>22.5</v>
      </c>
      <c r="N613" s="266">
        <v>1.5</v>
      </c>
      <c r="O613" s="647"/>
    </row>
    <row r="614" spans="1:16" s="648" customFormat="1">
      <c r="A614" s="645" t="s">
        <v>773</v>
      </c>
      <c r="B614" s="53" t="s">
        <v>410</v>
      </c>
      <c r="C614" s="258" t="s">
        <v>1095</v>
      </c>
      <c r="D614" s="62"/>
      <c r="E614" s="261">
        <v>31</v>
      </c>
      <c r="F614" s="262"/>
      <c r="G614" s="262"/>
      <c r="H614" s="263"/>
      <c r="I614" s="264"/>
      <c r="J614" s="662" t="s">
        <v>591</v>
      </c>
      <c r="K614" s="662"/>
      <c r="L614" s="264">
        <v>56</v>
      </c>
      <c r="M614" s="262">
        <v>25</v>
      </c>
      <c r="N614" s="266">
        <v>5</v>
      </c>
      <c r="O614" s="647"/>
      <c r="P614" s="647"/>
    </row>
    <row r="615" spans="1:16" s="648" customFormat="1">
      <c r="A615" s="645" t="s">
        <v>351</v>
      </c>
      <c r="B615" s="53" t="s">
        <v>410</v>
      </c>
      <c r="C615" s="258" t="s">
        <v>1095</v>
      </c>
      <c r="D615" s="62"/>
      <c r="E615" s="261">
        <v>28</v>
      </c>
      <c r="F615" s="262"/>
      <c r="G615" s="262"/>
      <c r="H615" s="263"/>
      <c r="I615" s="264"/>
      <c r="J615" s="662" t="s">
        <v>591</v>
      </c>
      <c r="K615" s="662"/>
      <c r="L615" s="264">
        <v>53</v>
      </c>
      <c r="M615" s="262">
        <v>25</v>
      </c>
      <c r="N615" s="266">
        <v>5</v>
      </c>
      <c r="O615" s="647"/>
      <c r="P615" s="647"/>
    </row>
    <row r="616" spans="1:16" s="396" customFormat="1">
      <c r="A616" s="309" t="s">
        <v>651</v>
      </c>
      <c r="B616" s="291" t="s">
        <v>410</v>
      </c>
      <c r="C616" s="292" t="s">
        <v>1068</v>
      </c>
      <c r="D616" s="293"/>
      <c r="E616" s="294">
        <v>35</v>
      </c>
      <c r="F616" s="295" t="s">
        <v>4</v>
      </c>
      <c r="G616" s="295"/>
      <c r="H616" s="273"/>
      <c r="I616" s="296"/>
      <c r="J616" s="300"/>
      <c r="K616" s="297"/>
      <c r="L616" s="296">
        <v>60</v>
      </c>
      <c r="M616" s="295">
        <v>25</v>
      </c>
      <c r="N616" s="298">
        <v>1</v>
      </c>
    </row>
    <row r="617" spans="1:16" s="396" customFormat="1">
      <c r="A617" s="309"/>
      <c r="B617" s="291" t="s">
        <v>410</v>
      </c>
      <c r="C617" s="292" t="s">
        <v>1472</v>
      </c>
      <c r="D617" s="293"/>
      <c r="E617" s="294">
        <v>30</v>
      </c>
      <c r="F617" s="295" t="s">
        <v>1473</v>
      </c>
      <c r="G617" s="295"/>
      <c r="H617" s="273"/>
      <c r="I617" s="296"/>
      <c r="J617" s="300"/>
      <c r="K617" s="297"/>
      <c r="L617" s="296">
        <v>55</v>
      </c>
      <c r="M617" s="295">
        <v>25</v>
      </c>
      <c r="N617" s="298">
        <v>6</v>
      </c>
    </row>
    <row r="618" spans="1:16" s="396" customFormat="1">
      <c r="A618" s="309" t="s">
        <v>78</v>
      </c>
      <c r="B618" s="291" t="s">
        <v>410</v>
      </c>
      <c r="C618" s="292" t="s">
        <v>782</v>
      </c>
      <c r="D618" s="293"/>
      <c r="E618" s="294">
        <v>32.5</v>
      </c>
      <c r="F618" s="273"/>
      <c r="G618" s="295"/>
      <c r="H618" s="273"/>
      <c r="I618" s="296"/>
      <c r="J618" s="297" t="s">
        <v>591</v>
      </c>
      <c r="K618" s="297"/>
      <c r="L618" s="296">
        <v>60</v>
      </c>
      <c r="M618" s="295">
        <v>27.5</v>
      </c>
      <c r="N618" s="298">
        <v>3</v>
      </c>
    </row>
    <row r="619" spans="1:16" s="648" customFormat="1">
      <c r="A619" s="645" t="s">
        <v>1798</v>
      </c>
      <c r="B619" s="53" t="s">
        <v>410</v>
      </c>
      <c r="C619" s="258" t="s">
        <v>1797</v>
      </c>
      <c r="D619" s="62"/>
      <c r="E619" s="261">
        <v>31</v>
      </c>
      <c r="F619" s="263"/>
      <c r="G619" s="262"/>
      <c r="H619" s="263"/>
      <c r="I619" s="264"/>
      <c r="J619" s="662"/>
      <c r="K619" s="662"/>
      <c r="L619" s="264">
        <v>50</v>
      </c>
      <c r="M619" s="262">
        <v>29</v>
      </c>
      <c r="N619" s="266">
        <v>3</v>
      </c>
    </row>
    <row r="620" spans="1:16" s="648" customFormat="1">
      <c r="A620" s="645" t="s">
        <v>18</v>
      </c>
      <c r="B620" s="53" t="s">
        <v>410</v>
      </c>
      <c r="C620" s="258" t="s">
        <v>1797</v>
      </c>
      <c r="D620" s="62"/>
      <c r="E620" s="261">
        <v>27.5</v>
      </c>
      <c r="F620" s="263"/>
      <c r="G620" s="262"/>
      <c r="H620" s="263"/>
      <c r="I620" s="264"/>
      <c r="J620" s="662"/>
      <c r="K620" s="662"/>
      <c r="L620" s="264">
        <v>50</v>
      </c>
      <c r="M620" s="262">
        <v>22.5</v>
      </c>
      <c r="N620" s="266">
        <v>3</v>
      </c>
    </row>
    <row r="621" spans="1:16" s="648" customFormat="1">
      <c r="A621" s="645" t="s">
        <v>1233</v>
      </c>
      <c r="B621" s="53" t="s">
        <v>410</v>
      </c>
      <c r="C621" s="258" t="s">
        <v>1797</v>
      </c>
      <c r="D621" s="62"/>
      <c r="E621" s="261">
        <v>25</v>
      </c>
      <c r="F621" s="263"/>
      <c r="G621" s="262"/>
      <c r="H621" s="263"/>
      <c r="I621" s="264"/>
      <c r="J621" s="662"/>
      <c r="K621" s="662"/>
      <c r="L621" s="264">
        <v>45</v>
      </c>
      <c r="M621" s="262">
        <v>20</v>
      </c>
      <c r="N621" s="266">
        <v>3</v>
      </c>
    </row>
    <row r="622" spans="1:16" s="396" customFormat="1">
      <c r="A622" s="309" t="s">
        <v>395</v>
      </c>
      <c r="B622" s="291" t="s">
        <v>410</v>
      </c>
      <c r="C622" s="292" t="s">
        <v>782</v>
      </c>
      <c r="D622" s="293"/>
      <c r="E622" s="294">
        <v>35</v>
      </c>
      <c r="F622" s="273"/>
      <c r="G622" s="295"/>
      <c r="H622" s="273"/>
      <c r="I622" s="296"/>
      <c r="J622" s="297" t="s">
        <v>591</v>
      </c>
      <c r="K622" s="297"/>
      <c r="L622" s="296">
        <v>65</v>
      </c>
      <c r="M622" s="295">
        <v>30</v>
      </c>
      <c r="N622" s="298">
        <v>3</v>
      </c>
    </row>
    <row r="623" spans="1:16" s="396" customFormat="1">
      <c r="A623" s="309" t="s">
        <v>78</v>
      </c>
      <c r="B623" s="291" t="s">
        <v>410</v>
      </c>
      <c r="C623" s="292" t="s">
        <v>359</v>
      </c>
      <c r="D623" s="293"/>
      <c r="E623" s="294">
        <v>20</v>
      </c>
      <c r="F623" s="380"/>
      <c r="G623" s="295"/>
      <c r="H623" s="273"/>
      <c r="I623" s="296"/>
      <c r="J623" s="297"/>
      <c r="K623" s="297"/>
      <c r="L623" s="296">
        <v>30</v>
      </c>
      <c r="M623" s="295">
        <v>10</v>
      </c>
      <c r="N623" s="298">
        <v>2</v>
      </c>
      <c r="O623" s="310"/>
    </row>
    <row r="624" spans="1:16" s="396" customFormat="1">
      <c r="A624" s="309" t="s">
        <v>13</v>
      </c>
      <c r="B624" s="291" t="s">
        <v>334</v>
      </c>
      <c r="C624" s="292" t="s">
        <v>1096</v>
      </c>
      <c r="D624" s="293"/>
      <c r="E624" s="294">
        <v>37</v>
      </c>
      <c r="F624" s="295"/>
      <c r="G624" s="290">
        <v>11</v>
      </c>
      <c r="H624" s="273" t="s">
        <v>653</v>
      </c>
      <c r="I624" s="296"/>
      <c r="J624" s="300"/>
      <c r="K624" s="297"/>
      <c r="L624" s="296">
        <v>50</v>
      </c>
      <c r="M624" s="295">
        <v>13</v>
      </c>
      <c r="N624" s="298">
        <v>1</v>
      </c>
    </row>
    <row r="625" spans="1:16" s="396" customFormat="1">
      <c r="A625" s="309" t="s">
        <v>14</v>
      </c>
      <c r="B625" s="291" t="s">
        <v>334</v>
      </c>
      <c r="C625" s="292" t="s">
        <v>1096</v>
      </c>
      <c r="D625" s="293"/>
      <c r="E625" s="294">
        <v>25</v>
      </c>
      <c r="F625" s="295"/>
      <c r="G625" s="290">
        <v>11</v>
      </c>
      <c r="H625" s="273" t="s">
        <v>653</v>
      </c>
      <c r="I625" s="296"/>
      <c r="J625" s="300"/>
      <c r="K625" s="297"/>
      <c r="L625" s="296">
        <v>40</v>
      </c>
      <c r="M625" s="295">
        <v>15</v>
      </c>
      <c r="N625" s="298">
        <v>1</v>
      </c>
    </row>
    <row r="626" spans="1:16" s="396" customFormat="1">
      <c r="A626" s="338" t="s">
        <v>824</v>
      </c>
      <c r="B626" s="291" t="s">
        <v>903</v>
      </c>
      <c r="C626" s="292" t="s">
        <v>900</v>
      </c>
      <c r="D626" s="293"/>
      <c r="E626" s="294">
        <v>69</v>
      </c>
      <c r="F626" s="295"/>
      <c r="G626" s="273">
        <v>26</v>
      </c>
      <c r="H626" s="273"/>
      <c r="I626" s="296" t="s">
        <v>902</v>
      </c>
      <c r="J626" s="300"/>
      <c r="K626" s="297"/>
      <c r="L626" s="296">
        <v>115</v>
      </c>
      <c r="M626" s="295">
        <v>46</v>
      </c>
      <c r="N626" s="298">
        <v>4</v>
      </c>
      <c r="O626" s="396" t="s">
        <v>387</v>
      </c>
    </row>
    <row r="627" spans="1:16" s="396" customFormat="1">
      <c r="A627" s="338" t="s">
        <v>901</v>
      </c>
      <c r="B627" s="291" t="s">
        <v>903</v>
      </c>
      <c r="C627" s="292" t="s">
        <v>900</v>
      </c>
      <c r="D627" s="293"/>
      <c r="E627" s="294">
        <v>81</v>
      </c>
      <c r="F627" s="295" t="s">
        <v>651</v>
      </c>
      <c r="G627" s="273">
        <v>26</v>
      </c>
      <c r="H627" s="273"/>
      <c r="I627" s="296" t="s">
        <v>902</v>
      </c>
      <c r="J627" s="300"/>
      <c r="K627" s="297"/>
      <c r="L627" s="296">
        <v>138</v>
      </c>
      <c r="M627" s="295">
        <v>57</v>
      </c>
      <c r="N627" s="298">
        <v>4</v>
      </c>
      <c r="O627" s="396" t="s">
        <v>387</v>
      </c>
    </row>
    <row r="628" spans="1:16" s="396" customFormat="1">
      <c r="A628" s="338" t="s">
        <v>901</v>
      </c>
      <c r="B628" s="291" t="s">
        <v>903</v>
      </c>
      <c r="C628" s="292" t="s">
        <v>900</v>
      </c>
      <c r="D628" s="293"/>
      <c r="E628" s="294">
        <v>92</v>
      </c>
      <c r="F628" s="295" t="s">
        <v>652</v>
      </c>
      <c r="G628" s="273">
        <v>26</v>
      </c>
      <c r="H628" s="273"/>
      <c r="I628" s="296" t="s">
        <v>902</v>
      </c>
      <c r="J628" s="300"/>
      <c r="K628" s="297"/>
      <c r="L628" s="296">
        <v>160</v>
      </c>
      <c r="M628" s="295">
        <v>68</v>
      </c>
      <c r="N628" s="298">
        <v>4</v>
      </c>
      <c r="O628" s="396" t="s">
        <v>387</v>
      </c>
    </row>
    <row r="629" spans="1:16" s="648" customFormat="1">
      <c r="A629" s="645" t="s">
        <v>18</v>
      </c>
      <c r="B629" s="53" t="s">
        <v>859</v>
      </c>
      <c r="C629" s="258" t="s">
        <v>1068</v>
      </c>
      <c r="D629" s="62"/>
      <c r="E629" s="261">
        <v>25</v>
      </c>
      <c r="F629" s="262"/>
      <c r="G629" s="262">
        <v>14</v>
      </c>
      <c r="H629" s="482" t="s">
        <v>1927</v>
      </c>
      <c r="I629" s="264"/>
      <c r="J629" s="265"/>
      <c r="K629" s="662"/>
      <c r="L629" s="264">
        <v>43</v>
      </c>
      <c r="M629" s="262">
        <v>23</v>
      </c>
      <c r="N629" s="266">
        <v>4</v>
      </c>
      <c r="O629" s="648" t="s">
        <v>1474</v>
      </c>
    </row>
    <row r="630" spans="1:16" s="648" customFormat="1">
      <c r="A630" s="645" t="s">
        <v>395</v>
      </c>
      <c r="B630" s="53" t="s">
        <v>859</v>
      </c>
      <c r="C630" s="258" t="s">
        <v>1068</v>
      </c>
      <c r="D630" s="62"/>
      <c r="E630" s="261">
        <v>27</v>
      </c>
      <c r="F630" s="262"/>
      <c r="G630" s="262">
        <v>14</v>
      </c>
      <c r="H630" s="482" t="s">
        <v>1927</v>
      </c>
      <c r="I630" s="264"/>
      <c r="J630" s="265"/>
      <c r="K630" s="662"/>
      <c r="L630" s="264">
        <v>46</v>
      </c>
      <c r="M630" s="262">
        <v>19</v>
      </c>
      <c r="N630" s="266">
        <v>4</v>
      </c>
      <c r="O630" s="648" t="s">
        <v>1474</v>
      </c>
    </row>
    <row r="631" spans="1:16" s="648" customFormat="1">
      <c r="A631" s="645"/>
      <c r="B631" s="53" t="s">
        <v>859</v>
      </c>
      <c r="C631" s="258" t="s">
        <v>1068</v>
      </c>
      <c r="D631" s="62"/>
      <c r="E631" s="261">
        <v>55</v>
      </c>
      <c r="F631" s="262" t="s">
        <v>710</v>
      </c>
      <c r="G631" s="262"/>
      <c r="H631" s="263"/>
      <c r="I631" s="264"/>
      <c r="J631" s="265"/>
      <c r="K631" s="662"/>
      <c r="L631" s="264">
        <v>90</v>
      </c>
      <c r="M631" s="262">
        <v>35</v>
      </c>
      <c r="N631" s="266">
        <v>4</v>
      </c>
    </row>
    <row r="632" spans="1:16" s="648" customFormat="1">
      <c r="A632" s="645" t="s">
        <v>1800</v>
      </c>
      <c r="B632" s="53" t="s">
        <v>859</v>
      </c>
      <c r="C632" s="258" t="s">
        <v>1097</v>
      </c>
      <c r="D632" s="62"/>
      <c r="E632" s="261">
        <v>32</v>
      </c>
      <c r="F632" s="262" t="s">
        <v>1475</v>
      </c>
      <c r="G632" s="262"/>
      <c r="H632" s="262" t="s">
        <v>1098</v>
      </c>
      <c r="I632" s="264"/>
      <c r="J632" s="265"/>
      <c r="K632" s="662"/>
      <c r="L632" s="264">
        <v>56</v>
      </c>
      <c r="M632" s="262">
        <v>24</v>
      </c>
      <c r="N632" s="266">
        <v>3</v>
      </c>
      <c r="O632" s="647"/>
      <c r="P632" s="647"/>
    </row>
    <row r="633" spans="1:16" s="648" customFormat="1">
      <c r="A633" s="645" t="s">
        <v>18</v>
      </c>
      <c r="B633" s="53" t="s">
        <v>859</v>
      </c>
      <c r="C633" s="258" t="s">
        <v>1097</v>
      </c>
      <c r="D633" s="62"/>
      <c r="E633" s="261">
        <v>27</v>
      </c>
      <c r="F633" s="262" t="s">
        <v>1476</v>
      </c>
      <c r="G633" s="262"/>
      <c r="H633" s="262" t="s">
        <v>1098</v>
      </c>
      <c r="I633" s="264"/>
      <c r="J633" s="265"/>
      <c r="K633" s="662"/>
      <c r="L633" s="264">
        <v>49</v>
      </c>
      <c r="M633" s="262">
        <v>22</v>
      </c>
      <c r="N633" s="266">
        <v>3</v>
      </c>
      <c r="O633" s="647"/>
      <c r="P633" s="647"/>
    </row>
    <row r="634" spans="1:16" s="396" customFormat="1">
      <c r="A634" s="309" t="s">
        <v>18</v>
      </c>
      <c r="B634" s="291" t="s">
        <v>411</v>
      </c>
      <c r="C634" s="292" t="s">
        <v>1099</v>
      </c>
      <c r="D634" s="293"/>
      <c r="E634" s="294">
        <v>27</v>
      </c>
      <c r="F634" s="295"/>
      <c r="G634" s="295"/>
      <c r="H634" s="273"/>
      <c r="I634" s="296"/>
      <c r="J634" s="300"/>
      <c r="K634" s="297"/>
      <c r="L634" s="296">
        <v>40</v>
      </c>
      <c r="M634" s="295">
        <v>13</v>
      </c>
      <c r="N634" s="298">
        <v>4</v>
      </c>
      <c r="O634" s="310"/>
      <c r="P634" s="310"/>
    </row>
    <row r="635" spans="1:16" s="396" customFormat="1">
      <c r="A635" s="309" t="s">
        <v>338</v>
      </c>
      <c r="B635" s="291" t="s">
        <v>411</v>
      </c>
      <c r="C635" s="292" t="s">
        <v>1099</v>
      </c>
      <c r="D635" s="293"/>
      <c r="E635" s="294">
        <v>29</v>
      </c>
      <c r="F635" s="295"/>
      <c r="G635" s="295"/>
      <c r="H635" s="273"/>
      <c r="I635" s="296"/>
      <c r="J635" s="300"/>
      <c r="K635" s="297"/>
      <c r="L635" s="296">
        <v>44</v>
      </c>
      <c r="M635" s="295">
        <v>15</v>
      </c>
      <c r="N635" s="298">
        <v>4</v>
      </c>
      <c r="O635" s="310"/>
      <c r="P635" s="310"/>
    </row>
    <row r="636" spans="1:16" s="396" customFormat="1">
      <c r="A636" s="309" t="s">
        <v>652</v>
      </c>
      <c r="B636" s="291" t="s">
        <v>411</v>
      </c>
      <c r="C636" s="292" t="s">
        <v>1099</v>
      </c>
      <c r="D636" s="293"/>
      <c r="E636" s="294">
        <v>26</v>
      </c>
      <c r="F636" s="295"/>
      <c r="G636" s="295"/>
      <c r="H636" s="273"/>
      <c r="I636" s="296"/>
      <c r="J636" s="300"/>
      <c r="K636" s="297"/>
      <c r="L636" s="296">
        <v>38</v>
      </c>
      <c r="M636" s="295">
        <v>12</v>
      </c>
      <c r="N636" s="298">
        <v>4</v>
      </c>
      <c r="O636" s="310"/>
      <c r="P636" s="310"/>
    </row>
    <row r="637" spans="1:16" s="396" customFormat="1">
      <c r="A637" s="338"/>
      <c r="B637" s="291" t="s">
        <v>292</v>
      </c>
      <c r="C637" s="292" t="s">
        <v>293</v>
      </c>
      <c r="D637" s="293"/>
      <c r="E637" s="294">
        <v>37</v>
      </c>
      <c r="F637" s="295"/>
      <c r="G637" s="295">
        <v>17</v>
      </c>
      <c r="H637" s="273"/>
      <c r="I637" s="296"/>
      <c r="J637" s="300"/>
      <c r="K637" s="297"/>
      <c r="L637" s="296">
        <v>50</v>
      </c>
      <c r="M637" s="295">
        <v>13</v>
      </c>
      <c r="N637" s="298">
        <v>4</v>
      </c>
      <c r="O637" s="310"/>
      <c r="P637" s="310"/>
    </row>
    <row r="638" spans="1:16" s="396" customFormat="1">
      <c r="A638" s="309"/>
      <c r="B638" s="291" t="s">
        <v>15</v>
      </c>
      <c r="C638" s="292" t="s">
        <v>202</v>
      </c>
      <c r="D638" s="293"/>
      <c r="E638" s="294">
        <v>33</v>
      </c>
      <c r="F638" s="295"/>
      <c r="G638" s="295"/>
      <c r="H638" s="273"/>
      <c r="I638" s="296"/>
      <c r="J638" s="300"/>
      <c r="K638" s="297"/>
      <c r="L638" s="296">
        <v>39</v>
      </c>
      <c r="M638" s="295">
        <v>10</v>
      </c>
      <c r="N638" s="298">
        <v>3</v>
      </c>
      <c r="O638" s="310"/>
      <c r="P638" s="310"/>
    </row>
    <row r="639" spans="1:16" s="648" customFormat="1">
      <c r="A639" s="645" t="s">
        <v>18</v>
      </c>
      <c r="B639" s="53" t="s">
        <v>1775</v>
      </c>
      <c r="C639" s="258" t="s">
        <v>1100</v>
      </c>
      <c r="D639" s="62"/>
      <c r="E639" s="261">
        <v>21</v>
      </c>
      <c r="F639" s="262" t="s">
        <v>1679</v>
      </c>
      <c r="G639" s="262">
        <v>10</v>
      </c>
      <c r="H639" s="263"/>
      <c r="I639" s="264"/>
      <c r="J639" s="265"/>
      <c r="K639" s="662"/>
      <c r="L639" s="264">
        <v>36</v>
      </c>
      <c r="M639" s="262">
        <v>15</v>
      </c>
      <c r="N639" s="266" t="s">
        <v>657</v>
      </c>
      <c r="O639" s="647"/>
      <c r="P639" s="647"/>
    </row>
    <row r="640" spans="1:16" s="648" customFormat="1">
      <c r="A640" s="645" t="s">
        <v>1796</v>
      </c>
      <c r="B640" s="53" t="s">
        <v>1775</v>
      </c>
      <c r="C640" s="258" t="s">
        <v>1100</v>
      </c>
      <c r="D640" s="62"/>
      <c r="E640" s="261">
        <v>23</v>
      </c>
      <c r="F640" s="262" t="s">
        <v>1679</v>
      </c>
      <c r="G640" s="262">
        <v>10</v>
      </c>
      <c r="H640" s="263"/>
      <c r="I640" s="264"/>
      <c r="J640" s="265"/>
      <c r="K640" s="662"/>
      <c r="L640" s="264">
        <v>40</v>
      </c>
      <c r="M640" s="262">
        <v>17</v>
      </c>
      <c r="N640" s="266" t="s">
        <v>657</v>
      </c>
      <c r="O640" s="647"/>
      <c r="P640" s="647"/>
    </row>
    <row r="641" spans="1:16" s="648" customFormat="1">
      <c r="A641" s="645" t="s">
        <v>351</v>
      </c>
      <c r="B641" s="53" t="s">
        <v>1775</v>
      </c>
      <c r="C641" s="258" t="s">
        <v>1100</v>
      </c>
      <c r="D641" s="62"/>
      <c r="E641" s="261">
        <v>24</v>
      </c>
      <c r="F641" s="262" t="s">
        <v>1679</v>
      </c>
      <c r="G641" s="262">
        <v>10</v>
      </c>
      <c r="H641" s="263"/>
      <c r="I641" s="264"/>
      <c r="J641" s="265"/>
      <c r="K641" s="662"/>
      <c r="L641" s="264">
        <v>42</v>
      </c>
      <c r="M641" s="262">
        <v>18</v>
      </c>
      <c r="N641" s="266" t="s">
        <v>657</v>
      </c>
      <c r="O641" s="647"/>
      <c r="P641" s="647"/>
    </row>
    <row r="642" spans="1:16" s="648" customFormat="1">
      <c r="A642" s="645" t="s">
        <v>18</v>
      </c>
      <c r="B642" s="53" t="s">
        <v>1775</v>
      </c>
      <c r="C642" s="258" t="s">
        <v>1100</v>
      </c>
      <c r="D642" s="62"/>
      <c r="E642" s="261">
        <v>74</v>
      </c>
      <c r="F642" s="262" t="s">
        <v>1680</v>
      </c>
      <c r="G642" s="262">
        <v>10</v>
      </c>
      <c r="H642" s="263"/>
      <c r="I642" s="264"/>
      <c r="J642" s="265"/>
      <c r="K642" s="662"/>
      <c r="L642" s="264">
        <v>74</v>
      </c>
      <c r="M642" s="262">
        <v>37</v>
      </c>
      <c r="N642" s="266" t="s">
        <v>657</v>
      </c>
      <c r="O642" s="647"/>
      <c r="P642" s="647"/>
    </row>
    <row r="643" spans="1:16" s="648" customFormat="1">
      <c r="A643" s="645" t="s">
        <v>1681</v>
      </c>
      <c r="B643" s="53" t="s">
        <v>1775</v>
      </c>
      <c r="C643" s="258" t="s">
        <v>1100</v>
      </c>
      <c r="D643" s="62"/>
      <c r="E643" s="261">
        <v>86</v>
      </c>
      <c r="F643" s="262" t="s">
        <v>1680</v>
      </c>
      <c r="G643" s="262">
        <v>10</v>
      </c>
      <c r="H643" s="263"/>
      <c r="I643" s="264"/>
      <c r="J643" s="265"/>
      <c r="K643" s="662"/>
      <c r="L643" s="264">
        <v>86</v>
      </c>
      <c r="M643" s="262">
        <v>43</v>
      </c>
      <c r="N643" s="266" t="s">
        <v>657</v>
      </c>
      <c r="O643" s="647"/>
      <c r="P643" s="647"/>
    </row>
    <row r="644" spans="1:16" s="648" customFormat="1">
      <c r="A644" s="645" t="s">
        <v>351</v>
      </c>
      <c r="B644" s="53" t="s">
        <v>1775</v>
      </c>
      <c r="C644" s="258" t="s">
        <v>1100</v>
      </c>
      <c r="D644" s="62"/>
      <c r="E644" s="261">
        <v>99</v>
      </c>
      <c r="F644" s="262" t="s">
        <v>1680</v>
      </c>
      <c r="G644" s="262">
        <v>10</v>
      </c>
      <c r="H644" s="263"/>
      <c r="I644" s="264"/>
      <c r="J644" s="265"/>
      <c r="K644" s="662"/>
      <c r="L644" s="264">
        <v>99</v>
      </c>
      <c r="M644" s="262">
        <v>49.5</v>
      </c>
      <c r="N644" s="266" t="s">
        <v>657</v>
      </c>
      <c r="O644" s="647"/>
      <c r="P644" s="647"/>
    </row>
    <row r="645" spans="1:16" s="396" customFormat="1">
      <c r="A645" s="309"/>
      <c r="B645" s="291"/>
      <c r="C645" s="292"/>
      <c r="D645" s="293"/>
      <c r="E645" s="294"/>
      <c r="F645" s="295"/>
      <c r="G645" s="295"/>
      <c r="H645" s="273"/>
      <c r="I645" s="296"/>
      <c r="J645" s="300"/>
      <c r="K645" s="297"/>
      <c r="L645" s="296"/>
      <c r="M645" s="295"/>
      <c r="N645" s="298"/>
      <c r="O645" s="310"/>
      <c r="P645" s="310"/>
    </row>
    <row r="646" spans="1:16" s="648" customFormat="1">
      <c r="A646" s="660" t="s">
        <v>1782</v>
      </c>
      <c r="B646" s="53" t="s">
        <v>1775</v>
      </c>
      <c r="C646" s="258" t="s">
        <v>1776</v>
      </c>
      <c r="D646" s="62"/>
      <c r="E646" s="261">
        <v>27</v>
      </c>
      <c r="F646" s="262"/>
      <c r="G646" s="262"/>
      <c r="H646" s="263"/>
      <c r="I646" s="264"/>
      <c r="J646" s="265"/>
      <c r="K646" s="662"/>
      <c r="L646" s="264">
        <v>38</v>
      </c>
      <c r="M646" s="262">
        <v>11</v>
      </c>
      <c r="N646" s="266">
        <v>3</v>
      </c>
      <c r="O646" s="647"/>
    </row>
    <row r="647" spans="1:16" s="648" customFormat="1">
      <c r="A647" s="660" t="s">
        <v>786</v>
      </c>
      <c r="B647" s="53" t="s">
        <v>1775</v>
      </c>
      <c r="C647" s="258" t="s">
        <v>1776</v>
      </c>
      <c r="D647" s="62"/>
      <c r="E647" s="261">
        <v>25</v>
      </c>
      <c r="F647" s="262"/>
      <c r="G647" s="262"/>
      <c r="H647" s="263"/>
      <c r="I647" s="264"/>
      <c r="J647" s="265"/>
      <c r="K647" s="662"/>
      <c r="L647" s="264">
        <v>36</v>
      </c>
      <c r="M647" s="262">
        <v>11</v>
      </c>
      <c r="N647" s="266">
        <v>3</v>
      </c>
      <c r="O647" s="647"/>
    </row>
    <row r="648" spans="1:16" s="396" customFormat="1">
      <c r="A648" s="314"/>
      <c r="B648" s="291" t="s">
        <v>1775</v>
      </c>
      <c r="C648" s="292" t="s">
        <v>16</v>
      </c>
      <c r="D648" s="293"/>
      <c r="E648" s="294">
        <v>30</v>
      </c>
      <c r="F648" s="295"/>
      <c r="G648" s="295"/>
      <c r="H648" s="273"/>
      <c r="I648" s="296"/>
      <c r="J648" s="300"/>
      <c r="K648" s="297"/>
      <c r="L648" s="296">
        <v>55</v>
      </c>
      <c r="M648" s="295">
        <v>25</v>
      </c>
      <c r="N648" s="298">
        <v>3</v>
      </c>
      <c r="O648" s="310"/>
    </row>
    <row r="649" spans="1:16" s="648" customFormat="1">
      <c r="A649" s="645" t="s">
        <v>18</v>
      </c>
      <c r="B649" s="53" t="s">
        <v>1775</v>
      </c>
      <c r="C649" s="258" t="s">
        <v>1309</v>
      </c>
      <c r="D649" s="62"/>
      <c r="E649" s="261">
        <v>19</v>
      </c>
      <c r="F649" s="271"/>
      <c r="G649" s="262">
        <v>12</v>
      </c>
      <c r="H649" s="263" t="s">
        <v>1310</v>
      </c>
      <c r="I649" s="264"/>
      <c r="J649" s="265"/>
      <c r="K649" s="662"/>
      <c r="L649" s="264">
        <v>30</v>
      </c>
      <c r="M649" s="262">
        <v>11</v>
      </c>
      <c r="N649" s="266">
        <v>3</v>
      </c>
      <c r="O649" s="647"/>
    </row>
    <row r="650" spans="1:16" s="648" customFormat="1">
      <c r="A650" s="645" t="s">
        <v>875</v>
      </c>
      <c r="B650" s="53" t="s">
        <v>1775</v>
      </c>
      <c r="C650" s="258" t="s">
        <v>1309</v>
      </c>
      <c r="D650" s="62"/>
      <c r="E650" s="261">
        <v>24</v>
      </c>
      <c r="F650" s="271"/>
      <c r="G650" s="262">
        <v>12</v>
      </c>
      <c r="H650" s="263" t="s">
        <v>1311</v>
      </c>
      <c r="I650" s="264"/>
      <c r="J650" s="265"/>
      <c r="K650" s="662"/>
      <c r="L650" s="264">
        <v>35</v>
      </c>
      <c r="M650" s="262">
        <v>11</v>
      </c>
      <c r="N650" s="266">
        <v>3</v>
      </c>
      <c r="O650" s="647"/>
    </row>
    <row r="651" spans="1:16" s="648" customFormat="1">
      <c r="A651" s="645" t="s">
        <v>338</v>
      </c>
      <c r="B651" s="53" t="s">
        <v>1775</v>
      </c>
      <c r="C651" s="258" t="s">
        <v>1309</v>
      </c>
      <c r="D651" s="62"/>
      <c r="E651" s="261">
        <v>26</v>
      </c>
      <c r="F651" s="271"/>
      <c r="G651" s="262">
        <v>12</v>
      </c>
      <c r="H651" s="263"/>
      <c r="I651" s="264"/>
      <c r="J651" s="265"/>
      <c r="K651" s="662"/>
      <c r="L651" s="264">
        <v>37</v>
      </c>
      <c r="M651" s="262">
        <v>11</v>
      </c>
      <c r="N651" s="266">
        <v>3</v>
      </c>
      <c r="O651" s="647"/>
    </row>
    <row r="652" spans="1:16" s="396" customFormat="1">
      <c r="A652" s="314"/>
      <c r="B652" s="291" t="s">
        <v>1775</v>
      </c>
      <c r="C652" s="292" t="s">
        <v>17</v>
      </c>
      <c r="D652" s="293"/>
      <c r="E652" s="294">
        <v>36</v>
      </c>
      <c r="F652" s="295"/>
      <c r="G652" s="295"/>
      <c r="H652" s="273"/>
      <c r="I652" s="296"/>
      <c r="J652" s="300"/>
      <c r="K652" s="297"/>
      <c r="L652" s="296">
        <v>47</v>
      </c>
      <c r="M652" s="295">
        <v>11</v>
      </c>
      <c r="N652" s="298">
        <v>4</v>
      </c>
      <c r="O652" s="310"/>
    </row>
    <row r="653" spans="1:16" s="648" customFormat="1">
      <c r="A653" s="660" t="s">
        <v>18</v>
      </c>
      <c r="B653" s="53" t="s">
        <v>1775</v>
      </c>
      <c r="C653" s="258" t="s">
        <v>1477</v>
      </c>
      <c r="D653" s="62"/>
      <c r="E653" s="261">
        <v>19</v>
      </c>
      <c r="F653" s="262"/>
      <c r="G653" s="262">
        <v>9</v>
      </c>
      <c r="H653" s="263"/>
      <c r="I653" s="264"/>
      <c r="J653" s="265"/>
      <c r="K653" s="662"/>
      <c r="L653" s="264">
        <v>29</v>
      </c>
      <c r="M653" s="262">
        <v>10</v>
      </c>
      <c r="N653" s="266">
        <v>3</v>
      </c>
      <c r="O653" s="647" t="s">
        <v>1894</v>
      </c>
    </row>
    <row r="654" spans="1:16" s="648" customFormat="1">
      <c r="A654" s="660" t="s">
        <v>338</v>
      </c>
      <c r="B654" s="53" t="s">
        <v>1775</v>
      </c>
      <c r="C654" s="258" t="s">
        <v>1477</v>
      </c>
      <c r="D654" s="62"/>
      <c r="E654" s="261">
        <v>21</v>
      </c>
      <c r="F654" s="262"/>
      <c r="G654" s="262">
        <v>9</v>
      </c>
      <c r="H654" s="263"/>
      <c r="I654" s="264"/>
      <c r="J654" s="265"/>
      <c r="K654" s="662"/>
      <c r="L654" s="264">
        <v>31</v>
      </c>
      <c r="M654" s="262">
        <v>10</v>
      </c>
      <c r="N654" s="266">
        <v>3</v>
      </c>
      <c r="O654" s="647" t="s">
        <v>1895</v>
      </c>
    </row>
    <row r="655" spans="1:16" s="396" customFormat="1">
      <c r="A655" s="314"/>
      <c r="B655" s="291"/>
      <c r="C655" s="292"/>
      <c r="D655" s="293"/>
      <c r="E655" s="294"/>
      <c r="F655" s="295"/>
      <c r="G655" s="295"/>
      <c r="H655" s="273"/>
      <c r="I655" s="296"/>
      <c r="J655" s="300"/>
      <c r="K655" s="297"/>
      <c r="L655" s="296">
        <v>2</v>
      </c>
      <c r="M655" s="295"/>
      <c r="N655" s="298"/>
      <c r="O655" s="310"/>
    </row>
    <row r="656" spans="1:16" s="396" customFormat="1">
      <c r="A656" s="314"/>
      <c r="B656" s="291"/>
      <c r="C656" s="292"/>
      <c r="D656" s="293"/>
      <c r="E656" s="294"/>
      <c r="F656" s="295"/>
      <c r="G656" s="295"/>
      <c r="H656" s="273"/>
      <c r="I656" s="296"/>
      <c r="J656" s="300"/>
      <c r="K656" s="297"/>
      <c r="L656" s="296"/>
      <c r="M656" s="295"/>
      <c r="N656" s="298"/>
      <c r="O656" s="310"/>
    </row>
    <row r="657" spans="1:21" s="648" customFormat="1">
      <c r="A657" s="660"/>
      <c r="B657" s="53" t="s">
        <v>336</v>
      </c>
      <c r="C657" s="258" t="s">
        <v>291</v>
      </c>
      <c r="D657" s="62"/>
      <c r="E657" s="261">
        <v>19.5</v>
      </c>
      <c r="F657" s="262"/>
      <c r="G657" s="262">
        <v>8</v>
      </c>
      <c r="H657" s="263"/>
      <c r="I657" s="264"/>
      <c r="J657" s="265"/>
      <c r="K657" s="662"/>
      <c r="L657" s="264">
        <v>27.5</v>
      </c>
      <c r="M657" s="262">
        <v>8</v>
      </c>
      <c r="N657" s="266">
        <v>3</v>
      </c>
      <c r="O657" s="647" t="s">
        <v>1799</v>
      </c>
    </row>
    <row r="658" spans="1:21" s="648" customFormat="1">
      <c r="A658" s="660"/>
      <c r="B658" s="53"/>
      <c r="C658" s="258"/>
      <c r="D658" s="62"/>
      <c r="E658" s="261"/>
      <c r="F658" s="262"/>
      <c r="G658" s="262"/>
      <c r="H658" s="263"/>
      <c r="I658" s="264"/>
      <c r="J658" s="265"/>
      <c r="K658" s="662"/>
      <c r="L658" s="264"/>
      <c r="M658" s="262"/>
      <c r="N658" s="266"/>
      <c r="O658" s="647"/>
    </row>
    <row r="659" spans="1:21" s="648" customFormat="1">
      <c r="A659" s="660" t="s">
        <v>18</v>
      </c>
      <c r="B659" s="53" t="s">
        <v>336</v>
      </c>
      <c r="C659" s="258" t="s">
        <v>1840</v>
      </c>
      <c r="D659" s="62"/>
      <c r="E659" s="261">
        <v>34</v>
      </c>
      <c r="F659" s="262"/>
      <c r="G659" s="262"/>
      <c r="H659" s="263"/>
      <c r="I659" s="264"/>
      <c r="J659" s="265"/>
      <c r="K659" s="662"/>
      <c r="L659" s="264">
        <v>47</v>
      </c>
      <c r="M659" s="262">
        <v>13</v>
      </c>
      <c r="N659" s="266">
        <v>4</v>
      </c>
      <c r="O659" s="647"/>
    </row>
    <row r="660" spans="1:21" s="648" customFormat="1">
      <c r="A660" s="660" t="s">
        <v>351</v>
      </c>
      <c r="B660" s="53" t="s">
        <v>336</v>
      </c>
      <c r="C660" s="258" t="s">
        <v>1840</v>
      </c>
      <c r="D660" s="62"/>
      <c r="E660" s="261">
        <v>42</v>
      </c>
      <c r="F660" s="262"/>
      <c r="G660" s="262"/>
      <c r="H660" s="263"/>
      <c r="I660" s="264"/>
      <c r="J660" s="265"/>
      <c r="K660" s="662"/>
      <c r="L660" s="264">
        <v>73</v>
      </c>
      <c r="M660" s="262">
        <v>31</v>
      </c>
      <c r="N660" s="266">
        <v>4</v>
      </c>
      <c r="O660" s="647"/>
    </row>
    <row r="661" spans="1:21" s="648" customFormat="1">
      <c r="A661" s="645" t="s">
        <v>203</v>
      </c>
      <c r="B661" s="53" t="s">
        <v>412</v>
      </c>
      <c r="C661" s="258" t="s">
        <v>1101</v>
      </c>
      <c r="D661" s="62"/>
      <c r="E661" s="261">
        <v>55</v>
      </c>
      <c r="F661" s="262" t="s">
        <v>371</v>
      </c>
      <c r="G661" s="650" t="s">
        <v>788</v>
      </c>
      <c r="H661" s="263"/>
      <c r="I661" s="264"/>
      <c r="J661" s="265"/>
      <c r="K661" s="662"/>
      <c r="L661" s="264">
        <v>70</v>
      </c>
      <c r="M661" s="262">
        <v>15</v>
      </c>
      <c r="N661" s="266">
        <v>4</v>
      </c>
      <c r="O661" s="648" t="s">
        <v>1431</v>
      </c>
      <c r="U661" s="647" t="s">
        <v>1846</v>
      </c>
    </row>
    <row r="662" spans="1:21" s="648" customFormat="1">
      <c r="A662" s="645"/>
      <c r="B662" s="53" t="s">
        <v>412</v>
      </c>
      <c r="C662" s="258" t="s">
        <v>1101</v>
      </c>
      <c r="D662" s="62"/>
      <c r="E662" s="261">
        <v>80</v>
      </c>
      <c r="F662" s="262" t="s">
        <v>371</v>
      </c>
      <c r="G662" s="650" t="s">
        <v>788</v>
      </c>
      <c r="H662" s="263"/>
      <c r="I662" s="264"/>
      <c r="J662" s="265"/>
      <c r="K662" s="662"/>
      <c r="L662" s="264">
        <v>117</v>
      </c>
      <c r="M662" s="262">
        <v>37</v>
      </c>
      <c r="N662" s="266">
        <v>4</v>
      </c>
      <c r="O662" s="648" t="s">
        <v>1432</v>
      </c>
      <c r="U662" s="647" t="s">
        <v>1846</v>
      </c>
    </row>
    <row r="663" spans="1:21" s="648" customFormat="1">
      <c r="A663" s="645" t="s">
        <v>203</v>
      </c>
      <c r="B663" s="53" t="s">
        <v>412</v>
      </c>
      <c r="C663" s="258" t="s">
        <v>1102</v>
      </c>
      <c r="D663" s="62"/>
      <c r="E663" s="261">
        <v>26</v>
      </c>
      <c r="F663" s="262" t="s">
        <v>371</v>
      </c>
      <c r="G663" s="262" t="s">
        <v>250</v>
      </c>
      <c r="H663" s="263"/>
      <c r="I663" s="264"/>
      <c r="J663" s="265"/>
      <c r="K663" s="662"/>
      <c r="L663" s="264">
        <v>37</v>
      </c>
      <c r="M663" s="262">
        <v>11</v>
      </c>
      <c r="N663" s="266">
        <v>4</v>
      </c>
      <c r="O663" s="647" t="s">
        <v>1844</v>
      </c>
    </row>
    <row r="664" spans="1:21" s="648" customFormat="1">
      <c r="A664" s="645"/>
      <c r="B664" s="53" t="s">
        <v>412</v>
      </c>
      <c r="C664" s="258" t="s">
        <v>1102</v>
      </c>
      <c r="D664" s="62"/>
      <c r="E664" s="261">
        <v>36</v>
      </c>
      <c r="F664" s="262" t="s">
        <v>371</v>
      </c>
      <c r="G664" s="262" t="s">
        <v>250</v>
      </c>
      <c r="H664" s="263"/>
      <c r="I664" s="264"/>
      <c r="J664" s="265"/>
      <c r="K664" s="662"/>
      <c r="L664" s="264">
        <v>52</v>
      </c>
      <c r="M664" s="262">
        <v>16</v>
      </c>
      <c r="N664" s="266">
        <v>4</v>
      </c>
      <c r="O664" s="647" t="s">
        <v>1844</v>
      </c>
    </row>
    <row r="665" spans="1:21" s="648" customFormat="1">
      <c r="A665" s="645" t="s">
        <v>18</v>
      </c>
      <c r="B665" s="53" t="s">
        <v>412</v>
      </c>
      <c r="C665" s="258" t="s">
        <v>1</v>
      </c>
      <c r="D665" s="62"/>
      <c r="E665" s="261">
        <v>23</v>
      </c>
      <c r="F665" s="262" t="s">
        <v>371</v>
      </c>
      <c r="G665" s="262" t="s">
        <v>250</v>
      </c>
      <c r="H665" s="263"/>
      <c r="I665" s="264"/>
      <c r="J665" s="265"/>
      <c r="K665" s="662"/>
      <c r="L665" s="264">
        <v>33</v>
      </c>
      <c r="M665" s="262">
        <v>10</v>
      </c>
      <c r="N665" s="266">
        <v>3</v>
      </c>
      <c r="O665" s="647"/>
    </row>
    <row r="666" spans="1:21" s="648" customFormat="1">
      <c r="A666" s="645" t="s">
        <v>351</v>
      </c>
      <c r="B666" s="53" t="s">
        <v>412</v>
      </c>
      <c r="C666" s="258" t="s">
        <v>1</v>
      </c>
      <c r="D666" s="62"/>
      <c r="E666" s="261">
        <v>34</v>
      </c>
      <c r="F666" s="262" t="s">
        <v>371</v>
      </c>
      <c r="G666" s="262"/>
      <c r="H666" s="263"/>
      <c r="I666" s="264"/>
      <c r="J666" s="265"/>
      <c r="K666" s="662"/>
      <c r="L666" s="264">
        <v>52</v>
      </c>
      <c r="M666" s="262">
        <v>18</v>
      </c>
      <c r="N666" s="266">
        <v>3</v>
      </c>
      <c r="O666" s="647"/>
    </row>
    <row r="667" spans="1:21" s="396" customFormat="1">
      <c r="A667" s="314" t="s">
        <v>18</v>
      </c>
      <c r="B667" s="291" t="s">
        <v>412</v>
      </c>
      <c r="C667" s="292" t="s">
        <v>295</v>
      </c>
      <c r="D667" s="293"/>
      <c r="E667" s="294">
        <v>23</v>
      </c>
      <c r="F667" s="295"/>
      <c r="G667" s="295" t="s">
        <v>250</v>
      </c>
      <c r="H667" s="273"/>
      <c r="I667" s="296"/>
      <c r="J667" s="300"/>
      <c r="K667" s="297"/>
      <c r="L667" s="296">
        <v>33</v>
      </c>
      <c r="M667" s="295">
        <v>10</v>
      </c>
      <c r="N667" s="298">
        <v>4</v>
      </c>
      <c r="O667" s="310"/>
    </row>
    <row r="668" spans="1:21" s="396" customFormat="1">
      <c r="A668" s="597" t="s">
        <v>338</v>
      </c>
      <c r="B668" s="291" t="s">
        <v>412</v>
      </c>
      <c r="C668" s="292" t="s">
        <v>295</v>
      </c>
      <c r="D668" s="293"/>
      <c r="E668" s="294">
        <v>33</v>
      </c>
      <c r="F668" s="295"/>
      <c r="G668" s="295"/>
      <c r="H668" s="273"/>
      <c r="I668" s="296"/>
      <c r="J668" s="300"/>
      <c r="K668" s="297"/>
      <c r="L668" s="296">
        <v>45</v>
      </c>
      <c r="M668" s="295">
        <v>12</v>
      </c>
      <c r="N668" s="298">
        <v>4</v>
      </c>
      <c r="O668" s="310"/>
    </row>
    <row r="669" spans="1:21" s="648" customFormat="1">
      <c r="A669" s="677" t="s">
        <v>18</v>
      </c>
      <c r="B669" s="53" t="s">
        <v>412</v>
      </c>
      <c r="C669" s="258" t="s">
        <v>111</v>
      </c>
      <c r="D669" s="62"/>
      <c r="E669" s="261">
        <v>25.5</v>
      </c>
      <c r="F669" s="262"/>
      <c r="G669" s="262"/>
      <c r="H669" s="263"/>
      <c r="I669" s="264"/>
      <c r="J669" s="265"/>
      <c r="K669" s="662"/>
      <c r="L669" s="264">
        <v>39</v>
      </c>
      <c r="M669" s="262">
        <v>13.5</v>
      </c>
      <c r="N669" s="266">
        <v>4</v>
      </c>
      <c r="O669" s="647" t="s">
        <v>1845</v>
      </c>
    </row>
    <row r="670" spans="1:21" s="648" customFormat="1">
      <c r="A670" s="677" t="s">
        <v>351</v>
      </c>
      <c r="B670" s="53" t="s">
        <v>412</v>
      </c>
      <c r="C670" s="258" t="s">
        <v>111</v>
      </c>
      <c r="D670" s="62"/>
      <c r="E670" s="261">
        <v>40</v>
      </c>
      <c r="F670" s="262"/>
      <c r="G670" s="262"/>
      <c r="H670" s="263"/>
      <c r="I670" s="264"/>
      <c r="J670" s="265"/>
      <c r="K670" s="662"/>
      <c r="L670" s="264">
        <v>62</v>
      </c>
      <c r="M670" s="262">
        <v>22</v>
      </c>
      <c r="N670" s="266">
        <v>4</v>
      </c>
      <c r="O670" s="647" t="s">
        <v>1845</v>
      </c>
    </row>
    <row r="671" spans="1:21" s="648" customFormat="1">
      <c r="A671" s="677" t="s">
        <v>18</v>
      </c>
      <c r="B671" s="53" t="s">
        <v>412</v>
      </c>
      <c r="C671" s="258" t="s">
        <v>360</v>
      </c>
      <c r="D671" s="62"/>
      <c r="E671" s="261">
        <v>24</v>
      </c>
      <c r="F671" s="262"/>
      <c r="G671" s="262"/>
      <c r="H671" s="263"/>
      <c r="I671" s="264"/>
      <c r="J671" s="265"/>
      <c r="K671" s="662"/>
      <c r="L671" s="264">
        <v>34</v>
      </c>
      <c r="M671" s="262">
        <v>10</v>
      </c>
      <c r="N671" s="266">
        <v>2</v>
      </c>
      <c r="O671" s="647"/>
    </row>
    <row r="672" spans="1:21" s="648" customFormat="1">
      <c r="A672" s="677" t="s">
        <v>351</v>
      </c>
      <c r="B672" s="53" t="s">
        <v>412</v>
      </c>
      <c r="C672" s="258" t="s">
        <v>360</v>
      </c>
      <c r="D672" s="62"/>
      <c r="E672" s="261">
        <v>36</v>
      </c>
      <c r="F672" s="262"/>
      <c r="G672" s="262"/>
      <c r="H672" s="263"/>
      <c r="I672" s="264"/>
      <c r="J672" s="265"/>
      <c r="K672" s="662"/>
      <c r="L672" s="264">
        <v>45</v>
      </c>
      <c r="M672" s="262">
        <v>9</v>
      </c>
      <c r="N672" s="266">
        <v>2</v>
      </c>
      <c r="O672" s="647"/>
    </row>
    <row r="673" spans="1:26" s="648" customFormat="1">
      <c r="A673" s="645" t="s">
        <v>78</v>
      </c>
      <c r="B673" s="53" t="s">
        <v>413</v>
      </c>
      <c r="C673" s="258" t="s">
        <v>1103</v>
      </c>
      <c r="D673" s="62"/>
      <c r="E673" s="261">
        <v>55</v>
      </c>
      <c r="F673" s="262" t="s">
        <v>371</v>
      </c>
      <c r="G673" s="262" t="s">
        <v>212</v>
      </c>
      <c r="H673" s="263"/>
      <c r="I673" s="265" t="s">
        <v>3</v>
      </c>
      <c r="J673" s="265"/>
      <c r="K673" s="662"/>
      <c r="L673" s="264">
        <v>87</v>
      </c>
      <c r="M673" s="262">
        <v>32</v>
      </c>
      <c r="N673" s="266">
        <v>3</v>
      </c>
      <c r="O673" s="647" t="s">
        <v>1842</v>
      </c>
      <c r="T673" s="661" t="s">
        <v>1843</v>
      </c>
      <c r="Z673" s="661"/>
    </row>
    <row r="674" spans="1:26" s="648" customFormat="1">
      <c r="A674" s="645" t="s">
        <v>395</v>
      </c>
      <c r="B674" s="53" t="s">
        <v>413</v>
      </c>
      <c r="C674" s="258" t="s">
        <v>1103</v>
      </c>
      <c r="D674" s="62"/>
      <c r="E674" s="261">
        <v>63</v>
      </c>
      <c r="F674" s="262" t="s">
        <v>371</v>
      </c>
      <c r="G674" s="262" t="s">
        <v>212</v>
      </c>
      <c r="H674" s="263"/>
      <c r="I674" s="265" t="s">
        <v>3</v>
      </c>
      <c r="J674" s="265"/>
      <c r="K674" s="662"/>
      <c r="L674" s="264">
        <v>102</v>
      </c>
      <c r="M674" s="262">
        <v>39</v>
      </c>
      <c r="N674" s="266">
        <v>3</v>
      </c>
      <c r="O674" s="647" t="s">
        <v>1842</v>
      </c>
      <c r="T674" s="661" t="s">
        <v>1843</v>
      </c>
      <c r="Z674" s="661"/>
    </row>
    <row r="675" spans="1:26" s="648" customFormat="1">
      <c r="A675" s="645" t="s">
        <v>395</v>
      </c>
      <c r="B675" s="53" t="s">
        <v>413</v>
      </c>
      <c r="C675" s="258" t="s">
        <v>1103</v>
      </c>
      <c r="D675" s="62"/>
      <c r="E675" s="261">
        <v>97</v>
      </c>
      <c r="F675" s="262" t="s">
        <v>371</v>
      </c>
      <c r="G675" s="262" t="s">
        <v>802</v>
      </c>
      <c r="H675" s="263"/>
      <c r="I675" s="265" t="s">
        <v>3</v>
      </c>
      <c r="J675" s="265"/>
      <c r="K675" s="662"/>
      <c r="L675" s="264">
        <v>173</v>
      </c>
      <c r="M675" s="262">
        <v>76</v>
      </c>
      <c r="N675" s="266">
        <v>3</v>
      </c>
      <c r="O675" s="647" t="s">
        <v>1842</v>
      </c>
      <c r="T675" s="661" t="s">
        <v>1843</v>
      </c>
      <c r="Z675" s="661"/>
    </row>
    <row r="676" spans="1:26" s="648" customFormat="1">
      <c r="A676" s="645" t="s">
        <v>395</v>
      </c>
      <c r="B676" s="53" t="s">
        <v>413</v>
      </c>
      <c r="C676" s="258" t="s">
        <v>1104</v>
      </c>
      <c r="D676" s="62"/>
      <c r="E676" s="261">
        <v>117</v>
      </c>
      <c r="F676" s="262" t="s">
        <v>371</v>
      </c>
      <c r="G676" s="262" t="s">
        <v>802</v>
      </c>
      <c r="H676" s="263"/>
      <c r="I676" s="265" t="s">
        <v>3</v>
      </c>
      <c r="J676" s="265"/>
      <c r="K676" s="662" t="s">
        <v>1105</v>
      </c>
      <c r="L676" s="264">
        <v>222</v>
      </c>
      <c r="M676" s="262">
        <v>105</v>
      </c>
      <c r="N676" s="266">
        <v>3</v>
      </c>
      <c r="O676" s="647" t="s">
        <v>1842</v>
      </c>
      <c r="T676" s="661" t="s">
        <v>1843</v>
      </c>
      <c r="Z676" s="661"/>
    </row>
    <row r="677" spans="1:26" s="648" customFormat="1">
      <c r="A677" s="645" t="s">
        <v>1106</v>
      </c>
      <c r="B677" s="53" t="s">
        <v>413</v>
      </c>
      <c r="C677" s="258" t="s">
        <v>1103</v>
      </c>
      <c r="D677" s="62"/>
      <c r="E677" s="261">
        <v>82</v>
      </c>
      <c r="F677" s="262" t="s">
        <v>371</v>
      </c>
      <c r="G677" s="262" t="s">
        <v>802</v>
      </c>
      <c r="H677" s="263"/>
      <c r="I677" s="265" t="s">
        <v>3</v>
      </c>
      <c r="J677" s="265"/>
      <c r="K677" s="662"/>
      <c r="L677" s="264">
        <v>141</v>
      </c>
      <c r="M677" s="262">
        <v>59</v>
      </c>
      <c r="N677" s="266">
        <v>3</v>
      </c>
      <c r="O677" s="647" t="s">
        <v>1842</v>
      </c>
      <c r="T677" s="661" t="s">
        <v>1843</v>
      </c>
      <c r="Z677" s="661"/>
    </row>
    <row r="678" spans="1:26" s="648" customFormat="1">
      <c r="A678" s="645" t="s">
        <v>1106</v>
      </c>
      <c r="B678" s="53" t="s">
        <v>413</v>
      </c>
      <c r="C678" s="258" t="s">
        <v>1104</v>
      </c>
      <c r="D678" s="62"/>
      <c r="E678" s="261">
        <v>97.5</v>
      </c>
      <c r="F678" s="262" t="s">
        <v>371</v>
      </c>
      <c r="G678" s="262" t="s">
        <v>802</v>
      </c>
      <c r="H678" s="263"/>
      <c r="I678" s="265" t="s">
        <v>3</v>
      </c>
      <c r="J678" s="265"/>
      <c r="K678" s="662" t="s">
        <v>1105</v>
      </c>
      <c r="L678" s="264">
        <v>182.5</v>
      </c>
      <c r="M678" s="262">
        <v>85</v>
      </c>
      <c r="N678" s="266">
        <v>3</v>
      </c>
      <c r="O678" s="647" t="s">
        <v>1842</v>
      </c>
      <c r="T678" s="661" t="s">
        <v>1843</v>
      </c>
      <c r="Z678" s="661"/>
    </row>
    <row r="679" spans="1:26" s="396" customFormat="1">
      <c r="A679" s="309"/>
      <c r="B679" s="291"/>
      <c r="C679" s="292"/>
      <c r="D679" s="293"/>
      <c r="E679" s="294"/>
      <c r="F679" s="295"/>
      <c r="G679" s="295"/>
      <c r="H679" s="273"/>
      <c r="I679" s="300"/>
      <c r="J679" s="300"/>
      <c r="K679" s="297"/>
      <c r="L679" s="296"/>
      <c r="M679" s="295"/>
      <c r="N679" s="298"/>
      <c r="O679" s="310"/>
    </row>
    <row r="680" spans="1:26" s="396" customFormat="1">
      <c r="A680" s="309"/>
      <c r="B680" s="291"/>
      <c r="C680" s="292"/>
      <c r="D680" s="293"/>
      <c r="E680" s="294"/>
      <c r="F680" s="295"/>
      <c r="G680" s="295"/>
      <c r="H680" s="273"/>
      <c r="I680" s="300"/>
      <c r="J680" s="300"/>
      <c r="K680" s="297"/>
      <c r="L680" s="296"/>
      <c r="M680" s="295"/>
      <c r="N680" s="298"/>
      <c r="O680" s="310"/>
    </row>
    <row r="681" spans="1:26" s="396" customFormat="1">
      <c r="A681" s="309"/>
      <c r="B681" s="291"/>
      <c r="C681" s="292"/>
      <c r="D681" s="293"/>
      <c r="E681" s="294"/>
      <c r="F681" s="295"/>
      <c r="G681" s="295"/>
      <c r="H681" s="273"/>
      <c r="I681" s="300"/>
      <c r="J681" s="300"/>
      <c r="K681" s="297"/>
      <c r="L681" s="296"/>
      <c r="M681" s="295"/>
      <c r="N681" s="298"/>
      <c r="O681" s="310"/>
    </row>
    <row r="682" spans="1:26" s="648" customFormat="1">
      <c r="A682" s="660" t="s">
        <v>18</v>
      </c>
      <c r="B682" s="53" t="s">
        <v>413</v>
      </c>
      <c r="C682" s="258" t="s">
        <v>296</v>
      </c>
      <c r="D682" s="62"/>
      <c r="E682" s="522" t="s">
        <v>115</v>
      </c>
      <c r="F682" s="262"/>
      <c r="G682" s="262"/>
      <c r="H682" s="263"/>
      <c r="I682" s="264"/>
      <c r="J682" s="265"/>
      <c r="K682" s="662"/>
      <c r="L682" s="264"/>
      <c r="M682" s="262"/>
      <c r="N682" s="266">
        <v>5</v>
      </c>
      <c r="O682" s="647" t="s">
        <v>1841</v>
      </c>
    </row>
    <row r="683" spans="1:26" s="648" customFormat="1">
      <c r="A683" s="660" t="s">
        <v>351</v>
      </c>
      <c r="B683" s="53" t="s">
        <v>413</v>
      </c>
      <c r="C683" s="258" t="s">
        <v>296</v>
      </c>
      <c r="D683" s="62"/>
      <c r="E683" s="522" t="s">
        <v>115</v>
      </c>
      <c r="F683" s="262"/>
      <c r="G683" s="262"/>
      <c r="H683" s="263"/>
      <c r="I683" s="264"/>
      <c r="J683" s="265"/>
      <c r="K683" s="662"/>
      <c r="L683" s="264"/>
      <c r="M683" s="262"/>
      <c r="N683" s="266">
        <v>5</v>
      </c>
      <c r="O683" s="647" t="s">
        <v>1841</v>
      </c>
    </row>
    <row r="684" spans="1:26" s="396" customFormat="1">
      <c r="A684" s="314"/>
      <c r="B684" s="291" t="s">
        <v>413</v>
      </c>
      <c r="C684" s="292" t="s">
        <v>19</v>
      </c>
      <c r="D684" s="293"/>
      <c r="E684" s="294">
        <v>45</v>
      </c>
      <c r="F684" s="295" t="s">
        <v>297</v>
      </c>
      <c r="G684" s="295"/>
      <c r="H684" s="273"/>
      <c r="I684" s="296"/>
      <c r="J684" s="300"/>
      <c r="K684" s="297"/>
      <c r="L684" s="296">
        <v>63</v>
      </c>
      <c r="M684" s="295">
        <v>11</v>
      </c>
      <c r="N684" s="298" t="s">
        <v>657</v>
      </c>
      <c r="O684" s="647" t="s">
        <v>1841</v>
      </c>
    </row>
    <row r="685" spans="1:26" s="396" customFormat="1">
      <c r="A685" s="314"/>
      <c r="B685" s="291" t="s">
        <v>413</v>
      </c>
      <c r="C685" s="292" t="s">
        <v>19</v>
      </c>
      <c r="D685" s="293"/>
      <c r="E685" s="294">
        <v>52</v>
      </c>
      <c r="F685" s="295" t="s">
        <v>297</v>
      </c>
      <c r="G685" s="295"/>
      <c r="H685" s="273"/>
      <c r="I685" s="296"/>
      <c r="J685" s="300"/>
      <c r="K685" s="297"/>
      <c r="L685" s="296">
        <v>77</v>
      </c>
      <c r="M685" s="295">
        <v>18</v>
      </c>
      <c r="N685" s="298" t="s">
        <v>657</v>
      </c>
      <c r="O685" s="647" t="s">
        <v>1841</v>
      </c>
    </row>
    <row r="686" spans="1:26" s="396" customFormat="1">
      <c r="A686" s="314"/>
      <c r="B686" s="291" t="s">
        <v>413</v>
      </c>
      <c r="C686" s="292" t="s">
        <v>19</v>
      </c>
      <c r="D686" s="293"/>
      <c r="E686" s="294">
        <v>59</v>
      </c>
      <c r="F686" s="295" t="s">
        <v>297</v>
      </c>
      <c r="G686" s="295"/>
      <c r="H686" s="273"/>
      <c r="I686" s="296"/>
      <c r="J686" s="300"/>
      <c r="K686" s="297"/>
      <c r="L686" s="296">
        <v>37</v>
      </c>
      <c r="M686" s="295">
        <v>9</v>
      </c>
      <c r="N686" s="298">
        <v>3</v>
      </c>
      <c r="O686" s="647" t="s">
        <v>1841</v>
      </c>
    </row>
    <row r="687" spans="1:26" s="648" customFormat="1">
      <c r="A687" s="645" t="s">
        <v>18</v>
      </c>
      <c r="B687" s="53" t="s">
        <v>413</v>
      </c>
      <c r="C687" s="258" t="s">
        <v>1107</v>
      </c>
      <c r="D687" s="62"/>
      <c r="E687" s="261">
        <v>32</v>
      </c>
      <c r="F687" s="262" t="s">
        <v>371</v>
      </c>
      <c r="G687" s="262"/>
      <c r="H687" s="263"/>
      <c r="I687" s="264"/>
      <c r="J687" s="265"/>
      <c r="K687" s="662"/>
      <c r="L687" s="264">
        <v>40</v>
      </c>
      <c r="M687" s="262">
        <v>8</v>
      </c>
      <c r="N687" s="266">
        <v>4</v>
      </c>
      <c r="O687" s="647" t="s">
        <v>1841</v>
      </c>
    </row>
    <row r="688" spans="1:26" s="648" customFormat="1">
      <c r="A688" s="645" t="s">
        <v>370</v>
      </c>
      <c r="B688" s="53" t="s">
        <v>413</v>
      </c>
      <c r="C688" s="258" t="s">
        <v>1107</v>
      </c>
      <c r="D688" s="62"/>
      <c r="E688" s="261">
        <v>44</v>
      </c>
      <c r="F688" s="262" t="s">
        <v>371</v>
      </c>
      <c r="G688" s="262"/>
      <c r="H688" s="263"/>
      <c r="I688" s="264"/>
      <c r="J688" s="265"/>
      <c r="K688" s="662"/>
      <c r="L688" s="264">
        <v>53</v>
      </c>
      <c r="M688" s="262">
        <v>9</v>
      </c>
      <c r="N688" s="266">
        <v>4</v>
      </c>
      <c r="O688" s="647" t="s">
        <v>1841</v>
      </c>
    </row>
    <row r="689" spans="1:16" s="648" customFormat="1">
      <c r="A689" s="645" t="s">
        <v>338</v>
      </c>
      <c r="B689" s="53" t="s">
        <v>413</v>
      </c>
      <c r="C689" s="258" t="s">
        <v>1107</v>
      </c>
      <c r="D689" s="62"/>
      <c r="E689" s="261">
        <v>53</v>
      </c>
      <c r="F689" s="262" t="s">
        <v>371</v>
      </c>
      <c r="G689" s="262"/>
      <c r="H689" s="263"/>
      <c r="I689" s="264"/>
      <c r="J689" s="265"/>
      <c r="K689" s="662"/>
      <c r="L689" s="264">
        <v>61</v>
      </c>
      <c r="M689" s="262">
        <v>8</v>
      </c>
      <c r="N689" s="266">
        <v>4</v>
      </c>
      <c r="O689" s="647" t="s">
        <v>1841</v>
      </c>
    </row>
    <row r="690" spans="1:16" s="648" customFormat="1">
      <c r="A690" s="645" t="s">
        <v>18</v>
      </c>
      <c r="B690" s="53" t="s">
        <v>413</v>
      </c>
      <c r="C690" s="258" t="s">
        <v>1372</v>
      </c>
      <c r="D690" s="62"/>
      <c r="E690" s="261">
        <v>27</v>
      </c>
      <c r="F690" s="262"/>
      <c r="G690" s="262"/>
      <c r="H690" s="263"/>
      <c r="I690" s="264"/>
      <c r="J690" s="265"/>
      <c r="K690" s="662"/>
      <c r="L690" s="264">
        <v>33</v>
      </c>
      <c r="M690" s="262">
        <v>6</v>
      </c>
      <c r="N690" s="266">
        <v>4</v>
      </c>
      <c r="O690" s="647" t="s">
        <v>1841</v>
      </c>
    </row>
    <row r="691" spans="1:16" s="648" customFormat="1">
      <c r="A691" s="645" t="s">
        <v>338</v>
      </c>
      <c r="B691" s="53" t="s">
        <v>413</v>
      </c>
      <c r="C691" s="258" t="s">
        <v>1372</v>
      </c>
      <c r="D691" s="62"/>
      <c r="E691" s="261">
        <v>29</v>
      </c>
      <c r="F691" s="262"/>
      <c r="G691" s="262"/>
      <c r="H691" s="263"/>
      <c r="I691" s="264"/>
      <c r="J691" s="265"/>
      <c r="K691" s="662"/>
      <c r="L691" s="264">
        <v>35</v>
      </c>
      <c r="M691" s="262">
        <v>9</v>
      </c>
      <c r="N691" s="266">
        <v>4</v>
      </c>
      <c r="O691" s="647" t="s">
        <v>1841</v>
      </c>
    </row>
    <row r="692" spans="1:16" s="648" customFormat="1">
      <c r="A692" s="645" t="s">
        <v>18</v>
      </c>
      <c r="B692" s="53" t="s">
        <v>413</v>
      </c>
      <c r="C692" s="258" t="s">
        <v>298</v>
      </c>
      <c r="D692" s="62"/>
      <c r="E692" s="261">
        <v>39</v>
      </c>
      <c r="F692" s="262" t="s">
        <v>371</v>
      </c>
      <c r="G692" s="262"/>
      <c r="H692" s="263"/>
      <c r="I692" s="264"/>
      <c r="J692" s="265"/>
      <c r="K692" s="662"/>
      <c r="L692" s="264">
        <v>52</v>
      </c>
      <c r="M692" s="262">
        <v>13</v>
      </c>
      <c r="N692" s="266">
        <v>3</v>
      </c>
      <c r="O692" s="647" t="s">
        <v>1841</v>
      </c>
    </row>
    <row r="693" spans="1:16" s="648" customFormat="1">
      <c r="A693" s="645" t="s">
        <v>338</v>
      </c>
      <c r="B693" s="53" t="s">
        <v>413</v>
      </c>
      <c r="C693" s="258" t="s">
        <v>298</v>
      </c>
      <c r="D693" s="62"/>
      <c r="E693" s="261">
        <v>52</v>
      </c>
      <c r="F693" s="262" t="s">
        <v>371</v>
      </c>
      <c r="G693" s="262"/>
      <c r="H693" s="263"/>
      <c r="I693" s="264"/>
      <c r="J693" s="265"/>
      <c r="K693" s="662"/>
      <c r="L693" s="264">
        <v>65</v>
      </c>
      <c r="M693" s="262">
        <v>13</v>
      </c>
      <c r="N693" s="266">
        <v>3</v>
      </c>
      <c r="O693" s="647" t="s">
        <v>1841</v>
      </c>
    </row>
    <row r="694" spans="1:16" s="648" customFormat="1">
      <c r="A694" s="645" t="s">
        <v>361</v>
      </c>
      <c r="B694" s="53" t="s">
        <v>413</v>
      </c>
      <c r="C694" s="258" t="s">
        <v>298</v>
      </c>
      <c r="D694" s="62"/>
      <c r="E694" s="261">
        <v>43</v>
      </c>
      <c r="F694" s="262" t="s">
        <v>371</v>
      </c>
      <c r="G694" s="262"/>
      <c r="H694" s="263"/>
      <c r="I694" s="264"/>
      <c r="J694" s="265"/>
      <c r="K694" s="662"/>
      <c r="L694" s="264">
        <v>56</v>
      </c>
      <c r="M694" s="262">
        <v>13</v>
      </c>
      <c r="N694" s="266">
        <v>3</v>
      </c>
      <c r="O694" s="647" t="s">
        <v>1841</v>
      </c>
    </row>
    <row r="695" spans="1:16" s="648" customFormat="1">
      <c r="A695" s="645" t="s">
        <v>18</v>
      </c>
      <c r="B695" s="53" t="s">
        <v>413</v>
      </c>
      <c r="C695" s="258" t="s">
        <v>680</v>
      </c>
      <c r="D695" s="62"/>
      <c r="E695" s="261">
        <v>31</v>
      </c>
      <c r="F695" s="262" t="s">
        <v>371</v>
      </c>
      <c r="G695" s="262"/>
      <c r="H695" s="263"/>
      <c r="I695" s="264"/>
      <c r="J695" s="265"/>
      <c r="K695" s="662"/>
      <c r="L695" s="264">
        <v>42</v>
      </c>
      <c r="M695" s="262">
        <v>11</v>
      </c>
      <c r="N695" s="266" t="s">
        <v>657</v>
      </c>
      <c r="O695" s="647" t="s">
        <v>1841</v>
      </c>
    </row>
    <row r="696" spans="1:16" s="648" customFormat="1">
      <c r="A696" s="645" t="s">
        <v>395</v>
      </c>
      <c r="B696" s="53" t="s">
        <v>413</v>
      </c>
      <c r="C696" s="258" t="s">
        <v>680</v>
      </c>
      <c r="D696" s="62"/>
      <c r="E696" s="261">
        <v>34</v>
      </c>
      <c r="F696" s="262" t="s">
        <v>371</v>
      </c>
      <c r="G696" s="262"/>
      <c r="H696" s="263"/>
      <c r="I696" s="264"/>
      <c r="J696" s="265"/>
      <c r="K696" s="662"/>
      <c r="L696" s="264">
        <v>45</v>
      </c>
      <c r="M696" s="262">
        <v>11</v>
      </c>
      <c r="N696" s="266" t="s">
        <v>657</v>
      </c>
      <c r="O696" s="647" t="s">
        <v>1841</v>
      </c>
    </row>
    <row r="697" spans="1:16" s="648" customFormat="1">
      <c r="A697" s="645" t="s">
        <v>753</v>
      </c>
      <c r="B697" s="53" t="s">
        <v>414</v>
      </c>
      <c r="C697" s="258" t="s">
        <v>1108</v>
      </c>
      <c r="D697" s="62"/>
      <c r="E697" s="261">
        <v>52</v>
      </c>
      <c r="F697" s="262"/>
      <c r="G697" s="262"/>
      <c r="H697" s="263"/>
      <c r="I697" s="264"/>
      <c r="J697" s="265"/>
      <c r="K697" s="662"/>
      <c r="L697" s="264">
        <v>97</v>
      </c>
      <c r="M697" s="262">
        <v>45</v>
      </c>
      <c r="N697" s="266">
        <v>5</v>
      </c>
      <c r="O697" s="647"/>
      <c r="P697" s="647"/>
    </row>
    <row r="698" spans="1:16" s="648" customFormat="1">
      <c r="A698" s="645" t="s">
        <v>351</v>
      </c>
      <c r="B698" s="53" t="s">
        <v>414</v>
      </c>
      <c r="C698" s="258" t="s">
        <v>1108</v>
      </c>
      <c r="D698" s="62"/>
      <c r="E698" s="261">
        <v>63</v>
      </c>
      <c r="F698" s="262"/>
      <c r="G698" s="262"/>
      <c r="H698" s="263"/>
      <c r="I698" s="264"/>
      <c r="J698" s="265"/>
      <c r="K698" s="662"/>
      <c r="L698" s="264">
        <v>117</v>
      </c>
      <c r="M698" s="262">
        <v>54</v>
      </c>
      <c r="N698" s="266">
        <v>5</v>
      </c>
      <c r="O698" s="647"/>
      <c r="P698" s="647"/>
    </row>
    <row r="699" spans="1:16" s="648" customFormat="1">
      <c r="A699" s="645" t="s">
        <v>29</v>
      </c>
      <c r="B699" s="53" t="s">
        <v>414</v>
      </c>
      <c r="C699" s="258" t="s">
        <v>1108</v>
      </c>
      <c r="D699" s="62"/>
      <c r="E699" s="261">
        <v>54</v>
      </c>
      <c r="F699" s="262"/>
      <c r="G699" s="262"/>
      <c r="H699" s="263"/>
      <c r="I699" s="264"/>
      <c r="J699" s="265"/>
      <c r="K699" s="662"/>
      <c r="L699" s="264">
        <v>102</v>
      </c>
      <c r="M699" s="262">
        <v>48</v>
      </c>
      <c r="N699" s="266">
        <v>5</v>
      </c>
      <c r="O699" s="647"/>
      <c r="P699" s="647"/>
    </row>
    <row r="700" spans="1:16" s="648" customFormat="1">
      <c r="A700" s="645" t="s">
        <v>1847</v>
      </c>
      <c r="B700" s="53" t="s">
        <v>414</v>
      </c>
      <c r="C700" s="258" t="s">
        <v>1108</v>
      </c>
      <c r="D700" s="62"/>
      <c r="E700" s="261">
        <v>83</v>
      </c>
      <c r="F700" s="262"/>
      <c r="G700" s="262"/>
      <c r="H700" s="263"/>
      <c r="I700" s="264"/>
      <c r="J700" s="265"/>
      <c r="K700" s="662"/>
      <c r="L700" s="264">
        <v>154</v>
      </c>
      <c r="M700" s="262">
        <v>71</v>
      </c>
      <c r="N700" s="266">
        <v>5</v>
      </c>
      <c r="O700" s="647" t="s">
        <v>1848</v>
      </c>
      <c r="P700" s="647"/>
    </row>
    <row r="701" spans="1:16" s="648" customFormat="1">
      <c r="A701" s="645" t="s">
        <v>753</v>
      </c>
      <c r="B701" s="53" t="s">
        <v>414</v>
      </c>
      <c r="C701" s="258" t="s">
        <v>1109</v>
      </c>
      <c r="D701" s="62"/>
      <c r="E701" s="261">
        <v>28</v>
      </c>
      <c r="F701" s="262"/>
      <c r="G701" s="262"/>
      <c r="H701" s="263"/>
      <c r="I701" s="264"/>
      <c r="J701" s="265"/>
      <c r="K701" s="662"/>
      <c r="L701" s="264">
        <v>45</v>
      </c>
      <c r="M701" s="262">
        <v>17</v>
      </c>
      <c r="N701" s="266">
        <v>4</v>
      </c>
      <c r="O701" s="647"/>
      <c r="P701" s="647"/>
    </row>
    <row r="702" spans="1:16" s="648" customFormat="1">
      <c r="A702" s="645" t="s">
        <v>1478</v>
      </c>
      <c r="B702" s="53" t="s">
        <v>414</v>
      </c>
      <c r="C702" s="258" t="s">
        <v>1109</v>
      </c>
      <c r="D702" s="62"/>
      <c r="E702" s="261">
        <v>34</v>
      </c>
      <c r="F702" s="262"/>
      <c r="G702" s="262"/>
      <c r="H702" s="263"/>
      <c r="I702" s="264"/>
      <c r="J702" s="265"/>
      <c r="K702" s="662"/>
      <c r="L702" s="264">
        <v>50</v>
      </c>
      <c r="M702" s="262">
        <v>16</v>
      </c>
      <c r="N702" s="266">
        <v>4</v>
      </c>
      <c r="O702" s="647"/>
      <c r="P702" s="647"/>
    </row>
    <row r="703" spans="1:16" s="648" customFormat="1">
      <c r="A703" s="645" t="s">
        <v>351</v>
      </c>
      <c r="B703" s="53" t="s">
        <v>414</v>
      </c>
      <c r="C703" s="258" t="s">
        <v>1109</v>
      </c>
      <c r="D703" s="62"/>
      <c r="E703" s="261">
        <v>39</v>
      </c>
      <c r="F703" s="262"/>
      <c r="G703" s="262"/>
      <c r="H703" s="263"/>
      <c r="I703" s="264"/>
      <c r="J703" s="265"/>
      <c r="K703" s="662"/>
      <c r="L703" s="264">
        <v>62</v>
      </c>
      <c r="M703" s="262">
        <v>23</v>
      </c>
      <c r="N703" s="266">
        <v>4</v>
      </c>
      <c r="O703" s="647"/>
      <c r="P703" s="647"/>
    </row>
    <row r="704" spans="1:16" s="396" customFormat="1">
      <c r="A704" s="309"/>
      <c r="B704" s="291" t="s">
        <v>414</v>
      </c>
      <c r="C704" s="292" t="s">
        <v>374</v>
      </c>
      <c r="D704" s="293"/>
      <c r="E704" s="294">
        <v>48.2</v>
      </c>
      <c r="F704" s="295">
        <v>9</v>
      </c>
      <c r="G704" s="295"/>
      <c r="H704" s="273"/>
      <c r="I704" s="296"/>
      <c r="J704" s="300"/>
      <c r="K704" s="297"/>
      <c r="L704" s="296">
        <v>68.599999999999994</v>
      </c>
      <c r="M704" s="295">
        <v>20</v>
      </c>
      <c r="N704" s="298">
        <v>3</v>
      </c>
      <c r="O704" s="310"/>
      <c r="P704" s="310"/>
    </row>
    <row r="705" spans="1:16" s="396" customFormat="1">
      <c r="A705" s="309"/>
      <c r="B705" s="291" t="s">
        <v>414</v>
      </c>
      <c r="C705" s="292" t="s">
        <v>344</v>
      </c>
      <c r="D705" s="293"/>
      <c r="E705" s="294">
        <v>65.7</v>
      </c>
      <c r="F705" s="295"/>
      <c r="G705" s="295"/>
      <c r="H705" s="273"/>
      <c r="I705" s="296"/>
      <c r="J705" s="300"/>
      <c r="K705" s="297"/>
      <c r="L705" s="296">
        <v>79.7</v>
      </c>
      <c r="M705" s="295">
        <v>14</v>
      </c>
      <c r="N705" s="298">
        <v>3</v>
      </c>
      <c r="O705" s="310"/>
      <c r="P705" s="310"/>
    </row>
    <row r="706" spans="1:16" s="396" customFormat="1">
      <c r="A706" s="309"/>
      <c r="B706" s="291" t="s">
        <v>414</v>
      </c>
      <c r="C706" s="292" t="s">
        <v>345</v>
      </c>
      <c r="D706" s="293"/>
      <c r="E706" s="294">
        <v>57.3</v>
      </c>
      <c r="F706" s="295"/>
      <c r="G706" s="295"/>
      <c r="H706" s="273"/>
      <c r="I706" s="296"/>
      <c r="J706" s="300"/>
      <c r="K706" s="297"/>
      <c r="L706" s="296">
        <v>71.3</v>
      </c>
      <c r="M706" s="295">
        <v>14</v>
      </c>
      <c r="N706" s="298">
        <v>3</v>
      </c>
      <c r="O706" s="310"/>
      <c r="P706" s="310"/>
    </row>
    <row r="707" spans="1:16" s="396" customFormat="1">
      <c r="A707" s="309"/>
      <c r="B707" s="291" t="s">
        <v>414</v>
      </c>
      <c r="C707" s="292" t="s">
        <v>346</v>
      </c>
      <c r="D707" s="293"/>
      <c r="E707" s="294">
        <v>59</v>
      </c>
      <c r="F707" s="295"/>
      <c r="G707" s="295"/>
      <c r="H707" s="273"/>
      <c r="I707" s="296"/>
      <c r="J707" s="300"/>
      <c r="K707" s="297"/>
      <c r="L707" s="296">
        <v>66</v>
      </c>
      <c r="M707" s="295">
        <v>7</v>
      </c>
      <c r="N707" s="298">
        <v>3</v>
      </c>
      <c r="O707" s="310"/>
      <c r="P707" s="310"/>
    </row>
    <row r="708" spans="1:16" s="396" customFormat="1">
      <c r="A708" s="309"/>
      <c r="B708" s="291" t="s">
        <v>414</v>
      </c>
      <c r="C708" s="292" t="s">
        <v>347</v>
      </c>
      <c r="D708" s="293"/>
      <c r="E708" s="294">
        <v>57.3</v>
      </c>
      <c r="F708" s="295"/>
      <c r="G708" s="295"/>
      <c r="H708" s="273"/>
      <c r="I708" s="296"/>
      <c r="J708" s="300"/>
      <c r="K708" s="297"/>
      <c r="L708" s="296">
        <v>68.5</v>
      </c>
      <c r="M708" s="295">
        <v>11.2</v>
      </c>
      <c r="N708" s="298">
        <v>3</v>
      </c>
      <c r="O708" s="310"/>
      <c r="P708" s="310"/>
    </row>
    <row r="709" spans="1:16" s="396" customFormat="1">
      <c r="A709" s="309"/>
      <c r="B709" s="291" t="s">
        <v>414</v>
      </c>
      <c r="C709" s="292" t="s">
        <v>348</v>
      </c>
      <c r="D709" s="293"/>
      <c r="E709" s="294">
        <v>28</v>
      </c>
      <c r="F709" s="295"/>
      <c r="G709" s="295"/>
      <c r="H709" s="273"/>
      <c r="I709" s="296"/>
      <c r="J709" s="300"/>
      <c r="K709" s="297"/>
      <c r="L709" s="296">
        <v>35</v>
      </c>
      <c r="M709" s="295">
        <v>7</v>
      </c>
      <c r="N709" s="298">
        <v>3</v>
      </c>
    </row>
    <row r="710" spans="1:16" s="648" customFormat="1">
      <c r="A710" s="660" t="s">
        <v>1479</v>
      </c>
      <c r="B710" s="53" t="s">
        <v>860</v>
      </c>
      <c r="C710" s="258" t="s">
        <v>619</v>
      </c>
      <c r="D710" s="62"/>
      <c r="E710" s="261">
        <v>24</v>
      </c>
      <c r="F710" s="262"/>
      <c r="G710" s="262"/>
      <c r="H710" s="263"/>
      <c r="I710" s="264"/>
      <c r="J710" s="265"/>
      <c r="K710" s="662"/>
      <c r="L710" s="264">
        <v>45</v>
      </c>
      <c r="M710" s="262">
        <v>21</v>
      </c>
      <c r="N710" s="266">
        <v>4</v>
      </c>
    </row>
    <row r="711" spans="1:16" s="648" customFormat="1">
      <c r="A711" s="660" t="s">
        <v>30</v>
      </c>
      <c r="B711" s="53" t="s">
        <v>860</v>
      </c>
      <c r="C711" s="258" t="s">
        <v>619</v>
      </c>
      <c r="D711" s="62"/>
      <c r="E711" s="261">
        <v>27</v>
      </c>
      <c r="F711" s="262"/>
      <c r="G711" s="262"/>
      <c r="H711" s="263"/>
      <c r="I711" s="264"/>
      <c r="J711" s="265"/>
      <c r="K711" s="662"/>
      <c r="L711" s="264">
        <v>47</v>
      </c>
      <c r="M711" s="262">
        <v>20</v>
      </c>
      <c r="N711" s="266">
        <v>4</v>
      </c>
    </row>
    <row r="712" spans="1:16" s="648" customFormat="1">
      <c r="A712" s="660" t="s">
        <v>753</v>
      </c>
      <c r="B712" s="53" t="s">
        <v>860</v>
      </c>
      <c r="C712" s="258" t="s">
        <v>546</v>
      </c>
      <c r="D712" s="62"/>
      <c r="E712" s="261">
        <v>26</v>
      </c>
      <c r="F712" s="262"/>
      <c r="G712" s="262"/>
      <c r="H712" s="263"/>
      <c r="I712" s="264"/>
      <c r="J712" s="265"/>
      <c r="K712" s="662"/>
      <c r="L712" s="264">
        <v>50</v>
      </c>
      <c r="M712" s="262">
        <v>24</v>
      </c>
      <c r="N712" s="266">
        <v>4</v>
      </c>
    </row>
    <row r="713" spans="1:16" s="648" customFormat="1">
      <c r="A713" s="660" t="s">
        <v>1480</v>
      </c>
      <c r="B713" s="53" t="s">
        <v>860</v>
      </c>
      <c r="C713" s="258" t="s">
        <v>546</v>
      </c>
      <c r="D713" s="62"/>
      <c r="E713" s="261">
        <v>27</v>
      </c>
      <c r="F713" s="262"/>
      <c r="G713" s="262"/>
      <c r="H713" s="263"/>
      <c r="I713" s="264"/>
      <c r="J713" s="265"/>
      <c r="K713" s="662"/>
      <c r="L713" s="264">
        <v>52</v>
      </c>
      <c r="M713" s="262">
        <v>25</v>
      </c>
      <c r="N713" s="266">
        <v>4</v>
      </c>
    </row>
    <row r="714" spans="1:16" s="648" customFormat="1">
      <c r="A714" s="660" t="s">
        <v>395</v>
      </c>
      <c r="B714" s="53" t="s">
        <v>860</v>
      </c>
      <c r="C714" s="258" t="s">
        <v>546</v>
      </c>
      <c r="D714" s="62"/>
      <c r="E714" s="261">
        <v>28.5</v>
      </c>
      <c r="F714" s="262"/>
      <c r="G714" s="262"/>
      <c r="H714" s="263"/>
      <c r="I714" s="264"/>
      <c r="J714" s="265"/>
      <c r="K714" s="662"/>
      <c r="L714" s="264">
        <v>54</v>
      </c>
      <c r="M714" s="262">
        <v>25.5</v>
      </c>
      <c r="N714" s="266">
        <v>4</v>
      </c>
    </row>
    <row r="715" spans="1:16" s="396" customFormat="1" ht="14.25" customHeight="1">
      <c r="A715" s="309"/>
      <c r="B715" s="291" t="s">
        <v>376</v>
      </c>
      <c r="C715" s="292" t="s">
        <v>377</v>
      </c>
      <c r="D715" s="293"/>
      <c r="E715" s="294">
        <v>44</v>
      </c>
      <c r="F715" s="295"/>
      <c r="G715" s="295" t="s">
        <v>378</v>
      </c>
      <c r="H715" s="273"/>
      <c r="I715" s="296"/>
      <c r="J715" s="300"/>
      <c r="K715" s="297"/>
      <c r="L715" s="296">
        <v>68.5</v>
      </c>
      <c r="M715" s="295">
        <v>24.5</v>
      </c>
      <c r="N715" s="298">
        <v>2</v>
      </c>
    </row>
    <row r="716" spans="1:16" s="396" customFormat="1">
      <c r="A716" s="309" t="s">
        <v>78</v>
      </c>
      <c r="B716" s="291" t="s">
        <v>1110</v>
      </c>
      <c r="C716" s="292" t="s">
        <v>389</v>
      </c>
      <c r="D716" s="293"/>
      <c r="E716" s="294">
        <v>31</v>
      </c>
      <c r="F716" s="295"/>
      <c r="G716" s="295" t="s">
        <v>378</v>
      </c>
      <c r="H716" s="273"/>
      <c r="I716" s="296"/>
      <c r="J716" s="300"/>
      <c r="K716" s="297"/>
      <c r="L716" s="296">
        <v>62</v>
      </c>
      <c r="M716" s="295">
        <v>31</v>
      </c>
      <c r="N716" s="298">
        <v>5</v>
      </c>
    </row>
    <row r="717" spans="1:16" s="396" customFormat="1">
      <c r="A717" s="309" t="s">
        <v>971</v>
      </c>
      <c r="B717" s="291" t="s">
        <v>1110</v>
      </c>
      <c r="C717" s="292" t="s">
        <v>389</v>
      </c>
      <c r="D717" s="293"/>
      <c r="E717" s="294">
        <v>36</v>
      </c>
      <c r="F717" s="295"/>
      <c r="G717" s="295" t="s">
        <v>378</v>
      </c>
      <c r="H717" s="273"/>
      <c r="I717" s="296"/>
      <c r="J717" s="300"/>
      <c r="K717" s="297"/>
      <c r="L717" s="296">
        <v>72</v>
      </c>
      <c r="M717" s="295">
        <v>36</v>
      </c>
      <c r="N717" s="298">
        <v>5</v>
      </c>
    </row>
    <row r="718" spans="1:16" s="396" customFormat="1">
      <c r="A718" s="309" t="s">
        <v>351</v>
      </c>
      <c r="B718" s="291" t="s">
        <v>1110</v>
      </c>
      <c r="C718" s="292" t="s">
        <v>389</v>
      </c>
      <c r="D718" s="293"/>
      <c r="E718" s="294">
        <v>41</v>
      </c>
      <c r="F718" s="295"/>
      <c r="G718" s="295" t="s">
        <v>378</v>
      </c>
      <c r="H718" s="273"/>
      <c r="I718" s="296"/>
      <c r="J718" s="300"/>
      <c r="K718" s="297"/>
      <c r="L718" s="296">
        <v>82</v>
      </c>
      <c r="M718" s="295">
        <v>41</v>
      </c>
      <c r="N718" s="298">
        <v>5</v>
      </c>
    </row>
    <row r="719" spans="1:16" s="396" customFormat="1">
      <c r="A719" s="309" t="s">
        <v>20</v>
      </c>
      <c r="B719" s="291" t="s">
        <v>21</v>
      </c>
      <c r="C719" s="292" t="s">
        <v>22</v>
      </c>
      <c r="D719" s="293"/>
      <c r="E719" s="294">
        <v>40</v>
      </c>
      <c r="F719" s="295"/>
      <c r="G719" s="312" t="s">
        <v>788</v>
      </c>
      <c r="H719" s="273"/>
      <c r="I719" s="296"/>
      <c r="J719" s="300"/>
      <c r="K719" s="297"/>
      <c r="L719" s="296">
        <v>60</v>
      </c>
      <c r="M719" s="301">
        <v>20</v>
      </c>
      <c r="N719" s="298">
        <v>3</v>
      </c>
    </row>
    <row r="720" spans="1:16" s="396" customFormat="1">
      <c r="A720" s="309" t="s">
        <v>23</v>
      </c>
      <c r="B720" s="291" t="s">
        <v>21</v>
      </c>
      <c r="C720" s="292" t="s">
        <v>22</v>
      </c>
      <c r="D720" s="293"/>
      <c r="E720" s="294">
        <v>45</v>
      </c>
      <c r="F720" s="295"/>
      <c r="G720" s="312" t="s">
        <v>788</v>
      </c>
      <c r="H720" s="273"/>
      <c r="I720" s="296"/>
      <c r="J720" s="300"/>
      <c r="K720" s="297"/>
      <c r="L720" s="296">
        <v>65</v>
      </c>
      <c r="M720" s="301">
        <v>20</v>
      </c>
      <c r="N720" s="298">
        <v>3</v>
      </c>
    </row>
    <row r="721" spans="1:16" s="396" customFormat="1" ht="16.5" thickBot="1">
      <c r="A721" s="309" t="s">
        <v>351</v>
      </c>
      <c r="B721" s="291" t="s">
        <v>21</v>
      </c>
      <c r="C721" s="292" t="s">
        <v>22</v>
      </c>
      <c r="D721" s="293"/>
      <c r="E721" s="294">
        <v>51</v>
      </c>
      <c r="F721" s="295"/>
      <c r="G721" s="312" t="s">
        <v>788</v>
      </c>
      <c r="H721" s="273"/>
      <c r="I721" s="296"/>
      <c r="J721" s="300"/>
      <c r="K721" s="297"/>
      <c r="L721" s="296">
        <v>71</v>
      </c>
      <c r="M721" s="301">
        <v>20</v>
      </c>
      <c r="N721" s="298">
        <v>3</v>
      </c>
      <c r="O721" s="310"/>
      <c r="P721" s="307"/>
    </row>
    <row r="722" spans="1:16" s="648" customFormat="1">
      <c r="A722" s="645" t="s">
        <v>753</v>
      </c>
      <c r="B722" s="53" t="s">
        <v>24</v>
      </c>
      <c r="C722" s="258" t="s">
        <v>1111</v>
      </c>
      <c r="D722" s="62"/>
      <c r="E722" s="261">
        <v>24</v>
      </c>
      <c r="F722" s="262"/>
      <c r="G722" s="262">
        <v>9</v>
      </c>
      <c r="H722" s="263" t="s">
        <v>1481</v>
      </c>
      <c r="I722" s="264"/>
      <c r="J722" s="265"/>
      <c r="K722" s="662"/>
      <c r="L722" s="264">
        <v>30</v>
      </c>
      <c r="M722" s="262">
        <v>6</v>
      </c>
      <c r="N722" s="266" t="s">
        <v>453</v>
      </c>
      <c r="O722" s="668"/>
    </row>
    <row r="723" spans="1:16" s="648" customFormat="1">
      <c r="A723" s="645"/>
      <c r="B723" s="53" t="s">
        <v>24</v>
      </c>
      <c r="C723" s="258" t="s">
        <v>1111</v>
      </c>
      <c r="D723" s="62"/>
      <c r="E723" s="261">
        <v>34.5</v>
      </c>
      <c r="F723" s="262"/>
      <c r="G723" s="262">
        <v>9</v>
      </c>
      <c r="H723" s="263" t="s">
        <v>1481</v>
      </c>
      <c r="I723" s="264"/>
      <c r="J723" s="265"/>
      <c r="K723" s="662"/>
      <c r="L723" s="264">
        <v>50</v>
      </c>
      <c r="M723" s="262">
        <v>15.5</v>
      </c>
      <c r="N723" s="266" t="s">
        <v>453</v>
      </c>
      <c r="O723" s="669"/>
    </row>
    <row r="724" spans="1:16" s="396" customFormat="1" ht="16.5" thickBot="1">
      <c r="A724" s="882" t="s">
        <v>1482</v>
      </c>
      <c r="B724" s="883"/>
      <c r="C724" s="883"/>
      <c r="D724" s="883"/>
      <c r="E724" s="883"/>
      <c r="F724" s="883"/>
      <c r="G724" s="883"/>
      <c r="H724" s="883"/>
      <c r="I724" s="883"/>
      <c r="J724" s="883"/>
      <c r="K724" s="883"/>
      <c r="L724" s="883"/>
      <c r="M724" s="883"/>
      <c r="N724" s="884"/>
      <c r="O724" s="395"/>
    </row>
    <row r="725" spans="1:16" s="396" customFormat="1">
      <c r="A725" s="736" t="s">
        <v>654</v>
      </c>
      <c r="B725" s="598"/>
      <c r="C725" s="587">
        <v>8</v>
      </c>
      <c r="D725" s="748" t="s">
        <v>1940</v>
      </c>
      <c r="E725" s="383"/>
      <c r="F725" s="384"/>
      <c r="G725" s="528">
        <v>10</v>
      </c>
      <c r="H725" s="749" t="s">
        <v>675</v>
      </c>
      <c r="I725" s="384"/>
      <c r="J725" s="383"/>
      <c r="K725" s="385"/>
      <c r="L725" s="384"/>
      <c r="M725" s="383"/>
      <c r="N725" s="384"/>
      <c r="O725" s="395"/>
    </row>
    <row r="726" spans="1:16" s="396" customFormat="1">
      <c r="A726" s="737"/>
      <c r="B726" s="599"/>
      <c r="C726" s="599"/>
      <c r="D726" s="599"/>
      <c r="E726" s="397"/>
      <c r="F726" s="393"/>
      <c r="G726" s="393"/>
      <c r="H726" s="393"/>
      <c r="I726" s="393"/>
      <c r="J726" s="393"/>
      <c r="K726" s="393"/>
      <c r="L726" s="393"/>
      <c r="M726" s="393"/>
      <c r="N726" s="393"/>
      <c r="O726" s="270"/>
    </row>
    <row r="727" spans="1:16" s="396" customFormat="1">
      <c r="A727" s="738" t="s">
        <v>633</v>
      </c>
      <c r="B727" s="394"/>
      <c r="C727" s="746" t="s">
        <v>658</v>
      </c>
      <c r="D727" s="600">
        <v>130</v>
      </c>
      <c r="E727" s="746" t="s">
        <v>205</v>
      </c>
      <c r="F727" s="577">
        <v>70</v>
      </c>
      <c r="G727" s="394"/>
      <c r="H727" s="393"/>
      <c r="I727" s="393"/>
      <c r="J727" s="393"/>
      <c r="K727" s="393"/>
      <c r="L727" s="393"/>
      <c r="M727" s="393"/>
      <c r="N727" s="393"/>
      <c r="O727" s="395"/>
    </row>
    <row r="728" spans="1:16" s="396" customFormat="1">
      <c r="A728" s="738" t="s">
        <v>1483</v>
      </c>
      <c r="B728" s="393"/>
      <c r="C728" s="746" t="s">
        <v>658</v>
      </c>
      <c r="D728" s="577">
        <v>120</v>
      </c>
      <c r="E728" s="746" t="s">
        <v>205</v>
      </c>
      <c r="F728" s="577">
        <v>80</v>
      </c>
      <c r="G728" s="393"/>
      <c r="H728" s="393"/>
      <c r="I728" s="393"/>
      <c r="J728" s="393"/>
      <c r="K728" s="393"/>
      <c r="L728" s="393"/>
      <c r="M728" s="393"/>
      <c r="N728" s="393"/>
      <c r="O728" s="395"/>
    </row>
    <row r="729" spans="1:16" s="396" customFormat="1">
      <c r="A729" s="739" t="s">
        <v>1484</v>
      </c>
      <c r="B729" s="393"/>
      <c r="C729" s="746" t="s">
        <v>658</v>
      </c>
      <c r="D729" s="577">
        <v>105</v>
      </c>
      <c r="E729" s="746" t="s">
        <v>205</v>
      </c>
      <c r="F729" s="577">
        <v>60</v>
      </c>
      <c r="G729" s="393"/>
      <c r="H729" s="393"/>
      <c r="I729" s="393"/>
      <c r="J729" s="393"/>
      <c r="K729" s="393"/>
      <c r="L729" s="393"/>
      <c r="M729" s="393"/>
      <c r="N729" s="393"/>
      <c r="O729" s="395"/>
    </row>
    <row r="730" spans="1:16" s="396" customFormat="1">
      <c r="A730" s="737" t="s">
        <v>1112</v>
      </c>
      <c r="B730" s="397"/>
      <c r="C730" s="394"/>
      <c r="D730" s="278">
        <v>2</v>
      </c>
      <c r="E730" s="745" t="s">
        <v>1113</v>
      </c>
      <c r="F730" s="392"/>
      <c r="G730" s="398"/>
      <c r="H730" s="393"/>
      <c r="I730" s="745" t="s">
        <v>1114</v>
      </c>
      <c r="J730" s="397"/>
      <c r="K730" s="393">
        <v>6</v>
      </c>
      <c r="L730" s="393"/>
      <c r="M730" s="393"/>
      <c r="N730" s="393"/>
      <c r="O730" s="387"/>
    </row>
    <row r="731" spans="1:16" s="396" customFormat="1">
      <c r="A731" s="740" t="s">
        <v>121</v>
      </c>
      <c r="B731" s="393"/>
      <c r="C731" s="393"/>
      <c r="D731" s="600">
        <v>18</v>
      </c>
      <c r="E731" s="747" t="s">
        <v>1115</v>
      </c>
      <c r="F731" s="399"/>
      <c r="G731" s="388"/>
      <c r="H731" s="389"/>
      <c r="I731" s="397"/>
      <c r="J731" s="397"/>
      <c r="K731" s="397"/>
      <c r="L731" s="397"/>
      <c r="M731" s="397"/>
      <c r="N731" s="397"/>
      <c r="O731" s="390"/>
    </row>
    <row r="732" spans="1:16" s="396" customFormat="1">
      <c r="A732" s="741" t="s">
        <v>656</v>
      </c>
      <c r="B732" s="344"/>
      <c r="C732" s="592">
        <v>3</v>
      </c>
      <c r="D732" s="750" t="s">
        <v>128</v>
      </c>
      <c r="E732" s="600">
        <v>3</v>
      </c>
      <c r="F732" s="750" t="s">
        <v>124</v>
      </c>
      <c r="G732" s="393"/>
      <c r="H732" s="600">
        <v>12</v>
      </c>
      <c r="I732" s="750" t="s">
        <v>125</v>
      </c>
      <c r="J732" s="600">
        <v>13</v>
      </c>
      <c r="K732" s="751" t="s">
        <v>1116</v>
      </c>
      <c r="L732" s="391"/>
      <c r="M732" s="339">
        <v>2</v>
      </c>
      <c r="N732" s="393"/>
      <c r="O732" s="390"/>
    </row>
    <row r="733" spans="1:16" s="396" customFormat="1">
      <c r="A733" s="739" t="s">
        <v>663</v>
      </c>
      <c r="B733" s="603"/>
      <c r="C733" s="577">
        <v>10</v>
      </c>
      <c r="D733" s="751" t="s">
        <v>1485</v>
      </c>
      <c r="E733" s="397"/>
      <c r="F733" s="745" t="s">
        <v>1486</v>
      </c>
      <c r="G733" s="397"/>
      <c r="H733" s="577">
        <v>30</v>
      </c>
      <c r="I733" s="754" t="s">
        <v>655</v>
      </c>
      <c r="J733" s="397"/>
      <c r="K733" s="339">
        <v>20</v>
      </c>
      <c r="L733" s="754" t="s">
        <v>127</v>
      </c>
      <c r="M733" s="344"/>
      <c r="N733" s="604">
        <v>5</v>
      </c>
      <c r="O733" s="395"/>
    </row>
    <row r="734" spans="1:16" s="396" customFormat="1">
      <c r="A734" s="742" t="s">
        <v>664</v>
      </c>
      <c r="B734" s="389"/>
      <c r="C734" s="577">
        <v>6</v>
      </c>
      <c r="D734" s="752" t="s">
        <v>665</v>
      </c>
      <c r="E734" s="397"/>
      <c r="F734" s="600">
        <v>4</v>
      </c>
      <c r="G734" s="754" t="s">
        <v>648</v>
      </c>
      <c r="H734" s="397"/>
      <c r="I734" s="600">
        <v>8</v>
      </c>
      <c r="J734" s="754" t="s">
        <v>666</v>
      </c>
      <c r="K734" s="397"/>
      <c r="L734" s="600">
        <v>10</v>
      </c>
      <c r="M734" s="393"/>
      <c r="N734" s="393"/>
      <c r="O734" s="395"/>
      <c r="P734" s="307"/>
    </row>
    <row r="735" spans="1:16" s="396" customFormat="1">
      <c r="A735" s="743" t="s">
        <v>831</v>
      </c>
      <c r="B735" s="399"/>
      <c r="C735" s="577">
        <v>11</v>
      </c>
      <c r="D735" s="747" t="s">
        <v>119</v>
      </c>
      <c r="E735" s="399"/>
      <c r="F735" s="399"/>
      <c r="G735" s="399"/>
      <c r="H735" s="399"/>
      <c r="I735" s="590">
        <v>5</v>
      </c>
      <c r="J735" s="746" t="s">
        <v>27</v>
      </c>
      <c r="K735" s="394"/>
      <c r="L735" s="347">
        <v>5</v>
      </c>
      <c r="M735" s="393"/>
      <c r="N735" s="393"/>
      <c r="O735" s="390"/>
      <c r="P735" s="310"/>
    </row>
    <row r="736" spans="1:16" s="396" customFormat="1">
      <c r="A736" s="739" t="s">
        <v>667</v>
      </c>
      <c r="B736" s="398"/>
      <c r="C736" s="339">
        <v>10</v>
      </c>
      <c r="D736" s="750" t="s">
        <v>126</v>
      </c>
      <c r="E736" s="393"/>
      <c r="F736" s="600">
        <v>3.5</v>
      </c>
      <c r="G736" s="750" t="s">
        <v>120</v>
      </c>
      <c r="H736" s="393"/>
      <c r="I736" s="600">
        <v>8</v>
      </c>
      <c r="J736" s="746" t="s">
        <v>129</v>
      </c>
      <c r="K736" s="394"/>
      <c r="L736" s="394"/>
      <c r="M736" s="339">
        <v>5</v>
      </c>
      <c r="N736" s="393"/>
      <c r="O736" s="390"/>
      <c r="P736" s="310"/>
    </row>
    <row r="737" spans="1:23" s="396" customFormat="1">
      <c r="A737" s="738" t="s">
        <v>379</v>
      </c>
      <c r="B737" s="603"/>
      <c r="C737" s="577">
        <v>24</v>
      </c>
      <c r="D737" s="750" t="s">
        <v>1941</v>
      </c>
      <c r="E737" s="393"/>
      <c r="F737" s="393"/>
      <c r="G737" s="386">
        <v>3</v>
      </c>
      <c r="H737" s="750" t="s">
        <v>1942</v>
      </c>
      <c r="I737" s="393"/>
      <c r="J737" s="753"/>
      <c r="K737" s="393"/>
      <c r="L737" s="393"/>
      <c r="M737" s="386">
        <v>4</v>
      </c>
      <c r="N737" s="393"/>
      <c r="O737" s="390"/>
      <c r="P737" s="310"/>
    </row>
    <row r="738" spans="1:23" s="396" customFormat="1">
      <c r="A738" s="740" t="s">
        <v>123</v>
      </c>
      <c r="B738" s="393"/>
      <c r="C738" s="393"/>
      <c r="D738" s="753" t="s">
        <v>624</v>
      </c>
      <c r="E738" s="577">
        <v>7.5</v>
      </c>
      <c r="F738" s="750" t="s">
        <v>620</v>
      </c>
      <c r="G738" s="600">
        <v>8.5</v>
      </c>
      <c r="H738" s="750" t="s">
        <v>621</v>
      </c>
      <c r="I738" s="577">
        <v>10</v>
      </c>
      <c r="J738" s="750" t="s">
        <v>622</v>
      </c>
      <c r="K738" s="577">
        <v>11</v>
      </c>
      <c r="L738" s="393"/>
      <c r="M738" s="393"/>
      <c r="N738" s="393"/>
      <c r="O738" s="390"/>
      <c r="P738" s="310"/>
    </row>
    <row r="739" spans="1:23" s="396" customFormat="1">
      <c r="A739" s="740" t="s">
        <v>623</v>
      </c>
      <c r="B739" s="393"/>
      <c r="C739" s="393"/>
      <c r="D739" s="392"/>
      <c r="E739" s="393"/>
      <c r="F739" s="393"/>
      <c r="G739" s="753" t="s">
        <v>624</v>
      </c>
      <c r="H739" s="577">
        <v>7</v>
      </c>
      <c r="I739" s="750" t="s">
        <v>620</v>
      </c>
      <c r="J739" s="600">
        <v>8</v>
      </c>
      <c r="K739" s="750" t="s">
        <v>621</v>
      </c>
      <c r="L739" s="577">
        <v>9.5</v>
      </c>
      <c r="M739" s="750" t="s">
        <v>622</v>
      </c>
      <c r="N739" s="577">
        <v>10.5</v>
      </c>
      <c r="O739" s="390"/>
      <c r="P739" s="310"/>
    </row>
    <row r="740" spans="1:23" s="396" customFormat="1">
      <c r="A740" s="740" t="s">
        <v>625</v>
      </c>
      <c r="B740" s="393"/>
      <c r="C740" s="393"/>
      <c r="D740" s="392"/>
      <c r="E740" s="750" t="s">
        <v>626</v>
      </c>
      <c r="F740" s="577">
        <v>10</v>
      </c>
      <c r="G740" s="753" t="s">
        <v>627</v>
      </c>
      <c r="H740" s="577">
        <v>12</v>
      </c>
      <c r="I740" s="750" t="s">
        <v>630</v>
      </c>
      <c r="J740" s="600">
        <v>1</v>
      </c>
      <c r="K740" s="750" t="s">
        <v>628</v>
      </c>
      <c r="L740" s="577">
        <v>2</v>
      </c>
      <c r="M740" s="750" t="s">
        <v>335</v>
      </c>
      <c r="N740" s="577">
        <v>2</v>
      </c>
      <c r="O740" s="390"/>
      <c r="P740" s="310"/>
    </row>
    <row r="741" spans="1:23" s="396" customFormat="1">
      <c r="A741" s="740" t="s">
        <v>629</v>
      </c>
      <c r="B741" s="393"/>
      <c r="C741" s="393"/>
      <c r="D741" s="750" t="s">
        <v>626</v>
      </c>
      <c r="E741" s="577">
        <v>9.5</v>
      </c>
      <c r="F741" s="753" t="s">
        <v>627</v>
      </c>
      <c r="G741" s="577">
        <v>11.5</v>
      </c>
      <c r="H741" s="750" t="s">
        <v>630</v>
      </c>
      <c r="I741" s="600">
        <v>1</v>
      </c>
      <c r="J741" s="750" t="s">
        <v>631</v>
      </c>
      <c r="K741" s="577">
        <v>2</v>
      </c>
      <c r="L741" s="750" t="s">
        <v>632</v>
      </c>
      <c r="M741" s="393"/>
      <c r="N741" s="577">
        <v>2</v>
      </c>
      <c r="O741" s="390"/>
      <c r="P741" s="310"/>
    </row>
    <row r="742" spans="1:23" s="607" customFormat="1">
      <c r="A742" s="739" t="s">
        <v>1433</v>
      </c>
      <c r="B742" s="393"/>
      <c r="C742" s="600">
        <v>9</v>
      </c>
      <c r="D742" s="750" t="s">
        <v>1434</v>
      </c>
      <c r="E742" s="393"/>
      <c r="F742" s="590">
        <v>12</v>
      </c>
      <c r="G742" s="750" t="s">
        <v>1435</v>
      </c>
      <c r="H742" s="393"/>
      <c r="I742" s="398"/>
      <c r="J742" s="393"/>
      <c r="K742" s="577">
        <v>17</v>
      </c>
      <c r="L742" s="393"/>
      <c r="M742" s="393"/>
      <c r="N742" s="393"/>
      <c r="O742" s="606"/>
    </row>
    <row r="743" spans="1:23" s="396" customFormat="1">
      <c r="A743" s="737" t="s">
        <v>634</v>
      </c>
      <c r="B743" s="397"/>
      <c r="C743" s="754" t="s">
        <v>635</v>
      </c>
      <c r="D743" s="397"/>
      <c r="E743" s="575">
        <v>21</v>
      </c>
      <c r="F743" s="392"/>
      <c r="G743" s="392"/>
      <c r="H743" s="394"/>
      <c r="I743" s="745" t="s">
        <v>829</v>
      </c>
      <c r="J743" s="397"/>
      <c r="K743" s="393"/>
      <c r="L743" s="577">
        <v>6</v>
      </c>
      <c r="M743" s="393"/>
      <c r="N743" s="393"/>
      <c r="O743" s="395"/>
    </row>
    <row r="744" spans="1:23" s="396" customFormat="1" ht="16.5" thickBot="1">
      <c r="A744" s="743" t="s">
        <v>636</v>
      </c>
      <c r="B744" s="608"/>
      <c r="C744" s="755" t="s">
        <v>659</v>
      </c>
      <c r="D744" s="397"/>
      <c r="E744" s="577">
        <v>24</v>
      </c>
      <c r="F744" s="745" t="s">
        <v>660</v>
      </c>
      <c r="G744" s="389"/>
      <c r="H744" s="577">
        <v>26</v>
      </c>
      <c r="I744" s="745" t="s">
        <v>661</v>
      </c>
      <c r="J744" s="389"/>
      <c r="K744" s="577">
        <v>28</v>
      </c>
      <c r="L744" s="745" t="s">
        <v>662</v>
      </c>
      <c r="M744" s="389"/>
      <c r="N744" s="577">
        <v>30</v>
      </c>
      <c r="O744" s="400"/>
    </row>
    <row r="745" spans="1:23" s="396" customFormat="1">
      <c r="A745" s="737"/>
      <c r="B745" s="397"/>
      <c r="C745" s="392"/>
      <c r="D745" s="397"/>
      <c r="E745" s="397"/>
      <c r="F745" s="392"/>
      <c r="G745" s="392"/>
      <c r="H745" s="394"/>
      <c r="I745" s="398"/>
      <c r="J745" s="392"/>
      <c r="K745" s="750" t="s">
        <v>830</v>
      </c>
      <c r="L745" s="393"/>
      <c r="M745" s="393"/>
      <c r="N745" s="577">
        <v>28</v>
      </c>
      <c r="O745" s="307"/>
      <c r="P745" s="307"/>
      <c r="Q745" s="374"/>
      <c r="R745" s="272"/>
      <c r="S745" s="272"/>
      <c r="T745" s="272"/>
      <c r="U745" s="375"/>
      <c r="V745" s="375" t="s">
        <v>596</v>
      </c>
      <c r="W745" s="272"/>
    </row>
    <row r="746" spans="1:23" s="396" customFormat="1">
      <c r="A746" s="737"/>
      <c r="B746" s="397"/>
      <c r="C746" s="392"/>
      <c r="D746" s="397"/>
      <c r="E746" s="397"/>
      <c r="F746" s="392"/>
      <c r="G746" s="392"/>
      <c r="H746" s="394"/>
      <c r="I746" s="398"/>
      <c r="J746" s="392"/>
      <c r="K746" s="393"/>
      <c r="L746" s="393"/>
      <c r="M746" s="393"/>
      <c r="N746" s="393"/>
      <c r="O746" s="348"/>
      <c r="P746" s="348"/>
      <c r="Q746" s="374"/>
      <c r="R746" s="272"/>
      <c r="S746" s="272"/>
      <c r="T746" s="272"/>
      <c r="U746" s="272"/>
      <c r="V746" s="375" t="s">
        <v>415</v>
      </c>
      <c r="W746" s="375" t="s">
        <v>598</v>
      </c>
    </row>
    <row r="747" spans="1:23" s="396" customFormat="1" ht="16.5" thickBot="1">
      <c r="A747" s="744"/>
      <c r="B747" s="401"/>
      <c r="C747" s="609"/>
      <c r="D747" s="401"/>
      <c r="E747" s="401"/>
      <c r="F747" s="392"/>
      <c r="G747" s="609"/>
      <c r="H747" s="402"/>
      <c r="I747" s="403"/>
      <c r="J747" s="392"/>
      <c r="K747" s="393"/>
      <c r="L747" s="393"/>
      <c r="M747" s="393"/>
      <c r="N747" s="393"/>
      <c r="O747" s="348"/>
      <c r="P747" s="348"/>
      <c r="Q747" s="374"/>
      <c r="R747" s="272"/>
      <c r="S747" s="375"/>
      <c r="T747" s="375"/>
      <c r="U747" s="272"/>
      <c r="V747" s="272"/>
      <c r="W747" s="272"/>
    </row>
    <row r="748" spans="1:23" s="396" customFormat="1">
      <c r="A748" s="745" t="s">
        <v>1939</v>
      </c>
      <c r="B748" s="392"/>
      <c r="C748" s="397"/>
      <c r="D748" s="397"/>
      <c r="E748" s="753" t="s">
        <v>205</v>
      </c>
      <c r="F748" s="575">
        <v>45</v>
      </c>
      <c r="G748" s="745" t="s">
        <v>1487</v>
      </c>
      <c r="H748" s="392"/>
      <c r="I748" s="745" t="s">
        <v>206</v>
      </c>
      <c r="J748" s="397"/>
      <c r="K748" s="575">
        <v>9.5</v>
      </c>
      <c r="L748" s="745" t="s">
        <v>207</v>
      </c>
      <c r="M748" s="397"/>
      <c r="N748" s="575">
        <v>11.5</v>
      </c>
      <c r="O748" s="310"/>
      <c r="P748" s="310"/>
    </row>
    <row r="749" spans="1:23" s="396" customFormat="1">
      <c r="A749" s="745" t="s">
        <v>122</v>
      </c>
      <c r="B749" s="392"/>
      <c r="C749" s="397"/>
      <c r="D749" s="590">
        <v>12</v>
      </c>
      <c r="E749" s="392"/>
      <c r="F749" s="397"/>
      <c r="G749" s="397"/>
      <c r="H749" s="392"/>
      <c r="I749" s="397"/>
      <c r="J749" s="397"/>
      <c r="K749" s="397"/>
      <c r="L749" s="397"/>
      <c r="M749" s="397"/>
      <c r="N749" s="397"/>
      <c r="O749" s="310"/>
      <c r="P749" s="310"/>
    </row>
    <row r="750" spans="1:23" s="396" customFormat="1">
      <c r="A750" s="397"/>
      <c r="B750" s="392"/>
      <c r="C750" s="397"/>
      <c r="D750" s="392"/>
      <c r="E750" s="392"/>
      <c r="F750" s="397"/>
      <c r="G750" s="397"/>
      <c r="H750" s="753" t="s">
        <v>210</v>
      </c>
      <c r="I750" s="397"/>
      <c r="J750" s="397"/>
      <c r="K750" s="590">
        <v>9.5</v>
      </c>
      <c r="L750" s="397"/>
      <c r="M750" s="397"/>
      <c r="N750" s="392"/>
      <c r="O750" s="310"/>
      <c r="P750" s="310"/>
    </row>
    <row r="751" spans="1:23" s="648" customFormat="1" ht="16.5" customHeight="1">
      <c r="A751" s="645" t="s">
        <v>1488</v>
      </c>
      <c r="B751" s="53" t="s">
        <v>861</v>
      </c>
      <c r="C751" s="258" t="s">
        <v>1489</v>
      </c>
      <c r="D751" s="62"/>
      <c r="E751" s="261">
        <v>15.5</v>
      </c>
      <c r="F751" s="262" t="s">
        <v>618</v>
      </c>
      <c r="G751" s="262"/>
      <c r="H751" s="263"/>
      <c r="I751" s="264"/>
      <c r="J751" s="265"/>
      <c r="K751" s="662"/>
      <c r="L751" s="264">
        <v>26</v>
      </c>
      <c r="M751" s="262">
        <v>10.5</v>
      </c>
      <c r="N751" s="266">
        <v>4</v>
      </c>
      <c r="O751" s="647"/>
      <c r="P751" s="647"/>
    </row>
    <row r="752" spans="1:23" s="648" customFormat="1">
      <c r="A752" s="645" t="s">
        <v>29</v>
      </c>
      <c r="B752" s="53" t="s">
        <v>861</v>
      </c>
      <c r="C752" s="258" t="s">
        <v>1489</v>
      </c>
      <c r="D752" s="62"/>
      <c r="E752" s="261">
        <v>21</v>
      </c>
      <c r="F752" s="262" t="s">
        <v>618</v>
      </c>
      <c r="G752" s="262"/>
      <c r="H752" s="263"/>
      <c r="I752" s="264"/>
      <c r="J752" s="265"/>
      <c r="K752" s="662"/>
      <c r="L752" s="264">
        <v>32</v>
      </c>
      <c r="M752" s="262">
        <v>11</v>
      </c>
      <c r="N752" s="266">
        <v>4</v>
      </c>
      <c r="O752" s="647"/>
      <c r="P752" s="647"/>
    </row>
    <row r="753" spans="1:16" s="648" customFormat="1">
      <c r="A753" s="645" t="s">
        <v>351</v>
      </c>
      <c r="B753" s="53" t="s">
        <v>861</v>
      </c>
      <c r="C753" s="258" t="s">
        <v>1489</v>
      </c>
      <c r="D753" s="62"/>
      <c r="E753" s="261">
        <v>33.5</v>
      </c>
      <c r="F753" s="262" t="s">
        <v>618</v>
      </c>
      <c r="G753" s="262"/>
      <c r="H753" s="263"/>
      <c r="I753" s="264"/>
      <c r="J753" s="265"/>
      <c r="K753" s="662"/>
      <c r="L753" s="264">
        <v>62</v>
      </c>
      <c r="M753" s="262">
        <v>28.5</v>
      </c>
      <c r="N753" s="266">
        <v>4</v>
      </c>
      <c r="O753" s="647"/>
      <c r="P753" s="647"/>
    </row>
    <row r="754" spans="1:16" s="648" customFormat="1" ht="16.5" customHeight="1">
      <c r="A754" s="645" t="s">
        <v>78</v>
      </c>
      <c r="B754" s="53" t="s">
        <v>861</v>
      </c>
      <c r="C754" s="258" t="s">
        <v>1373</v>
      </c>
      <c r="D754" s="62"/>
      <c r="E754" s="261">
        <v>17.5</v>
      </c>
      <c r="F754" s="262" t="s">
        <v>618</v>
      </c>
      <c r="G754" s="262"/>
      <c r="H754" s="263"/>
      <c r="I754" s="264"/>
      <c r="J754" s="265"/>
      <c r="K754" s="662"/>
      <c r="L754" s="264">
        <v>32</v>
      </c>
      <c r="M754" s="262">
        <v>14.5</v>
      </c>
      <c r="N754" s="266">
        <v>3</v>
      </c>
      <c r="O754" s="647" t="s">
        <v>1850</v>
      </c>
      <c r="P754" s="647"/>
    </row>
    <row r="755" spans="1:16" s="648" customFormat="1">
      <c r="A755" s="645" t="s">
        <v>29</v>
      </c>
      <c r="B755" s="53" t="s">
        <v>861</v>
      </c>
      <c r="C755" s="258" t="s">
        <v>1373</v>
      </c>
      <c r="D755" s="62"/>
      <c r="E755" s="261">
        <v>19</v>
      </c>
      <c r="F755" s="262" t="s">
        <v>618</v>
      </c>
      <c r="G755" s="262"/>
      <c r="H755" s="263"/>
      <c r="I755" s="264"/>
      <c r="J755" s="265"/>
      <c r="K755" s="662"/>
      <c r="L755" s="264">
        <v>36</v>
      </c>
      <c r="M755" s="262">
        <v>17</v>
      </c>
      <c r="N755" s="266">
        <v>3</v>
      </c>
      <c r="O755" s="647" t="s">
        <v>1850</v>
      </c>
      <c r="P755" s="647"/>
    </row>
    <row r="756" spans="1:16" s="648" customFormat="1" ht="16.5" customHeight="1">
      <c r="A756" s="645" t="s">
        <v>30</v>
      </c>
      <c r="B756" s="53" t="s">
        <v>861</v>
      </c>
      <c r="C756" s="258" t="s">
        <v>1373</v>
      </c>
      <c r="D756" s="62"/>
      <c r="E756" s="261">
        <v>22.5</v>
      </c>
      <c r="F756" s="262" t="s">
        <v>618</v>
      </c>
      <c r="G756" s="262"/>
      <c r="H756" s="263"/>
      <c r="I756" s="264"/>
      <c r="J756" s="265"/>
      <c r="K756" s="662"/>
      <c r="L756" s="264">
        <v>39</v>
      </c>
      <c r="M756" s="262">
        <v>16.5</v>
      </c>
      <c r="N756" s="266">
        <v>3</v>
      </c>
      <c r="O756" s="647" t="s">
        <v>1850</v>
      </c>
      <c r="P756" s="647"/>
    </row>
    <row r="757" spans="1:16" s="648" customFormat="1" ht="16.5" customHeight="1">
      <c r="A757" s="645" t="s">
        <v>30</v>
      </c>
      <c r="B757" s="53" t="s">
        <v>861</v>
      </c>
      <c r="C757" s="258" t="s">
        <v>1373</v>
      </c>
      <c r="D757" s="62"/>
      <c r="E757" s="261">
        <v>31</v>
      </c>
      <c r="F757" s="262" t="s">
        <v>618</v>
      </c>
      <c r="G757" s="649" t="s">
        <v>1849</v>
      </c>
      <c r="H757" s="263"/>
      <c r="I757" s="264"/>
      <c r="J757" s="265"/>
      <c r="K757" s="662"/>
      <c r="L757" s="264">
        <v>56</v>
      </c>
      <c r="M757" s="262">
        <v>15</v>
      </c>
      <c r="N757" s="266">
        <v>3</v>
      </c>
      <c r="O757" s="647" t="s">
        <v>1850</v>
      </c>
      <c r="P757" s="647"/>
    </row>
    <row r="758" spans="1:16" s="648" customFormat="1" ht="16.5" customHeight="1">
      <c r="A758" s="645" t="s">
        <v>29</v>
      </c>
      <c r="B758" s="53" t="s">
        <v>861</v>
      </c>
      <c r="C758" s="258" t="s">
        <v>1490</v>
      </c>
      <c r="D758" s="62"/>
      <c r="E758" s="261">
        <v>29</v>
      </c>
      <c r="F758" s="262"/>
      <c r="G758" s="262"/>
      <c r="H758" s="263"/>
      <c r="I758" s="264"/>
      <c r="J758" s="265"/>
      <c r="K758" s="662"/>
      <c r="L758" s="264">
        <v>41</v>
      </c>
      <c r="M758" s="262">
        <v>32</v>
      </c>
      <c r="N758" s="266">
        <v>4</v>
      </c>
      <c r="O758" s="647" t="s">
        <v>1851</v>
      </c>
      <c r="P758" s="647"/>
    </row>
    <row r="759" spans="1:16" s="648" customFormat="1">
      <c r="A759" s="645" t="s">
        <v>351</v>
      </c>
      <c r="B759" s="53" t="s">
        <v>861</v>
      </c>
      <c r="C759" s="258" t="s">
        <v>1490</v>
      </c>
      <c r="D759" s="62"/>
      <c r="E759" s="261">
        <v>32</v>
      </c>
      <c r="F759" s="262" t="s">
        <v>1491</v>
      </c>
      <c r="G759" s="262"/>
      <c r="H759" s="263"/>
      <c r="I759" s="264"/>
      <c r="J759" s="265"/>
      <c r="K759" s="662"/>
      <c r="L759" s="264">
        <v>46</v>
      </c>
      <c r="M759" s="262">
        <v>14</v>
      </c>
      <c r="N759" s="266">
        <v>4</v>
      </c>
      <c r="O759" s="647" t="s">
        <v>1851</v>
      </c>
      <c r="P759" s="647"/>
    </row>
    <row r="760" spans="1:16" s="648" customFormat="1">
      <c r="A760" s="645" t="s">
        <v>29</v>
      </c>
      <c r="B760" s="53" t="s">
        <v>861</v>
      </c>
      <c r="C760" s="258" t="s">
        <v>1117</v>
      </c>
      <c r="D760" s="62"/>
      <c r="E760" s="261">
        <v>24</v>
      </c>
      <c r="F760" s="262"/>
      <c r="G760" s="262"/>
      <c r="H760" s="263"/>
      <c r="I760" s="264"/>
      <c r="J760" s="265"/>
      <c r="K760" s="662"/>
      <c r="L760" s="264">
        <v>36</v>
      </c>
      <c r="M760" s="262">
        <v>12</v>
      </c>
      <c r="N760" s="266">
        <v>4</v>
      </c>
      <c r="O760" s="647" t="s">
        <v>1851</v>
      </c>
      <c r="P760" s="647"/>
    </row>
    <row r="761" spans="1:16" s="648" customFormat="1">
      <c r="A761" s="645" t="s">
        <v>351</v>
      </c>
      <c r="B761" s="53" t="s">
        <v>861</v>
      </c>
      <c r="C761" s="258" t="s">
        <v>1117</v>
      </c>
      <c r="D761" s="62"/>
      <c r="E761" s="261">
        <v>27</v>
      </c>
      <c r="F761" s="262" t="s">
        <v>1491</v>
      </c>
      <c r="G761" s="262"/>
      <c r="H761" s="263"/>
      <c r="I761" s="264"/>
      <c r="J761" s="265"/>
      <c r="K761" s="662"/>
      <c r="L761" s="264">
        <v>41</v>
      </c>
      <c r="M761" s="262">
        <v>14</v>
      </c>
      <c r="N761" s="266">
        <v>4</v>
      </c>
      <c r="O761" s="647" t="s">
        <v>1851</v>
      </c>
      <c r="P761" s="647"/>
    </row>
    <row r="762" spans="1:16" s="648" customFormat="1">
      <c r="A762" s="645" t="s">
        <v>1118</v>
      </c>
      <c r="B762" s="53" t="s">
        <v>861</v>
      </c>
      <c r="C762" s="258" t="s">
        <v>1119</v>
      </c>
      <c r="D762" s="62"/>
      <c r="E762" s="261">
        <v>18.5</v>
      </c>
      <c r="F762" s="262" t="s">
        <v>618</v>
      </c>
      <c r="G762" s="262"/>
      <c r="H762" s="263"/>
      <c r="I762" s="264"/>
      <c r="J762" s="265"/>
      <c r="K762" s="662"/>
      <c r="L762" s="264">
        <v>34</v>
      </c>
      <c r="M762" s="262">
        <v>15.5</v>
      </c>
      <c r="N762" s="266">
        <v>4</v>
      </c>
      <c r="O762" s="647" t="s">
        <v>1852</v>
      </c>
      <c r="P762" s="678"/>
    </row>
    <row r="763" spans="1:16" s="648" customFormat="1">
      <c r="A763" s="645" t="s">
        <v>1492</v>
      </c>
      <c r="B763" s="53" t="s">
        <v>861</v>
      </c>
      <c r="C763" s="258" t="s">
        <v>1119</v>
      </c>
      <c r="D763" s="62"/>
      <c r="E763" s="261">
        <v>21</v>
      </c>
      <c r="F763" s="262" t="s">
        <v>618</v>
      </c>
      <c r="G763" s="262"/>
      <c r="H763" s="263"/>
      <c r="I763" s="264"/>
      <c r="J763" s="265"/>
      <c r="K763" s="662"/>
      <c r="L763" s="264">
        <v>36</v>
      </c>
      <c r="M763" s="262">
        <v>15</v>
      </c>
      <c r="N763" s="266">
        <v>4</v>
      </c>
      <c r="O763" s="647" t="s">
        <v>1852</v>
      </c>
      <c r="P763" s="678"/>
    </row>
    <row r="764" spans="1:16" s="648" customFormat="1">
      <c r="A764" s="645" t="s">
        <v>29</v>
      </c>
      <c r="B764" s="53" t="s">
        <v>861</v>
      </c>
      <c r="C764" s="258" t="s">
        <v>1119</v>
      </c>
      <c r="D764" s="62"/>
      <c r="E764" s="261">
        <v>23</v>
      </c>
      <c r="F764" s="262" t="s">
        <v>618</v>
      </c>
      <c r="G764" s="262"/>
      <c r="H764" s="263"/>
      <c r="I764" s="264"/>
      <c r="J764" s="265"/>
      <c r="K764" s="662"/>
      <c r="L764" s="264">
        <v>41</v>
      </c>
      <c r="M764" s="262">
        <v>18</v>
      </c>
      <c r="N764" s="266">
        <v>4</v>
      </c>
      <c r="O764" s="647" t="s">
        <v>1852</v>
      </c>
      <c r="P764" s="678"/>
    </row>
    <row r="765" spans="1:16" s="648" customFormat="1">
      <c r="A765" s="645" t="s">
        <v>351</v>
      </c>
      <c r="B765" s="53" t="s">
        <v>861</v>
      </c>
      <c r="C765" s="258" t="s">
        <v>1119</v>
      </c>
      <c r="D765" s="62"/>
      <c r="E765" s="261">
        <v>29</v>
      </c>
      <c r="F765" s="262" t="s">
        <v>618</v>
      </c>
      <c r="G765" s="262"/>
      <c r="H765" s="263"/>
      <c r="I765" s="264"/>
      <c r="J765" s="265"/>
      <c r="K765" s="662"/>
      <c r="L765" s="264">
        <v>50</v>
      </c>
      <c r="M765" s="262">
        <v>21</v>
      </c>
      <c r="N765" s="266">
        <v>4</v>
      </c>
      <c r="O765" s="647" t="s">
        <v>1852</v>
      </c>
      <c r="P765" s="647"/>
    </row>
    <row r="766" spans="1:16" s="648" customFormat="1">
      <c r="A766" s="645" t="s">
        <v>78</v>
      </c>
      <c r="B766" s="53" t="s">
        <v>861</v>
      </c>
      <c r="C766" s="258" t="s">
        <v>1121</v>
      </c>
      <c r="D766" s="62"/>
      <c r="E766" s="261">
        <v>19</v>
      </c>
      <c r="F766" s="262"/>
      <c r="G766" s="262"/>
      <c r="H766" s="263"/>
      <c r="I766" s="264"/>
      <c r="J766" s="265"/>
      <c r="K766" s="662"/>
      <c r="L766" s="264">
        <v>32</v>
      </c>
      <c r="M766" s="262">
        <v>13</v>
      </c>
      <c r="N766" s="266">
        <v>4</v>
      </c>
      <c r="O766" s="647" t="s">
        <v>1853</v>
      </c>
      <c r="P766" s="647"/>
    </row>
    <row r="767" spans="1:16" s="648" customFormat="1">
      <c r="A767" s="645" t="s">
        <v>2</v>
      </c>
      <c r="B767" s="53" t="s">
        <v>861</v>
      </c>
      <c r="C767" s="258" t="s">
        <v>1121</v>
      </c>
      <c r="D767" s="62"/>
      <c r="E767" s="261">
        <v>22</v>
      </c>
      <c r="F767" s="262"/>
      <c r="G767" s="262"/>
      <c r="H767" s="263"/>
      <c r="I767" s="264"/>
      <c r="J767" s="265"/>
      <c r="K767" s="662"/>
      <c r="L767" s="264">
        <v>37</v>
      </c>
      <c r="M767" s="262">
        <v>15</v>
      </c>
      <c r="N767" s="266">
        <v>4</v>
      </c>
      <c r="O767" s="647" t="s">
        <v>1853</v>
      </c>
      <c r="P767" s="647"/>
    </row>
    <row r="768" spans="1:16" s="648" customFormat="1">
      <c r="A768" s="645" t="s">
        <v>351</v>
      </c>
      <c r="B768" s="53" t="s">
        <v>861</v>
      </c>
      <c r="C768" s="258" t="s">
        <v>1121</v>
      </c>
      <c r="D768" s="62"/>
      <c r="E768" s="261">
        <v>27</v>
      </c>
      <c r="F768" s="262"/>
      <c r="G768" s="262"/>
      <c r="H768" s="263"/>
      <c r="I768" s="264"/>
      <c r="J768" s="265"/>
      <c r="K768" s="662"/>
      <c r="L768" s="264">
        <v>41</v>
      </c>
      <c r="M768" s="262">
        <v>15</v>
      </c>
      <c r="N768" s="266">
        <v>4</v>
      </c>
      <c r="O768" s="647" t="s">
        <v>1853</v>
      </c>
      <c r="P768" s="647"/>
    </row>
    <row r="769" spans="1:221" s="648" customFormat="1">
      <c r="A769" s="645" t="s">
        <v>78</v>
      </c>
      <c r="B769" s="53" t="s">
        <v>861</v>
      </c>
      <c r="C769" s="258" t="s">
        <v>1122</v>
      </c>
      <c r="D769" s="62"/>
      <c r="E769" s="261">
        <v>21.5</v>
      </c>
      <c r="F769" s="262"/>
      <c r="G769" s="262"/>
      <c r="H769" s="263"/>
      <c r="I769" s="264"/>
      <c r="J769" s="265"/>
      <c r="K769" s="662"/>
      <c r="L769" s="264">
        <v>40</v>
      </c>
      <c r="M769" s="262">
        <v>18.5</v>
      </c>
      <c r="N769" s="266">
        <v>4</v>
      </c>
      <c r="O769" s="647" t="s">
        <v>1854</v>
      </c>
      <c r="P769" s="647"/>
    </row>
    <row r="770" spans="1:221" s="648" customFormat="1">
      <c r="A770" s="645" t="s">
        <v>29</v>
      </c>
      <c r="B770" s="53" t="s">
        <v>861</v>
      </c>
      <c r="C770" s="258" t="s">
        <v>1122</v>
      </c>
      <c r="D770" s="62"/>
      <c r="E770" s="261">
        <v>26</v>
      </c>
      <c r="F770" s="262"/>
      <c r="G770" s="262"/>
      <c r="H770" s="263"/>
      <c r="I770" s="264"/>
      <c r="J770" s="265"/>
      <c r="K770" s="662"/>
      <c r="L770" s="264">
        <v>48</v>
      </c>
      <c r="M770" s="262">
        <v>22</v>
      </c>
      <c r="N770" s="266">
        <v>4</v>
      </c>
      <c r="O770" s="647" t="s">
        <v>1854</v>
      </c>
      <c r="P770" s="647"/>
    </row>
    <row r="771" spans="1:221" s="648" customFormat="1">
      <c r="A771" s="645" t="s">
        <v>351</v>
      </c>
      <c r="B771" s="53" t="s">
        <v>861</v>
      </c>
      <c r="C771" s="258" t="s">
        <v>1122</v>
      </c>
      <c r="D771" s="62"/>
      <c r="E771" s="261">
        <v>31</v>
      </c>
      <c r="F771" s="262"/>
      <c r="G771" s="262"/>
      <c r="H771" s="263"/>
      <c r="I771" s="264"/>
      <c r="J771" s="265"/>
      <c r="K771" s="662"/>
      <c r="L771" s="264">
        <v>60</v>
      </c>
      <c r="M771" s="262">
        <v>29</v>
      </c>
      <c r="N771" s="266">
        <v>4</v>
      </c>
      <c r="O771" s="647" t="s">
        <v>1854</v>
      </c>
      <c r="P771" s="647"/>
    </row>
    <row r="772" spans="1:221" s="648" customFormat="1">
      <c r="A772" s="645" t="s">
        <v>78</v>
      </c>
      <c r="B772" s="53" t="s">
        <v>861</v>
      </c>
      <c r="C772" s="258" t="s">
        <v>1123</v>
      </c>
      <c r="D772" s="62"/>
      <c r="E772" s="261">
        <v>23</v>
      </c>
      <c r="F772" s="262"/>
      <c r="G772" s="262"/>
      <c r="H772" s="263"/>
      <c r="I772" s="264"/>
      <c r="J772" s="265"/>
      <c r="K772" s="662"/>
      <c r="L772" s="264">
        <v>42</v>
      </c>
      <c r="M772" s="262">
        <v>19</v>
      </c>
      <c r="N772" s="266">
        <v>4</v>
      </c>
      <c r="O772" s="647" t="s">
        <v>1857</v>
      </c>
      <c r="P772" s="647"/>
    </row>
    <row r="773" spans="1:221" s="663" customFormat="1">
      <c r="A773" s="645" t="s">
        <v>29</v>
      </c>
      <c r="B773" s="53" t="s">
        <v>861</v>
      </c>
      <c r="C773" s="258" t="s">
        <v>1123</v>
      </c>
      <c r="D773" s="62"/>
      <c r="E773" s="261">
        <v>30</v>
      </c>
      <c r="F773" s="262"/>
      <c r="G773" s="262"/>
      <c r="H773" s="263"/>
      <c r="I773" s="264"/>
      <c r="J773" s="265"/>
      <c r="K773" s="662"/>
      <c r="L773" s="264">
        <v>52</v>
      </c>
      <c r="M773" s="262">
        <v>22</v>
      </c>
      <c r="N773" s="266">
        <v>4</v>
      </c>
      <c r="O773" s="647" t="s">
        <v>1857</v>
      </c>
      <c r="AJ773" s="648"/>
      <c r="AK773" s="648"/>
      <c r="AL773" s="648"/>
      <c r="AM773" s="648"/>
      <c r="AN773" s="648"/>
      <c r="AO773" s="648"/>
      <c r="AP773" s="648"/>
      <c r="AQ773" s="648"/>
      <c r="AR773" s="648"/>
      <c r="AS773" s="648"/>
      <c r="AT773" s="648"/>
      <c r="AU773" s="648"/>
      <c r="AV773" s="648"/>
      <c r="AW773" s="648"/>
      <c r="AX773" s="648"/>
      <c r="AY773" s="648"/>
      <c r="AZ773" s="648"/>
      <c r="BA773" s="648"/>
      <c r="BB773" s="648"/>
      <c r="BC773" s="648"/>
      <c r="BD773" s="648"/>
      <c r="BE773" s="648"/>
      <c r="BF773" s="648"/>
      <c r="BG773" s="648"/>
      <c r="BH773" s="648"/>
      <c r="BI773" s="648"/>
      <c r="BJ773" s="648"/>
      <c r="BK773" s="648"/>
      <c r="BL773" s="648"/>
      <c r="BM773" s="648"/>
      <c r="BN773" s="648"/>
      <c r="BO773" s="648"/>
      <c r="BP773" s="648"/>
      <c r="BQ773" s="648"/>
      <c r="BR773" s="648"/>
      <c r="BS773" s="648"/>
      <c r="BT773" s="648"/>
      <c r="BU773" s="648"/>
      <c r="BV773" s="648"/>
      <c r="BW773" s="648"/>
      <c r="BX773" s="648"/>
      <c r="BY773" s="648"/>
      <c r="BZ773" s="648"/>
      <c r="CA773" s="648"/>
      <c r="CB773" s="648"/>
      <c r="CC773" s="648"/>
      <c r="CD773" s="648"/>
      <c r="CE773" s="648"/>
      <c r="CF773" s="648"/>
      <c r="CG773" s="648"/>
      <c r="CH773" s="648"/>
      <c r="CI773" s="648"/>
      <c r="CJ773" s="648"/>
      <c r="CK773" s="648"/>
      <c r="CL773" s="648"/>
      <c r="CM773" s="648"/>
      <c r="CN773" s="648"/>
      <c r="CO773" s="648"/>
      <c r="CP773" s="648"/>
      <c r="CQ773" s="648"/>
      <c r="CR773" s="648"/>
      <c r="CS773" s="648"/>
      <c r="CT773" s="648"/>
      <c r="CU773" s="648"/>
      <c r="CV773" s="648"/>
      <c r="CW773" s="648"/>
      <c r="CX773" s="648"/>
      <c r="CY773" s="648"/>
      <c r="CZ773" s="648"/>
      <c r="DA773" s="648"/>
      <c r="DB773" s="648"/>
      <c r="DC773" s="648"/>
      <c r="DD773" s="648"/>
      <c r="DE773" s="648"/>
      <c r="DF773" s="648"/>
      <c r="DG773" s="648"/>
      <c r="DH773" s="648"/>
      <c r="DI773" s="648"/>
      <c r="DJ773" s="648"/>
      <c r="DK773" s="648"/>
      <c r="DL773" s="648"/>
      <c r="DM773" s="648"/>
      <c r="DN773" s="648"/>
      <c r="DO773" s="648"/>
      <c r="DP773" s="648"/>
      <c r="DQ773" s="648"/>
      <c r="DR773" s="648"/>
      <c r="DS773" s="648"/>
      <c r="DT773" s="648"/>
      <c r="DU773" s="648"/>
      <c r="DV773" s="648"/>
      <c r="DW773" s="648"/>
      <c r="DX773" s="648"/>
      <c r="DY773" s="648"/>
      <c r="DZ773" s="648"/>
      <c r="EA773" s="648"/>
      <c r="EB773" s="648"/>
      <c r="EC773" s="648"/>
      <c r="ED773" s="648"/>
      <c r="EE773" s="648"/>
      <c r="EF773" s="648"/>
      <c r="EG773" s="648"/>
      <c r="EH773" s="648"/>
      <c r="EI773" s="648"/>
      <c r="EJ773" s="648"/>
      <c r="EK773" s="648"/>
      <c r="EL773" s="648"/>
      <c r="EM773" s="648"/>
      <c r="EN773" s="648"/>
      <c r="EO773" s="648"/>
      <c r="EP773" s="648"/>
      <c r="EQ773" s="648"/>
      <c r="ER773" s="648"/>
      <c r="ES773" s="648"/>
      <c r="ET773" s="648"/>
      <c r="EU773" s="648"/>
      <c r="EV773" s="648"/>
      <c r="EW773" s="648"/>
      <c r="EX773" s="648"/>
      <c r="EY773" s="648"/>
      <c r="EZ773" s="648"/>
      <c r="FA773" s="648"/>
      <c r="FB773" s="648"/>
      <c r="FC773" s="648"/>
      <c r="FD773" s="648"/>
      <c r="FE773" s="648"/>
      <c r="FF773" s="648"/>
      <c r="FG773" s="648"/>
      <c r="FH773" s="648"/>
      <c r="FI773" s="648"/>
      <c r="FJ773" s="648"/>
      <c r="FK773" s="648"/>
      <c r="FL773" s="648"/>
      <c r="FM773" s="648"/>
      <c r="FN773" s="648"/>
      <c r="FO773" s="648"/>
      <c r="FP773" s="648"/>
      <c r="FQ773" s="648"/>
      <c r="FR773" s="648"/>
      <c r="FS773" s="648"/>
      <c r="FT773" s="648"/>
      <c r="FU773" s="648"/>
      <c r="FV773" s="648"/>
      <c r="FW773" s="648"/>
      <c r="FX773" s="648"/>
      <c r="FY773" s="648"/>
      <c r="FZ773" s="648"/>
      <c r="GA773" s="648"/>
      <c r="GB773" s="648"/>
      <c r="GC773" s="648"/>
      <c r="GD773" s="648"/>
      <c r="GE773" s="648"/>
      <c r="GF773" s="648"/>
      <c r="GG773" s="648"/>
      <c r="GH773" s="648"/>
      <c r="GI773" s="648"/>
      <c r="GJ773" s="648"/>
      <c r="GK773" s="648"/>
      <c r="GL773" s="648"/>
      <c r="GM773" s="648"/>
      <c r="GN773" s="648"/>
      <c r="GO773" s="648"/>
      <c r="GP773" s="648"/>
      <c r="GQ773" s="648"/>
      <c r="GR773" s="648"/>
      <c r="GS773" s="648"/>
      <c r="GT773" s="648"/>
      <c r="GU773" s="648"/>
      <c r="GV773" s="648"/>
      <c r="GW773" s="648"/>
      <c r="GX773" s="648"/>
      <c r="GY773" s="648"/>
      <c r="GZ773" s="648"/>
      <c r="HA773" s="648"/>
      <c r="HB773" s="648"/>
      <c r="HC773" s="648"/>
      <c r="HD773" s="648"/>
      <c r="HE773" s="648"/>
      <c r="HF773" s="648"/>
      <c r="HG773" s="648"/>
      <c r="HH773" s="648"/>
      <c r="HI773" s="648"/>
      <c r="HJ773" s="648"/>
      <c r="HK773" s="648"/>
      <c r="HL773" s="648"/>
      <c r="HM773" s="648"/>
    </row>
    <row r="774" spans="1:221" s="648" customFormat="1">
      <c r="A774" s="645" t="s">
        <v>351</v>
      </c>
      <c r="B774" s="53" t="s">
        <v>861</v>
      </c>
      <c r="C774" s="258" t="s">
        <v>1123</v>
      </c>
      <c r="D774" s="62"/>
      <c r="E774" s="261">
        <v>36.5</v>
      </c>
      <c r="F774" s="262"/>
      <c r="G774" s="262"/>
      <c r="H774" s="263"/>
      <c r="I774" s="264"/>
      <c r="J774" s="265"/>
      <c r="K774" s="662"/>
      <c r="L774" s="264">
        <v>68</v>
      </c>
      <c r="M774" s="262">
        <v>31.5</v>
      </c>
      <c r="N774" s="266">
        <v>4</v>
      </c>
      <c r="O774" s="647" t="s">
        <v>1857</v>
      </c>
      <c r="P774" s="647"/>
    </row>
    <row r="775" spans="1:221" s="648" customFormat="1">
      <c r="A775" s="645" t="s">
        <v>1856</v>
      </c>
      <c r="B775" s="53" t="s">
        <v>861</v>
      </c>
      <c r="C775" s="258" t="s">
        <v>1123</v>
      </c>
      <c r="D775" s="62"/>
      <c r="E775" s="261">
        <v>39</v>
      </c>
      <c r="F775" s="262"/>
      <c r="G775" s="262"/>
      <c r="H775" s="263"/>
      <c r="I775" s="264"/>
      <c r="J775" s="265"/>
      <c r="K775" s="662"/>
      <c r="L775" s="264">
        <v>75</v>
      </c>
      <c r="M775" s="262">
        <v>36</v>
      </c>
      <c r="N775" s="266">
        <v>4</v>
      </c>
      <c r="O775" s="647" t="s">
        <v>1857</v>
      </c>
      <c r="P775" s="647"/>
    </row>
    <row r="776" spans="1:221" s="648" customFormat="1">
      <c r="A776" s="645" t="s">
        <v>1855</v>
      </c>
      <c r="B776" s="53" t="s">
        <v>861</v>
      </c>
      <c r="C776" s="258" t="s">
        <v>1123</v>
      </c>
      <c r="D776" s="62"/>
      <c r="E776" s="261">
        <v>24</v>
      </c>
      <c r="F776" s="262"/>
      <c r="G776" s="262"/>
      <c r="H776" s="263"/>
      <c r="I776" s="264"/>
      <c r="J776" s="265"/>
      <c r="K776" s="662"/>
      <c r="L776" s="264">
        <v>44</v>
      </c>
      <c r="M776" s="262">
        <v>20</v>
      </c>
      <c r="N776" s="266">
        <v>4</v>
      </c>
      <c r="O776" s="647" t="s">
        <v>1857</v>
      </c>
      <c r="P776" s="647"/>
    </row>
    <row r="777" spans="1:221" s="648" customFormat="1">
      <c r="A777" s="645" t="s">
        <v>1493</v>
      </c>
      <c r="B777" s="53" t="s">
        <v>861</v>
      </c>
      <c r="C777" s="258" t="s">
        <v>1864</v>
      </c>
      <c r="D777" s="62"/>
      <c r="E777" s="261">
        <v>20</v>
      </c>
      <c r="F777" s="262"/>
      <c r="G777" s="262"/>
      <c r="H777" s="263"/>
      <c r="I777" s="264"/>
      <c r="J777" s="265"/>
      <c r="K777" s="662"/>
      <c r="L777" s="264">
        <v>39</v>
      </c>
      <c r="M777" s="262">
        <v>19</v>
      </c>
      <c r="N777" s="266">
        <v>4</v>
      </c>
      <c r="O777" s="647" t="s">
        <v>1865</v>
      </c>
      <c r="P777" s="678"/>
    </row>
    <row r="778" spans="1:221" s="648" customFormat="1">
      <c r="A778" s="645" t="s">
        <v>1302</v>
      </c>
      <c r="B778" s="53" t="s">
        <v>861</v>
      </c>
      <c r="C778" s="258" t="s">
        <v>1864</v>
      </c>
      <c r="D778" s="62"/>
      <c r="E778" s="261">
        <v>24</v>
      </c>
      <c r="F778" s="262"/>
      <c r="G778" s="262"/>
      <c r="H778" s="263"/>
      <c r="I778" s="264"/>
      <c r="J778" s="265"/>
      <c r="K778" s="662"/>
      <c r="L778" s="264">
        <v>46</v>
      </c>
      <c r="M778" s="262">
        <v>22</v>
      </c>
      <c r="N778" s="266">
        <v>4</v>
      </c>
      <c r="O778" s="647" t="s">
        <v>1865</v>
      </c>
      <c r="P778" s="678"/>
    </row>
    <row r="779" spans="1:221" s="648" customFormat="1">
      <c r="A779" s="645" t="s">
        <v>797</v>
      </c>
      <c r="B779" s="53" t="s">
        <v>861</v>
      </c>
      <c r="C779" s="258" t="s">
        <v>1864</v>
      </c>
      <c r="D779" s="62"/>
      <c r="E779" s="261">
        <v>26</v>
      </c>
      <c r="F779" s="262"/>
      <c r="G779" s="262"/>
      <c r="H779" s="263"/>
      <c r="I779" s="264"/>
      <c r="J779" s="265"/>
      <c r="K779" s="662"/>
      <c r="L779" s="264">
        <v>50</v>
      </c>
      <c r="M779" s="262">
        <v>24</v>
      </c>
      <c r="N779" s="266">
        <v>4</v>
      </c>
      <c r="O779" s="647" t="s">
        <v>1865</v>
      </c>
      <c r="P779" s="678"/>
    </row>
    <row r="780" spans="1:221" s="648" customFormat="1">
      <c r="A780" s="645" t="s">
        <v>351</v>
      </c>
      <c r="B780" s="53" t="s">
        <v>861</v>
      </c>
      <c r="C780" s="258" t="s">
        <v>1864</v>
      </c>
      <c r="D780" s="62"/>
      <c r="E780" s="261">
        <v>39</v>
      </c>
      <c r="F780" s="262"/>
      <c r="G780" s="262"/>
      <c r="H780" s="263"/>
      <c r="I780" s="264"/>
      <c r="J780" s="265"/>
      <c r="K780" s="662"/>
      <c r="L780" s="264">
        <v>77</v>
      </c>
      <c r="M780" s="262">
        <v>38</v>
      </c>
      <c r="N780" s="266">
        <v>4</v>
      </c>
      <c r="O780" s="647" t="s">
        <v>1865</v>
      </c>
      <c r="P780" s="647"/>
    </row>
    <row r="781" spans="1:221" s="648" customFormat="1">
      <c r="A781" s="645" t="s">
        <v>1866</v>
      </c>
      <c r="B781" s="53" t="s">
        <v>861</v>
      </c>
      <c r="C781" s="258" t="s">
        <v>1864</v>
      </c>
      <c r="D781" s="62"/>
      <c r="E781" s="261">
        <v>33.5</v>
      </c>
      <c r="F781" s="262"/>
      <c r="G781" s="262"/>
      <c r="H781" s="263"/>
      <c r="I781" s="264"/>
      <c r="J781" s="265"/>
      <c r="K781" s="662"/>
      <c r="L781" s="264">
        <v>65</v>
      </c>
      <c r="M781" s="262">
        <v>31.5</v>
      </c>
      <c r="N781" s="266">
        <v>4</v>
      </c>
      <c r="O781" s="647" t="s">
        <v>1865</v>
      </c>
      <c r="P781" s="647"/>
    </row>
    <row r="782" spans="1:221" s="648" customFormat="1">
      <c r="A782" s="645" t="s">
        <v>78</v>
      </c>
      <c r="B782" s="53" t="s">
        <v>861</v>
      </c>
      <c r="C782" s="258" t="s">
        <v>1374</v>
      </c>
      <c r="D782" s="62"/>
      <c r="E782" s="261">
        <v>23</v>
      </c>
      <c r="F782" s="262"/>
      <c r="G782" s="262"/>
      <c r="H782" s="263"/>
      <c r="I782" s="264"/>
      <c r="J782" s="265"/>
      <c r="K782" s="662"/>
      <c r="L782" s="264">
        <v>45</v>
      </c>
      <c r="M782" s="262">
        <v>22</v>
      </c>
      <c r="N782" s="266">
        <v>4</v>
      </c>
      <c r="O782" s="647" t="s">
        <v>1863</v>
      </c>
      <c r="P782" s="647"/>
    </row>
    <row r="783" spans="1:221" s="648" customFormat="1">
      <c r="A783" s="645" t="s">
        <v>29</v>
      </c>
      <c r="B783" s="53" t="s">
        <v>861</v>
      </c>
      <c r="C783" s="258" t="s">
        <v>1374</v>
      </c>
      <c r="D783" s="62"/>
      <c r="E783" s="261">
        <v>25</v>
      </c>
      <c r="F783" s="262"/>
      <c r="G783" s="262"/>
      <c r="H783" s="263"/>
      <c r="I783" s="264"/>
      <c r="J783" s="265"/>
      <c r="K783" s="662"/>
      <c r="L783" s="264">
        <v>50</v>
      </c>
      <c r="M783" s="262">
        <v>25</v>
      </c>
      <c r="N783" s="266">
        <v>4</v>
      </c>
      <c r="O783" s="647" t="s">
        <v>1863</v>
      </c>
      <c r="P783" s="647"/>
    </row>
    <row r="784" spans="1:221" s="648" customFormat="1">
      <c r="A784" s="645" t="s">
        <v>351</v>
      </c>
      <c r="B784" s="53" t="s">
        <v>861</v>
      </c>
      <c r="C784" s="258" t="s">
        <v>1374</v>
      </c>
      <c r="D784" s="62"/>
      <c r="E784" s="261">
        <v>38</v>
      </c>
      <c r="F784" s="262"/>
      <c r="G784" s="649" t="s">
        <v>1862</v>
      </c>
      <c r="H784" s="263"/>
      <c r="I784" s="264"/>
      <c r="J784" s="265"/>
      <c r="K784" s="662"/>
      <c r="L784" s="264">
        <v>75</v>
      </c>
      <c r="M784" s="262">
        <v>37</v>
      </c>
      <c r="N784" s="266">
        <v>4</v>
      </c>
      <c r="O784" s="647" t="s">
        <v>1863</v>
      </c>
      <c r="P784" s="647"/>
    </row>
    <row r="785" spans="1:16" s="648" customFormat="1">
      <c r="A785" s="645" t="s">
        <v>78</v>
      </c>
      <c r="B785" s="53" t="s">
        <v>861</v>
      </c>
      <c r="C785" s="258" t="s">
        <v>1124</v>
      </c>
      <c r="D785" s="62"/>
      <c r="E785" s="261">
        <v>22.5</v>
      </c>
      <c r="F785" s="262"/>
      <c r="G785" s="262"/>
      <c r="H785" s="263"/>
      <c r="I785" s="264"/>
      <c r="J785" s="265"/>
      <c r="K785" s="662"/>
      <c r="L785" s="264">
        <v>42</v>
      </c>
      <c r="M785" s="262">
        <v>19.5</v>
      </c>
      <c r="N785" s="266">
        <v>4</v>
      </c>
      <c r="O785" s="647" t="s">
        <v>1861</v>
      </c>
      <c r="P785" s="647"/>
    </row>
    <row r="786" spans="1:16" s="648" customFormat="1">
      <c r="A786" s="645" t="s">
        <v>1125</v>
      </c>
      <c r="B786" s="53" t="s">
        <v>861</v>
      </c>
      <c r="C786" s="258" t="s">
        <v>1124</v>
      </c>
      <c r="D786" s="62"/>
      <c r="E786" s="261">
        <v>25.5</v>
      </c>
      <c r="F786" s="262"/>
      <c r="G786" s="262"/>
      <c r="H786" s="263"/>
      <c r="I786" s="264"/>
      <c r="J786" s="265"/>
      <c r="K786" s="662"/>
      <c r="L786" s="264">
        <v>46</v>
      </c>
      <c r="M786" s="262">
        <v>20.5</v>
      </c>
      <c r="N786" s="266">
        <v>4</v>
      </c>
      <c r="O786" s="647" t="s">
        <v>1861</v>
      </c>
      <c r="P786" s="647"/>
    </row>
    <row r="787" spans="1:16" s="648" customFormat="1">
      <c r="A787" s="645" t="s">
        <v>351</v>
      </c>
      <c r="B787" s="53" t="s">
        <v>861</v>
      </c>
      <c r="C787" s="258" t="s">
        <v>1124</v>
      </c>
      <c r="D787" s="62"/>
      <c r="E787" s="261">
        <v>38.5</v>
      </c>
      <c r="F787" s="262"/>
      <c r="G787" s="262"/>
      <c r="H787" s="263"/>
      <c r="I787" s="264"/>
      <c r="J787" s="265"/>
      <c r="K787" s="662"/>
      <c r="L787" s="264">
        <v>71</v>
      </c>
      <c r="M787" s="262">
        <v>32.5</v>
      </c>
      <c r="N787" s="266">
        <v>4</v>
      </c>
      <c r="O787" s="647" t="s">
        <v>1861</v>
      </c>
      <c r="P787" s="647"/>
    </row>
    <row r="788" spans="1:16" s="648" customFormat="1">
      <c r="A788" s="645" t="s">
        <v>78</v>
      </c>
      <c r="B788" s="53" t="s">
        <v>861</v>
      </c>
      <c r="C788" s="258" t="s">
        <v>1868</v>
      </c>
      <c r="D788" s="62"/>
      <c r="E788" s="261">
        <v>30.5</v>
      </c>
      <c r="F788" s="262"/>
      <c r="G788" s="262"/>
      <c r="H788" s="263"/>
      <c r="I788" s="264"/>
      <c r="J788" s="265"/>
      <c r="K788" s="662"/>
      <c r="L788" s="264">
        <v>59</v>
      </c>
      <c r="M788" s="262">
        <v>28.5</v>
      </c>
      <c r="N788" s="266">
        <v>4</v>
      </c>
      <c r="O788" s="647" t="s">
        <v>1867</v>
      </c>
      <c r="P788" s="647"/>
    </row>
    <row r="789" spans="1:16" s="648" customFormat="1">
      <c r="A789" s="645" t="s">
        <v>1125</v>
      </c>
      <c r="B789" s="53" t="s">
        <v>861</v>
      </c>
      <c r="C789" s="258" t="s">
        <v>1868</v>
      </c>
      <c r="D789" s="62"/>
      <c r="E789" s="261">
        <v>33</v>
      </c>
      <c r="F789" s="262"/>
      <c r="G789" s="262"/>
      <c r="H789" s="263"/>
      <c r="I789" s="264"/>
      <c r="J789" s="265"/>
      <c r="K789" s="662"/>
      <c r="L789" s="264">
        <v>65</v>
      </c>
      <c r="M789" s="262">
        <v>32</v>
      </c>
      <c r="N789" s="266">
        <v>4</v>
      </c>
      <c r="O789" s="647" t="s">
        <v>1867</v>
      </c>
      <c r="P789" s="647"/>
    </row>
    <row r="790" spans="1:16" s="648" customFormat="1">
      <c r="A790" s="645" t="s">
        <v>351</v>
      </c>
      <c r="B790" s="53" t="s">
        <v>861</v>
      </c>
      <c r="C790" s="258" t="s">
        <v>1868</v>
      </c>
      <c r="D790" s="62"/>
      <c r="E790" s="261">
        <v>44</v>
      </c>
      <c r="F790" s="262"/>
      <c r="G790" s="262"/>
      <c r="H790" s="263"/>
      <c r="I790" s="264"/>
      <c r="J790" s="265"/>
      <c r="K790" s="662"/>
      <c r="L790" s="264">
        <v>87</v>
      </c>
      <c r="M790" s="262">
        <v>43</v>
      </c>
      <c r="N790" s="266">
        <v>4</v>
      </c>
      <c r="O790" s="647" t="s">
        <v>1867</v>
      </c>
      <c r="P790" s="647"/>
    </row>
    <row r="791" spans="1:16" s="648" customFormat="1">
      <c r="A791" s="645" t="s">
        <v>78</v>
      </c>
      <c r="B791" s="53" t="s">
        <v>861</v>
      </c>
      <c r="C791" s="258" t="s">
        <v>1869</v>
      </c>
      <c r="D791" s="62"/>
      <c r="E791" s="261">
        <v>32</v>
      </c>
      <c r="F791" s="262"/>
      <c r="G791" s="262"/>
      <c r="H791" s="263"/>
      <c r="I791" s="264"/>
      <c r="J791" s="265"/>
      <c r="K791" s="662"/>
      <c r="L791" s="264">
        <v>63</v>
      </c>
      <c r="M791" s="262">
        <v>31</v>
      </c>
      <c r="N791" s="266">
        <v>4</v>
      </c>
      <c r="O791" s="647" t="s">
        <v>1867</v>
      </c>
      <c r="P791" s="647"/>
    </row>
    <row r="792" spans="1:16" s="648" customFormat="1">
      <c r="A792" s="645" t="s">
        <v>1125</v>
      </c>
      <c r="B792" s="53" t="s">
        <v>861</v>
      </c>
      <c r="C792" s="258" t="s">
        <v>1869</v>
      </c>
      <c r="D792" s="62"/>
      <c r="E792" s="261">
        <v>33</v>
      </c>
      <c r="F792" s="262"/>
      <c r="G792" s="262"/>
      <c r="H792" s="263"/>
      <c r="I792" s="264"/>
      <c r="J792" s="265"/>
      <c r="K792" s="662"/>
      <c r="L792" s="264">
        <v>65</v>
      </c>
      <c r="M792" s="262">
        <v>32</v>
      </c>
      <c r="N792" s="266">
        <v>4</v>
      </c>
      <c r="O792" s="647" t="s">
        <v>1867</v>
      </c>
      <c r="P792" s="647"/>
    </row>
    <row r="793" spans="1:16" s="648" customFormat="1">
      <c r="A793" s="645" t="s">
        <v>351</v>
      </c>
      <c r="B793" s="53" t="s">
        <v>861</v>
      </c>
      <c r="C793" s="258" t="s">
        <v>1869</v>
      </c>
      <c r="D793" s="62"/>
      <c r="E793" s="261">
        <v>40</v>
      </c>
      <c r="F793" s="262"/>
      <c r="G793" s="262"/>
      <c r="H793" s="263"/>
      <c r="I793" s="264"/>
      <c r="J793" s="265"/>
      <c r="K793" s="662"/>
      <c r="L793" s="264">
        <v>79</v>
      </c>
      <c r="M793" s="262">
        <v>39</v>
      </c>
      <c r="N793" s="266">
        <v>4</v>
      </c>
      <c r="O793" s="647" t="s">
        <v>1867</v>
      </c>
      <c r="P793" s="647"/>
    </row>
    <row r="794" spans="1:16" s="648" customFormat="1">
      <c r="A794" s="645" t="s">
        <v>78</v>
      </c>
      <c r="B794" s="53" t="s">
        <v>861</v>
      </c>
      <c r="C794" s="258" t="s">
        <v>1494</v>
      </c>
      <c r="D794" s="62"/>
      <c r="E794" s="261">
        <v>22.5</v>
      </c>
      <c r="F794" s="262"/>
      <c r="G794" s="262"/>
      <c r="H794" s="263"/>
      <c r="I794" s="264"/>
      <c r="J794" s="265"/>
      <c r="K794" s="662"/>
      <c r="L794" s="264">
        <v>43</v>
      </c>
      <c r="M794" s="262">
        <v>10.5</v>
      </c>
      <c r="N794" s="266">
        <v>6</v>
      </c>
      <c r="O794" s="647" t="s">
        <v>1858</v>
      </c>
      <c r="P794" s="647"/>
    </row>
    <row r="795" spans="1:16" s="648" customFormat="1">
      <c r="A795" s="645" t="s">
        <v>29</v>
      </c>
      <c r="B795" s="53" t="s">
        <v>861</v>
      </c>
      <c r="C795" s="258" t="s">
        <v>1494</v>
      </c>
      <c r="D795" s="62"/>
      <c r="E795" s="261">
        <v>26.5</v>
      </c>
      <c r="F795" s="262"/>
      <c r="G795" s="262"/>
      <c r="H795" s="263"/>
      <c r="I795" s="264"/>
      <c r="J795" s="265"/>
      <c r="K795" s="662"/>
      <c r="L795" s="264">
        <v>50</v>
      </c>
      <c r="M795" s="262">
        <v>23.5</v>
      </c>
      <c r="N795" s="266">
        <v>6</v>
      </c>
      <c r="O795" s="647" t="s">
        <v>1858</v>
      </c>
      <c r="P795" s="647"/>
    </row>
    <row r="796" spans="1:16" s="648" customFormat="1">
      <c r="A796" s="645" t="s">
        <v>395</v>
      </c>
      <c r="B796" s="53" t="s">
        <v>861</v>
      </c>
      <c r="C796" s="258" t="s">
        <v>1494</v>
      </c>
      <c r="D796" s="62"/>
      <c r="E796" s="261">
        <v>34</v>
      </c>
      <c r="F796" s="262"/>
      <c r="G796" s="262"/>
      <c r="H796" s="263"/>
      <c r="I796" s="264"/>
      <c r="J796" s="265"/>
      <c r="K796" s="662"/>
      <c r="L796" s="264">
        <v>64</v>
      </c>
      <c r="M796" s="262">
        <v>30</v>
      </c>
      <c r="N796" s="266">
        <v>6</v>
      </c>
      <c r="O796" s="647" t="s">
        <v>1858</v>
      </c>
      <c r="P796" s="647"/>
    </row>
    <row r="797" spans="1:16" s="648" customFormat="1">
      <c r="A797" s="645" t="s">
        <v>78</v>
      </c>
      <c r="B797" s="53" t="s">
        <v>861</v>
      </c>
      <c r="C797" s="258" t="s">
        <v>1126</v>
      </c>
      <c r="D797" s="62"/>
      <c r="E797" s="261">
        <v>23.5</v>
      </c>
      <c r="F797" s="262"/>
      <c r="G797" s="262"/>
      <c r="H797" s="263"/>
      <c r="I797" s="264"/>
      <c r="J797" s="265"/>
      <c r="K797" s="662"/>
      <c r="L797" s="264">
        <v>45</v>
      </c>
      <c r="M797" s="262">
        <v>21.5</v>
      </c>
      <c r="N797" s="266">
        <v>4</v>
      </c>
      <c r="O797" s="647" t="s">
        <v>1861</v>
      </c>
      <c r="P797" s="647"/>
    </row>
    <row r="798" spans="1:16" s="648" customFormat="1">
      <c r="A798" s="645" t="s">
        <v>29</v>
      </c>
      <c r="B798" s="53" t="s">
        <v>861</v>
      </c>
      <c r="C798" s="258" t="s">
        <v>1126</v>
      </c>
      <c r="D798" s="62"/>
      <c r="E798" s="261">
        <v>30</v>
      </c>
      <c r="F798" s="262"/>
      <c r="G798" s="262"/>
      <c r="H798" s="263"/>
      <c r="I798" s="264"/>
      <c r="J798" s="265"/>
      <c r="K798" s="662"/>
      <c r="L798" s="264">
        <v>52</v>
      </c>
      <c r="M798" s="262">
        <v>22</v>
      </c>
      <c r="N798" s="266">
        <v>4</v>
      </c>
      <c r="O798" s="647" t="s">
        <v>1861</v>
      </c>
      <c r="P798" s="647"/>
    </row>
    <row r="799" spans="1:16" s="648" customFormat="1">
      <c r="A799" s="645" t="s">
        <v>395</v>
      </c>
      <c r="B799" s="53" t="s">
        <v>861</v>
      </c>
      <c r="C799" s="258" t="s">
        <v>1126</v>
      </c>
      <c r="D799" s="62"/>
      <c r="E799" s="261">
        <v>42.5</v>
      </c>
      <c r="F799" s="262"/>
      <c r="G799" s="262"/>
      <c r="H799" s="263"/>
      <c r="I799" s="264"/>
      <c r="J799" s="265"/>
      <c r="K799" s="662"/>
      <c r="L799" s="264">
        <v>78</v>
      </c>
      <c r="M799" s="262">
        <v>35.5</v>
      </c>
      <c r="N799" s="266">
        <v>4</v>
      </c>
      <c r="O799" s="647" t="s">
        <v>1861</v>
      </c>
      <c r="P799" s="647"/>
    </row>
    <row r="800" spans="1:16" s="648" customFormat="1">
      <c r="A800" s="645" t="s">
        <v>78</v>
      </c>
      <c r="B800" s="53" t="s">
        <v>861</v>
      </c>
      <c r="C800" s="258" t="s">
        <v>1127</v>
      </c>
      <c r="D800" s="62"/>
      <c r="E800" s="261">
        <v>25</v>
      </c>
      <c r="F800" s="262"/>
      <c r="G800" s="262"/>
      <c r="H800" s="263"/>
      <c r="I800" s="264"/>
      <c r="J800" s="265"/>
      <c r="K800" s="662"/>
      <c r="L800" s="264">
        <v>47</v>
      </c>
      <c r="M800" s="262">
        <v>22</v>
      </c>
      <c r="N800" s="266">
        <v>4</v>
      </c>
      <c r="O800" s="647" t="s">
        <v>1861</v>
      </c>
      <c r="P800" s="647"/>
    </row>
    <row r="801" spans="1:16" s="648" customFormat="1">
      <c r="A801" s="645" t="s">
        <v>29</v>
      </c>
      <c r="B801" s="53" t="s">
        <v>861</v>
      </c>
      <c r="C801" s="258" t="s">
        <v>1127</v>
      </c>
      <c r="D801" s="62"/>
      <c r="E801" s="261">
        <v>31</v>
      </c>
      <c r="F801" s="262"/>
      <c r="G801" s="262"/>
      <c r="H801" s="263"/>
      <c r="I801" s="264"/>
      <c r="J801" s="265"/>
      <c r="K801" s="662"/>
      <c r="L801" s="264">
        <v>56</v>
      </c>
      <c r="M801" s="262">
        <v>25</v>
      </c>
      <c r="N801" s="266">
        <v>4</v>
      </c>
      <c r="O801" s="647" t="s">
        <v>1861</v>
      </c>
      <c r="P801" s="647"/>
    </row>
    <row r="802" spans="1:16" s="648" customFormat="1">
      <c r="A802" s="645" t="s">
        <v>351</v>
      </c>
      <c r="B802" s="53" t="s">
        <v>861</v>
      </c>
      <c r="C802" s="258" t="s">
        <v>1127</v>
      </c>
      <c r="D802" s="62"/>
      <c r="E802" s="261">
        <v>45</v>
      </c>
      <c r="F802" s="262"/>
      <c r="G802" s="262"/>
      <c r="H802" s="263"/>
      <c r="I802" s="264"/>
      <c r="J802" s="265"/>
      <c r="K802" s="662"/>
      <c r="L802" s="264">
        <v>84</v>
      </c>
      <c r="M802" s="262">
        <v>39</v>
      </c>
      <c r="N802" s="266">
        <v>4</v>
      </c>
      <c r="O802" s="647" t="s">
        <v>1861</v>
      </c>
      <c r="P802" s="647"/>
    </row>
    <row r="803" spans="1:16" s="396" customFormat="1">
      <c r="A803" s="309" t="s">
        <v>78</v>
      </c>
      <c r="B803" s="291" t="s">
        <v>861</v>
      </c>
      <c r="C803" s="292" t="s">
        <v>1128</v>
      </c>
      <c r="D803" s="293"/>
      <c r="E803" s="294">
        <v>27.5</v>
      </c>
      <c r="F803" s="295"/>
      <c r="G803" s="295"/>
      <c r="H803" s="273"/>
      <c r="I803" s="296"/>
      <c r="J803" s="300"/>
      <c r="K803" s="297"/>
      <c r="L803" s="296">
        <v>55</v>
      </c>
      <c r="M803" s="295">
        <v>27.5</v>
      </c>
      <c r="N803" s="298">
        <v>4</v>
      </c>
      <c r="O803" s="310"/>
      <c r="P803" s="310"/>
    </row>
    <row r="804" spans="1:16" s="396" customFormat="1">
      <c r="A804" s="309" t="s">
        <v>29</v>
      </c>
      <c r="B804" s="291" t="s">
        <v>861</v>
      </c>
      <c r="C804" s="292" t="s">
        <v>1128</v>
      </c>
      <c r="D804" s="293"/>
      <c r="E804" s="294">
        <v>35</v>
      </c>
      <c r="F804" s="295"/>
      <c r="G804" s="295"/>
      <c r="H804" s="273"/>
      <c r="I804" s="296"/>
      <c r="J804" s="300"/>
      <c r="K804" s="297"/>
      <c r="L804" s="296">
        <v>70</v>
      </c>
      <c r="M804" s="295">
        <v>35</v>
      </c>
      <c r="N804" s="298">
        <v>4</v>
      </c>
      <c r="O804" s="310"/>
      <c r="P804" s="310"/>
    </row>
    <row r="805" spans="1:16" s="396" customFormat="1">
      <c r="A805" s="309" t="s">
        <v>351</v>
      </c>
      <c r="B805" s="291" t="s">
        <v>861</v>
      </c>
      <c r="C805" s="292" t="s">
        <v>1128</v>
      </c>
      <c r="D805" s="293"/>
      <c r="E805" s="294">
        <v>45</v>
      </c>
      <c r="F805" s="295"/>
      <c r="G805" s="295"/>
      <c r="H805" s="273"/>
      <c r="I805" s="296"/>
      <c r="J805" s="300"/>
      <c r="K805" s="297"/>
      <c r="L805" s="296">
        <v>90</v>
      </c>
      <c r="M805" s="295">
        <v>45</v>
      </c>
      <c r="N805" s="298">
        <v>4</v>
      </c>
      <c r="O805" s="310"/>
      <c r="P805" s="310"/>
    </row>
    <row r="806" spans="1:16" s="396" customFormat="1">
      <c r="A806" s="309" t="s">
        <v>78</v>
      </c>
      <c r="B806" s="291" t="s">
        <v>861</v>
      </c>
      <c r="C806" s="292" t="s">
        <v>1495</v>
      </c>
      <c r="D806" s="293"/>
      <c r="E806" s="294">
        <v>37.5</v>
      </c>
      <c r="F806" s="295"/>
      <c r="G806" s="295"/>
      <c r="H806" s="273"/>
      <c r="I806" s="296"/>
      <c r="J806" s="300"/>
      <c r="K806" s="297"/>
      <c r="L806" s="296">
        <v>70</v>
      </c>
      <c r="M806" s="295">
        <v>32.5</v>
      </c>
      <c r="N806" s="298">
        <v>4</v>
      </c>
      <c r="O806" s="310"/>
      <c r="P806" s="310"/>
    </row>
    <row r="807" spans="1:16" s="396" customFormat="1">
      <c r="A807" s="309" t="s">
        <v>29</v>
      </c>
      <c r="B807" s="291" t="s">
        <v>861</v>
      </c>
      <c r="C807" s="292" t="s">
        <v>1495</v>
      </c>
      <c r="D807" s="293"/>
      <c r="E807" s="294">
        <v>34</v>
      </c>
      <c r="F807" s="295"/>
      <c r="G807" s="295"/>
      <c r="H807" s="273"/>
      <c r="I807" s="296"/>
      <c r="J807" s="300"/>
      <c r="K807" s="297"/>
      <c r="L807" s="296">
        <v>66</v>
      </c>
      <c r="M807" s="295">
        <v>32</v>
      </c>
      <c r="N807" s="298">
        <v>4</v>
      </c>
      <c r="O807" s="310"/>
      <c r="P807" s="310"/>
    </row>
    <row r="808" spans="1:16" s="396" customFormat="1">
      <c r="A808" s="309" t="s">
        <v>351</v>
      </c>
      <c r="B808" s="291" t="s">
        <v>861</v>
      </c>
      <c r="C808" s="292" t="s">
        <v>1495</v>
      </c>
      <c r="D808" s="293"/>
      <c r="E808" s="294">
        <v>48</v>
      </c>
      <c r="F808" s="295"/>
      <c r="G808" s="295"/>
      <c r="H808" s="273"/>
      <c r="I808" s="296"/>
      <c r="J808" s="300"/>
      <c r="K808" s="297"/>
      <c r="L808" s="296">
        <v>94</v>
      </c>
      <c r="M808" s="295">
        <v>46</v>
      </c>
      <c r="N808" s="298">
        <v>4</v>
      </c>
      <c r="O808" s="310"/>
      <c r="P808" s="310"/>
    </row>
    <row r="809" spans="1:16" s="648" customFormat="1">
      <c r="A809" s="645" t="s">
        <v>78</v>
      </c>
      <c r="B809" s="53" t="s">
        <v>861</v>
      </c>
      <c r="C809" s="258" t="s">
        <v>1496</v>
      </c>
      <c r="D809" s="62"/>
      <c r="E809" s="261">
        <v>24.5</v>
      </c>
      <c r="F809" s="262"/>
      <c r="G809" s="262"/>
      <c r="H809" s="263"/>
      <c r="I809" s="264"/>
      <c r="J809" s="265"/>
      <c r="K809" s="662"/>
      <c r="L809" s="264">
        <v>47</v>
      </c>
      <c r="M809" s="262">
        <v>22.5</v>
      </c>
      <c r="N809" s="266">
        <v>4</v>
      </c>
      <c r="O809" s="647" t="s">
        <v>1860</v>
      </c>
      <c r="P809" s="647"/>
    </row>
    <row r="810" spans="1:16" s="648" customFormat="1">
      <c r="A810" s="645" t="s">
        <v>29</v>
      </c>
      <c r="B810" s="53" t="s">
        <v>861</v>
      </c>
      <c r="C810" s="258" t="s">
        <v>1496</v>
      </c>
      <c r="D810" s="62"/>
      <c r="E810" s="261">
        <v>27.5</v>
      </c>
      <c r="F810" s="262"/>
      <c r="G810" s="262"/>
      <c r="H810" s="263"/>
      <c r="I810" s="264"/>
      <c r="J810" s="265"/>
      <c r="K810" s="662"/>
      <c r="L810" s="264">
        <v>53</v>
      </c>
      <c r="M810" s="262">
        <v>25.5</v>
      </c>
      <c r="N810" s="266">
        <v>4</v>
      </c>
      <c r="O810" s="647" t="s">
        <v>1860</v>
      </c>
      <c r="P810" s="647"/>
    </row>
    <row r="811" spans="1:16" s="648" customFormat="1">
      <c r="A811" s="645" t="s">
        <v>351</v>
      </c>
      <c r="B811" s="53" t="s">
        <v>861</v>
      </c>
      <c r="C811" s="258" t="s">
        <v>1496</v>
      </c>
      <c r="D811" s="62"/>
      <c r="E811" s="261">
        <v>32</v>
      </c>
      <c r="F811" s="262"/>
      <c r="G811" s="262"/>
      <c r="H811" s="263"/>
      <c r="I811" s="264"/>
      <c r="J811" s="265"/>
      <c r="K811" s="662"/>
      <c r="L811" s="264">
        <v>63</v>
      </c>
      <c r="M811" s="262">
        <v>31</v>
      </c>
      <c r="N811" s="266">
        <v>4</v>
      </c>
      <c r="O811" s="647" t="s">
        <v>1860</v>
      </c>
      <c r="P811" s="647"/>
    </row>
    <row r="812" spans="1:16" s="648" customFormat="1">
      <c r="A812" s="645" t="s">
        <v>1859</v>
      </c>
      <c r="B812" s="53" t="s">
        <v>861</v>
      </c>
      <c r="C812" s="258" t="s">
        <v>1496</v>
      </c>
      <c r="D812" s="62"/>
      <c r="E812" s="261">
        <v>36</v>
      </c>
      <c r="F812" s="262"/>
      <c r="G812" s="262"/>
      <c r="H812" s="263"/>
      <c r="I812" s="264"/>
      <c r="J812" s="265"/>
      <c r="K812" s="662"/>
      <c r="L812" s="264">
        <v>70</v>
      </c>
      <c r="M812" s="262">
        <v>34</v>
      </c>
      <c r="N812" s="266">
        <v>4</v>
      </c>
      <c r="O812" s="647" t="s">
        <v>1860</v>
      </c>
      <c r="P812" s="647"/>
    </row>
    <row r="813" spans="1:16" s="648" customFormat="1">
      <c r="A813" s="645" t="s">
        <v>78</v>
      </c>
      <c r="B813" s="53" t="s">
        <v>861</v>
      </c>
      <c r="C813" s="258" t="s">
        <v>1497</v>
      </c>
      <c r="D813" s="62"/>
      <c r="E813" s="261">
        <v>26</v>
      </c>
      <c r="F813" s="649" t="s">
        <v>1870</v>
      </c>
      <c r="G813" s="262"/>
      <c r="H813" s="263"/>
      <c r="I813" s="264"/>
      <c r="J813" s="265"/>
      <c r="K813" s="662"/>
      <c r="L813" s="264">
        <v>50</v>
      </c>
      <c r="M813" s="262">
        <v>24</v>
      </c>
      <c r="N813" s="266">
        <v>5</v>
      </c>
      <c r="O813" s="647" t="s">
        <v>1872</v>
      </c>
      <c r="P813" s="647"/>
    </row>
    <row r="814" spans="1:16" s="648" customFormat="1">
      <c r="A814" s="645" t="s">
        <v>29</v>
      </c>
      <c r="B814" s="53" t="s">
        <v>861</v>
      </c>
      <c r="C814" s="258" t="s">
        <v>1497</v>
      </c>
      <c r="D814" s="62"/>
      <c r="E814" s="261">
        <v>36</v>
      </c>
      <c r="F814" s="649" t="s">
        <v>1870</v>
      </c>
      <c r="G814" s="262"/>
      <c r="H814" s="263"/>
      <c r="I814" s="264"/>
      <c r="J814" s="265"/>
      <c r="K814" s="662"/>
      <c r="L814" s="264">
        <v>70</v>
      </c>
      <c r="M814" s="262">
        <v>34</v>
      </c>
      <c r="N814" s="266">
        <v>5</v>
      </c>
      <c r="O814" s="647" t="s">
        <v>1872</v>
      </c>
      <c r="P814" s="647"/>
    </row>
    <row r="815" spans="1:16" s="648" customFormat="1">
      <c r="A815" s="645" t="s">
        <v>351</v>
      </c>
      <c r="B815" s="53" t="s">
        <v>861</v>
      </c>
      <c r="C815" s="258" t="s">
        <v>1497</v>
      </c>
      <c r="D815" s="62"/>
      <c r="E815" s="261">
        <v>50</v>
      </c>
      <c r="F815" s="649" t="s">
        <v>1870</v>
      </c>
      <c r="G815" s="262"/>
      <c r="H815" s="263"/>
      <c r="I815" s="264"/>
      <c r="J815" s="265"/>
      <c r="K815" s="662"/>
      <c r="L815" s="264">
        <v>98</v>
      </c>
      <c r="M815" s="262">
        <v>48</v>
      </c>
      <c r="N815" s="266">
        <v>5</v>
      </c>
      <c r="O815" s="647" t="s">
        <v>1872</v>
      </c>
      <c r="P815" s="647"/>
    </row>
    <row r="816" spans="1:16" s="396" customFormat="1">
      <c r="A816" s="309" t="s">
        <v>351</v>
      </c>
      <c r="B816" s="291" t="s">
        <v>861</v>
      </c>
      <c r="C816" s="292" t="s">
        <v>897</v>
      </c>
      <c r="D816" s="293"/>
      <c r="E816" s="294">
        <v>66</v>
      </c>
      <c r="F816" s="295"/>
      <c r="G816" s="295"/>
      <c r="H816" s="273"/>
      <c r="I816" s="296"/>
      <c r="J816" s="300"/>
      <c r="K816" s="297"/>
      <c r="L816" s="296">
        <v>132</v>
      </c>
      <c r="M816" s="295">
        <v>66</v>
      </c>
      <c r="N816" s="298">
        <v>4</v>
      </c>
      <c r="O816" s="310"/>
      <c r="P816" s="310"/>
    </row>
    <row r="817" spans="1:16" s="648" customFormat="1">
      <c r="A817" s="645" t="s">
        <v>78</v>
      </c>
      <c r="B817" s="53" t="s">
        <v>861</v>
      </c>
      <c r="C817" s="258" t="s">
        <v>1498</v>
      </c>
      <c r="D817" s="62"/>
      <c r="E817" s="261">
        <v>31</v>
      </c>
      <c r="F817" s="649" t="s">
        <v>1870</v>
      </c>
      <c r="G817" s="649"/>
      <c r="H817" s="263"/>
      <c r="I817" s="264"/>
      <c r="J817" s="265"/>
      <c r="K817" s="662"/>
      <c r="L817" s="264">
        <v>60</v>
      </c>
      <c r="M817" s="262">
        <v>29</v>
      </c>
      <c r="N817" s="266">
        <v>5</v>
      </c>
      <c r="O817" s="647" t="s">
        <v>1871</v>
      </c>
      <c r="P817" s="647"/>
    </row>
    <row r="818" spans="1:16" s="648" customFormat="1">
      <c r="A818" s="645" t="s">
        <v>29</v>
      </c>
      <c r="B818" s="53" t="s">
        <v>861</v>
      </c>
      <c r="C818" s="258" t="s">
        <v>1498</v>
      </c>
      <c r="D818" s="62"/>
      <c r="E818" s="261">
        <v>45</v>
      </c>
      <c r="F818" s="649" t="s">
        <v>1870</v>
      </c>
      <c r="G818" s="262"/>
      <c r="H818" s="263"/>
      <c r="I818" s="264"/>
      <c r="J818" s="265"/>
      <c r="K818" s="662"/>
      <c r="L818" s="264">
        <v>87</v>
      </c>
      <c r="M818" s="262">
        <v>42</v>
      </c>
      <c r="N818" s="266">
        <v>5</v>
      </c>
      <c r="O818" s="647" t="s">
        <v>1871</v>
      </c>
      <c r="P818" s="647"/>
    </row>
    <row r="819" spans="1:16" s="648" customFormat="1">
      <c r="A819" s="645" t="s">
        <v>351</v>
      </c>
      <c r="B819" s="53" t="s">
        <v>861</v>
      </c>
      <c r="C819" s="258" t="s">
        <v>1498</v>
      </c>
      <c r="D819" s="62"/>
      <c r="E819" s="261">
        <v>61</v>
      </c>
      <c r="F819" s="649" t="s">
        <v>1870</v>
      </c>
      <c r="G819" s="262"/>
      <c r="H819" s="263"/>
      <c r="I819" s="264"/>
      <c r="J819" s="265"/>
      <c r="K819" s="662"/>
      <c r="L819" s="264">
        <v>120</v>
      </c>
      <c r="M819" s="262">
        <v>59</v>
      </c>
      <c r="N819" s="266">
        <v>5</v>
      </c>
      <c r="O819" s="647" t="s">
        <v>1871</v>
      </c>
      <c r="P819" s="647"/>
    </row>
    <row r="820" spans="1:16" s="648" customFormat="1">
      <c r="A820" s="645" t="s">
        <v>78</v>
      </c>
      <c r="B820" s="53" t="s">
        <v>861</v>
      </c>
      <c r="C820" s="258" t="s">
        <v>1379</v>
      </c>
      <c r="D820" s="62"/>
      <c r="E820" s="261">
        <v>30</v>
      </c>
      <c r="F820" s="649" t="s">
        <v>1870</v>
      </c>
      <c r="G820" s="649"/>
      <c r="H820" s="263"/>
      <c r="I820" s="264"/>
      <c r="J820" s="265"/>
      <c r="K820" s="662"/>
      <c r="L820" s="264">
        <v>58</v>
      </c>
      <c r="M820" s="262">
        <v>28</v>
      </c>
      <c r="N820" s="266">
        <v>5</v>
      </c>
      <c r="O820" s="647" t="s">
        <v>1871</v>
      </c>
      <c r="P820" s="647"/>
    </row>
    <row r="821" spans="1:16" s="648" customFormat="1">
      <c r="A821" s="645" t="s">
        <v>29</v>
      </c>
      <c r="B821" s="53" t="s">
        <v>861</v>
      </c>
      <c r="C821" s="258" t="s">
        <v>1379</v>
      </c>
      <c r="D821" s="62"/>
      <c r="E821" s="261">
        <v>42.5</v>
      </c>
      <c r="F821" s="649" t="s">
        <v>1870</v>
      </c>
      <c r="G821" s="262"/>
      <c r="H821" s="263"/>
      <c r="I821" s="264"/>
      <c r="J821" s="265"/>
      <c r="K821" s="662"/>
      <c r="L821" s="264">
        <v>83</v>
      </c>
      <c r="M821" s="262">
        <v>40.5</v>
      </c>
      <c r="N821" s="266">
        <v>5</v>
      </c>
      <c r="O821" s="647" t="s">
        <v>1871</v>
      </c>
      <c r="P821" s="647"/>
    </row>
    <row r="822" spans="1:16" s="648" customFormat="1">
      <c r="A822" s="645" t="s">
        <v>351</v>
      </c>
      <c r="B822" s="53" t="s">
        <v>861</v>
      </c>
      <c r="C822" s="258" t="s">
        <v>1379</v>
      </c>
      <c r="D822" s="62"/>
      <c r="E822" s="261">
        <v>57.5</v>
      </c>
      <c r="F822" s="649" t="s">
        <v>1870</v>
      </c>
      <c r="G822" s="262"/>
      <c r="H822" s="263"/>
      <c r="I822" s="264"/>
      <c r="J822" s="265"/>
      <c r="K822" s="662"/>
      <c r="L822" s="264">
        <v>112</v>
      </c>
      <c r="M822" s="262">
        <v>54.5</v>
      </c>
      <c r="N822" s="266">
        <v>5</v>
      </c>
      <c r="O822" s="647" t="s">
        <v>1871</v>
      </c>
      <c r="P822" s="647"/>
    </row>
    <row r="823" spans="1:16" s="396" customFormat="1">
      <c r="A823" s="309" t="s">
        <v>78</v>
      </c>
      <c r="B823" s="291" t="s">
        <v>861</v>
      </c>
      <c r="C823" s="292" t="s">
        <v>1129</v>
      </c>
      <c r="D823" s="293"/>
      <c r="E823" s="294">
        <v>34</v>
      </c>
      <c r="F823" s="295"/>
      <c r="G823" s="295"/>
      <c r="H823" s="273"/>
      <c r="I823" s="296"/>
      <c r="J823" s="300"/>
      <c r="K823" s="297"/>
      <c r="L823" s="296">
        <v>66</v>
      </c>
      <c r="M823" s="295">
        <v>32</v>
      </c>
      <c r="N823" s="298">
        <v>4</v>
      </c>
      <c r="O823" s="310"/>
      <c r="P823" s="310"/>
    </row>
    <row r="824" spans="1:16" s="396" customFormat="1">
      <c r="A824" s="309" t="s">
        <v>29</v>
      </c>
      <c r="B824" s="291" t="s">
        <v>861</v>
      </c>
      <c r="C824" s="292" t="s">
        <v>1129</v>
      </c>
      <c r="D824" s="293"/>
      <c r="E824" s="294">
        <v>40</v>
      </c>
      <c r="F824" s="295"/>
      <c r="G824" s="295"/>
      <c r="H824" s="273"/>
      <c r="I824" s="296"/>
      <c r="J824" s="300"/>
      <c r="K824" s="297"/>
      <c r="L824" s="296">
        <v>78</v>
      </c>
      <c r="M824" s="295">
        <v>38</v>
      </c>
      <c r="N824" s="298">
        <v>4</v>
      </c>
      <c r="O824" s="310"/>
      <c r="P824" s="310"/>
    </row>
    <row r="825" spans="1:16" s="396" customFormat="1">
      <c r="A825" s="309" t="s">
        <v>351</v>
      </c>
      <c r="B825" s="291" t="s">
        <v>861</v>
      </c>
      <c r="C825" s="292" t="s">
        <v>1129</v>
      </c>
      <c r="D825" s="293"/>
      <c r="E825" s="294">
        <v>56</v>
      </c>
      <c r="F825" s="295"/>
      <c r="G825" s="295"/>
      <c r="H825" s="273"/>
      <c r="I825" s="296"/>
      <c r="J825" s="300"/>
      <c r="K825" s="297"/>
      <c r="L825" s="296">
        <v>110</v>
      </c>
      <c r="M825" s="295">
        <v>54</v>
      </c>
      <c r="N825" s="298">
        <v>4</v>
      </c>
      <c r="O825" s="310"/>
      <c r="P825" s="310"/>
    </row>
    <row r="826" spans="1:16" s="648" customFormat="1">
      <c r="A826" s="645" t="s">
        <v>78</v>
      </c>
      <c r="B826" s="53" t="s">
        <v>861</v>
      </c>
      <c r="C826" s="258" t="s">
        <v>1884</v>
      </c>
      <c r="D826" s="62"/>
      <c r="E826" s="261">
        <v>27.5</v>
      </c>
      <c r="F826" s="262"/>
      <c r="G826" s="262"/>
      <c r="H826" s="263"/>
      <c r="I826" s="264"/>
      <c r="J826" s="265"/>
      <c r="K826" s="662"/>
      <c r="L826" s="264">
        <v>46</v>
      </c>
      <c r="M826" s="262">
        <v>18.5</v>
      </c>
      <c r="N826" s="266">
        <v>6</v>
      </c>
      <c r="O826" s="647" t="s">
        <v>1858</v>
      </c>
      <c r="P826" s="647"/>
    </row>
    <row r="827" spans="1:16" s="648" customFormat="1">
      <c r="A827" s="645" t="s">
        <v>29</v>
      </c>
      <c r="B827" s="53" t="s">
        <v>861</v>
      </c>
      <c r="C827" s="258" t="s">
        <v>1884</v>
      </c>
      <c r="D827" s="62"/>
      <c r="E827" s="261">
        <v>34</v>
      </c>
      <c r="F827" s="262"/>
      <c r="G827" s="262"/>
      <c r="H827" s="263"/>
      <c r="I827" s="264"/>
      <c r="J827" s="265"/>
      <c r="K827" s="662"/>
      <c r="L827" s="264">
        <v>62</v>
      </c>
      <c r="M827" s="262">
        <v>28</v>
      </c>
      <c r="N827" s="266">
        <v>6</v>
      </c>
      <c r="O827" s="647" t="s">
        <v>1858</v>
      </c>
      <c r="P827" s="647"/>
    </row>
    <row r="828" spans="1:16" s="648" customFormat="1">
      <c r="A828" s="645" t="s">
        <v>351</v>
      </c>
      <c r="B828" s="53" t="s">
        <v>861</v>
      </c>
      <c r="C828" s="258" t="s">
        <v>1884</v>
      </c>
      <c r="D828" s="62"/>
      <c r="E828" s="261">
        <v>46</v>
      </c>
      <c r="F828" s="262"/>
      <c r="G828" s="262"/>
      <c r="H828" s="263"/>
      <c r="I828" s="264"/>
      <c r="J828" s="265"/>
      <c r="K828" s="662"/>
      <c r="L828" s="264">
        <v>84</v>
      </c>
      <c r="M828" s="262">
        <v>38</v>
      </c>
      <c r="N828" s="266">
        <v>6</v>
      </c>
      <c r="O828" s="647" t="s">
        <v>1858</v>
      </c>
      <c r="P828" s="647"/>
    </row>
    <row r="829" spans="1:16" s="648" customFormat="1">
      <c r="A829" s="645" t="s">
        <v>1885</v>
      </c>
      <c r="B829" s="53" t="s">
        <v>861</v>
      </c>
      <c r="C829" s="258" t="s">
        <v>1884</v>
      </c>
      <c r="D829" s="62"/>
      <c r="E829" s="261">
        <v>63</v>
      </c>
      <c r="F829" s="262"/>
      <c r="G829" s="262"/>
      <c r="H829" s="263"/>
      <c r="I829" s="264"/>
      <c r="J829" s="265"/>
      <c r="K829" s="662"/>
      <c r="L829" s="264">
        <v>121</v>
      </c>
      <c r="M829" s="262">
        <v>58</v>
      </c>
      <c r="N829" s="266">
        <v>6</v>
      </c>
      <c r="O829" s="647" t="s">
        <v>1858</v>
      </c>
      <c r="P829" s="647"/>
    </row>
    <row r="830" spans="1:16" s="648" customFormat="1">
      <c r="A830" s="645" t="s">
        <v>78</v>
      </c>
      <c r="B830" s="53" t="s">
        <v>861</v>
      </c>
      <c r="C830" s="258" t="s">
        <v>1499</v>
      </c>
      <c r="D830" s="62"/>
      <c r="E830" s="261">
        <v>38</v>
      </c>
      <c r="F830" s="262"/>
      <c r="G830" s="262"/>
      <c r="H830" s="263"/>
      <c r="I830" s="483" t="s">
        <v>1877</v>
      </c>
      <c r="J830" s="265"/>
      <c r="K830" s="662"/>
      <c r="L830" s="264">
        <v>75</v>
      </c>
      <c r="M830" s="262">
        <v>37</v>
      </c>
      <c r="N830" s="266">
        <v>5</v>
      </c>
      <c r="O830" s="647" t="s">
        <v>1872</v>
      </c>
      <c r="P830" s="647"/>
    </row>
    <row r="831" spans="1:16" s="648" customFormat="1">
      <c r="A831" s="645" t="s">
        <v>773</v>
      </c>
      <c r="B831" s="53" t="s">
        <v>861</v>
      </c>
      <c r="C831" s="258" t="s">
        <v>1499</v>
      </c>
      <c r="D831" s="62"/>
      <c r="E831" s="261">
        <v>52.5</v>
      </c>
      <c r="F831" s="262"/>
      <c r="G831" s="262"/>
      <c r="H831" s="263"/>
      <c r="I831" s="483" t="s">
        <v>1877</v>
      </c>
      <c r="J831" s="265"/>
      <c r="K831" s="662"/>
      <c r="L831" s="264">
        <v>102</v>
      </c>
      <c r="M831" s="262">
        <v>52.5</v>
      </c>
      <c r="N831" s="266">
        <v>5</v>
      </c>
      <c r="O831" s="647" t="s">
        <v>1872</v>
      </c>
      <c r="P831" s="647"/>
    </row>
    <row r="832" spans="1:16" s="648" customFormat="1">
      <c r="A832" s="645" t="s">
        <v>351</v>
      </c>
      <c r="B832" s="53" t="s">
        <v>861</v>
      </c>
      <c r="C832" s="258" t="s">
        <v>1499</v>
      </c>
      <c r="D832" s="62"/>
      <c r="E832" s="261">
        <v>72.5</v>
      </c>
      <c r="F832" s="262"/>
      <c r="G832" s="262"/>
      <c r="H832" s="263"/>
      <c r="I832" s="483" t="s">
        <v>1877</v>
      </c>
      <c r="J832" s="265"/>
      <c r="K832" s="662"/>
      <c r="L832" s="264">
        <v>142</v>
      </c>
      <c r="M832" s="262">
        <v>69.5</v>
      </c>
      <c r="N832" s="266">
        <v>5</v>
      </c>
      <c r="O832" s="647" t="s">
        <v>1872</v>
      </c>
      <c r="P832" s="647"/>
    </row>
    <row r="833" spans="1:16" s="396" customFormat="1">
      <c r="A833" s="309"/>
      <c r="B833" s="291"/>
      <c r="C833" s="292"/>
      <c r="D833" s="293"/>
      <c r="E833" s="294"/>
      <c r="F833" s="295"/>
      <c r="G833" s="295"/>
      <c r="H833" s="273"/>
      <c r="I833" s="296"/>
      <c r="J833" s="300"/>
      <c r="K833" s="297"/>
      <c r="L833" s="296"/>
      <c r="M833" s="295"/>
      <c r="N833" s="298"/>
      <c r="O833" s="310"/>
      <c r="P833" s="310"/>
    </row>
    <row r="834" spans="1:16" s="648" customFormat="1">
      <c r="A834" s="645" t="s">
        <v>78</v>
      </c>
      <c r="B834" s="53" t="s">
        <v>861</v>
      </c>
      <c r="C834" s="258" t="s">
        <v>1130</v>
      </c>
      <c r="D834" s="62"/>
      <c r="E834" s="261">
        <v>37</v>
      </c>
      <c r="F834" s="262"/>
      <c r="G834" s="262"/>
      <c r="H834" s="263"/>
      <c r="I834" s="264"/>
      <c r="J834" s="265"/>
      <c r="K834" s="662"/>
      <c r="L834" s="264">
        <v>70</v>
      </c>
      <c r="M834" s="262">
        <v>33</v>
      </c>
      <c r="N834" s="266">
        <v>4</v>
      </c>
      <c r="O834" s="647" t="s">
        <v>1873</v>
      </c>
      <c r="P834" s="647"/>
    </row>
    <row r="835" spans="1:16" s="648" customFormat="1">
      <c r="A835" s="645" t="s">
        <v>773</v>
      </c>
      <c r="B835" s="53" t="s">
        <v>861</v>
      </c>
      <c r="C835" s="258" t="s">
        <v>1130</v>
      </c>
      <c r="D835" s="62"/>
      <c r="E835" s="261">
        <v>42</v>
      </c>
      <c r="F835" s="262"/>
      <c r="G835" s="262"/>
      <c r="H835" s="263"/>
      <c r="I835" s="264"/>
      <c r="J835" s="265"/>
      <c r="K835" s="662"/>
      <c r="L835" s="264">
        <v>80</v>
      </c>
      <c r="M835" s="262">
        <v>38</v>
      </c>
      <c r="N835" s="266">
        <v>4</v>
      </c>
      <c r="O835" s="647" t="s">
        <v>1873</v>
      </c>
      <c r="P835" s="647"/>
    </row>
    <row r="836" spans="1:16" s="648" customFormat="1">
      <c r="A836" s="645" t="s">
        <v>351</v>
      </c>
      <c r="B836" s="53" t="s">
        <v>861</v>
      </c>
      <c r="C836" s="258" t="s">
        <v>1130</v>
      </c>
      <c r="D836" s="62"/>
      <c r="E836" s="261">
        <v>54.5</v>
      </c>
      <c r="F836" s="262"/>
      <c r="G836" s="262"/>
      <c r="H836" s="263"/>
      <c r="I836" s="264"/>
      <c r="J836" s="265"/>
      <c r="K836" s="662"/>
      <c r="L836" s="264">
        <v>105</v>
      </c>
      <c r="M836" s="262">
        <v>50.5</v>
      </c>
      <c r="N836" s="266">
        <v>4</v>
      </c>
      <c r="O836" s="647" t="s">
        <v>1873</v>
      </c>
      <c r="P836" s="647"/>
    </row>
    <row r="837" spans="1:16" s="648" customFormat="1">
      <c r="A837" s="645" t="s">
        <v>999</v>
      </c>
      <c r="B837" s="53" t="s">
        <v>861</v>
      </c>
      <c r="C837" s="258" t="s">
        <v>1375</v>
      </c>
      <c r="D837" s="62"/>
      <c r="E837" s="261">
        <v>65</v>
      </c>
      <c r="F837" s="649" t="s">
        <v>1874</v>
      </c>
      <c r="G837" s="262"/>
      <c r="H837" s="263"/>
      <c r="I837" s="483" t="s">
        <v>1877</v>
      </c>
      <c r="J837" s="265"/>
      <c r="K837" s="662"/>
      <c r="L837" s="264">
        <v>125</v>
      </c>
      <c r="M837" s="262">
        <v>60</v>
      </c>
      <c r="N837" s="266">
        <v>5</v>
      </c>
      <c r="O837" s="647" t="s">
        <v>1886</v>
      </c>
      <c r="P837" s="647"/>
    </row>
    <row r="838" spans="1:16" s="648" customFormat="1">
      <c r="A838" s="645" t="s">
        <v>773</v>
      </c>
      <c r="B838" s="53" t="s">
        <v>861</v>
      </c>
      <c r="C838" s="258" t="s">
        <v>1375</v>
      </c>
      <c r="D838" s="62"/>
      <c r="E838" s="261">
        <v>75</v>
      </c>
      <c r="F838" s="649" t="s">
        <v>1875</v>
      </c>
      <c r="G838" s="262"/>
      <c r="H838" s="263"/>
      <c r="I838" s="483" t="s">
        <v>1877</v>
      </c>
      <c r="J838" s="265"/>
      <c r="K838" s="662"/>
      <c r="L838" s="264">
        <v>145</v>
      </c>
      <c r="M838" s="262">
        <v>70</v>
      </c>
      <c r="N838" s="266">
        <v>5</v>
      </c>
      <c r="O838" s="647" t="s">
        <v>1886</v>
      </c>
      <c r="P838" s="647"/>
    </row>
    <row r="839" spans="1:16" s="648" customFormat="1">
      <c r="A839" s="645" t="s">
        <v>351</v>
      </c>
      <c r="B839" s="53" t="s">
        <v>861</v>
      </c>
      <c r="C839" s="258" t="s">
        <v>1375</v>
      </c>
      <c r="D839" s="62"/>
      <c r="E839" s="261">
        <v>99</v>
      </c>
      <c r="F839" s="649" t="s">
        <v>1876</v>
      </c>
      <c r="G839" s="262"/>
      <c r="H839" s="263"/>
      <c r="I839" s="483" t="s">
        <v>1877</v>
      </c>
      <c r="J839" s="265"/>
      <c r="K839" s="662"/>
      <c r="L839" s="264">
        <v>195</v>
      </c>
      <c r="M839" s="262">
        <v>96</v>
      </c>
      <c r="N839" s="266">
        <v>5</v>
      </c>
      <c r="O839" s="647" t="s">
        <v>1886</v>
      </c>
      <c r="P839" s="647"/>
    </row>
    <row r="840" spans="1:16" s="396" customFormat="1">
      <c r="A840" s="309"/>
      <c r="B840" s="291"/>
      <c r="C840" s="292"/>
      <c r="D840" s="293"/>
      <c r="E840" s="294"/>
      <c r="F840" s="295"/>
      <c r="G840" s="295"/>
      <c r="H840" s="273"/>
      <c r="I840" s="296"/>
      <c r="J840" s="300"/>
      <c r="K840" s="297"/>
      <c r="L840" s="296"/>
      <c r="M840" s="295"/>
      <c r="N840" s="298"/>
      <c r="O840" s="310"/>
      <c r="P840" s="310"/>
    </row>
    <row r="841" spans="1:16" s="396" customFormat="1">
      <c r="A841" s="309" t="s">
        <v>999</v>
      </c>
      <c r="B841" s="291" t="s">
        <v>861</v>
      </c>
      <c r="C841" s="292" t="s">
        <v>1131</v>
      </c>
      <c r="D841" s="293"/>
      <c r="E841" s="294">
        <v>45</v>
      </c>
      <c r="F841" s="295"/>
      <c r="G841" s="295"/>
      <c r="H841" s="273"/>
      <c r="I841" s="296"/>
      <c r="J841" s="300"/>
      <c r="K841" s="297"/>
      <c r="L841" s="296">
        <v>89</v>
      </c>
      <c r="M841" s="295">
        <v>44</v>
      </c>
      <c r="N841" s="298">
        <v>4</v>
      </c>
      <c r="O841" s="310"/>
      <c r="P841" s="310"/>
    </row>
    <row r="842" spans="1:16" s="396" customFormat="1">
      <c r="A842" s="309" t="s">
        <v>875</v>
      </c>
      <c r="B842" s="291" t="s">
        <v>861</v>
      </c>
      <c r="C842" s="292" t="s">
        <v>1131</v>
      </c>
      <c r="D842" s="293"/>
      <c r="E842" s="294">
        <v>52.5</v>
      </c>
      <c r="F842" s="295"/>
      <c r="G842" s="295"/>
      <c r="H842" s="273"/>
      <c r="I842" s="296"/>
      <c r="J842" s="300"/>
      <c r="K842" s="297"/>
      <c r="L842" s="296">
        <v>104</v>
      </c>
      <c r="M842" s="295">
        <v>51.5</v>
      </c>
      <c r="N842" s="298">
        <v>4</v>
      </c>
      <c r="O842" s="310"/>
      <c r="P842" s="310"/>
    </row>
    <row r="843" spans="1:16" s="396" customFormat="1">
      <c r="A843" s="309" t="s">
        <v>351</v>
      </c>
      <c r="B843" s="291" t="s">
        <v>861</v>
      </c>
      <c r="C843" s="292" t="s">
        <v>1131</v>
      </c>
      <c r="D843" s="293"/>
      <c r="E843" s="294">
        <v>67</v>
      </c>
      <c r="F843" s="295"/>
      <c r="G843" s="295"/>
      <c r="H843" s="273"/>
      <c r="I843" s="296"/>
      <c r="J843" s="300"/>
      <c r="K843" s="297"/>
      <c r="L843" s="296">
        <v>124</v>
      </c>
      <c r="M843" s="295">
        <v>57</v>
      </c>
      <c r="N843" s="298">
        <v>4</v>
      </c>
      <c r="O843" s="310"/>
      <c r="P843" s="310"/>
    </row>
    <row r="844" spans="1:16" s="396" customFormat="1">
      <c r="A844" s="309" t="s">
        <v>78</v>
      </c>
      <c r="B844" s="291" t="s">
        <v>861</v>
      </c>
      <c r="C844" s="292" t="s">
        <v>1132</v>
      </c>
      <c r="D844" s="293"/>
      <c r="E844" s="294">
        <v>45</v>
      </c>
      <c r="F844" s="295"/>
      <c r="G844" s="295"/>
      <c r="H844" s="273"/>
      <c r="I844" s="296"/>
      <c r="J844" s="300"/>
      <c r="K844" s="297"/>
      <c r="L844" s="296">
        <v>87</v>
      </c>
      <c r="M844" s="295">
        <v>42</v>
      </c>
      <c r="N844" s="298">
        <v>4</v>
      </c>
      <c r="O844" s="310"/>
      <c r="P844" s="310"/>
    </row>
    <row r="845" spans="1:16" s="396" customFormat="1">
      <c r="A845" s="309" t="s">
        <v>797</v>
      </c>
      <c r="B845" s="291" t="s">
        <v>861</v>
      </c>
      <c r="C845" s="292" t="s">
        <v>1132</v>
      </c>
      <c r="D845" s="293"/>
      <c r="E845" s="294">
        <v>52</v>
      </c>
      <c r="F845" s="295" t="s">
        <v>1133</v>
      </c>
      <c r="G845" s="295"/>
      <c r="H845" s="273"/>
      <c r="I845" s="296"/>
      <c r="J845" s="300"/>
      <c r="K845" s="297"/>
      <c r="L845" s="296">
        <v>104</v>
      </c>
      <c r="M845" s="295">
        <v>52</v>
      </c>
      <c r="N845" s="298">
        <v>4</v>
      </c>
      <c r="O845" s="310"/>
      <c r="P845" s="310"/>
    </row>
    <row r="846" spans="1:16" s="396" customFormat="1">
      <c r="A846" s="309" t="s">
        <v>29</v>
      </c>
      <c r="B846" s="291" t="s">
        <v>861</v>
      </c>
      <c r="C846" s="292" t="s">
        <v>1132</v>
      </c>
      <c r="D846" s="293"/>
      <c r="E846" s="294">
        <v>48</v>
      </c>
      <c r="F846" s="295"/>
      <c r="G846" s="295"/>
      <c r="H846" s="273"/>
      <c r="I846" s="296"/>
      <c r="J846" s="300"/>
      <c r="K846" s="297"/>
      <c r="L846" s="296">
        <v>95</v>
      </c>
      <c r="M846" s="295">
        <v>47</v>
      </c>
      <c r="N846" s="298">
        <v>4</v>
      </c>
      <c r="O846" s="310"/>
      <c r="P846" s="310"/>
    </row>
    <row r="847" spans="1:16" s="396" customFormat="1">
      <c r="A847" s="309" t="s">
        <v>351</v>
      </c>
      <c r="B847" s="291" t="s">
        <v>861</v>
      </c>
      <c r="C847" s="292" t="s">
        <v>1132</v>
      </c>
      <c r="D847" s="293"/>
      <c r="E847" s="294">
        <v>80</v>
      </c>
      <c r="F847" s="295"/>
      <c r="G847" s="295"/>
      <c r="H847" s="273"/>
      <c r="I847" s="296"/>
      <c r="J847" s="300"/>
      <c r="K847" s="297"/>
      <c r="L847" s="296">
        <v>157</v>
      </c>
      <c r="M847" s="295">
        <v>77</v>
      </c>
      <c r="N847" s="298">
        <v>4</v>
      </c>
      <c r="O847" s="310"/>
      <c r="P847" s="310"/>
    </row>
    <row r="848" spans="1:16" s="396" customFormat="1">
      <c r="A848" s="309" t="s">
        <v>1134</v>
      </c>
      <c r="B848" s="291" t="s">
        <v>861</v>
      </c>
      <c r="C848" s="292" t="s">
        <v>1135</v>
      </c>
      <c r="D848" s="293"/>
      <c r="E848" s="294">
        <v>54</v>
      </c>
      <c r="F848" s="295"/>
      <c r="G848" s="295"/>
      <c r="H848" s="273"/>
      <c r="I848" s="296"/>
      <c r="J848" s="300"/>
      <c r="K848" s="297"/>
      <c r="L848" s="296">
        <v>94</v>
      </c>
      <c r="M848" s="295">
        <v>40</v>
      </c>
      <c r="N848" s="298">
        <v>4</v>
      </c>
      <c r="O848" s="310"/>
      <c r="P848" s="310"/>
    </row>
    <row r="849" spans="1:16" s="396" customFormat="1">
      <c r="A849" s="309" t="s">
        <v>999</v>
      </c>
      <c r="B849" s="291" t="s">
        <v>861</v>
      </c>
      <c r="C849" s="292" t="s">
        <v>822</v>
      </c>
      <c r="D849" s="293"/>
      <c r="E849" s="294">
        <v>40</v>
      </c>
      <c r="F849" s="295"/>
      <c r="G849" s="295"/>
      <c r="H849" s="273"/>
      <c r="I849" s="296"/>
      <c r="J849" s="300"/>
      <c r="K849" s="297"/>
      <c r="L849" s="296">
        <v>73</v>
      </c>
      <c r="M849" s="295">
        <v>33</v>
      </c>
      <c r="N849" s="298">
        <v>4</v>
      </c>
      <c r="O849" s="310"/>
      <c r="P849" s="310"/>
    </row>
    <row r="850" spans="1:16" s="396" customFormat="1">
      <c r="A850" s="309" t="s">
        <v>773</v>
      </c>
      <c r="B850" s="291" t="s">
        <v>861</v>
      </c>
      <c r="C850" s="292" t="s">
        <v>822</v>
      </c>
      <c r="D850" s="293"/>
      <c r="E850" s="294">
        <v>51.5</v>
      </c>
      <c r="F850" s="295"/>
      <c r="G850" s="295"/>
      <c r="H850" s="273"/>
      <c r="I850" s="296"/>
      <c r="J850" s="300"/>
      <c r="K850" s="297"/>
      <c r="L850" s="296">
        <v>96</v>
      </c>
      <c r="M850" s="295">
        <v>44.5</v>
      </c>
      <c r="N850" s="298">
        <v>4</v>
      </c>
      <c r="O850" s="310"/>
      <c r="P850" s="310"/>
    </row>
    <row r="851" spans="1:16" s="396" customFormat="1">
      <c r="A851" s="309" t="s">
        <v>351</v>
      </c>
      <c r="B851" s="291" t="s">
        <v>861</v>
      </c>
      <c r="C851" s="292" t="s">
        <v>822</v>
      </c>
      <c r="D851" s="293"/>
      <c r="E851" s="294">
        <v>72.5</v>
      </c>
      <c r="F851" s="295"/>
      <c r="G851" s="295"/>
      <c r="H851" s="273"/>
      <c r="I851" s="296"/>
      <c r="J851" s="300"/>
      <c r="K851" s="297"/>
      <c r="L851" s="296">
        <v>135</v>
      </c>
      <c r="M851" s="295">
        <v>62.5</v>
      </c>
      <c r="N851" s="298">
        <v>4</v>
      </c>
      <c r="O851" s="310"/>
      <c r="P851" s="310"/>
    </row>
    <row r="852" spans="1:16" s="396" customFormat="1">
      <c r="A852" s="309" t="s">
        <v>999</v>
      </c>
      <c r="B852" s="291" t="s">
        <v>861</v>
      </c>
      <c r="C852" s="292" t="s">
        <v>1377</v>
      </c>
      <c r="D852" s="293"/>
      <c r="E852" s="294">
        <v>52</v>
      </c>
      <c r="F852" s="295"/>
      <c r="G852" s="295"/>
      <c r="H852" s="273"/>
      <c r="I852" s="296"/>
      <c r="J852" s="300"/>
      <c r="K852" s="297"/>
      <c r="L852" s="296">
        <v>102</v>
      </c>
      <c r="M852" s="295">
        <v>50</v>
      </c>
      <c r="N852" s="298">
        <v>6</v>
      </c>
      <c r="O852" s="310"/>
      <c r="P852" s="310"/>
    </row>
    <row r="853" spans="1:16" s="396" customFormat="1">
      <c r="A853" s="309" t="s">
        <v>773</v>
      </c>
      <c r="B853" s="291" t="s">
        <v>861</v>
      </c>
      <c r="C853" s="292" t="s">
        <v>1377</v>
      </c>
      <c r="D853" s="293"/>
      <c r="E853" s="294">
        <v>63</v>
      </c>
      <c r="F853" s="295"/>
      <c r="G853" s="295"/>
      <c r="H853" s="273"/>
      <c r="I853" s="296"/>
      <c r="J853" s="300"/>
      <c r="K853" s="297"/>
      <c r="L853" s="296">
        <v>124</v>
      </c>
      <c r="M853" s="295">
        <v>61</v>
      </c>
      <c r="N853" s="298">
        <v>6</v>
      </c>
      <c r="O853" s="310"/>
      <c r="P853" s="310"/>
    </row>
    <row r="854" spans="1:16" s="396" customFormat="1">
      <c r="A854" s="309" t="s">
        <v>351</v>
      </c>
      <c r="B854" s="291" t="s">
        <v>861</v>
      </c>
      <c r="C854" s="292" t="s">
        <v>1377</v>
      </c>
      <c r="D854" s="293"/>
      <c r="E854" s="294"/>
      <c r="F854" s="295" t="s">
        <v>115</v>
      </c>
      <c r="G854" s="295"/>
      <c r="H854" s="273"/>
      <c r="I854" s="296"/>
      <c r="J854" s="300"/>
      <c r="K854" s="297"/>
      <c r="L854" s="296"/>
      <c r="M854" s="295"/>
      <c r="N854" s="298">
        <v>6</v>
      </c>
      <c r="O854" s="310"/>
      <c r="P854" s="310"/>
    </row>
    <row r="855" spans="1:16" s="396" customFormat="1">
      <c r="A855" s="309" t="s">
        <v>78</v>
      </c>
      <c r="B855" s="291" t="s">
        <v>861</v>
      </c>
      <c r="C855" s="292" t="s">
        <v>1136</v>
      </c>
      <c r="D855" s="293"/>
      <c r="E855" s="294">
        <v>52</v>
      </c>
      <c r="F855" s="295"/>
      <c r="G855" s="295"/>
      <c r="H855" s="273"/>
      <c r="I855" s="296"/>
      <c r="J855" s="300"/>
      <c r="K855" s="297"/>
      <c r="L855" s="296">
        <v>105</v>
      </c>
      <c r="M855" s="295">
        <v>53</v>
      </c>
      <c r="N855" s="298">
        <v>4</v>
      </c>
      <c r="O855" s="310"/>
      <c r="P855" s="310"/>
    </row>
    <row r="856" spans="1:16" s="396" customFormat="1">
      <c r="A856" s="309" t="s">
        <v>797</v>
      </c>
      <c r="B856" s="291" t="s">
        <v>861</v>
      </c>
      <c r="C856" s="292" t="s">
        <v>1136</v>
      </c>
      <c r="D856" s="293"/>
      <c r="E856" s="294">
        <v>62</v>
      </c>
      <c r="F856" s="295" t="s">
        <v>1133</v>
      </c>
      <c r="G856" s="295"/>
      <c r="H856" s="273"/>
      <c r="I856" s="296"/>
      <c r="J856" s="300"/>
      <c r="K856" s="297"/>
      <c r="L856" s="296">
        <v>121</v>
      </c>
      <c r="M856" s="295">
        <v>59</v>
      </c>
      <c r="N856" s="298">
        <v>4</v>
      </c>
      <c r="O856" s="310"/>
      <c r="P856" s="310"/>
    </row>
    <row r="857" spans="1:16" s="396" customFormat="1">
      <c r="A857" s="309" t="s">
        <v>29</v>
      </c>
      <c r="B857" s="291" t="s">
        <v>861</v>
      </c>
      <c r="C857" s="292" t="s">
        <v>1136</v>
      </c>
      <c r="D857" s="293"/>
      <c r="E857" s="294">
        <v>55</v>
      </c>
      <c r="F857" s="295"/>
      <c r="G857" s="295"/>
      <c r="H857" s="273"/>
      <c r="I857" s="296"/>
      <c r="J857" s="300"/>
      <c r="K857" s="297"/>
      <c r="L857" s="296">
        <v>108</v>
      </c>
      <c r="M857" s="295">
        <v>53</v>
      </c>
      <c r="N857" s="298">
        <v>4</v>
      </c>
      <c r="O857" s="310"/>
      <c r="P857" s="310"/>
    </row>
    <row r="858" spans="1:16" s="396" customFormat="1">
      <c r="A858" s="309" t="s">
        <v>351</v>
      </c>
      <c r="B858" s="291" t="s">
        <v>861</v>
      </c>
      <c r="C858" s="292" t="s">
        <v>1136</v>
      </c>
      <c r="D858" s="293"/>
      <c r="E858" s="294">
        <v>86</v>
      </c>
      <c r="F858" s="295"/>
      <c r="G858" s="295"/>
      <c r="H858" s="273"/>
      <c r="I858" s="296"/>
      <c r="J858" s="300"/>
      <c r="K858" s="297"/>
      <c r="L858" s="296">
        <v>170</v>
      </c>
      <c r="M858" s="295">
        <v>84</v>
      </c>
      <c r="N858" s="298">
        <v>4</v>
      </c>
      <c r="O858" s="310"/>
      <c r="P858" s="310"/>
    </row>
    <row r="859" spans="1:16" s="648" customFormat="1">
      <c r="A859" s="645" t="s">
        <v>78</v>
      </c>
      <c r="B859" s="53" t="s">
        <v>861</v>
      </c>
      <c r="C859" s="258" t="s">
        <v>1881</v>
      </c>
      <c r="D859" s="62"/>
      <c r="E859" s="261">
        <v>54.5</v>
      </c>
      <c r="F859" s="649" t="s">
        <v>1879</v>
      </c>
      <c r="G859" s="262"/>
      <c r="H859" s="263"/>
      <c r="I859" s="483" t="s">
        <v>1880</v>
      </c>
      <c r="J859" s="265"/>
      <c r="K859" s="662"/>
      <c r="L859" s="264">
        <v>104</v>
      </c>
      <c r="M859" s="262">
        <v>49.5</v>
      </c>
      <c r="N859" s="266">
        <v>5</v>
      </c>
      <c r="O859" s="647" t="s">
        <v>1878</v>
      </c>
      <c r="P859" s="647"/>
    </row>
    <row r="860" spans="1:16" s="648" customFormat="1">
      <c r="A860" s="645" t="s">
        <v>773</v>
      </c>
      <c r="B860" s="53" t="s">
        <v>861</v>
      </c>
      <c r="C860" s="258" t="s">
        <v>1881</v>
      </c>
      <c r="D860" s="62"/>
      <c r="E860" s="261">
        <v>57.5</v>
      </c>
      <c r="F860" s="262"/>
      <c r="G860" s="262"/>
      <c r="H860" s="263"/>
      <c r="I860" s="483" t="s">
        <v>1880</v>
      </c>
      <c r="J860" s="265"/>
      <c r="K860" s="662"/>
      <c r="L860" s="264">
        <v>110</v>
      </c>
      <c r="M860" s="262">
        <v>52.5</v>
      </c>
      <c r="N860" s="266">
        <v>5</v>
      </c>
      <c r="O860" s="647" t="s">
        <v>1878</v>
      </c>
      <c r="P860" s="647"/>
    </row>
    <row r="861" spans="1:16" s="648" customFormat="1">
      <c r="A861" s="645" t="s">
        <v>351</v>
      </c>
      <c r="B861" s="53" t="s">
        <v>861</v>
      </c>
      <c r="C861" s="258" t="s">
        <v>1881</v>
      </c>
      <c r="D861" s="62"/>
      <c r="E861" s="261">
        <v>89</v>
      </c>
      <c r="F861" s="262"/>
      <c r="G861" s="262"/>
      <c r="H861" s="263"/>
      <c r="I861" s="483" t="s">
        <v>1880</v>
      </c>
      <c r="J861" s="265"/>
      <c r="K861" s="662"/>
      <c r="L861" s="264">
        <v>165</v>
      </c>
      <c r="M861" s="262">
        <v>76</v>
      </c>
      <c r="N861" s="266">
        <v>5</v>
      </c>
      <c r="O861" s="647" t="s">
        <v>1878</v>
      </c>
      <c r="P861" s="647"/>
    </row>
    <row r="862" spans="1:16" s="396" customFormat="1">
      <c r="A862" s="309" t="s">
        <v>78</v>
      </c>
      <c r="B862" s="291" t="s">
        <v>861</v>
      </c>
      <c r="C862" s="292" t="s">
        <v>1137</v>
      </c>
      <c r="D862" s="293"/>
      <c r="E862" s="294">
        <v>61</v>
      </c>
      <c r="F862" s="295"/>
      <c r="G862" s="295"/>
      <c r="H862" s="273"/>
      <c r="I862" s="296"/>
      <c r="J862" s="300"/>
      <c r="K862" s="297"/>
      <c r="L862" s="296">
        <v>110</v>
      </c>
      <c r="M862" s="295">
        <v>49</v>
      </c>
      <c r="N862" s="298">
        <v>4</v>
      </c>
      <c r="O862" s="310"/>
      <c r="P862" s="310"/>
    </row>
    <row r="863" spans="1:16" s="396" customFormat="1">
      <c r="A863" s="309" t="s">
        <v>29</v>
      </c>
      <c r="B863" s="291" t="s">
        <v>861</v>
      </c>
      <c r="C863" s="292" t="s">
        <v>1137</v>
      </c>
      <c r="D863" s="293"/>
      <c r="E863" s="294">
        <v>69</v>
      </c>
      <c r="F863" s="295"/>
      <c r="G863" s="295"/>
      <c r="H863" s="273"/>
      <c r="I863" s="296"/>
      <c r="J863" s="300"/>
      <c r="K863" s="297"/>
      <c r="L863" s="296">
        <v>121</v>
      </c>
      <c r="M863" s="295">
        <v>52</v>
      </c>
      <c r="N863" s="298">
        <v>4</v>
      </c>
      <c r="O863" s="310"/>
      <c r="P863" s="310"/>
    </row>
    <row r="864" spans="1:16" s="396" customFormat="1">
      <c r="A864" s="309" t="s">
        <v>351</v>
      </c>
      <c r="B864" s="291" t="s">
        <v>861</v>
      </c>
      <c r="C864" s="292" t="s">
        <v>1137</v>
      </c>
      <c r="D864" s="293"/>
      <c r="E864" s="294">
        <v>75</v>
      </c>
      <c r="F864" s="295"/>
      <c r="G864" s="295"/>
      <c r="H864" s="273"/>
      <c r="I864" s="296"/>
      <c r="J864" s="300"/>
      <c r="K864" s="297"/>
      <c r="L864" s="296">
        <v>132</v>
      </c>
      <c r="M864" s="295">
        <v>57</v>
      </c>
      <c r="N864" s="298">
        <v>4</v>
      </c>
      <c r="O864" s="310"/>
      <c r="P864" s="310"/>
    </row>
    <row r="865" spans="1:16" s="648" customFormat="1">
      <c r="A865" s="645" t="s">
        <v>78</v>
      </c>
      <c r="B865" s="53" t="s">
        <v>861</v>
      </c>
      <c r="C865" s="258" t="s">
        <v>1882</v>
      </c>
      <c r="D865" s="62"/>
      <c r="E865" s="261">
        <v>49</v>
      </c>
      <c r="F865" s="262" t="s">
        <v>1883</v>
      </c>
      <c r="G865" s="262"/>
      <c r="H865" s="263"/>
      <c r="I865" s="264"/>
      <c r="J865" s="265"/>
      <c r="K865" s="662"/>
      <c r="L865" s="264">
        <v>92</v>
      </c>
      <c r="M865" s="262">
        <v>43</v>
      </c>
      <c r="N865" s="266">
        <v>4</v>
      </c>
      <c r="O865" s="647" t="s">
        <v>1878</v>
      </c>
      <c r="P865" s="647"/>
    </row>
    <row r="866" spans="1:16" s="648" customFormat="1">
      <c r="A866" s="645" t="s">
        <v>1376</v>
      </c>
      <c r="B866" s="53" t="s">
        <v>861</v>
      </c>
      <c r="C866" s="258" t="s">
        <v>1882</v>
      </c>
      <c r="D866" s="62"/>
      <c r="E866" s="261">
        <v>50</v>
      </c>
      <c r="F866" s="262"/>
      <c r="G866" s="262"/>
      <c r="H866" s="263"/>
      <c r="I866" s="264"/>
      <c r="J866" s="265"/>
      <c r="K866" s="662"/>
      <c r="L866" s="264">
        <v>94</v>
      </c>
      <c r="M866" s="262">
        <v>44</v>
      </c>
      <c r="N866" s="266">
        <v>4</v>
      </c>
      <c r="O866" s="647" t="s">
        <v>1878</v>
      </c>
      <c r="P866" s="647"/>
    </row>
    <row r="867" spans="1:16" s="648" customFormat="1">
      <c r="A867" s="645" t="s">
        <v>395</v>
      </c>
      <c r="B867" s="53" t="s">
        <v>861</v>
      </c>
      <c r="C867" s="258" t="s">
        <v>1882</v>
      </c>
      <c r="D867" s="62"/>
      <c r="E867" s="261">
        <v>72</v>
      </c>
      <c r="F867" s="262"/>
      <c r="G867" s="262"/>
      <c r="H867" s="263"/>
      <c r="I867" s="264"/>
      <c r="J867" s="265"/>
      <c r="K867" s="662"/>
      <c r="L867" s="264">
        <v>138</v>
      </c>
      <c r="M867" s="262">
        <v>66</v>
      </c>
      <c r="N867" s="266">
        <v>4</v>
      </c>
      <c r="O867" s="647" t="s">
        <v>1878</v>
      </c>
      <c r="P867" s="647"/>
    </row>
    <row r="868" spans="1:16" s="396" customFormat="1">
      <c r="A868" s="309" t="s">
        <v>78</v>
      </c>
      <c r="B868" s="291" t="s">
        <v>861</v>
      </c>
      <c r="C868" s="292" t="s">
        <v>1378</v>
      </c>
      <c r="D868" s="293"/>
      <c r="E868" s="294">
        <v>50</v>
      </c>
      <c r="F868" s="295"/>
      <c r="G868" s="295"/>
      <c r="H868" s="273"/>
      <c r="I868" s="296"/>
      <c r="J868" s="300"/>
      <c r="K868" s="297"/>
      <c r="L868" s="296">
        <v>94</v>
      </c>
      <c r="M868" s="295">
        <v>44</v>
      </c>
      <c r="N868" s="298">
        <v>6</v>
      </c>
      <c r="O868" s="310"/>
      <c r="P868" s="310"/>
    </row>
    <row r="869" spans="1:16" s="396" customFormat="1">
      <c r="A869" s="309" t="s">
        <v>1376</v>
      </c>
      <c r="B869" s="291" t="s">
        <v>861</v>
      </c>
      <c r="C869" s="292" t="s">
        <v>1378</v>
      </c>
      <c r="D869" s="293"/>
      <c r="E869" s="294">
        <v>55</v>
      </c>
      <c r="F869" s="295"/>
      <c r="G869" s="295"/>
      <c r="H869" s="273"/>
      <c r="I869" s="296"/>
      <c r="J869" s="300"/>
      <c r="K869" s="297"/>
      <c r="L869" s="296">
        <v>104</v>
      </c>
      <c r="M869" s="295">
        <v>49</v>
      </c>
      <c r="N869" s="298">
        <v>6</v>
      </c>
      <c r="O869" s="310"/>
      <c r="P869" s="310"/>
    </row>
    <row r="870" spans="1:16" s="396" customFormat="1">
      <c r="A870" s="309" t="s">
        <v>395</v>
      </c>
      <c r="B870" s="291" t="s">
        <v>861</v>
      </c>
      <c r="C870" s="292" t="s">
        <v>1378</v>
      </c>
      <c r="D870" s="293"/>
      <c r="E870" s="294">
        <v>75</v>
      </c>
      <c r="F870" s="295"/>
      <c r="G870" s="295"/>
      <c r="H870" s="273"/>
      <c r="I870" s="296"/>
      <c r="J870" s="300"/>
      <c r="K870" s="297"/>
      <c r="L870" s="296">
        <v>144</v>
      </c>
      <c r="M870" s="295">
        <v>69</v>
      </c>
      <c r="N870" s="298">
        <v>6</v>
      </c>
      <c r="O870" s="310"/>
      <c r="P870" s="310"/>
    </row>
    <row r="871" spans="1:16" s="396" customFormat="1">
      <c r="A871" s="309"/>
      <c r="B871" s="291"/>
      <c r="C871" s="292"/>
      <c r="D871" s="293"/>
      <c r="E871" s="294"/>
      <c r="F871" s="295"/>
      <c r="G871" s="295"/>
      <c r="H871" s="273"/>
      <c r="I871" s="296"/>
      <c r="J871" s="300"/>
      <c r="K871" s="297"/>
      <c r="L871" s="296"/>
      <c r="M871" s="295"/>
      <c r="N871" s="298"/>
      <c r="O871" s="310"/>
      <c r="P871" s="310"/>
    </row>
    <row r="872" spans="1:16" s="396" customFormat="1">
      <c r="A872" s="309"/>
      <c r="B872" s="291"/>
      <c r="C872" s="292"/>
      <c r="D872" s="293"/>
      <c r="E872" s="294"/>
      <c r="F872" s="295"/>
      <c r="G872" s="295"/>
      <c r="H872" s="273"/>
      <c r="I872" s="296"/>
      <c r="J872" s="300"/>
      <c r="K872" s="297"/>
      <c r="L872" s="296"/>
      <c r="M872" s="295"/>
      <c r="N872" s="298"/>
      <c r="O872" s="310"/>
      <c r="P872" s="310"/>
    </row>
    <row r="873" spans="1:16" s="396" customFormat="1">
      <c r="A873" s="309"/>
      <c r="B873" s="291"/>
      <c r="C873" s="292"/>
      <c r="D873" s="293"/>
      <c r="E873" s="294"/>
      <c r="F873" s="295"/>
      <c r="G873" s="295"/>
      <c r="H873" s="273"/>
      <c r="I873" s="296"/>
      <c r="J873" s="300"/>
      <c r="K873" s="297"/>
      <c r="L873" s="296"/>
      <c r="M873" s="295"/>
      <c r="N873" s="298"/>
      <c r="O873" s="310"/>
      <c r="P873" s="310"/>
    </row>
    <row r="874" spans="1:16" s="396" customFormat="1">
      <c r="A874" s="309"/>
      <c r="B874" s="291"/>
      <c r="C874" s="292"/>
      <c r="D874" s="293"/>
      <c r="E874" s="294"/>
      <c r="F874" s="295"/>
      <c r="G874" s="295"/>
      <c r="H874" s="273"/>
      <c r="I874" s="296"/>
      <c r="J874" s="300"/>
      <c r="K874" s="297"/>
      <c r="L874" s="296"/>
      <c r="M874" s="295"/>
      <c r="N874" s="298"/>
      <c r="O874" s="310"/>
      <c r="P874" s="310"/>
    </row>
    <row r="875" spans="1:16" s="396" customFormat="1" ht="16.5" thickBot="1">
      <c r="A875" s="882" t="s">
        <v>748</v>
      </c>
      <c r="B875" s="883"/>
      <c r="C875" s="883"/>
      <c r="D875" s="883"/>
      <c r="E875" s="883"/>
      <c r="F875" s="883"/>
      <c r="G875" s="883"/>
      <c r="H875" s="883"/>
      <c r="I875" s="883"/>
      <c r="J875" s="883"/>
      <c r="K875" s="883"/>
      <c r="L875" s="883"/>
      <c r="M875" s="883"/>
      <c r="N875" s="884"/>
      <c r="O875" s="310" t="s">
        <v>1138</v>
      </c>
    </row>
    <row r="876" spans="1:16" s="396" customFormat="1">
      <c r="A876" s="756" t="s">
        <v>843</v>
      </c>
      <c r="B876" s="322"/>
      <c r="C876" s="322"/>
      <c r="D876" s="756" t="s">
        <v>1644</v>
      </c>
      <c r="E876" s="322"/>
      <c r="F876" s="322"/>
      <c r="G876" s="758" t="s">
        <v>1645</v>
      </c>
      <c r="H876" s="322"/>
      <c r="I876" s="322"/>
      <c r="J876" s="322"/>
      <c r="K876" s="322"/>
      <c r="L876" s="322"/>
      <c r="M876" s="322"/>
      <c r="N876" s="322"/>
      <c r="O876" s="310" t="s">
        <v>1139</v>
      </c>
    </row>
    <row r="877" spans="1:16" s="396" customFormat="1">
      <c r="A877" s="700" t="s">
        <v>1646</v>
      </c>
      <c r="B877" s="322"/>
      <c r="C877" s="610">
        <v>80</v>
      </c>
      <c r="D877" s="700" t="s">
        <v>1647</v>
      </c>
      <c r="E877" s="322"/>
      <c r="F877" s="610">
        <v>80</v>
      </c>
      <c r="G877" s="759" t="s">
        <v>1648</v>
      </c>
      <c r="H877" s="322"/>
      <c r="I877" s="610">
        <v>90</v>
      </c>
      <c r="J877" s="322"/>
      <c r="K877" s="322"/>
      <c r="L877" s="322"/>
      <c r="M877" s="322"/>
      <c r="N877" s="322"/>
      <c r="O877" s="310" t="s">
        <v>1140</v>
      </c>
    </row>
    <row r="878" spans="1:16" s="396" customFormat="1">
      <c r="A878" s="700" t="s">
        <v>1649</v>
      </c>
      <c r="B878" s="322"/>
      <c r="C878" s="610">
        <v>3</v>
      </c>
      <c r="D878" s="700" t="s">
        <v>1650</v>
      </c>
      <c r="E878" s="322"/>
      <c r="F878" s="610">
        <v>8.5</v>
      </c>
      <c r="G878" s="758" t="s">
        <v>1651</v>
      </c>
      <c r="H878" s="322"/>
      <c r="I878" s="322"/>
      <c r="J878" s="322"/>
      <c r="K878" s="322"/>
      <c r="L878" s="322"/>
      <c r="M878" s="322"/>
      <c r="N878" s="322"/>
      <c r="O878" s="310" t="s">
        <v>1141</v>
      </c>
    </row>
    <row r="879" spans="1:16" s="396" customFormat="1">
      <c r="A879" s="756" t="s">
        <v>1652</v>
      </c>
      <c r="B879" s="322"/>
      <c r="C879" s="322"/>
      <c r="D879" s="756" t="s">
        <v>1653</v>
      </c>
      <c r="E879" s="322"/>
      <c r="F879" s="322"/>
      <c r="G879" s="759" t="s">
        <v>1654</v>
      </c>
      <c r="H879" s="322"/>
      <c r="I879" s="610">
        <v>100</v>
      </c>
      <c r="J879" s="700" t="s">
        <v>1655</v>
      </c>
      <c r="K879" s="322"/>
      <c r="L879" s="610">
        <v>130</v>
      </c>
      <c r="M879" s="322"/>
      <c r="N879" s="322"/>
      <c r="O879" s="396" t="s">
        <v>1142</v>
      </c>
    </row>
    <row r="880" spans="1:16" s="396" customFormat="1">
      <c r="A880" s="700" t="s">
        <v>1656</v>
      </c>
      <c r="B880" s="322"/>
      <c r="C880" s="610">
        <v>19.5</v>
      </c>
      <c r="D880" s="700" t="s">
        <v>1657</v>
      </c>
      <c r="E880" s="322"/>
      <c r="F880" s="610">
        <v>80</v>
      </c>
      <c r="G880" s="759" t="s">
        <v>1658</v>
      </c>
      <c r="H880" s="322"/>
      <c r="I880" s="610">
        <v>170</v>
      </c>
      <c r="J880" s="700" t="s">
        <v>1655</v>
      </c>
      <c r="K880" s="322"/>
      <c r="L880" s="610">
        <v>235</v>
      </c>
      <c r="M880" s="322"/>
      <c r="N880" s="322"/>
      <c r="O880" s="396" t="s">
        <v>1143</v>
      </c>
    </row>
    <row r="881" spans="1:16" s="396" customFormat="1">
      <c r="A881" s="700"/>
      <c r="B881" s="322"/>
      <c r="C881" s="322"/>
      <c r="D881" s="700" t="s">
        <v>1659</v>
      </c>
      <c r="E881" s="322"/>
      <c r="F881" s="610">
        <v>2</v>
      </c>
      <c r="G881" s="759" t="s">
        <v>1660</v>
      </c>
      <c r="H881" s="322"/>
      <c r="I881" s="610">
        <v>8.5</v>
      </c>
      <c r="J881" s="700"/>
      <c r="K881" s="322"/>
      <c r="L881" s="322"/>
      <c r="M881" s="322"/>
      <c r="N881" s="322"/>
    </row>
    <row r="882" spans="1:16" s="396" customFormat="1">
      <c r="A882" s="700" t="s">
        <v>1661</v>
      </c>
      <c r="B882" s="322"/>
      <c r="C882" s="610">
        <v>11</v>
      </c>
      <c r="D882" s="700" t="s">
        <v>1649</v>
      </c>
      <c r="E882" s="322"/>
      <c r="F882" s="610">
        <v>3</v>
      </c>
      <c r="G882" s="759" t="s">
        <v>1662</v>
      </c>
      <c r="H882" s="322"/>
      <c r="I882" s="610">
        <v>8</v>
      </c>
      <c r="J882" s="700"/>
      <c r="K882" s="322"/>
      <c r="L882" s="322"/>
      <c r="M882" s="322"/>
      <c r="N882" s="322"/>
    </row>
    <row r="883" spans="1:16" s="396" customFormat="1" ht="16.5" thickBot="1">
      <c r="A883" s="757" t="s">
        <v>1663</v>
      </c>
      <c r="B883" s="322"/>
      <c r="C883" s="322"/>
      <c r="D883" s="322"/>
      <c r="E883" s="322"/>
      <c r="F883" s="322"/>
      <c r="G883" s="322"/>
      <c r="H883" s="322"/>
      <c r="I883" s="322"/>
      <c r="J883" s="700"/>
      <c r="K883" s="322"/>
      <c r="L883" s="322"/>
      <c r="M883" s="322"/>
      <c r="N883" s="322"/>
    </row>
    <row r="884" spans="1:16" s="396" customFormat="1">
      <c r="A884" s="700" t="s">
        <v>416</v>
      </c>
      <c r="B884" s="322"/>
      <c r="C884" s="339">
        <v>6.5</v>
      </c>
      <c r="D884" s="322"/>
      <c r="E884" s="700" t="s">
        <v>730</v>
      </c>
      <c r="F884" s="322"/>
      <c r="G884" s="339">
        <v>5</v>
      </c>
      <c r="H884" s="322"/>
      <c r="I884" s="700" t="s">
        <v>607</v>
      </c>
      <c r="J884" s="700"/>
      <c r="K884" s="269">
        <v>9.5</v>
      </c>
      <c r="L884" s="700" t="s">
        <v>754</v>
      </c>
      <c r="M884" s="404">
        <v>14</v>
      </c>
      <c r="N884" s="322"/>
    </row>
    <row r="885" spans="1:16" s="396" customFormat="1">
      <c r="A885" s="700"/>
      <c r="B885" s="322"/>
      <c r="C885" s="322"/>
      <c r="D885" s="322"/>
      <c r="E885" s="322"/>
      <c r="F885" s="322"/>
      <c r="G885" s="322"/>
      <c r="H885" s="322"/>
      <c r="I885" s="322"/>
      <c r="J885" s="700"/>
      <c r="K885" s="322"/>
      <c r="L885" s="322"/>
      <c r="M885" s="322"/>
      <c r="N885" s="322"/>
      <c r="O885" s="396" t="s">
        <v>1144</v>
      </c>
    </row>
    <row r="886" spans="1:16" s="396" customFormat="1">
      <c r="A886" s="700" t="s">
        <v>1664</v>
      </c>
      <c r="B886" s="322"/>
      <c r="C886" s="322"/>
      <c r="D886" s="322"/>
      <c r="E886" s="322"/>
      <c r="F886" s="700" t="s">
        <v>1665</v>
      </c>
      <c r="G886" s="322"/>
      <c r="H886" s="322"/>
      <c r="I886" s="322"/>
      <c r="J886" s="700" t="s">
        <v>1666</v>
      </c>
      <c r="K886" s="322"/>
      <c r="L886" s="322"/>
      <c r="M886" s="322"/>
      <c r="N886" s="322"/>
      <c r="O886" s="310" t="s">
        <v>0</v>
      </c>
    </row>
    <row r="887" spans="1:16" s="396" customFormat="1">
      <c r="A887" s="700" t="s">
        <v>1667</v>
      </c>
      <c r="B887" s="610">
        <v>14</v>
      </c>
      <c r="C887" s="322"/>
      <c r="D887" s="322"/>
      <c r="E887" s="322"/>
      <c r="F887" s="700" t="s">
        <v>1668</v>
      </c>
      <c r="G887" s="322"/>
      <c r="H887" s="322"/>
      <c r="I887" s="610">
        <v>24</v>
      </c>
      <c r="J887" s="700" t="s">
        <v>1669</v>
      </c>
      <c r="K887" s="322"/>
      <c r="L887" s="610">
        <v>16</v>
      </c>
      <c r="M887" s="322"/>
      <c r="N887" s="322"/>
      <c r="O887" s="310"/>
    </row>
    <row r="888" spans="1:16" s="396" customFormat="1">
      <c r="A888" s="700" t="s">
        <v>1644</v>
      </c>
      <c r="B888" s="610">
        <v>14</v>
      </c>
      <c r="C888" s="322"/>
      <c r="D888" s="322"/>
      <c r="E888" s="322"/>
      <c r="F888" s="700" t="s">
        <v>1670</v>
      </c>
      <c r="G888" s="322"/>
      <c r="H888" s="322"/>
      <c r="I888" s="610">
        <v>18</v>
      </c>
      <c r="J888" s="700" t="s">
        <v>1671</v>
      </c>
      <c r="K888" s="322"/>
      <c r="L888" s="610">
        <v>16</v>
      </c>
      <c r="M888" s="322"/>
      <c r="N888" s="322"/>
      <c r="O888" s="310" t="s">
        <v>580</v>
      </c>
    </row>
    <row r="889" spans="1:16" s="396" customFormat="1">
      <c r="A889" s="700" t="s">
        <v>1653</v>
      </c>
      <c r="B889" s="610">
        <v>14</v>
      </c>
      <c r="C889" s="322"/>
      <c r="D889" s="322"/>
      <c r="E889" s="322"/>
      <c r="F889" s="700" t="s">
        <v>1671</v>
      </c>
      <c r="G889" s="322"/>
      <c r="H889" s="322"/>
      <c r="I889" s="610">
        <v>18</v>
      </c>
      <c r="J889" s="700" t="s">
        <v>1672</v>
      </c>
      <c r="K889" s="322"/>
      <c r="L889" s="610">
        <v>16</v>
      </c>
      <c r="M889" s="322"/>
      <c r="N889" s="322"/>
      <c r="O889" s="396" t="s">
        <v>435</v>
      </c>
    </row>
    <row r="890" spans="1:16" s="396" customFormat="1">
      <c r="A890" s="700" t="s">
        <v>1673</v>
      </c>
      <c r="B890" s="610">
        <v>13</v>
      </c>
      <c r="C890" s="322"/>
      <c r="D890" s="322"/>
      <c r="E890" s="322"/>
      <c r="F890" s="700" t="s">
        <v>1674</v>
      </c>
      <c r="G890" s="322"/>
      <c r="H890" s="322"/>
      <c r="I890" s="610">
        <v>18</v>
      </c>
      <c r="J890" s="700" t="s">
        <v>1675</v>
      </c>
      <c r="K890" s="322"/>
      <c r="L890" s="610">
        <v>16</v>
      </c>
      <c r="M890" s="322"/>
      <c r="N890" s="322"/>
      <c r="O890" s="396" t="s">
        <v>803</v>
      </c>
    </row>
    <row r="891" spans="1:16" s="396" customFormat="1">
      <c r="A891" s="322"/>
      <c r="B891" s="322"/>
      <c r="C891" s="322"/>
      <c r="D891" s="322"/>
      <c r="E891" s="322"/>
      <c r="F891" s="700" t="s">
        <v>1676</v>
      </c>
      <c r="G891" s="322"/>
      <c r="H891" s="322"/>
      <c r="I891" s="610">
        <v>18</v>
      </c>
      <c r="J891" s="700" t="s">
        <v>1677</v>
      </c>
      <c r="K891" s="322"/>
      <c r="L891" s="610">
        <v>16</v>
      </c>
      <c r="M891" s="322"/>
      <c r="N891" s="322"/>
      <c r="O891" s="396" t="s">
        <v>436</v>
      </c>
    </row>
    <row r="892" spans="1:16" s="396" customFormat="1">
      <c r="A892" s="322"/>
      <c r="B892" s="322"/>
      <c r="C892" s="322"/>
      <c r="D892" s="322"/>
      <c r="E892" s="322"/>
      <c r="F892" s="700" t="s">
        <v>1677</v>
      </c>
      <c r="G892" s="322"/>
      <c r="H892" s="322"/>
      <c r="I892" s="610">
        <v>18</v>
      </c>
      <c r="J892" s="700" t="s">
        <v>1667</v>
      </c>
      <c r="K892" s="322"/>
      <c r="L892" s="610">
        <v>12</v>
      </c>
      <c r="M892" s="322"/>
      <c r="N892" s="322"/>
      <c r="O892" s="272"/>
    </row>
    <row r="893" spans="1:16" s="396" customFormat="1">
      <c r="A893" s="322"/>
      <c r="B893" s="322"/>
      <c r="C893" s="322"/>
      <c r="D893" s="322"/>
      <c r="E893" s="322"/>
      <c r="F893" s="322"/>
      <c r="G893" s="322"/>
      <c r="H893" s="322"/>
      <c r="I893" s="322"/>
      <c r="J893" s="700" t="s">
        <v>1678</v>
      </c>
      <c r="K893" s="322"/>
      <c r="L893" s="610">
        <v>10</v>
      </c>
      <c r="M893" s="322"/>
      <c r="N893" s="322"/>
    </row>
    <row r="894" spans="1:16" s="396" customFormat="1">
      <c r="A894" s="322"/>
      <c r="B894" s="322"/>
      <c r="C894" s="322"/>
      <c r="D894" s="322"/>
      <c r="E894" s="322"/>
      <c r="F894" s="322"/>
      <c r="G894" s="322"/>
      <c r="H894" s="322"/>
      <c r="I894" s="322"/>
      <c r="J894" s="322"/>
      <c r="K894" s="322"/>
      <c r="L894" s="322"/>
      <c r="M894" s="322"/>
      <c r="N894" s="322"/>
      <c r="O894" s="272"/>
    </row>
    <row r="895" spans="1:16" s="396" customFormat="1">
      <c r="A895" s="405"/>
      <c r="B895" s="406"/>
      <c r="C895" s="406"/>
      <c r="D895" s="406"/>
      <c r="E895" s="406"/>
      <c r="F895" s="406"/>
      <c r="G895" s="406"/>
      <c r="H895" s="273"/>
      <c r="I895" s="296"/>
      <c r="J895" s="300"/>
      <c r="K895" s="300"/>
      <c r="L895" s="290"/>
      <c r="M895" s="290"/>
      <c r="N895" s="290"/>
    </row>
    <row r="896" spans="1:16" s="648" customFormat="1">
      <c r="A896" s="652" t="s">
        <v>652</v>
      </c>
      <c r="B896" s="522" t="s">
        <v>1982</v>
      </c>
      <c r="C896" s="258" t="s">
        <v>1983</v>
      </c>
      <c r="D896" s="62"/>
      <c r="E896" s="261">
        <v>29.5</v>
      </c>
      <c r="F896" s="262"/>
      <c r="G896" s="262"/>
      <c r="H896" s="263"/>
      <c r="I896" s="491"/>
      <c r="J896" s="491"/>
      <c r="K896" s="491"/>
      <c r="L896" s="264">
        <v>52</v>
      </c>
      <c r="M896" s="262">
        <v>24.5</v>
      </c>
      <c r="N896" s="266">
        <v>3</v>
      </c>
      <c r="P896" s="647"/>
    </row>
    <row r="897" spans="1:16" s="648" customFormat="1">
      <c r="A897" s="652" t="s">
        <v>651</v>
      </c>
      <c r="B897" s="522" t="s">
        <v>1982</v>
      </c>
      <c r="C897" s="258" t="s">
        <v>1983</v>
      </c>
      <c r="D897" s="62"/>
      <c r="E897" s="261">
        <v>30.5</v>
      </c>
      <c r="F897" s="262"/>
      <c r="G897" s="262"/>
      <c r="H897" s="263"/>
      <c r="I897" s="491"/>
      <c r="J897" s="491"/>
      <c r="K897" s="491"/>
      <c r="L897" s="264">
        <v>53.5</v>
      </c>
      <c r="M897" s="262">
        <v>23.5</v>
      </c>
      <c r="N897" s="266">
        <v>3</v>
      </c>
      <c r="O897" s="647"/>
      <c r="P897" s="647"/>
    </row>
    <row r="898" spans="1:16" s="648" customFormat="1">
      <c r="A898" s="652"/>
      <c r="B898" s="53" t="s">
        <v>372</v>
      </c>
      <c r="C898" s="258" t="s">
        <v>1984</v>
      </c>
      <c r="D898" s="62"/>
      <c r="E898" s="261">
        <v>50</v>
      </c>
      <c r="F898" s="262"/>
      <c r="G898" s="262"/>
      <c r="H898" s="263"/>
      <c r="I898" s="264"/>
      <c r="J898" s="265"/>
      <c r="K898" s="265"/>
      <c r="L898" s="264">
        <v>84.5</v>
      </c>
      <c r="M898" s="262">
        <v>34.5</v>
      </c>
      <c r="N898" s="266">
        <v>3</v>
      </c>
      <c r="O898" s="647"/>
      <c r="P898" s="647"/>
    </row>
    <row r="899" spans="1:16" s="648" customFormat="1">
      <c r="A899" s="652" t="s">
        <v>652</v>
      </c>
      <c r="B899" s="261" t="s">
        <v>373</v>
      </c>
      <c r="C899" s="258" t="s">
        <v>832</v>
      </c>
      <c r="D899" s="62"/>
      <c r="E899" s="261">
        <v>27.5</v>
      </c>
      <c r="F899" s="262"/>
      <c r="G899" s="262"/>
      <c r="H899" s="263"/>
      <c r="I899" s="491"/>
      <c r="J899" s="491"/>
      <c r="K899" s="491"/>
      <c r="L899" s="264">
        <v>52</v>
      </c>
      <c r="M899" s="262">
        <v>24.5</v>
      </c>
      <c r="N899" s="266">
        <v>3</v>
      </c>
      <c r="P899" s="647"/>
    </row>
    <row r="900" spans="1:16" s="648" customFormat="1">
      <c r="A900" s="652" t="s">
        <v>651</v>
      </c>
      <c r="B900" s="261" t="s">
        <v>373</v>
      </c>
      <c r="C900" s="258" t="s">
        <v>832</v>
      </c>
      <c r="D900" s="62"/>
      <c r="E900" s="261">
        <v>30.5</v>
      </c>
      <c r="F900" s="262"/>
      <c r="G900" s="262"/>
      <c r="H900" s="263"/>
      <c r="I900" s="491"/>
      <c r="J900" s="491"/>
      <c r="K900" s="491"/>
      <c r="L900" s="264">
        <v>54</v>
      </c>
      <c r="M900" s="262">
        <v>23.5</v>
      </c>
      <c r="N900" s="266">
        <v>3</v>
      </c>
      <c r="O900" s="647"/>
      <c r="P900" s="647"/>
    </row>
    <row r="901" spans="1:16" s="648" customFormat="1">
      <c r="A901" s="652" t="s">
        <v>547</v>
      </c>
      <c r="B901" s="261" t="s">
        <v>373</v>
      </c>
      <c r="C901" s="258" t="s">
        <v>833</v>
      </c>
      <c r="D901" s="62"/>
      <c r="E901" s="261">
        <v>32.5</v>
      </c>
      <c r="F901" s="262"/>
      <c r="G901" s="262"/>
      <c r="H901" s="263"/>
      <c r="I901" s="491"/>
      <c r="J901" s="491"/>
      <c r="K901" s="491"/>
      <c r="L901" s="264">
        <v>53</v>
      </c>
      <c r="M901" s="262">
        <v>20.5</v>
      </c>
      <c r="N901" s="266">
        <v>3</v>
      </c>
      <c r="O901" s="647"/>
      <c r="P901" s="647"/>
    </row>
    <row r="902" spans="1:16" s="648" customFormat="1">
      <c r="A902" s="652" t="s">
        <v>395</v>
      </c>
      <c r="B902" s="261" t="s">
        <v>373</v>
      </c>
      <c r="C902" s="258" t="s">
        <v>833</v>
      </c>
      <c r="D902" s="62"/>
      <c r="E902" s="261">
        <v>38.5</v>
      </c>
      <c r="F902" s="262"/>
      <c r="G902" s="262"/>
      <c r="H902" s="263"/>
      <c r="I902" s="491"/>
      <c r="J902" s="491"/>
      <c r="K902" s="491"/>
      <c r="L902" s="264">
        <v>66</v>
      </c>
      <c r="M902" s="262">
        <v>27.5</v>
      </c>
      <c r="N902" s="266"/>
      <c r="P902" s="800"/>
    </row>
    <row r="903" spans="1:16" s="648" customFormat="1">
      <c r="A903" s="652" t="s">
        <v>652</v>
      </c>
      <c r="B903" s="261" t="s">
        <v>373</v>
      </c>
      <c r="C903" s="258" t="s">
        <v>798</v>
      </c>
      <c r="D903" s="62"/>
      <c r="E903" s="261">
        <v>36.5</v>
      </c>
      <c r="F903" s="262"/>
      <c r="G903" s="262"/>
      <c r="H903" s="263"/>
      <c r="I903" s="491"/>
      <c r="J903" s="491"/>
      <c r="K903" s="491"/>
      <c r="L903" s="264">
        <v>65</v>
      </c>
      <c r="M903" s="262">
        <v>28.5</v>
      </c>
      <c r="N903" s="266">
        <v>3</v>
      </c>
      <c r="O903" s="647"/>
      <c r="P903" s="647"/>
    </row>
    <row r="904" spans="1:16" s="648" customFormat="1">
      <c r="A904" s="652" t="s">
        <v>651</v>
      </c>
      <c r="B904" s="261" t="s">
        <v>373</v>
      </c>
      <c r="C904" s="258" t="s">
        <v>798</v>
      </c>
      <c r="D904" s="62"/>
      <c r="E904" s="261">
        <v>47.5</v>
      </c>
      <c r="F904" s="262"/>
      <c r="G904" s="262"/>
      <c r="H904" s="263"/>
      <c r="I904" s="491"/>
      <c r="J904" s="491"/>
      <c r="K904" s="491"/>
      <c r="L904" s="264">
        <v>87</v>
      </c>
      <c r="M904" s="262">
        <v>39.5</v>
      </c>
      <c r="N904" s="266"/>
      <c r="P904" s="800"/>
    </row>
    <row r="905" spans="1:16" s="648" customFormat="1">
      <c r="A905" s="652" t="s">
        <v>547</v>
      </c>
      <c r="B905" s="261" t="s">
        <v>373</v>
      </c>
      <c r="C905" s="258" t="s">
        <v>798</v>
      </c>
      <c r="D905" s="62"/>
      <c r="E905" s="261">
        <v>36.5</v>
      </c>
      <c r="F905" s="262"/>
      <c r="G905" s="262"/>
      <c r="H905" s="263"/>
      <c r="I905" s="491"/>
      <c r="J905" s="491"/>
      <c r="K905" s="491"/>
      <c r="L905" s="264">
        <v>65</v>
      </c>
      <c r="M905" s="262">
        <v>28.5</v>
      </c>
      <c r="N905" s="266"/>
      <c r="P905" s="800"/>
    </row>
    <row r="906" spans="1:16" s="648" customFormat="1">
      <c r="A906" s="658" t="s">
        <v>652</v>
      </c>
      <c r="B906" s="53" t="s">
        <v>843</v>
      </c>
      <c r="C906" s="258" t="s">
        <v>1980</v>
      </c>
      <c r="D906" s="62"/>
      <c r="E906" s="261">
        <v>32.5</v>
      </c>
      <c r="F906" s="262"/>
      <c r="G906" s="262"/>
      <c r="H906" s="263"/>
      <c r="I906" s="491"/>
      <c r="J906" s="491"/>
      <c r="K906" s="491"/>
      <c r="L906" s="264">
        <v>58</v>
      </c>
      <c r="M906" s="262">
        <v>25.5</v>
      </c>
      <c r="N906" s="266">
        <v>3</v>
      </c>
      <c r="O906" s="648" t="s">
        <v>294</v>
      </c>
      <c r="P906" s="800"/>
    </row>
    <row r="907" spans="1:16" s="648" customFormat="1">
      <c r="A907" s="658" t="s">
        <v>651</v>
      </c>
      <c r="B907" s="53" t="s">
        <v>843</v>
      </c>
      <c r="C907" s="258" t="s">
        <v>1980</v>
      </c>
      <c r="D907" s="62"/>
      <c r="E907" s="261">
        <v>36.5</v>
      </c>
      <c r="F907" s="262"/>
      <c r="G907" s="262"/>
      <c r="H907" s="263"/>
      <c r="I907" s="491"/>
      <c r="J907" s="491"/>
      <c r="K907" s="491"/>
      <c r="L907" s="264">
        <v>66</v>
      </c>
      <c r="M907" s="262">
        <v>29.5</v>
      </c>
      <c r="N907" s="266">
        <v>3</v>
      </c>
    </row>
    <row r="908" spans="1:16" s="648" customFormat="1">
      <c r="A908" s="658" t="s">
        <v>547</v>
      </c>
      <c r="B908" s="53" t="s">
        <v>843</v>
      </c>
      <c r="C908" s="258" t="s">
        <v>1980</v>
      </c>
      <c r="D908" s="62"/>
      <c r="E908" s="261">
        <v>29.5</v>
      </c>
      <c r="F908" s="262"/>
      <c r="G908" s="262"/>
      <c r="H908" s="263"/>
      <c r="I908" s="491"/>
      <c r="J908" s="491"/>
      <c r="K908" s="491"/>
      <c r="L908" s="264">
        <v>54</v>
      </c>
      <c r="M908" s="262">
        <v>24.5</v>
      </c>
      <c r="N908" s="266">
        <v>3</v>
      </c>
    </row>
    <row r="909" spans="1:16" s="648" customFormat="1">
      <c r="A909" s="652" t="s">
        <v>839</v>
      </c>
      <c r="B909" s="53" t="s">
        <v>843</v>
      </c>
      <c r="C909" s="258" t="s">
        <v>837</v>
      </c>
      <c r="D909" s="62"/>
      <c r="E909" s="261">
        <v>34.5</v>
      </c>
      <c r="F909" s="262"/>
      <c r="G909" s="262"/>
      <c r="H909" s="263"/>
      <c r="I909" s="491"/>
      <c r="J909" s="491"/>
      <c r="K909" s="491"/>
      <c r="L909" s="264">
        <v>54.5</v>
      </c>
      <c r="M909" s="262">
        <v>20</v>
      </c>
      <c r="N909" s="266">
        <v>3</v>
      </c>
    </row>
    <row r="910" spans="1:16" s="648" customFormat="1">
      <c r="A910" s="652" t="s">
        <v>839</v>
      </c>
      <c r="B910" s="53" t="s">
        <v>843</v>
      </c>
      <c r="C910" s="258" t="s">
        <v>1981</v>
      </c>
      <c r="D910" s="62"/>
      <c r="E910" s="261">
        <v>32.5</v>
      </c>
      <c r="F910" s="262"/>
      <c r="G910" s="262"/>
      <c r="H910" s="263"/>
      <c r="I910" s="491"/>
      <c r="J910" s="491"/>
      <c r="K910" s="491"/>
      <c r="L910" s="264">
        <v>58</v>
      </c>
      <c r="M910" s="262">
        <v>25.5</v>
      </c>
      <c r="N910" s="266">
        <v>3</v>
      </c>
      <c r="P910" s="647"/>
    </row>
    <row r="911" spans="1:16" s="648" customFormat="1">
      <c r="A911" s="652" t="s">
        <v>395</v>
      </c>
      <c r="B911" s="53" t="s">
        <v>843</v>
      </c>
      <c r="C911" s="258" t="s">
        <v>1979</v>
      </c>
      <c r="D911" s="62"/>
      <c r="E911" s="261">
        <v>28.5</v>
      </c>
      <c r="F911" s="262"/>
      <c r="G911" s="262"/>
      <c r="H911" s="263"/>
      <c r="I911" s="491"/>
      <c r="J911" s="491"/>
      <c r="K911" s="491"/>
      <c r="L911" s="264">
        <v>54</v>
      </c>
      <c r="M911" s="262">
        <v>25.5</v>
      </c>
      <c r="N911" s="266">
        <v>3</v>
      </c>
      <c r="P911" s="647"/>
    </row>
    <row r="912" spans="1:16" s="648" customFormat="1">
      <c r="A912" s="660" t="s">
        <v>322</v>
      </c>
      <c r="B912" s="53" t="s">
        <v>843</v>
      </c>
      <c r="C912" s="258" t="s">
        <v>838</v>
      </c>
      <c r="D912" s="62"/>
      <c r="E912" s="261">
        <v>45</v>
      </c>
      <c r="F912" s="262"/>
      <c r="G912" s="262"/>
      <c r="H912" s="263"/>
      <c r="I912" s="491"/>
      <c r="J912" s="491"/>
      <c r="K912" s="491"/>
      <c r="L912" s="264">
        <v>74</v>
      </c>
      <c r="M912" s="262">
        <v>29</v>
      </c>
      <c r="N912" s="266">
        <v>4</v>
      </c>
      <c r="P912" s="647"/>
    </row>
    <row r="913" spans="1:16" s="648" customFormat="1">
      <c r="A913" s="645" t="s">
        <v>395</v>
      </c>
      <c r="B913" s="53" t="s">
        <v>843</v>
      </c>
      <c r="C913" s="258" t="s">
        <v>838</v>
      </c>
      <c r="D913" s="62"/>
      <c r="E913" s="261">
        <v>54</v>
      </c>
      <c r="F913" s="262" t="s">
        <v>651</v>
      </c>
      <c r="G913" s="262"/>
      <c r="H913" s="263"/>
      <c r="I913" s="491"/>
      <c r="J913" s="491"/>
      <c r="K913" s="491"/>
      <c r="L913" s="264">
        <v>92</v>
      </c>
      <c r="M913" s="262">
        <v>38</v>
      </c>
      <c r="N913" s="266">
        <v>4</v>
      </c>
      <c r="O913" s="647"/>
      <c r="P913" s="647"/>
    </row>
    <row r="914" spans="1:16" s="648" customFormat="1">
      <c r="A914" s="660" t="s">
        <v>547</v>
      </c>
      <c r="B914" s="53" t="s">
        <v>843</v>
      </c>
      <c r="C914" s="258" t="s">
        <v>841</v>
      </c>
      <c r="D914" s="62"/>
      <c r="E914" s="261">
        <v>52</v>
      </c>
      <c r="F914" s="262" t="s">
        <v>651</v>
      </c>
      <c r="G914" s="262"/>
      <c r="H914" s="263"/>
      <c r="I914" s="491"/>
      <c r="J914" s="491"/>
      <c r="K914" s="491"/>
      <c r="L914" s="264">
        <v>93</v>
      </c>
      <c r="M914" s="262">
        <v>41</v>
      </c>
      <c r="N914" s="266">
        <v>3</v>
      </c>
      <c r="O914" s="647"/>
      <c r="P914" s="647"/>
    </row>
    <row r="915" spans="1:16" s="648" customFormat="1">
      <c r="A915" s="660" t="s">
        <v>547</v>
      </c>
      <c r="B915" s="53" t="s">
        <v>843</v>
      </c>
      <c r="C915" s="258" t="s">
        <v>841</v>
      </c>
      <c r="D915" s="62"/>
      <c r="E915" s="261">
        <v>50</v>
      </c>
      <c r="F915" s="262" t="s">
        <v>652</v>
      </c>
      <c r="G915" s="262"/>
      <c r="H915" s="263"/>
      <c r="I915" s="491"/>
      <c r="J915" s="491"/>
      <c r="K915" s="491"/>
      <c r="L915" s="264">
        <v>89</v>
      </c>
      <c r="M915" s="262">
        <v>39</v>
      </c>
      <c r="N915" s="266">
        <v>3</v>
      </c>
      <c r="O915" s="647"/>
    </row>
    <row r="916" spans="1:16" s="648" customFormat="1">
      <c r="A916" s="645" t="s">
        <v>842</v>
      </c>
      <c r="B916" s="53" t="s">
        <v>843</v>
      </c>
      <c r="C916" s="258" t="s">
        <v>841</v>
      </c>
      <c r="D916" s="62"/>
      <c r="E916" s="261">
        <v>67.5</v>
      </c>
      <c r="F916" s="262" t="s">
        <v>651</v>
      </c>
      <c r="G916" s="262"/>
      <c r="H916" s="263"/>
      <c r="I916" s="491"/>
      <c r="J916" s="491"/>
      <c r="K916" s="491"/>
      <c r="L916" s="264">
        <v>124</v>
      </c>
      <c r="M916" s="262">
        <v>56.5</v>
      </c>
      <c r="N916" s="266">
        <v>3</v>
      </c>
      <c r="O916" s="647"/>
    </row>
    <row r="917" spans="1:16" s="648" customFormat="1">
      <c r="A917" s="645" t="s">
        <v>842</v>
      </c>
      <c r="B917" s="53" t="s">
        <v>843</v>
      </c>
      <c r="C917" s="258" t="s">
        <v>841</v>
      </c>
      <c r="D917" s="62"/>
      <c r="E917" s="261">
        <v>55</v>
      </c>
      <c r="F917" s="262" t="s">
        <v>652</v>
      </c>
      <c r="G917" s="262"/>
      <c r="H917" s="263"/>
      <c r="I917" s="491"/>
      <c r="J917" s="491"/>
      <c r="K917" s="491"/>
      <c r="L917" s="264">
        <v>99</v>
      </c>
      <c r="M917" s="262">
        <v>44</v>
      </c>
      <c r="N917" s="266">
        <v>3</v>
      </c>
      <c r="O917" s="647"/>
    </row>
    <row r="918" spans="1:16" s="648" customFormat="1">
      <c r="A918" s="645"/>
      <c r="B918" s="53" t="s">
        <v>843</v>
      </c>
      <c r="C918" s="258" t="s">
        <v>844</v>
      </c>
      <c r="D918" s="62"/>
      <c r="E918" s="261">
        <v>68.5</v>
      </c>
      <c r="F918" s="262"/>
      <c r="G918" s="262"/>
      <c r="H918" s="263"/>
      <c r="I918" s="491"/>
      <c r="J918" s="491"/>
      <c r="K918" s="491"/>
      <c r="L918" s="264">
        <v>122.5</v>
      </c>
      <c r="M918" s="262">
        <v>54</v>
      </c>
      <c r="N918" s="266">
        <v>3</v>
      </c>
      <c r="O918" s="647"/>
    </row>
    <row r="919" spans="1:16" s="648" customFormat="1">
      <c r="A919" s="652" t="s">
        <v>547</v>
      </c>
      <c r="B919" s="53" t="s">
        <v>843</v>
      </c>
      <c r="C919" s="258" t="s">
        <v>844</v>
      </c>
      <c r="D919" s="62"/>
      <c r="E919" s="261">
        <v>81.5</v>
      </c>
      <c r="F919" s="262"/>
      <c r="G919" s="262"/>
      <c r="H919" s="263"/>
      <c r="I919" s="491"/>
      <c r="J919" s="491"/>
      <c r="K919" s="491"/>
      <c r="L919" s="264">
        <v>138</v>
      </c>
      <c r="M919" s="262">
        <v>56.5</v>
      </c>
      <c r="N919" s="266">
        <v>3</v>
      </c>
    </row>
    <row r="920" spans="1:16" s="648" customFormat="1">
      <c r="A920" s="660" t="s">
        <v>651</v>
      </c>
      <c r="B920" s="53" t="s">
        <v>843</v>
      </c>
      <c r="C920" s="258" t="s">
        <v>1703</v>
      </c>
      <c r="D920" s="62"/>
      <c r="E920" s="261">
        <v>70</v>
      </c>
      <c r="F920" s="262"/>
      <c r="G920" s="262"/>
      <c r="H920" s="263"/>
      <c r="I920" s="491"/>
      <c r="J920" s="491"/>
      <c r="K920" s="491"/>
      <c r="L920" s="264">
        <v>129</v>
      </c>
      <c r="M920" s="262">
        <v>59</v>
      </c>
      <c r="N920" s="266">
        <v>3</v>
      </c>
    </row>
    <row r="921" spans="1:16" s="648" customFormat="1">
      <c r="A921" s="660" t="s">
        <v>652</v>
      </c>
      <c r="B921" s="53" t="s">
        <v>843</v>
      </c>
      <c r="C921" s="258" t="s">
        <v>1703</v>
      </c>
      <c r="D921" s="62"/>
      <c r="E921" s="261">
        <v>57.5</v>
      </c>
      <c r="F921" s="262" t="s">
        <v>1704</v>
      </c>
      <c r="G921" s="262"/>
      <c r="H921" s="263"/>
      <c r="I921" s="491"/>
      <c r="J921" s="491"/>
      <c r="K921" s="491"/>
      <c r="L921" s="264">
        <v>104</v>
      </c>
      <c r="M921" s="262">
        <v>46.5</v>
      </c>
      <c r="N921" s="266"/>
    </row>
    <row r="922" spans="1:16" s="648" customFormat="1">
      <c r="A922" s="660" t="s">
        <v>547</v>
      </c>
      <c r="B922" s="53" t="s">
        <v>843</v>
      </c>
      <c r="C922" s="258" t="s">
        <v>845</v>
      </c>
      <c r="D922" s="62"/>
      <c r="E922" s="261">
        <v>31.5</v>
      </c>
      <c r="F922" s="262"/>
      <c r="G922" s="262"/>
      <c r="H922" s="263"/>
      <c r="I922" s="491"/>
      <c r="J922" s="491"/>
      <c r="K922" s="491"/>
      <c r="L922" s="264">
        <v>52</v>
      </c>
      <c r="M922" s="262">
        <v>20.5</v>
      </c>
      <c r="N922" s="266">
        <v>3</v>
      </c>
    </row>
    <row r="923" spans="1:16" s="648" customFormat="1">
      <c r="A923" s="660" t="s">
        <v>395</v>
      </c>
      <c r="B923" s="53" t="s">
        <v>843</v>
      </c>
      <c r="C923" s="258" t="s">
        <v>845</v>
      </c>
      <c r="D923" s="62"/>
      <c r="E923" s="261">
        <v>34</v>
      </c>
      <c r="F923" s="262"/>
      <c r="G923" s="262"/>
      <c r="H923" s="263"/>
      <c r="I923" s="491"/>
      <c r="J923" s="491"/>
      <c r="K923" s="491"/>
      <c r="L923" s="264">
        <v>57</v>
      </c>
      <c r="M923" s="262">
        <v>23</v>
      </c>
      <c r="N923" s="266">
        <v>3</v>
      </c>
    </row>
    <row r="924" spans="1:16" s="648" customFormat="1">
      <c r="A924" s="645" t="s">
        <v>836</v>
      </c>
      <c r="B924" s="53" t="s">
        <v>846</v>
      </c>
      <c r="C924" s="258" t="s">
        <v>1702</v>
      </c>
      <c r="D924" s="62"/>
      <c r="E924" s="261">
        <v>28.5</v>
      </c>
      <c r="F924" s="262"/>
      <c r="G924" s="262"/>
      <c r="H924" s="263"/>
      <c r="I924" s="491"/>
      <c r="J924" s="491"/>
      <c r="K924" s="491"/>
      <c r="L924" s="264">
        <v>53</v>
      </c>
      <c r="M924" s="262">
        <v>24.5</v>
      </c>
      <c r="N924" s="266">
        <v>2</v>
      </c>
    </row>
    <row r="925" spans="1:16" s="648" customFormat="1">
      <c r="A925" s="645" t="s">
        <v>651</v>
      </c>
      <c r="B925" s="53" t="s">
        <v>846</v>
      </c>
      <c r="C925" s="258" t="s">
        <v>1702</v>
      </c>
      <c r="D925" s="62"/>
      <c r="E925" s="261">
        <v>40.5</v>
      </c>
      <c r="F925" s="262"/>
      <c r="G925" s="262"/>
      <c r="H925" s="263"/>
      <c r="I925" s="491"/>
      <c r="J925" s="491"/>
      <c r="K925" s="491"/>
      <c r="L925" s="264">
        <v>72.5</v>
      </c>
      <c r="M925" s="262">
        <v>32</v>
      </c>
      <c r="N925" s="266">
        <v>2</v>
      </c>
    </row>
    <row r="926" spans="1:16" s="648" customFormat="1" ht="15" customHeight="1">
      <c r="A926" s="645" t="s">
        <v>836</v>
      </c>
      <c r="B926" s="53" t="s">
        <v>846</v>
      </c>
      <c r="C926" s="258" t="s">
        <v>848</v>
      </c>
      <c r="D926" s="62"/>
      <c r="E926" s="261">
        <v>27</v>
      </c>
      <c r="F926" s="262"/>
      <c r="G926" s="262"/>
      <c r="H926" s="263"/>
      <c r="I926" s="491"/>
      <c r="J926" s="491"/>
      <c r="K926" s="491"/>
      <c r="L926" s="264">
        <v>47</v>
      </c>
      <c r="M926" s="262">
        <v>20</v>
      </c>
      <c r="N926" s="266">
        <v>2</v>
      </c>
    </row>
    <row r="927" spans="1:16" s="648" customFormat="1">
      <c r="A927" s="645" t="s">
        <v>651</v>
      </c>
      <c r="B927" s="53" t="s">
        <v>846</v>
      </c>
      <c r="C927" s="258" t="s">
        <v>848</v>
      </c>
      <c r="D927" s="62"/>
      <c r="E927" s="261">
        <v>43.5</v>
      </c>
      <c r="F927" s="262"/>
      <c r="G927" s="262"/>
      <c r="H927" s="263"/>
      <c r="I927" s="491"/>
      <c r="J927" s="491"/>
      <c r="K927" s="491"/>
      <c r="L927" s="264">
        <v>80</v>
      </c>
      <c r="M927" s="262">
        <v>36.5</v>
      </c>
      <c r="N927" s="266">
        <v>2</v>
      </c>
    </row>
    <row r="928" spans="1:16" s="648" customFormat="1" ht="15" customHeight="1">
      <c r="A928" s="645" t="s">
        <v>836</v>
      </c>
      <c r="B928" s="53" t="s">
        <v>846</v>
      </c>
      <c r="C928" s="258" t="s">
        <v>847</v>
      </c>
      <c r="D928" s="62"/>
      <c r="E928" s="261">
        <v>28.5</v>
      </c>
      <c r="F928" s="262"/>
      <c r="G928" s="262"/>
      <c r="H928" s="263"/>
      <c r="I928" s="491"/>
      <c r="J928" s="491"/>
      <c r="K928" s="491"/>
      <c r="L928" s="264">
        <v>50</v>
      </c>
      <c r="M928" s="262">
        <v>21.5</v>
      </c>
      <c r="N928" s="266">
        <v>2</v>
      </c>
    </row>
    <row r="929" spans="1:14" s="648" customFormat="1">
      <c r="A929" s="645" t="s">
        <v>651</v>
      </c>
      <c r="B929" s="53" t="s">
        <v>846</v>
      </c>
      <c r="C929" s="258" t="s">
        <v>847</v>
      </c>
      <c r="D929" s="62"/>
      <c r="E929" s="261">
        <v>45</v>
      </c>
      <c r="F929" s="262"/>
      <c r="G929" s="262"/>
      <c r="H929" s="263"/>
      <c r="I929" s="491"/>
      <c r="J929" s="491"/>
      <c r="K929" s="491"/>
      <c r="L929" s="264">
        <v>84</v>
      </c>
      <c r="M929" s="262">
        <v>39</v>
      </c>
      <c r="N929" s="266">
        <v>2</v>
      </c>
    </row>
    <row r="930" spans="1:14" s="648" customFormat="1">
      <c r="A930" s="645" t="s">
        <v>836</v>
      </c>
      <c r="B930" s="53" t="s">
        <v>846</v>
      </c>
      <c r="C930" s="258" t="s">
        <v>1701</v>
      </c>
      <c r="D930" s="62"/>
      <c r="E930" s="261">
        <v>33.5</v>
      </c>
      <c r="F930" s="262"/>
      <c r="G930" s="262"/>
      <c r="H930" s="263"/>
      <c r="I930" s="491"/>
      <c r="J930" s="491"/>
      <c r="K930" s="491"/>
      <c r="L930" s="264">
        <v>61</v>
      </c>
      <c r="M930" s="262">
        <v>27.5</v>
      </c>
      <c r="N930" s="266">
        <v>3</v>
      </c>
    </row>
    <row r="931" spans="1:14" s="648" customFormat="1">
      <c r="A931" s="645" t="s">
        <v>651</v>
      </c>
      <c r="B931" s="53" t="s">
        <v>846</v>
      </c>
      <c r="C931" s="258" t="s">
        <v>1701</v>
      </c>
      <c r="D931" s="62"/>
      <c r="E931" s="261">
        <v>47</v>
      </c>
      <c r="F931" s="262"/>
      <c r="G931" s="262"/>
      <c r="H931" s="263"/>
      <c r="I931" s="491"/>
      <c r="J931" s="491"/>
      <c r="K931" s="491"/>
      <c r="L931" s="264">
        <v>87</v>
      </c>
      <c r="M931" s="262">
        <v>40</v>
      </c>
      <c r="N931" s="266">
        <v>3</v>
      </c>
    </row>
    <row r="932" spans="1:14" s="648" customFormat="1">
      <c r="A932" s="660" t="s">
        <v>1698</v>
      </c>
      <c r="B932" s="53" t="s">
        <v>846</v>
      </c>
      <c r="C932" s="258" t="s">
        <v>823</v>
      </c>
      <c r="D932" s="62"/>
      <c r="E932" s="261">
        <v>68.5</v>
      </c>
      <c r="F932" s="262" t="s">
        <v>1699</v>
      </c>
      <c r="G932" s="262"/>
      <c r="H932" s="263"/>
      <c r="I932" s="491"/>
      <c r="J932" s="491"/>
      <c r="K932" s="491"/>
      <c r="L932" s="264">
        <v>122.5</v>
      </c>
      <c r="M932" s="262">
        <v>54</v>
      </c>
      <c r="N932" s="266">
        <v>3</v>
      </c>
    </row>
    <row r="933" spans="1:14" s="648" customFormat="1">
      <c r="A933" s="645" t="s">
        <v>651</v>
      </c>
      <c r="B933" s="53" t="s">
        <v>846</v>
      </c>
      <c r="C933" s="258" t="s">
        <v>823</v>
      </c>
      <c r="D933" s="62"/>
      <c r="E933" s="261">
        <v>71</v>
      </c>
      <c r="F933" s="262" t="s">
        <v>1699</v>
      </c>
      <c r="G933" s="262"/>
      <c r="H933" s="263"/>
      <c r="I933" s="491"/>
      <c r="J933" s="491"/>
      <c r="K933" s="491"/>
      <c r="L933" s="264">
        <v>127.5</v>
      </c>
      <c r="M933" s="262">
        <v>56</v>
      </c>
      <c r="N933" s="266">
        <v>3</v>
      </c>
    </row>
    <row r="934" spans="1:14" s="648" customFormat="1">
      <c r="A934" s="645" t="s">
        <v>547</v>
      </c>
      <c r="B934" s="53" t="s">
        <v>846</v>
      </c>
      <c r="C934" s="258" t="s">
        <v>823</v>
      </c>
      <c r="D934" s="62"/>
      <c r="E934" s="261">
        <v>29</v>
      </c>
      <c r="F934" s="262" t="s">
        <v>1699</v>
      </c>
      <c r="G934" s="262"/>
      <c r="H934" s="263"/>
      <c r="I934" s="491"/>
      <c r="J934" s="491"/>
      <c r="K934" s="491"/>
      <c r="L934" s="264">
        <v>55.5</v>
      </c>
      <c r="M934" s="262">
        <v>26.5</v>
      </c>
      <c r="N934" s="266">
        <v>3</v>
      </c>
    </row>
    <row r="935" spans="1:14" s="648" customFormat="1">
      <c r="A935" s="652" t="s">
        <v>836</v>
      </c>
      <c r="B935" s="53" t="s">
        <v>846</v>
      </c>
      <c r="C935" s="258" t="s">
        <v>849</v>
      </c>
      <c r="D935" s="62"/>
      <c r="E935" s="261">
        <v>33</v>
      </c>
      <c r="F935" s="262"/>
      <c r="G935" s="262"/>
      <c r="H935" s="263"/>
      <c r="I935" s="491"/>
      <c r="J935" s="491"/>
      <c r="K935" s="491"/>
      <c r="L935" s="264">
        <v>59</v>
      </c>
      <c r="M935" s="262">
        <v>26</v>
      </c>
      <c r="N935" s="266">
        <v>3</v>
      </c>
    </row>
    <row r="936" spans="1:14" s="648" customFormat="1">
      <c r="A936" s="793" t="s">
        <v>651</v>
      </c>
      <c r="B936" s="53" t="s">
        <v>846</v>
      </c>
      <c r="C936" s="258" t="s">
        <v>849</v>
      </c>
      <c r="D936" s="794"/>
      <c r="E936" s="795">
        <v>54.5</v>
      </c>
      <c r="F936" s="796"/>
      <c r="G936" s="262"/>
      <c r="H936" s="797"/>
      <c r="I936" s="798"/>
      <c r="J936" s="798"/>
      <c r="K936" s="798"/>
      <c r="L936" s="799">
        <v>102</v>
      </c>
      <c r="M936" s="796">
        <v>47.5</v>
      </c>
      <c r="N936" s="266">
        <v>3</v>
      </c>
    </row>
    <row r="937" spans="1:14" s="648" customFormat="1">
      <c r="A937" s="652" t="s">
        <v>652</v>
      </c>
      <c r="B937" s="53" t="s">
        <v>846</v>
      </c>
      <c r="C937" s="258" t="s">
        <v>1377</v>
      </c>
      <c r="D937" s="62"/>
      <c r="E937" s="261">
        <v>37</v>
      </c>
      <c r="F937" s="262"/>
      <c r="G937" s="262"/>
      <c r="H937" s="263"/>
      <c r="I937" s="491"/>
      <c r="J937" s="491"/>
      <c r="K937" s="491"/>
      <c r="L937" s="264">
        <v>68.5</v>
      </c>
      <c r="M937" s="262">
        <v>31</v>
      </c>
      <c r="N937" s="266">
        <v>3</v>
      </c>
    </row>
    <row r="938" spans="1:14" s="648" customFormat="1">
      <c r="A938" s="793" t="s">
        <v>1977</v>
      </c>
      <c r="B938" s="53" t="s">
        <v>846</v>
      </c>
      <c r="C938" s="258" t="s">
        <v>1377</v>
      </c>
      <c r="D938" s="794"/>
      <c r="E938" s="795">
        <v>60</v>
      </c>
      <c r="F938" s="796"/>
      <c r="G938" s="262"/>
      <c r="H938" s="797"/>
      <c r="I938" s="798"/>
      <c r="J938" s="798"/>
      <c r="K938" s="798"/>
      <c r="L938" s="799">
        <v>114.5</v>
      </c>
      <c r="M938" s="796">
        <v>54.5</v>
      </c>
      <c r="N938" s="266">
        <v>3</v>
      </c>
    </row>
    <row r="939" spans="1:14" s="648" customFormat="1">
      <c r="A939" s="793" t="s">
        <v>1978</v>
      </c>
      <c r="B939" s="53" t="s">
        <v>846</v>
      </c>
      <c r="C939" s="258" t="s">
        <v>1377</v>
      </c>
      <c r="D939" s="794"/>
      <c r="E939" s="795">
        <v>38.5</v>
      </c>
      <c r="F939" s="796"/>
      <c r="G939" s="262"/>
      <c r="H939" s="797"/>
      <c r="I939" s="798"/>
      <c r="J939" s="798"/>
      <c r="K939" s="798"/>
      <c r="L939" s="799">
        <v>71.5</v>
      </c>
      <c r="M939" s="796">
        <v>33</v>
      </c>
      <c r="N939" s="266">
        <v>3</v>
      </c>
    </row>
    <row r="940" spans="1:14" s="648" customFormat="1">
      <c r="A940" s="652" t="s">
        <v>652</v>
      </c>
      <c r="B940" s="53" t="s">
        <v>846</v>
      </c>
      <c r="C940" s="258" t="s">
        <v>1700</v>
      </c>
      <c r="D940" s="62"/>
      <c r="E940" s="261">
        <v>37.5</v>
      </c>
      <c r="F940" s="262"/>
      <c r="G940" s="262"/>
      <c r="H940" s="263"/>
      <c r="I940" s="491"/>
      <c r="J940" s="491"/>
      <c r="K940" s="491"/>
      <c r="L940" s="264">
        <v>64</v>
      </c>
      <c r="M940" s="262">
        <v>26.5</v>
      </c>
      <c r="N940" s="266">
        <v>3</v>
      </c>
    </row>
    <row r="941" spans="1:14" s="648" customFormat="1">
      <c r="A941" s="793" t="s">
        <v>1974</v>
      </c>
      <c r="B941" s="53" t="s">
        <v>846</v>
      </c>
      <c r="C941" s="258" t="s">
        <v>1700</v>
      </c>
      <c r="D941" s="794"/>
      <c r="E941" s="795">
        <v>60</v>
      </c>
      <c r="F941" s="796"/>
      <c r="G941" s="262"/>
      <c r="H941" s="797"/>
      <c r="I941" s="798"/>
      <c r="J941" s="798"/>
      <c r="K941" s="798"/>
      <c r="L941" s="799">
        <v>109</v>
      </c>
      <c r="M941" s="796">
        <v>49</v>
      </c>
      <c r="N941" s="266">
        <v>3</v>
      </c>
    </row>
    <row r="942" spans="1:14" s="648" customFormat="1">
      <c r="A942" s="793" t="s">
        <v>1975</v>
      </c>
      <c r="B942" s="53" t="s">
        <v>846</v>
      </c>
      <c r="C942" s="258" t="s">
        <v>1700</v>
      </c>
      <c r="D942" s="794"/>
      <c r="E942" s="795">
        <v>67.5</v>
      </c>
      <c r="F942" s="796"/>
      <c r="G942" s="262"/>
      <c r="H942" s="797"/>
      <c r="I942" s="798"/>
      <c r="J942" s="798"/>
      <c r="K942" s="798"/>
      <c r="L942" s="799">
        <v>129</v>
      </c>
      <c r="M942" s="796">
        <v>61.5</v>
      </c>
      <c r="N942" s="266">
        <v>3</v>
      </c>
    </row>
    <row r="943" spans="1:14" s="648" customFormat="1">
      <c r="A943" s="793" t="s">
        <v>1976</v>
      </c>
      <c r="B943" s="53" t="s">
        <v>846</v>
      </c>
      <c r="C943" s="258" t="s">
        <v>1700</v>
      </c>
      <c r="D943" s="794"/>
      <c r="E943" s="795">
        <v>37.5</v>
      </c>
      <c r="F943" s="796"/>
      <c r="G943" s="262"/>
      <c r="H943" s="797"/>
      <c r="I943" s="798"/>
      <c r="J943" s="798"/>
      <c r="K943" s="798"/>
      <c r="L943" s="799">
        <v>64</v>
      </c>
      <c r="M943" s="796">
        <v>26.5</v>
      </c>
      <c r="N943" s="266">
        <v>3</v>
      </c>
    </row>
    <row r="944" spans="1:14" s="648" customFormat="1">
      <c r="A944" s="652" t="s">
        <v>836</v>
      </c>
      <c r="B944" s="53" t="s">
        <v>846</v>
      </c>
      <c r="C944" s="258" t="s">
        <v>358</v>
      </c>
      <c r="D944" s="62"/>
      <c r="E944" s="261">
        <v>29</v>
      </c>
      <c r="F944" s="262" t="s">
        <v>1697</v>
      </c>
      <c r="G944" s="262"/>
      <c r="H944" s="263"/>
      <c r="I944" s="491"/>
      <c r="J944" s="491"/>
      <c r="K944" s="491"/>
      <c r="L944" s="264">
        <v>55.5</v>
      </c>
      <c r="M944" s="262">
        <v>26.5</v>
      </c>
      <c r="N944" s="266">
        <v>3</v>
      </c>
    </row>
    <row r="945" spans="1:16" s="648" customFormat="1">
      <c r="A945" s="793" t="s">
        <v>651</v>
      </c>
      <c r="B945" s="53" t="s">
        <v>846</v>
      </c>
      <c r="C945" s="258" t="s">
        <v>358</v>
      </c>
      <c r="D945" s="794"/>
      <c r="E945" s="795">
        <v>68.5</v>
      </c>
      <c r="F945" s="796"/>
      <c r="G945" s="262"/>
      <c r="H945" s="797"/>
      <c r="I945" s="798"/>
      <c r="J945" s="798"/>
      <c r="K945" s="798"/>
      <c r="L945" s="799">
        <v>122.5</v>
      </c>
      <c r="M945" s="796">
        <v>54</v>
      </c>
      <c r="N945" s="266">
        <v>3</v>
      </c>
    </row>
    <row r="946" spans="1:16" s="396" customFormat="1">
      <c r="A946" s="750" t="s">
        <v>1145</v>
      </c>
      <c r="B946" s="750" t="s">
        <v>563</v>
      </c>
      <c r="C946" s="577">
        <v>70</v>
      </c>
      <c r="D946" s="750" t="s">
        <v>1146</v>
      </c>
      <c r="E946" s="577">
        <v>140</v>
      </c>
      <c r="F946" s="750" t="s">
        <v>1147</v>
      </c>
      <c r="G946" s="750" t="s">
        <v>563</v>
      </c>
      <c r="H946" s="577">
        <v>80</v>
      </c>
      <c r="I946" s="750" t="s">
        <v>1148</v>
      </c>
      <c r="J946" s="750" t="s">
        <v>563</v>
      </c>
      <c r="K946" s="577">
        <v>55</v>
      </c>
      <c r="L946" s="750" t="s">
        <v>1149</v>
      </c>
      <c r="M946" s="750" t="s">
        <v>563</v>
      </c>
      <c r="N946" s="577">
        <v>75</v>
      </c>
      <c r="P946" s="310"/>
    </row>
    <row r="947" spans="1:16" s="396" customFormat="1">
      <c r="A947" s="750" t="s">
        <v>1150</v>
      </c>
      <c r="B947" s="750" t="s">
        <v>563</v>
      </c>
      <c r="C947" s="577">
        <v>70</v>
      </c>
      <c r="D947" s="750" t="s">
        <v>1146</v>
      </c>
      <c r="E947" s="301"/>
      <c r="F947" s="750" t="s">
        <v>1151</v>
      </c>
      <c r="G947" s="750" t="s">
        <v>563</v>
      </c>
      <c r="H947" s="577">
        <v>50</v>
      </c>
      <c r="I947" s="750" t="s">
        <v>1152</v>
      </c>
      <c r="J947" s="750" t="s">
        <v>563</v>
      </c>
      <c r="K947" s="577">
        <v>80</v>
      </c>
      <c r="L947" s="750" t="s">
        <v>1500</v>
      </c>
      <c r="M947" s="750" t="s">
        <v>1146</v>
      </c>
      <c r="N947" s="577">
        <v>150</v>
      </c>
      <c r="O947" s="396" t="s">
        <v>1564</v>
      </c>
      <c r="P947" s="310"/>
    </row>
    <row r="948" spans="1:16" s="396" customFormat="1">
      <c r="A948" s="750" t="s">
        <v>1153</v>
      </c>
      <c r="B948" s="750" t="s">
        <v>563</v>
      </c>
      <c r="C948" s="577">
        <v>50</v>
      </c>
      <c r="D948" s="750"/>
      <c r="E948" s="393"/>
      <c r="F948" s="750" t="s">
        <v>1154</v>
      </c>
      <c r="G948" s="750" t="s">
        <v>563</v>
      </c>
      <c r="H948" s="577">
        <v>60</v>
      </c>
      <c r="I948" s="750" t="s">
        <v>1155</v>
      </c>
      <c r="J948" s="750" t="s">
        <v>563</v>
      </c>
      <c r="K948" s="577">
        <v>50</v>
      </c>
      <c r="L948" s="750" t="s">
        <v>1500</v>
      </c>
      <c r="M948" s="750" t="s">
        <v>1146</v>
      </c>
      <c r="N948" s="577">
        <v>120</v>
      </c>
      <c r="O948" s="396" t="s">
        <v>1565</v>
      </c>
    </row>
    <row r="949" spans="1:16" s="396" customFormat="1">
      <c r="A949" s="750" t="s">
        <v>1157</v>
      </c>
      <c r="B949" s="750" t="s">
        <v>563</v>
      </c>
      <c r="C949" s="577">
        <v>50</v>
      </c>
      <c r="D949" s="750" t="s">
        <v>1146</v>
      </c>
      <c r="E949" s="577">
        <v>100</v>
      </c>
      <c r="F949" s="750" t="s">
        <v>1158</v>
      </c>
      <c r="G949" s="750" t="s">
        <v>563</v>
      </c>
      <c r="H949" s="301">
        <v>83</v>
      </c>
      <c r="I949" s="750"/>
      <c r="J949" s="750"/>
      <c r="K949" s="393"/>
      <c r="L949" s="750" t="s">
        <v>1156</v>
      </c>
      <c r="M949" s="750" t="s">
        <v>563</v>
      </c>
      <c r="N949" s="577">
        <v>62.5</v>
      </c>
    </row>
    <row r="950" spans="1:16" s="396" customFormat="1">
      <c r="A950" s="885" t="s">
        <v>1159</v>
      </c>
      <c r="B950" s="886"/>
      <c r="C950" s="577">
        <v>10.199999999999999</v>
      </c>
      <c r="D950" s="750" t="s">
        <v>1160</v>
      </c>
      <c r="E950" s="393"/>
      <c r="F950" s="577">
        <v>8</v>
      </c>
      <c r="G950" s="750" t="s">
        <v>1161</v>
      </c>
      <c r="H950" s="577">
        <v>3</v>
      </c>
      <c r="I950" s="750" t="s">
        <v>1162</v>
      </c>
      <c r="J950" s="577">
        <v>6</v>
      </c>
      <c r="K950" s="750" t="s">
        <v>1163</v>
      </c>
      <c r="L950" s="393"/>
      <c r="M950" s="577">
        <v>5.5</v>
      </c>
      <c r="N950" s="393"/>
    </row>
    <row r="951" spans="1:16" s="396" customFormat="1">
      <c r="A951" s="750" t="s">
        <v>1164</v>
      </c>
      <c r="B951" s="750"/>
      <c r="C951" s="577">
        <v>3.5</v>
      </c>
      <c r="D951" s="750" t="s">
        <v>1165</v>
      </c>
      <c r="E951" s="393"/>
      <c r="F951" s="577">
        <v>9.5</v>
      </c>
      <c r="G951" s="750" t="s">
        <v>1166</v>
      </c>
      <c r="H951" s="577">
        <v>17.899999999999999</v>
      </c>
      <c r="I951" s="750" t="s">
        <v>1167</v>
      </c>
      <c r="J951" s="393"/>
      <c r="K951" s="301">
        <v>2.7</v>
      </c>
      <c r="L951" s="750" t="s">
        <v>1168</v>
      </c>
      <c r="M951" s="393"/>
      <c r="N951" s="577">
        <v>2</v>
      </c>
    </row>
    <row r="952" spans="1:16" s="396" customFormat="1">
      <c r="A952" s="750" t="s">
        <v>1169</v>
      </c>
      <c r="B952" s="750"/>
      <c r="C952" s="301">
        <v>13</v>
      </c>
      <c r="D952" s="750" t="s">
        <v>1170</v>
      </c>
      <c r="E952" s="393"/>
      <c r="F952" s="393"/>
      <c r="G952" s="301"/>
      <c r="H952" s="750" t="s">
        <v>1171</v>
      </c>
      <c r="I952" s="577">
        <v>14</v>
      </c>
      <c r="J952" s="750" t="s">
        <v>1172</v>
      </c>
      <c r="K952" s="577">
        <v>8</v>
      </c>
      <c r="L952" s="750" t="s">
        <v>1173</v>
      </c>
      <c r="M952" s="393"/>
      <c r="N952" s="301">
        <v>6.9</v>
      </c>
      <c r="P952" s="310"/>
    </row>
    <row r="953" spans="1:16" s="396" customFormat="1">
      <c r="A953" s="750" t="s">
        <v>1436</v>
      </c>
      <c r="B953" s="750"/>
      <c r="C953" s="577">
        <v>3</v>
      </c>
      <c r="D953" s="750" t="s">
        <v>1437</v>
      </c>
      <c r="E953" s="393"/>
      <c r="F953" s="393"/>
      <c r="G953" s="577">
        <v>5</v>
      </c>
      <c r="H953" s="393"/>
      <c r="I953" s="301"/>
      <c r="J953" s="393"/>
      <c r="K953" s="301"/>
      <c r="L953" s="393"/>
      <c r="M953" s="393"/>
      <c r="N953" s="301"/>
      <c r="P953" s="310"/>
    </row>
    <row r="954" spans="1:16" s="396" customFormat="1">
      <c r="A954" s="750" t="s">
        <v>1174</v>
      </c>
      <c r="B954" s="750"/>
      <c r="C954" s="301">
        <v>3</v>
      </c>
      <c r="D954" s="750" t="s">
        <v>1175</v>
      </c>
      <c r="E954" s="393"/>
      <c r="F954" s="393"/>
      <c r="G954" s="301">
        <v>12</v>
      </c>
      <c r="H954" s="393"/>
      <c r="I954" s="393"/>
      <c r="J954" s="393"/>
      <c r="K954" s="750" t="s">
        <v>1501</v>
      </c>
      <c r="L954" s="393"/>
      <c r="M954" s="577">
        <v>6</v>
      </c>
      <c r="N954" s="393"/>
      <c r="P954" s="310"/>
    </row>
    <row r="955" spans="1:16" s="396" customFormat="1">
      <c r="A955" s="885" t="s">
        <v>1176</v>
      </c>
      <c r="B955" s="887"/>
      <c r="C955" s="577">
        <v>350</v>
      </c>
      <c r="D955" s="750" t="s">
        <v>1177</v>
      </c>
      <c r="E955" s="393"/>
      <c r="F955" s="393"/>
      <c r="G955" s="750" t="s">
        <v>1178</v>
      </c>
      <c r="H955" s="393"/>
      <c r="I955" s="393"/>
      <c r="J955" s="577">
        <v>105</v>
      </c>
      <c r="K955" s="750" t="s">
        <v>1179</v>
      </c>
      <c r="L955" s="393"/>
      <c r="M955" s="577">
        <v>2</v>
      </c>
      <c r="N955" s="393"/>
    </row>
    <row r="956" spans="1:16" s="396" customFormat="1">
      <c r="A956" s="760" t="s">
        <v>1438</v>
      </c>
      <c r="B956" s="761"/>
      <c r="C956" s="577">
        <v>6.5</v>
      </c>
      <c r="D956" s="750" t="s">
        <v>1439</v>
      </c>
      <c r="E956" s="393"/>
      <c r="F956" s="393"/>
      <c r="G956" s="577">
        <v>6.7</v>
      </c>
      <c r="H956" s="393"/>
      <c r="I956" s="393"/>
      <c r="J956" s="301"/>
      <c r="K956" s="393"/>
      <c r="L956" s="393"/>
      <c r="M956" s="301"/>
      <c r="N956" s="393"/>
    </row>
    <row r="957" spans="1:16" s="396" customFormat="1">
      <c r="A957" s="750" t="s">
        <v>1502</v>
      </c>
      <c r="B957" s="750"/>
      <c r="C957" s="301"/>
      <c r="D957" s="750" t="s">
        <v>1503</v>
      </c>
      <c r="E957" s="393"/>
      <c r="F957" s="393"/>
      <c r="G957" s="301">
        <v>24.5</v>
      </c>
      <c r="H957" s="750" t="s">
        <v>1180</v>
      </c>
      <c r="I957" s="393"/>
      <c r="J957" s="301"/>
      <c r="K957" s="393"/>
      <c r="L957" s="393"/>
      <c r="M957" s="393"/>
      <c r="N957" s="301"/>
    </row>
    <row r="958" spans="1:16" s="396" customFormat="1">
      <c r="A958" s="750" t="s">
        <v>1504</v>
      </c>
      <c r="B958" s="750"/>
      <c r="C958" s="301"/>
      <c r="D958" s="750" t="s">
        <v>1181</v>
      </c>
      <c r="E958" s="393"/>
      <c r="F958" s="530" t="s">
        <v>1505</v>
      </c>
      <c r="G958" s="750" t="s">
        <v>1506</v>
      </c>
      <c r="H958" s="750"/>
      <c r="I958" s="301">
        <v>10</v>
      </c>
      <c r="J958" s="750" t="s">
        <v>1440</v>
      </c>
      <c r="K958" s="393"/>
      <c r="L958" s="611"/>
      <c r="M958" s="577">
        <v>30</v>
      </c>
      <c r="N958" s="750" t="s">
        <v>1507</v>
      </c>
      <c r="O958" s="393"/>
    </row>
    <row r="959" spans="1:16" s="396" customFormat="1">
      <c r="A959" s="750" t="s">
        <v>1182</v>
      </c>
      <c r="B959" s="750"/>
      <c r="C959" s="301">
        <v>25</v>
      </c>
      <c r="D959" s="750" t="s">
        <v>1183</v>
      </c>
      <c r="E959" s="393"/>
      <c r="F959" s="393"/>
      <c r="G959" s="301">
        <v>15</v>
      </c>
      <c r="H959" s="750" t="s">
        <v>1184</v>
      </c>
      <c r="I959" s="393"/>
      <c r="J959" s="393"/>
      <c r="K959" s="301">
        <v>20</v>
      </c>
      <c r="L959" s="750" t="s">
        <v>1508</v>
      </c>
      <c r="M959" s="393"/>
      <c r="N959" s="393"/>
    </row>
    <row r="960" spans="1:16" s="396" customFormat="1">
      <c r="A960" s="393"/>
      <c r="B960" s="393"/>
      <c r="C960" s="301"/>
      <c r="D960" s="750" t="s">
        <v>1441</v>
      </c>
      <c r="E960" s="393"/>
      <c r="F960" s="393"/>
      <c r="G960" s="354">
        <v>6.7</v>
      </c>
      <c r="H960" s="750" t="s">
        <v>1442</v>
      </c>
      <c r="I960" s="393"/>
      <c r="J960" s="393"/>
      <c r="K960" s="301">
        <v>11</v>
      </c>
      <c r="L960" s="750" t="s">
        <v>1443</v>
      </c>
      <c r="M960" s="393"/>
      <c r="N960" s="354">
        <v>10</v>
      </c>
    </row>
    <row r="961" spans="1:15" s="648" customFormat="1">
      <c r="A961" s="653" t="s">
        <v>1628</v>
      </c>
      <c r="B961" s="486" t="s">
        <v>807</v>
      </c>
      <c r="C961" s="487" t="s">
        <v>1185</v>
      </c>
      <c r="D961" s="488"/>
      <c r="E961" s="654"/>
      <c r="F961" s="659" t="s">
        <v>1730</v>
      </c>
      <c r="G961" s="655"/>
      <c r="H961" s="655"/>
      <c r="I961" s="484" t="s">
        <v>1187</v>
      </c>
      <c r="J961" s="655"/>
      <c r="K961" s="484"/>
      <c r="L961" s="656"/>
      <c r="M961" s="484"/>
      <c r="N961" s="657"/>
    </row>
    <row r="962" spans="1:15" s="648" customFormat="1">
      <c r="A962" s="658" t="s">
        <v>1629</v>
      </c>
      <c r="B962" s="53" t="s">
        <v>807</v>
      </c>
      <c r="C962" s="258" t="s">
        <v>1185</v>
      </c>
      <c r="D962" s="62"/>
      <c r="E962" s="261"/>
      <c r="F962" s="649" t="s">
        <v>1731</v>
      </c>
      <c r="G962" s="262"/>
      <c r="H962" s="263"/>
      <c r="I962" s="262" t="s">
        <v>1187</v>
      </c>
      <c r="J962" s="271"/>
      <c r="K962" s="484"/>
      <c r="L962" s="264"/>
      <c r="M962" s="262"/>
      <c r="N962" s="266"/>
    </row>
    <row r="963" spans="1:15" s="648" customFormat="1">
      <c r="A963" s="653" t="s">
        <v>1630</v>
      </c>
      <c r="B963" s="486" t="s">
        <v>807</v>
      </c>
      <c r="C963" s="487" t="s">
        <v>1185</v>
      </c>
      <c r="D963" s="488"/>
      <c r="E963" s="654"/>
      <c r="F963" s="659" t="s">
        <v>1732</v>
      </c>
      <c r="G963" s="655"/>
      <c r="H963" s="655"/>
      <c r="I963" s="484" t="s">
        <v>1187</v>
      </c>
      <c r="J963" s="655"/>
      <c r="K963" s="484"/>
      <c r="L963" s="656"/>
      <c r="M963" s="484"/>
      <c r="N963" s="657"/>
    </row>
    <row r="964" spans="1:15" s="648" customFormat="1">
      <c r="A964" s="658" t="s">
        <v>1631</v>
      </c>
      <c r="B964" s="53" t="s">
        <v>807</v>
      </c>
      <c r="C964" s="258" t="s">
        <v>1185</v>
      </c>
      <c r="D964" s="62"/>
      <c r="E964" s="261"/>
      <c r="F964" s="262"/>
      <c r="G964" s="262"/>
      <c r="H964" s="263"/>
      <c r="I964" s="262" t="s">
        <v>1187</v>
      </c>
      <c r="J964" s="271"/>
      <c r="K964" s="484"/>
      <c r="L964" s="264"/>
      <c r="M964" s="262"/>
      <c r="N964" s="266"/>
    </row>
    <row r="965" spans="1:15" s="396" customFormat="1">
      <c r="A965" s="407" t="s">
        <v>395</v>
      </c>
      <c r="B965" s="291" t="s">
        <v>807</v>
      </c>
      <c r="C965" s="292" t="s">
        <v>1188</v>
      </c>
      <c r="D965" s="293"/>
      <c r="E965" s="294">
        <v>68</v>
      </c>
      <c r="F965" s="295" t="s">
        <v>1186</v>
      </c>
      <c r="G965" s="301">
        <v>15</v>
      </c>
      <c r="H965" s="301"/>
      <c r="I965" s="295" t="s">
        <v>1189</v>
      </c>
      <c r="J965" s="301"/>
      <c r="K965" s="295"/>
      <c r="L965" s="296">
        <v>103</v>
      </c>
      <c r="M965" s="295">
        <v>35</v>
      </c>
      <c r="N965" s="298">
        <v>2</v>
      </c>
    </row>
    <row r="966" spans="1:15" s="396" customFormat="1" ht="15" customHeight="1">
      <c r="A966" s="338" t="s">
        <v>810</v>
      </c>
      <c r="B966" s="291" t="s">
        <v>807</v>
      </c>
      <c r="C966" s="292" t="s">
        <v>1188</v>
      </c>
      <c r="D966" s="293"/>
      <c r="E966" s="294">
        <v>79</v>
      </c>
      <c r="F966" s="295" t="s">
        <v>1186</v>
      </c>
      <c r="G966" s="295">
        <v>15</v>
      </c>
      <c r="H966" s="273"/>
      <c r="I966" s="295" t="s">
        <v>1189</v>
      </c>
      <c r="J966" s="301"/>
      <c r="K966" s="295"/>
      <c r="L966" s="296">
        <v>119</v>
      </c>
      <c r="M966" s="295">
        <v>40</v>
      </c>
      <c r="N966" s="298">
        <v>2</v>
      </c>
    </row>
    <row r="967" spans="1:15" s="396" customFormat="1">
      <c r="A967" s="408" t="s">
        <v>1120</v>
      </c>
      <c r="B967" s="335" t="s">
        <v>807</v>
      </c>
      <c r="C967" s="336" t="s">
        <v>825</v>
      </c>
      <c r="D967" s="337"/>
      <c r="E967" s="379">
        <v>51</v>
      </c>
      <c r="F967" s="380"/>
      <c r="G967" s="380"/>
      <c r="H967" s="410"/>
      <c r="I967" s="381"/>
      <c r="J967" s="297"/>
      <c r="K967" s="297"/>
      <c r="L967" s="381">
        <v>76</v>
      </c>
      <c r="M967" s="380">
        <v>25</v>
      </c>
      <c r="N967" s="382"/>
    </row>
    <row r="968" spans="1:15" s="396" customFormat="1">
      <c r="A968" s="407" t="s">
        <v>395</v>
      </c>
      <c r="B968" s="335" t="s">
        <v>807</v>
      </c>
      <c r="C968" s="336" t="s">
        <v>825</v>
      </c>
      <c r="D968" s="293"/>
      <c r="E968" s="294"/>
      <c r="F968" s="301" t="s">
        <v>115</v>
      </c>
      <c r="G968" s="301"/>
      <c r="H968" s="301"/>
      <c r="I968" s="296"/>
      <c r="J968" s="300"/>
      <c r="K968" s="300"/>
      <c r="L968" s="296"/>
      <c r="M968" s="295"/>
      <c r="N968" s="298"/>
    </row>
    <row r="969" spans="1:15" s="396" customFormat="1">
      <c r="A969" s="407" t="s">
        <v>1190</v>
      </c>
      <c r="B969" s="335" t="s">
        <v>807</v>
      </c>
      <c r="C969" s="292" t="s">
        <v>1191</v>
      </c>
      <c r="D969" s="293"/>
      <c r="E969" s="294">
        <v>49.2</v>
      </c>
      <c r="F969" s="301" t="s">
        <v>1192</v>
      </c>
      <c r="G969" s="301"/>
      <c r="H969" s="301" t="s">
        <v>1193</v>
      </c>
      <c r="I969" s="301"/>
      <c r="J969" s="301"/>
      <c r="K969" s="300"/>
      <c r="L969" s="381">
        <v>73.2</v>
      </c>
      <c r="M969" s="380">
        <v>20</v>
      </c>
      <c r="N969" s="298"/>
      <c r="O969" s="301"/>
    </row>
    <row r="970" spans="1:15" s="396" customFormat="1">
      <c r="A970" s="407" t="s">
        <v>395</v>
      </c>
      <c r="B970" s="335" t="s">
        <v>807</v>
      </c>
      <c r="C970" s="292" t="s">
        <v>1191</v>
      </c>
      <c r="D970" s="293"/>
      <c r="E970" s="294">
        <v>91.2</v>
      </c>
      <c r="F970" s="301" t="s">
        <v>1192</v>
      </c>
      <c r="G970" s="301"/>
      <c r="H970" s="301" t="s">
        <v>1194</v>
      </c>
      <c r="I970" s="301"/>
      <c r="J970" s="301"/>
      <c r="K970" s="300"/>
      <c r="L970" s="381">
        <v>133.19999999999999</v>
      </c>
      <c r="M970" s="380">
        <v>42</v>
      </c>
      <c r="N970" s="298"/>
      <c r="O970" s="301"/>
    </row>
    <row r="971" spans="1:15" s="396" customFormat="1">
      <c r="A971" s="407" t="s">
        <v>773</v>
      </c>
      <c r="B971" s="335" t="s">
        <v>807</v>
      </c>
      <c r="C971" s="292" t="s">
        <v>1191</v>
      </c>
      <c r="D971" s="293"/>
      <c r="E971" s="294">
        <v>104</v>
      </c>
      <c r="F971" s="301" t="s">
        <v>1192</v>
      </c>
      <c r="G971" s="301"/>
      <c r="H971" s="301" t="s">
        <v>1195</v>
      </c>
      <c r="I971" s="301"/>
      <c r="J971" s="301"/>
      <c r="K971" s="300"/>
      <c r="L971" s="381">
        <v>152</v>
      </c>
      <c r="M971" s="380">
        <v>48</v>
      </c>
      <c r="N971" s="298"/>
      <c r="O971" s="301"/>
    </row>
    <row r="972" spans="1:15" s="396" customFormat="1">
      <c r="A972" s="407" t="s">
        <v>78</v>
      </c>
      <c r="B972" s="335" t="s">
        <v>807</v>
      </c>
      <c r="C972" s="292" t="s">
        <v>808</v>
      </c>
      <c r="D972" s="293"/>
      <c r="E972" s="294">
        <v>30</v>
      </c>
      <c r="F972" s="301"/>
      <c r="G972" s="301" t="s">
        <v>809</v>
      </c>
      <c r="H972" s="301"/>
      <c r="I972" s="354" t="s">
        <v>1533</v>
      </c>
      <c r="J972" s="354"/>
      <c r="K972" s="354"/>
      <c r="L972" s="296">
        <v>50</v>
      </c>
      <c r="M972" s="295">
        <v>20</v>
      </c>
      <c r="N972" s="298">
        <v>2</v>
      </c>
    </row>
    <row r="973" spans="1:15" s="396" customFormat="1">
      <c r="A973" s="407" t="s">
        <v>1534</v>
      </c>
      <c r="B973" s="335" t="s">
        <v>807</v>
      </c>
      <c r="C973" s="292" t="s">
        <v>808</v>
      </c>
      <c r="D973" s="293"/>
      <c r="E973" s="294">
        <v>55</v>
      </c>
      <c r="F973" s="301"/>
      <c r="G973" s="301" t="s">
        <v>809</v>
      </c>
      <c r="H973" s="301"/>
      <c r="I973" s="354" t="s">
        <v>1533</v>
      </c>
      <c r="J973" s="354"/>
      <c r="K973" s="354"/>
      <c r="L973" s="296">
        <v>95</v>
      </c>
      <c r="M973" s="295">
        <v>40</v>
      </c>
      <c r="N973" s="298">
        <v>2</v>
      </c>
    </row>
    <row r="974" spans="1:15" s="396" customFormat="1">
      <c r="A974" s="407" t="s">
        <v>1535</v>
      </c>
      <c r="B974" s="335" t="s">
        <v>807</v>
      </c>
      <c r="C974" s="292" t="s">
        <v>808</v>
      </c>
      <c r="D974" s="293"/>
      <c r="E974" s="294">
        <v>70</v>
      </c>
      <c r="F974" s="301"/>
      <c r="G974" s="301" t="s">
        <v>809</v>
      </c>
      <c r="H974" s="301"/>
      <c r="I974" s="354" t="s">
        <v>1533</v>
      </c>
      <c r="J974" s="354"/>
      <c r="K974" s="354"/>
      <c r="L974" s="296">
        <v>125</v>
      </c>
      <c r="M974" s="295">
        <v>55</v>
      </c>
      <c r="N974" s="298">
        <v>2</v>
      </c>
    </row>
    <row r="975" spans="1:15" s="396" customFormat="1">
      <c r="A975" s="338" t="s">
        <v>1536</v>
      </c>
      <c r="B975" s="335" t="s">
        <v>807</v>
      </c>
      <c r="C975" s="292" t="s">
        <v>808</v>
      </c>
      <c r="D975" s="293"/>
      <c r="E975" s="294">
        <v>85</v>
      </c>
      <c r="F975" s="295"/>
      <c r="G975" s="301" t="s">
        <v>809</v>
      </c>
      <c r="H975" s="273"/>
      <c r="I975" s="354" t="s">
        <v>1533</v>
      </c>
      <c r="J975" s="354"/>
      <c r="K975" s="354"/>
      <c r="L975" s="296">
        <v>150</v>
      </c>
      <c r="M975" s="295">
        <v>65</v>
      </c>
      <c r="N975" s="298">
        <v>2</v>
      </c>
    </row>
    <row r="976" spans="1:15" s="396" customFormat="1">
      <c r="A976" s="338" t="s">
        <v>1537</v>
      </c>
      <c r="B976" s="335" t="s">
        <v>807</v>
      </c>
      <c r="C976" s="292" t="s">
        <v>808</v>
      </c>
      <c r="D976" s="293"/>
      <c r="E976" s="294">
        <v>110</v>
      </c>
      <c r="F976" s="295"/>
      <c r="G976" s="301" t="s">
        <v>809</v>
      </c>
      <c r="H976" s="273"/>
      <c r="I976" s="354" t="s">
        <v>1533</v>
      </c>
      <c r="J976" s="354"/>
      <c r="K976" s="354"/>
      <c r="L976" s="296">
        <v>195</v>
      </c>
      <c r="M976" s="295">
        <v>85</v>
      </c>
      <c r="N976" s="298">
        <v>2</v>
      </c>
    </row>
    <row r="977" spans="1:14" s="648" customFormat="1">
      <c r="A977" s="652" t="s">
        <v>2187</v>
      </c>
      <c r="B977" s="486" t="s">
        <v>807</v>
      </c>
      <c r="C977" s="258" t="s">
        <v>1196</v>
      </c>
      <c r="D977" s="62"/>
      <c r="E977" s="261">
        <v>51</v>
      </c>
      <c r="F977" s="271"/>
      <c r="G977" s="271"/>
      <c r="H977" s="271"/>
      <c r="I977" s="271"/>
      <c r="J977" s="265"/>
      <c r="K977" s="265"/>
      <c r="L977" s="656">
        <v>61</v>
      </c>
      <c r="M977" s="484">
        <v>10</v>
      </c>
      <c r="N977" s="266" t="s">
        <v>657</v>
      </c>
    </row>
    <row r="978" spans="1:14" s="648" customFormat="1">
      <c r="A978" s="652" t="s">
        <v>1538</v>
      </c>
      <c r="B978" s="486" t="s">
        <v>807</v>
      </c>
      <c r="C978" s="258" t="s">
        <v>1196</v>
      </c>
      <c r="D978" s="62"/>
      <c r="E978" s="261">
        <v>66</v>
      </c>
      <c r="F978" s="271"/>
      <c r="G978" s="271"/>
      <c r="H978" s="271"/>
      <c r="I978" s="271"/>
      <c r="J978" s="265"/>
      <c r="K978" s="265"/>
      <c r="L978" s="656">
        <v>99</v>
      </c>
      <c r="M978" s="484">
        <v>33</v>
      </c>
      <c r="N978" s="266" t="s">
        <v>657</v>
      </c>
    </row>
    <row r="979" spans="1:14" s="648" customFormat="1">
      <c r="A979" s="652" t="s">
        <v>2188</v>
      </c>
      <c r="B979" s="486" t="s">
        <v>807</v>
      </c>
      <c r="C979" s="258" t="s">
        <v>1196</v>
      </c>
      <c r="D979" s="62"/>
      <c r="E979" s="261">
        <v>86</v>
      </c>
      <c r="F979" s="271"/>
      <c r="G979" s="271"/>
      <c r="H979" s="271"/>
      <c r="I979" s="271"/>
      <c r="J979" s="265"/>
      <c r="K979" s="265"/>
      <c r="L979" s="656">
        <v>129</v>
      </c>
      <c r="M979" s="484">
        <v>43</v>
      </c>
      <c r="N979" s="266" t="s">
        <v>657</v>
      </c>
    </row>
    <row r="980" spans="1:14" s="648" customFormat="1">
      <c r="A980" s="652" t="s">
        <v>2189</v>
      </c>
      <c r="B980" s="486" t="s">
        <v>807</v>
      </c>
      <c r="C980" s="258" t="s">
        <v>1196</v>
      </c>
      <c r="D980" s="62"/>
      <c r="E980" s="261">
        <v>101</v>
      </c>
      <c r="F980" s="271"/>
      <c r="G980" s="271"/>
      <c r="H980" s="271"/>
      <c r="I980" s="271"/>
      <c r="J980" s="265"/>
      <c r="K980" s="265"/>
      <c r="L980" s="264">
        <v>171</v>
      </c>
      <c r="M980" s="262">
        <v>70</v>
      </c>
      <c r="N980" s="266" t="s">
        <v>657</v>
      </c>
    </row>
    <row r="981" spans="1:14" s="648" customFormat="1">
      <c r="A981" s="652" t="s">
        <v>2190</v>
      </c>
      <c r="B981" s="486" t="s">
        <v>807</v>
      </c>
      <c r="C981" s="258" t="s">
        <v>1196</v>
      </c>
      <c r="D981" s="62"/>
      <c r="E981" s="261">
        <v>111</v>
      </c>
      <c r="F981" s="271"/>
      <c r="G981" s="271"/>
      <c r="H981" s="271"/>
      <c r="I981" s="271"/>
      <c r="J981" s="265"/>
      <c r="K981" s="265"/>
      <c r="L981" s="264">
        <v>188</v>
      </c>
      <c r="M981" s="262">
        <v>77</v>
      </c>
      <c r="N981" s="266" t="s">
        <v>657</v>
      </c>
    </row>
    <row r="982" spans="1:14" s="648" customFormat="1">
      <c r="A982" s="658" t="s">
        <v>2191</v>
      </c>
      <c r="B982" s="486" t="s">
        <v>807</v>
      </c>
      <c r="C982" s="258" t="s">
        <v>1196</v>
      </c>
      <c r="D982" s="62"/>
      <c r="E982" s="261">
        <v>41</v>
      </c>
      <c r="F982" s="262"/>
      <c r="G982" s="271"/>
      <c r="H982" s="263"/>
      <c r="I982" s="271"/>
      <c r="J982" s="265"/>
      <c r="K982" s="265"/>
      <c r="L982" s="264">
        <v>49</v>
      </c>
      <c r="M982" s="262">
        <v>8</v>
      </c>
      <c r="N982" s="266" t="s">
        <v>657</v>
      </c>
    </row>
    <row r="983" spans="1:14" s="648" customFormat="1">
      <c r="A983" s="652"/>
      <c r="B983" s="53" t="s">
        <v>807</v>
      </c>
      <c r="C983" s="258" t="s">
        <v>1518</v>
      </c>
      <c r="D983" s="62"/>
      <c r="E983" s="522"/>
      <c r="F983" s="839" t="s">
        <v>2215</v>
      </c>
      <c r="G983" s="271"/>
      <c r="H983" s="263"/>
      <c r="I983" s="271"/>
      <c r="J983" s="265"/>
      <c r="K983" s="265"/>
      <c r="L983" s="264"/>
      <c r="M983" s="262"/>
      <c r="N983" s="266"/>
    </row>
    <row r="984" spans="1:14" s="648" customFormat="1">
      <c r="A984" s="652" t="s">
        <v>395</v>
      </c>
      <c r="B984" s="53" t="s">
        <v>807</v>
      </c>
      <c r="C984" s="258" t="s">
        <v>1518</v>
      </c>
      <c r="D984" s="62"/>
      <c r="E984" s="261">
        <v>85</v>
      </c>
      <c r="F984" s="262"/>
      <c r="G984" s="271"/>
      <c r="H984" s="263"/>
      <c r="I984" s="271"/>
      <c r="J984" s="265"/>
      <c r="K984" s="265"/>
      <c r="L984" s="264">
        <v>156</v>
      </c>
      <c r="M984" s="262">
        <v>71</v>
      </c>
      <c r="N984" s="266"/>
    </row>
    <row r="985" spans="1:14" s="648" customFormat="1">
      <c r="A985" s="652" t="s">
        <v>2216</v>
      </c>
      <c r="B985" s="53" t="s">
        <v>807</v>
      </c>
      <c r="C985" s="258" t="s">
        <v>1518</v>
      </c>
      <c r="D985" s="62"/>
      <c r="E985" s="261">
        <v>65</v>
      </c>
      <c r="F985" s="262"/>
      <c r="G985" s="271"/>
      <c r="H985" s="263"/>
      <c r="I985" s="271"/>
      <c r="J985" s="265"/>
      <c r="K985" s="265"/>
      <c r="L985" s="264">
        <v>118</v>
      </c>
      <c r="M985" s="262">
        <v>53</v>
      </c>
      <c r="N985" s="266"/>
    </row>
    <row r="986" spans="1:14" s="648" customFormat="1">
      <c r="A986" s="652" t="s">
        <v>2217</v>
      </c>
      <c r="B986" s="53" t="s">
        <v>807</v>
      </c>
      <c r="C986" s="258" t="s">
        <v>1518</v>
      </c>
      <c r="D986" s="62"/>
      <c r="E986" s="261">
        <v>45</v>
      </c>
      <c r="F986" s="262"/>
      <c r="G986" s="271"/>
      <c r="H986" s="263"/>
      <c r="I986" s="271"/>
      <c r="J986" s="265"/>
      <c r="K986" s="265"/>
      <c r="L986" s="264">
        <v>78</v>
      </c>
      <c r="M986" s="262">
        <v>33</v>
      </c>
      <c r="N986" s="266"/>
    </row>
    <row r="987" spans="1:14" s="648" customFormat="1">
      <c r="A987" s="652" t="s">
        <v>2218</v>
      </c>
      <c r="B987" s="53" t="s">
        <v>807</v>
      </c>
      <c r="C987" s="258" t="s">
        <v>1518</v>
      </c>
      <c r="D987" s="62"/>
      <c r="E987" s="261">
        <v>31</v>
      </c>
      <c r="F987" s="262"/>
      <c r="G987" s="271"/>
      <c r="H987" s="263"/>
      <c r="I987" s="271"/>
      <c r="J987" s="265"/>
      <c r="K987" s="265"/>
      <c r="L987" s="264">
        <v>54</v>
      </c>
      <c r="M987" s="262">
        <v>23</v>
      </c>
      <c r="N987" s="266"/>
    </row>
    <row r="988" spans="1:14" s="648" customFormat="1">
      <c r="A988" s="652"/>
      <c r="B988" s="53"/>
      <c r="C988" s="258"/>
      <c r="D988" s="62"/>
      <c r="E988" s="261"/>
      <c r="F988" s="262"/>
      <c r="G988" s="271"/>
      <c r="H988" s="263"/>
      <c r="I988" s="271"/>
      <c r="J988" s="265"/>
      <c r="K988" s="265"/>
      <c r="L988" s="264"/>
      <c r="M988" s="262"/>
      <c r="N988" s="266"/>
    </row>
    <row r="989" spans="1:14" s="648" customFormat="1">
      <c r="A989" s="652"/>
      <c r="B989" s="53"/>
      <c r="C989" s="258"/>
      <c r="D989" s="62"/>
      <c r="E989" s="261"/>
      <c r="F989" s="262"/>
      <c r="G989" s="271"/>
      <c r="H989" s="263"/>
      <c r="I989" s="271"/>
      <c r="J989" s="265"/>
      <c r="K989" s="265"/>
      <c r="L989" s="264"/>
      <c r="M989" s="262"/>
      <c r="N989" s="266"/>
    </row>
    <row r="990" spans="1:14" s="648" customFormat="1">
      <c r="A990" s="652"/>
      <c r="B990" s="53"/>
      <c r="C990" s="258"/>
      <c r="D990" s="62"/>
      <c r="E990" s="261"/>
      <c r="F990" s="262"/>
      <c r="G990" s="271"/>
      <c r="H990" s="263"/>
      <c r="I990" s="271"/>
      <c r="J990" s="265"/>
      <c r="K990" s="265"/>
      <c r="L990" s="264"/>
      <c r="M990" s="262"/>
      <c r="N990" s="266"/>
    </row>
    <row r="991" spans="1:14" s="648" customFormat="1" ht="16.5" customHeight="1">
      <c r="A991" s="652" t="s">
        <v>78</v>
      </c>
      <c r="B991" s="53" t="s">
        <v>807</v>
      </c>
      <c r="C991" s="258" t="s">
        <v>1322</v>
      </c>
      <c r="D991" s="62"/>
      <c r="E991" s="261">
        <v>37</v>
      </c>
      <c r="F991" s="262"/>
      <c r="G991" s="650" t="s">
        <v>788</v>
      </c>
      <c r="H991" s="263"/>
      <c r="I991" s="262" t="s">
        <v>1197</v>
      </c>
      <c r="J991" s="271"/>
      <c r="K991" s="271"/>
      <c r="L991" s="264">
        <v>62</v>
      </c>
      <c r="M991" s="262">
        <v>25</v>
      </c>
      <c r="N991" s="266" t="s">
        <v>657</v>
      </c>
    </row>
    <row r="992" spans="1:14" s="648" customFormat="1" ht="16.5" customHeight="1">
      <c r="A992" s="652" t="s">
        <v>78</v>
      </c>
      <c r="B992" s="53" t="s">
        <v>807</v>
      </c>
      <c r="C992" s="258" t="s">
        <v>1323</v>
      </c>
      <c r="D992" s="62"/>
      <c r="E992" s="261">
        <v>42</v>
      </c>
      <c r="F992" s="262"/>
      <c r="G992" s="650" t="s">
        <v>788</v>
      </c>
      <c r="H992" s="263"/>
      <c r="I992" s="262" t="s">
        <v>1197</v>
      </c>
      <c r="J992" s="271"/>
      <c r="K992" s="271"/>
      <c r="L992" s="264">
        <v>71</v>
      </c>
      <c r="M992" s="262">
        <v>29</v>
      </c>
      <c r="N992" s="266" t="s">
        <v>657</v>
      </c>
    </row>
    <row r="993" spans="1:14" s="648" customFormat="1" ht="16.5" customHeight="1">
      <c r="A993" s="652" t="s">
        <v>1324</v>
      </c>
      <c r="B993" s="53" t="s">
        <v>807</v>
      </c>
      <c r="C993" s="258" t="s">
        <v>1322</v>
      </c>
      <c r="D993" s="62"/>
      <c r="E993" s="261">
        <v>51</v>
      </c>
      <c r="F993" s="262"/>
      <c r="G993" s="650" t="s">
        <v>788</v>
      </c>
      <c r="H993" s="263"/>
      <c r="I993" s="262" t="s">
        <v>1197</v>
      </c>
      <c r="J993" s="271"/>
      <c r="K993" s="271"/>
      <c r="L993" s="264">
        <v>89</v>
      </c>
      <c r="M993" s="262">
        <v>38</v>
      </c>
      <c r="N993" s="266" t="s">
        <v>657</v>
      </c>
    </row>
    <row r="994" spans="1:14" s="648" customFormat="1" ht="16.5" customHeight="1">
      <c r="A994" s="652" t="s">
        <v>1324</v>
      </c>
      <c r="B994" s="53" t="s">
        <v>807</v>
      </c>
      <c r="C994" s="258" t="s">
        <v>1323</v>
      </c>
      <c r="D994" s="62"/>
      <c r="E994" s="261">
        <v>58</v>
      </c>
      <c r="F994" s="262"/>
      <c r="G994" s="650" t="s">
        <v>788</v>
      </c>
      <c r="H994" s="263"/>
      <c r="I994" s="262" t="s">
        <v>1197</v>
      </c>
      <c r="J994" s="271"/>
      <c r="K994" s="271"/>
      <c r="L994" s="264">
        <v>103</v>
      </c>
      <c r="M994" s="262">
        <v>46</v>
      </c>
      <c r="N994" s="266" t="s">
        <v>657</v>
      </c>
    </row>
    <row r="995" spans="1:14" s="648" customFormat="1">
      <c r="A995" s="652" t="s">
        <v>1325</v>
      </c>
      <c r="B995" s="53" t="s">
        <v>807</v>
      </c>
      <c r="C995" s="258" t="s">
        <v>1322</v>
      </c>
      <c r="D995" s="62"/>
      <c r="E995" s="261">
        <v>67</v>
      </c>
      <c r="F995" s="262"/>
      <c r="G995" s="650" t="s">
        <v>788</v>
      </c>
      <c r="H995" s="263"/>
      <c r="I995" s="262" t="s">
        <v>1197</v>
      </c>
      <c r="J995" s="271"/>
      <c r="K995" s="271"/>
      <c r="L995" s="264">
        <v>117</v>
      </c>
      <c r="M995" s="262">
        <v>50</v>
      </c>
      <c r="N995" s="266" t="s">
        <v>657</v>
      </c>
    </row>
    <row r="996" spans="1:14" s="648" customFormat="1">
      <c r="A996" s="652" t="s">
        <v>1325</v>
      </c>
      <c r="B996" s="53" t="s">
        <v>807</v>
      </c>
      <c r="C996" s="258" t="s">
        <v>1323</v>
      </c>
      <c r="D996" s="62"/>
      <c r="E996" s="261">
        <v>80</v>
      </c>
      <c r="F996" s="262"/>
      <c r="G996" s="650" t="s">
        <v>788</v>
      </c>
      <c r="H996" s="263"/>
      <c r="I996" s="262" t="s">
        <v>1197</v>
      </c>
      <c r="J996" s="271"/>
      <c r="K996" s="271"/>
      <c r="L996" s="264">
        <v>141</v>
      </c>
      <c r="M996" s="262">
        <v>61</v>
      </c>
      <c r="N996" s="266" t="s">
        <v>657</v>
      </c>
    </row>
    <row r="997" spans="1:14" s="648" customFormat="1">
      <c r="A997" s="652" t="s">
        <v>1326</v>
      </c>
      <c r="B997" s="53" t="s">
        <v>807</v>
      </c>
      <c r="C997" s="258" t="s">
        <v>1322</v>
      </c>
      <c r="D997" s="62"/>
      <c r="E997" s="261">
        <v>86</v>
      </c>
      <c r="F997" s="262"/>
      <c r="G997" s="650" t="s">
        <v>788</v>
      </c>
      <c r="H997" s="263"/>
      <c r="I997" s="262" t="s">
        <v>1197</v>
      </c>
      <c r="J997" s="271"/>
      <c r="K997" s="271"/>
      <c r="L997" s="264">
        <v>151</v>
      </c>
      <c r="M997" s="262">
        <v>65</v>
      </c>
      <c r="N997" s="266" t="s">
        <v>657</v>
      </c>
    </row>
    <row r="998" spans="1:14" s="648" customFormat="1">
      <c r="A998" s="652" t="s">
        <v>1326</v>
      </c>
      <c r="B998" s="53" t="s">
        <v>807</v>
      </c>
      <c r="C998" s="258" t="s">
        <v>1323</v>
      </c>
      <c r="D998" s="62"/>
      <c r="E998" s="261">
        <v>100</v>
      </c>
      <c r="F998" s="262"/>
      <c r="G998" s="650" t="s">
        <v>788</v>
      </c>
      <c r="H998" s="263"/>
      <c r="I998" s="262" t="s">
        <v>1197</v>
      </c>
      <c r="J998" s="271"/>
      <c r="K998" s="271"/>
      <c r="L998" s="264">
        <v>179</v>
      </c>
      <c r="M998" s="262">
        <v>79</v>
      </c>
      <c r="N998" s="266" t="s">
        <v>657</v>
      </c>
    </row>
    <row r="999" spans="1:14" s="648" customFormat="1">
      <c r="A999" s="652" t="s">
        <v>1350</v>
      </c>
      <c r="B999" s="53" t="s">
        <v>807</v>
      </c>
      <c r="C999" s="258" t="s">
        <v>1322</v>
      </c>
      <c r="D999" s="62"/>
      <c r="E999" s="261">
        <v>89</v>
      </c>
      <c r="F999" s="262"/>
      <c r="G999" s="650" t="s">
        <v>788</v>
      </c>
      <c r="H999" s="263"/>
      <c r="I999" s="262" t="s">
        <v>1197</v>
      </c>
      <c r="J999" s="271"/>
      <c r="K999" s="271"/>
      <c r="L999" s="264">
        <v>157</v>
      </c>
      <c r="M999" s="262">
        <v>68</v>
      </c>
      <c r="N999" s="266" t="s">
        <v>657</v>
      </c>
    </row>
    <row r="1000" spans="1:14" s="648" customFormat="1">
      <c r="A1000" s="652" t="s">
        <v>1350</v>
      </c>
      <c r="B1000" s="53" t="s">
        <v>807</v>
      </c>
      <c r="C1000" s="258" t="s">
        <v>1323</v>
      </c>
      <c r="D1000" s="62"/>
      <c r="E1000" s="261">
        <v>103</v>
      </c>
      <c r="F1000" s="262"/>
      <c r="G1000" s="650" t="s">
        <v>788</v>
      </c>
      <c r="H1000" s="263"/>
      <c r="I1000" s="262" t="s">
        <v>1197</v>
      </c>
      <c r="J1000" s="271"/>
      <c r="K1000" s="271"/>
      <c r="L1000" s="264">
        <v>183</v>
      </c>
      <c r="M1000" s="262">
        <v>80</v>
      </c>
      <c r="N1000" s="266" t="s">
        <v>657</v>
      </c>
    </row>
    <row r="1001" spans="1:14" s="396" customFormat="1">
      <c r="A1001" s="407"/>
      <c r="B1001" s="291"/>
      <c r="C1001" s="292"/>
      <c r="D1001" s="293"/>
      <c r="E1001" s="294"/>
      <c r="F1001" s="295"/>
      <c r="G1001" s="312"/>
      <c r="H1001" s="273"/>
      <c r="I1001" s="295"/>
      <c r="J1001" s="301"/>
      <c r="K1001" s="301"/>
      <c r="L1001" s="296"/>
      <c r="M1001" s="295"/>
      <c r="N1001" s="298"/>
    </row>
    <row r="1002" spans="1:14" s="396" customFormat="1">
      <c r="A1002" s="407"/>
      <c r="B1002" s="291"/>
      <c r="C1002" s="292"/>
      <c r="D1002" s="293"/>
      <c r="E1002" s="294"/>
      <c r="F1002" s="295"/>
      <c r="G1002" s="312"/>
      <c r="H1002" s="273"/>
      <c r="I1002" s="295"/>
      <c r="J1002" s="301"/>
      <c r="K1002" s="301"/>
      <c r="L1002" s="296"/>
      <c r="M1002" s="295"/>
      <c r="N1002" s="298"/>
    </row>
    <row r="1003" spans="1:14" s="648" customFormat="1">
      <c r="A1003" s="658" t="s">
        <v>78</v>
      </c>
      <c r="B1003" s="53" t="s">
        <v>807</v>
      </c>
      <c r="C1003" s="258" t="s">
        <v>1336</v>
      </c>
      <c r="D1003" s="62"/>
      <c r="E1003" s="261">
        <v>51</v>
      </c>
      <c r="F1003" s="262"/>
      <c r="G1003" s="262"/>
      <c r="H1003" s="263"/>
      <c r="I1003" s="483" t="s">
        <v>1781</v>
      </c>
      <c r="J1003" s="265"/>
      <c r="K1003" s="265"/>
      <c r="L1003" s="264">
        <v>91</v>
      </c>
      <c r="M1003" s="262">
        <v>40</v>
      </c>
      <c r="N1003" s="266" t="s">
        <v>657</v>
      </c>
    </row>
    <row r="1004" spans="1:14" s="648" customFormat="1">
      <c r="A1004" s="652" t="s">
        <v>1335</v>
      </c>
      <c r="B1004" s="53" t="s">
        <v>807</v>
      </c>
      <c r="C1004" s="258" t="s">
        <v>1336</v>
      </c>
      <c r="D1004" s="62"/>
      <c r="E1004" s="261">
        <v>75</v>
      </c>
      <c r="F1004" s="262"/>
      <c r="G1004" s="262"/>
      <c r="H1004" s="263"/>
      <c r="I1004" s="483" t="s">
        <v>1781</v>
      </c>
      <c r="J1004" s="265"/>
      <c r="K1004" s="265"/>
      <c r="L1004" s="264">
        <v>136</v>
      </c>
      <c r="M1004" s="262">
        <v>61</v>
      </c>
      <c r="N1004" s="266" t="s">
        <v>657</v>
      </c>
    </row>
    <row r="1005" spans="1:14" s="648" customFormat="1">
      <c r="A1005" s="658" t="s">
        <v>1519</v>
      </c>
      <c r="B1005" s="53" t="s">
        <v>807</v>
      </c>
      <c r="C1005" s="258" t="s">
        <v>1336</v>
      </c>
      <c r="D1005" s="62"/>
      <c r="E1005" s="261">
        <v>106</v>
      </c>
      <c r="F1005" s="262"/>
      <c r="G1005" s="262"/>
      <c r="H1005" s="263"/>
      <c r="I1005" s="483" t="s">
        <v>1781</v>
      </c>
      <c r="J1005" s="265"/>
      <c r="K1005" s="265"/>
      <c r="L1005" s="264">
        <v>191</v>
      </c>
      <c r="M1005" s="262">
        <v>85</v>
      </c>
      <c r="N1005" s="266" t="s">
        <v>657</v>
      </c>
    </row>
    <row r="1006" spans="1:14" s="648" customFormat="1">
      <c r="A1006" s="658" t="s">
        <v>1520</v>
      </c>
      <c r="B1006" s="53" t="s">
        <v>807</v>
      </c>
      <c r="C1006" s="258" t="s">
        <v>1336</v>
      </c>
      <c r="D1006" s="62"/>
      <c r="E1006" s="261">
        <v>132</v>
      </c>
      <c r="F1006" s="262"/>
      <c r="G1006" s="262"/>
      <c r="H1006" s="263"/>
      <c r="I1006" s="483" t="s">
        <v>1781</v>
      </c>
      <c r="J1006" s="265"/>
      <c r="K1006" s="265"/>
      <c r="L1006" s="264">
        <v>234</v>
      </c>
      <c r="M1006" s="262">
        <v>102</v>
      </c>
      <c r="N1006" s="266" t="s">
        <v>657</v>
      </c>
    </row>
    <row r="1007" spans="1:14" s="648" customFormat="1">
      <c r="A1007" s="658" t="s">
        <v>78</v>
      </c>
      <c r="B1007" s="53" t="s">
        <v>807</v>
      </c>
      <c r="C1007" s="258" t="s">
        <v>1332</v>
      </c>
      <c r="D1007" s="62"/>
      <c r="E1007" s="261">
        <v>43</v>
      </c>
      <c r="F1007" s="262" t="s">
        <v>1516</v>
      </c>
      <c r="G1007" s="262"/>
      <c r="H1007" s="263"/>
      <c r="I1007" s="264"/>
      <c r="J1007" s="265"/>
      <c r="K1007" s="265"/>
      <c r="L1007" s="264">
        <v>71</v>
      </c>
      <c r="M1007" s="262">
        <v>28</v>
      </c>
      <c r="N1007" s="266" t="s">
        <v>657</v>
      </c>
    </row>
    <row r="1008" spans="1:14" s="648" customFormat="1">
      <c r="A1008" s="652" t="s">
        <v>1327</v>
      </c>
      <c r="B1008" s="53" t="s">
        <v>807</v>
      </c>
      <c r="C1008" s="258" t="s">
        <v>1332</v>
      </c>
      <c r="D1008" s="62"/>
      <c r="E1008" s="261">
        <v>63</v>
      </c>
      <c r="F1008" s="262" t="s">
        <v>1516</v>
      </c>
      <c r="G1008" s="262"/>
      <c r="H1008" s="263"/>
      <c r="I1008" s="264"/>
      <c r="J1008" s="265"/>
      <c r="K1008" s="265"/>
      <c r="L1008" s="264">
        <v>108</v>
      </c>
      <c r="M1008" s="262">
        <v>45</v>
      </c>
      <c r="N1008" s="266" t="s">
        <v>657</v>
      </c>
    </row>
    <row r="1009" spans="1:15" s="648" customFormat="1">
      <c r="A1009" s="658" t="s">
        <v>1333</v>
      </c>
      <c r="B1009" s="53" t="s">
        <v>807</v>
      </c>
      <c r="C1009" s="258" t="s">
        <v>1332</v>
      </c>
      <c r="D1009" s="62"/>
      <c r="E1009" s="261">
        <v>90</v>
      </c>
      <c r="F1009" s="262" t="s">
        <v>1516</v>
      </c>
      <c r="G1009" s="262"/>
      <c r="H1009" s="263"/>
      <c r="I1009" s="264"/>
      <c r="J1009" s="265"/>
      <c r="K1009" s="265"/>
      <c r="L1009" s="264">
        <v>161</v>
      </c>
      <c r="M1009" s="262">
        <v>61</v>
      </c>
      <c r="N1009" s="266" t="s">
        <v>657</v>
      </c>
    </row>
    <row r="1010" spans="1:15" s="648" customFormat="1">
      <c r="A1010" s="658" t="s">
        <v>1334</v>
      </c>
      <c r="B1010" s="53" t="s">
        <v>807</v>
      </c>
      <c r="C1010" s="258" t="s">
        <v>1332</v>
      </c>
      <c r="D1010" s="62"/>
      <c r="E1010" s="261">
        <v>103</v>
      </c>
      <c r="F1010" s="262" t="s">
        <v>1516</v>
      </c>
      <c r="G1010" s="262"/>
      <c r="H1010" s="263"/>
      <c r="I1010" s="264"/>
      <c r="J1010" s="265"/>
      <c r="K1010" s="265"/>
      <c r="L1010" s="264">
        <v>177</v>
      </c>
      <c r="M1010" s="262">
        <v>74</v>
      </c>
      <c r="N1010" s="266" t="s">
        <v>657</v>
      </c>
    </row>
    <row r="1011" spans="1:15" s="648" customFormat="1">
      <c r="A1011" s="658" t="s">
        <v>1515</v>
      </c>
      <c r="B1011" s="53" t="s">
        <v>807</v>
      </c>
      <c r="C1011" s="258" t="s">
        <v>1332</v>
      </c>
      <c r="D1011" s="62"/>
      <c r="E1011" s="261">
        <v>114</v>
      </c>
      <c r="F1011" s="262" t="s">
        <v>1516</v>
      </c>
      <c r="G1011" s="262"/>
      <c r="H1011" s="263"/>
      <c r="I1011" s="264"/>
      <c r="J1011" s="265"/>
      <c r="K1011" s="265"/>
      <c r="L1011" s="264">
        <v>195</v>
      </c>
      <c r="M1011" s="262">
        <v>81</v>
      </c>
      <c r="N1011" s="266" t="s">
        <v>657</v>
      </c>
    </row>
    <row r="1012" spans="1:15" s="648" customFormat="1">
      <c r="A1012" s="652" t="s">
        <v>78</v>
      </c>
      <c r="B1012" s="53" t="s">
        <v>807</v>
      </c>
      <c r="C1012" s="258" t="s">
        <v>1329</v>
      </c>
      <c r="D1012" s="62"/>
      <c r="E1012" s="261">
        <v>44</v>
      </c>
      <c r="F1012" s="262"/>
      <c r="G1012" s="262"/>
      <c r="H1012" s="263"/>
      <c r="I1012" s="483" t="s">
        <v>1781</v>
      </c>
      <c r="J1012" s="265"/>
      <c r="K1012" s="265"/>
      <c r="L1012" s="264">
        <v>77</v>
      </c>
      <c r="M1012" s="262">
        <v>33</v>
      </c>
      <c r="N1012" s="266" t="s">
        <v>657</v>
      </c>
    </row>
    <row r="1013" spans="1:15" s="648" customFormat="1">
      <c r="A1013" s="652" t="s">
        <v>78</v>
      </c>
      <c r="B1013" s="53" t="s">
        <v>807</v>
      </c>
      <c r="C1013" s="258" t="s">
        <v>1330</v>
      </c>
      <c r="D1013" s="62"/>
      <c r="E1013" s="261">
        <v>51</v>
      </c>
      <c r="F1013" s="262"/>
      <c r="G1013" s="262"/>
      <c r="H1013" s="263"/>
      <c r="I1013" s="483" t="s">
        <v>1781</v>
      </c>
      <c r="J1013" s="265"/>
      <c r="K1013" s="265"/>
      <c r="L1013" s="264">
        <v>91</v>
      </c>
      <c r="M1013" s="262">
        <v>40</v>
      </c>
      <c r="N1013" s="266" t="s">
        <v>657</v>
      </c>
    </row>
    <row r="1014" spans="1:15" s="648" customFormat="1">
      <c r="A1014" s="652" t="s">
        <v>78</v>
      </c>
      <c r="B1014" s="53" t="s">
        <v>807</v>
      </c>
      <c r="C1014" s="258" t="s">
        <v>1331</v>
      </c>
      <c r="D1014" s="62"/>
      <c r="E1014" s="261">
        <v>60</v>
      </c>
      <c r="F1014" s="262"/>
      <c r="G1014" s="262"/>
      <c r="H1014" s="263"/>
      <c r="I1014" s="483" t="s">
        <v>1781</v>
      </c>
      <c r="J1014" s="265"/>
      <c r="K1014" s="265"/>
      <c r="L1014" s="264">
        <v>110</v>
      </c>
      <c r="M1014" s="262">
        <v>50</v>
      </c>
      <c r="N1014" s="266" t="s">
        <v>657</v>
      </c>
    </row>
    <row r="1015" spans="1:15" s="648" customFormat="1">
      <c r="A1015" s="652" t="s">
        <v>1327</v>
      </c>
      <c r="B1015" s="53" t="s">
        <v>807</v>
      </c>
      <c r="C1015" s="258" t="s">
        <v>1329</v>
      </c>
      <c r="D1015" s="62"/>
      <c r="E1015" s="261">
        <v>72</v>
      </c>
      <c r="F1015" s="262"/>
      <c r="G1015" s="262"/>
      <c r="H1015" s="263"/>
      <c r="I1015" s="483" t="s">
        <v>1781</v>
      </c>
      <c r="J1015" s="265"/>
      <c r="K1015" s="265"/>
      <c r="L1015" s="264">
        <v>115</v>
      </c>
      <c r="M1015" s="262">
        <v>43</v>
      </c>
      <c r="N1015" s="266" t="s">
        <v>657</v>
      </c>
    </row>
    <row r="1016" spans="1:15" s="648" customFormat="1">
      <c r="A1016" s="652" t="s">
        <v>1327</v>
      </c>
      <c r="B1016" s="53" t="s">
        <v>807</v>
      </c>
      <c r="C1016" s="258" t="s">
        <v>1330</v>
      </c>
      <c r="D1016" s="62"/>
      <c r="E1016" s="261">
        <v>84</v>
      </c>
      <c r="F1016" s="262"/>
      <c r="G1016" s="262"/>
      <c r="H1016" s="263"/>
      <c r="I1016" s="483" t="s">
        <v>1781</v>
      </c>
      <c r="J1016" s="265"/>
      <c r="K1016" s="265"/>
      <c r="L1016" s="264">
        <v>139</v>
      </c>
      <c r="M1016" s="262">
        <v>55</v>
      </c>
      <c r="N1016" s="266" t="s">
        <v>657</v>
      </c>
    </row>
    <row r="1017" spans="1:15" s="648" customFormat="1">
      <c r="A1017" s="652" t="s">
        <v>1327</v>
      </c>
      <c r="B1017" s="53" t="s">
        <v>807</v>
      </c>
      <c r="C1017" s="258" t="s">
        <v>1331</v>
      </c>
      <c r="D1017" s="62"/>
      <c r="E1017" s="261">
        <v>98</v>
      </c>
      <c r="F1017" s="262"/>
      <c r="G1017" s="262"/>
      <c r="H1017" s="263"/>
      <c r="I1017" s="483" t="s">
        <v>1781</v>
      </c>
      <c r="J1017" s="265"/>
      <c r="K1017" s="265"/>
      <c r="L1017" s="264">
        <v>172</v>
      </c>
      <c r="M1017" s="262">
        <v>74</v>
      </c>
      <c r="N1017" s="266" t="s">
        <v>657</v>
      </c>
    </row>
    <row r="1018" spans="1:15" s="648" customFormat="1">
      <c r="A1018" s="652" t="s">
        <v>1521</v>
      </c>
      <c r="B1018" s="53" t="s">
        <v>807</v>
      </c>
      <c r="C1018" s="258" t="s">
        <v>1329</v>
      </c>
      <c r="D1018" s="62"/>
      <c r="E1018" s="261">
        <v>96</v>
      </c>
      <c r="F1018" s="262"/>
      <c r="G1018" s="262"/>
      <c r="H1018" s="263"/>
      <c r="I1018" s="483" t="s">
        <v>1781</v>
      </c>
      <c r="J1018" s="265"/>
      <c r="K1018" s="265"/>
      <c r="L1018" s="264">
        <v>168</v>
      </c>
      <c r="M1018" s="262">
        <v>72</v>
      </c>
      <c r="N1018" s="266" t="s">
        <v>657</v>
      </c>
    </row>
    <row r="1019" spans="1:15" s="648" customFormat="1">
      <c r="A1019" s="652" t="s">
        <v>1328</v>
      </c>
      <c r="B1019" s="53" t="s">
        <v>807</v>
      </c>
      <c r="C1019" s="258" t="s">
        <v>1330</v>
      </c>
      <c r="D1019" s="62"/>
      <c r="E1019" s="261">
        <v>115</v>
      </c>
      <c r="F1019" s="262"/>
      <c r="G1019" s="262"/>
      <c r="H1019" s="263"/>
      <c r="I1019" s="483" t="s">
        <v>1781</v>
      </c>
      <c r="J1019" s="265"/>
      <c r="K1019" s="265"/>
      <c r="L1019" s="264">
        <v>209</v>
      </c>
      <c r="M1019" s="262">
        <v>94</v>
      </c>
      <c r="N1019" s="266" t="s">
        <v>657</v>
      </c>
    </row>
    <row r="1020" spans="1:15" s="648" customFormat="1">
      <c r="A1020" s="652" t="s">
        <v>1328</v>
      </c>
      <c r="B1020" s="53" t="s">
        <v>807</v>
      </c>
      <c r="C1020" s="258" t="s">
        <v>1331</v>
      </c>
      <c r="D1020" s="62"/>
      <c r="E1020" s="261">
        <v>143</v>
      </c>
      <c r="F1020" s="262"/>
      <c r="G1020" s="262"/>
      <c r="H1020" s="263"/>
      <c r="I1020" s="483" t="s">
        <v>1781</v>
      </c>
      <c r="J1020" s="265"/>
      <c r="K1020" s="265"/>
      <c r="L1020" s="264">
        <v>259</v>
      </c>
      <c r="M1020" s="262">
        <v>116</v>
      </c>
      <c r="N1020" s="266" t="s">
        <v>657</v>
      </c>
    </row>
    <row r="1021" spans="1:15" s="648" customFormat="1">
      <c r="A1021" s="652" t="s">
        <v>1522</v>
      </c>
      <c r="B1021" s="53" t="s">
        <v>807</v>
      </c>
      <c r="C1021" s="258" t="s">
        <v>1329</v>
      </c>
      <c r="D1021" s="62"/>
      <c r="E1021" s="261">
        <v>111</v>
      </c>
      <c r="F1021" s="262"/>
      <c r="G1021" s="262"/>
      <c r="H1021" s="263"/>
      <c r="I1021" s="483" t="s">
        <v>1781</v>
      </c>
      <c r="J1021" s="265"/>
      <c r="K1021" s="265"/>
      <c r="L1021" s="264">
        <v>203</v>
      </c>
      <c r="M1021" s="262">
        <v>92</v>
      </c>
      <c r="N1021" s="266" t="s">
        <v>657</v>
      </c>
    </row>
    <row r="1022" spans="1:15" s="648" customFormat="1">
      <c r="A1022" s="652" t="s">
        <v>1522</v>
      </c>
      <c r="B1022" s="53" t="s">
        <v>807</v>
      </c>
      <c r="C1022" s="258" t="s">
        <v>1330</v>
      </c>
      <c r="D1022" s="62"/>
      <c r="E1022" s="261">
        <v>138</v>
      </c>
      <c r="F1022" s="262"/>
      <c r="G1022" s="262"/>
      <c r="H1022" s="263"/>
      <c r="I1022" s="483" t="s">
        <v>1781</v>
      </c>
      <c r="J1022" s="265"/>
      <c r="K1022" s="265"/>
      <c r="L1022" s="264">
        <v>248</v>
      </c>
      <c r="M1022" s="262">
        <v>110</v>
      </c>
      <c r="N1022" s="266" t="s">
        <v>657</v>
      </c>
    </row>
    <row r="1023" spans="1:15" s="648" customFormat="1">
      <c r="A1023" s="652" t="s">
        <v>1522</v>
      </c>
      <c r="B1023" s="53" t="s">
        <v>807</v>
      </c>
      <c r="C1023" s="258" t="s">
        <v>1331</v>
      </c>
      <c r="D1023" s="62"/>
      <c r="E1023" s="261">
        <v>169</v>
      </c>
      <c r="F1023" s="262"/>
      <c r="G1023" s="262"/>
      <c r="H1023" s="263"/>
      <c r="I1023" s="483" t="s">
        <v>1781</v>
      </c>
      <c r="J1023" s="265"/>
      <c r="K1023" s="265"/>
      <c r="L1023" s="264">
        <v>327</v>
      </c>
      <c r="M1023" s="262">
        <v>158</v>
      </c>
      <c r="N1023" s="266" t="s">
        <v>657</v>
      </c>
    </row>
    <row r="1024" spans="1:15" s="396" customFormat="1">
      <c r="A1024" s="407" t="s">
        <v>1574</v>
      </c>
      <c r="B1024" s="291" t="s">
        <v>807</v>
      </c>
      <c r="C1024" s="292" t="s">
        <v>1566</v>
      </c>
      <c r="D1024" s="293"/>
      <c r="E1024" s="294">
        <v>52.5</v>
      </c>
      <c r="F1024" s="295"/>
      <c r="G1024" s="301">
        <v>15</v>
      </c>
      <c r="H1024" s="301"/>
      <c r="I1024" s="295" t="s">
        <v>1573</v>
      </c>
      <c r="J1024" s="301"/>
      <c r="K1024" s="301"/>
      <c r="L1024" s="296">
        <v>91</v>
      </c>
      <c r="M1024" s="295">
        <v>38.5</v>
      </c>
      <c r="N1024" s="298">
        <v>3</v>
      </c>
      <c r="O1024" s="396" t="s">
        <v>1567</v>
      </c>
    </row>
    <row r="1025" spans="1:15" s="396" customFormat="1">
      <c r="A1025" s="407" t="s">
        <v>1571</v>
      </c>
      <c r="B1025" s="291" t="s">
        <v>807</v>
      </c>
      <c r="C1025" s="292" t="s">
        <v>1566</v>
      </c>
      <c r="D1025" s="293"/>
      <c r="E1025" s="294">
        <v>81</v>
      </c>
      <c r="F1025" s="295"/>
      <c r="G1025" s="301">
        <v>15</v>
      </c>
      <c r="H1025" s="301"/>
      <c r="I1025" s="295" t="s">
        <v>1573</v>
      </c>
      <c r="J1025" s="301"/>
      <c r="K1025" s="301"/>
      <c r="L1025" s="296">
        <v>141.5</v>
      </c>
      <c r="M1025" s="295">
        <v>60.5</v>
      </c>
      <c r="N1025" s="298">
        <v>3</v>
      </c>
      <c r="O1025" s="396" t="s">
        <v>1568</v>
      </c>
    </row>
    <row r="1026" spans="1:15" s="396" customFormat="1">
      <c r="A1026" s="407" t="s">
        <v>1569</v>
      </c>
      <c r="B1026" s="291" t="s">
        <v>807</v>
      </c>
      <c r="C1026" s="292" t="s">
        <v>1566</v>
      </c>
      <c r="D1026" s="293"/>
      <c r="E1026" s="294">
        <v>86</v>
      </c>
      <c r="F1026" s="295"/>
      <c r="G1026" s="301">
        <v>15</v>
      </c>
      <c r="H1026" s="301"/>
      <c r="I1026" s="295" t="s">
        <v>1573</v>
      </c>
      <c r="J1026" s="301"/>
      <c r="K1026" s="301"/>
      <c r="L1026" s="296">
        <v>150</v>
      </c>
      <c r="M1026" s="295">
        <v>64</v>
      </c>
      <c r="N1026" s="298">
        <v>3</v>
      </c>
    </row>
    <row r="1027" spans="1:15" s="396" customFormat="1">
      <c r="A1027" s="407" t="s">
        <v>1570</v>
      </c>
      <c r="B1027" s="291" t="s">
        <v>807</v>
      </c>
      <c r="C1027" s="292" t="s">
        <v>1566</v>
      </c>
      <c r="D1027" s="293"/>
      <c r="E1027" s="294">
        <v>105</v>
      </c>
      <c r="F1027" s="295"/>
      <c r="G1027" s="301">
        <v>15</v>
      </c>
      <c r="H1027" s="301"/>
      <c r="I1027" s="295" t="s">
        <v>1573</v>
      </c>
      <c r="J1027" s="301"/>
      <c r="K1027" s="301"/>
      <c r="L1027" s="296">
        <v>184</v>
      </c>
      <c r="M1027" s="295">
        <v>79</v>
      </c>
      <c r="N1027" s="298">
        <v>3</v>
      </c>
    </row>
    <row r="1028" spans="1:15" s="396" customFormat="1">
      <c r="A1028" s="407" t="s">
        <v>1572</v>
      </c>
      <c r="B1028" s="291" t="s">
        <v>807</v>
      </c>
      <c r="C1028" s="292" t="s">
        <v>1566</v>
      </c>
      <c r="D1028" s="293"/>
      <c r="E1028" s="294">
        <v>41</v>
      </c>
      <c r="F1028" s="295"/>
      <c r="G1028" s="301">
        <v>15</v>
      </c>
      <c r="H1028" s="301"/>
      <c r="I1028" s="295" t="s">
        <v>1573</v>
      </c>
      <c r="J1028" s="301"/>
      <c r="K1028" s="301"/>
      <c r="L1028" s="296">
        <v>72</v>
      </c>
      <c r="M1028" s="295">
        <v>31</v>
      </c>
      <c r="N1028" s="298">
        <v>3</v>
      </c>
    </row>
    <row r="1029" spans="1:15" s="648" customFormat="1">
      <c r="A1029" s="653" t="s">
        <v>1367</v>
      </c>
      <c r="B1029" s="486" t="s">
        <v>1198</v>
      </c>
      <c r="C1029" s="487" t="s">
        <v>1199</v>
      </c>
      <c r="D1029" s="488"/>
      <c r="E1029" s="654">
        <v>39.5</v>
      </c>
      <c r="F1029" s="484"/>
      <c r="G1029" s="484">
        <v>19</v>
      </c>
      <c r="H1029" s="489"/>
      <c r="I1029" s="655"/>
      <c r="J1029" s="655"/>
      <c r="K1029" s="655"/>
      <c r="L1029" s="656">
        <v>69.5</v>
      </c>
      <c r="M1029" s="484">
        <v>30</v>
      </c>
      <c r="N1029" s="657">
        <v>2</v>
      </c>
    </row>
    <row r="1030" spans="1:15" s="648" customFormat="1">
      <c r="A1030" s="652" t="s">
        <v>1368</v>
      </c>
      <c r="B1030" s="486" t="s">
        <v>1198</v>
      </c>
      <c r="C1030" s="487" t="s">
        <v>1199</v>
      </c>
      <c r="D1030" s="62"/>
      <c r="E1030" s="261">
        <v>61.5</v>
      </c>
      <c r="F1030" s="262"/>
      <c r="G1030" s="262">
        <v>19</v>
      </c>
      <c r="H1030" s="263"/>
      <c r="I1030" s="655"/>
      <c r="J1030" s="271"/>
      <c r="K1030" s="271"/>
      <c r="L1030" s="264">
        <v>112</v>
      </c>
      <c r="M1030" s="262">
        <v>50.5</v>
      </c>
      <c r="N1030" s="266">
        <v>2</v>
      </c>
    </row>
    <row r="1031" spans="1:15" s="648" customFormat="1">
      <c r="A1031" s="652" t="s">
        <v>1365</v>
      </c>
      <c r="B1031" s="486" t="s">
        <v>1198</v>
      </c>
      <c r="C1031" s="487" t="s">
        <v>1199</v>
      </c>
      <c r="D1031" s="62"/>
      <c r="E1031" s="261">
        <v>104</v>
      </c>
      <c r="F1031" s="262"/>
      <c r="G1031" s="271">
        <v>19</v>
      </c>
      <c r="H1031" s="263"/>
      <c r="I1031" s="655"/>
      <c r="J1031" s="271"/>
      <c r="K1031" s="271"/>
      <c r="L1031" s="264">
        <v>196</v>
      </c>
      <c r="M1031" s="262">
        <v>92</v>
      </c>
      <c r="N1031" s="266">
        <v>2</v>
      </c>
    </row>
    <row r="1032" spans="1:15" s="648" customFormat="1">
      <c r="A1032" s="652" t="s">
        <v>1366</v>
      </c>
      <c r="B1032" s="486" t="s">
        <v>1198</v>
      </c>
      <c r="C1032" s="487" t="s">
        <v>1199</v>
      </c>
      <c r="D1032" s="62"/>
      <c r="E1032" s="261">
        <v>109</v>
      </c>
      <c r="F1032" s="262"/>
      <c r="G1032" s="271">
        <v>19</v>
      </c>
      <c r="H1032" s="263"/>
      <c r="I1032" s="655"/>
      <c r="J1032" s="271"/>
      <c r="K1032" s="271"/>
      <c r="L1032" s="264">
        <v>206</v>
      </c>
      <c r="M1032" s="262">
        <v>97</v>
      </c>
      <c r="N1032" s="266">
        <v>2</v>
      </c>
    </row>
    <row r="1033" spans="1:15" s="396" customFormat="1">
      <c r="A1033" s="407"/>
      <c r="B1033" s="335"/>
      <c r="C1033" s="336"/>
      <c r="D1033" s="293"/>
      <c r="E1033" s="294"/>
      <c r="F1033" s="295"/>
      <c r="G1033" s="301"/>
      <c r="H1033" s="273"/>
      <c r="I1033" s="409"/>
      <c r="J1033" s="301"/>
      <c r="K1033" s="301"/>
      <c r="L1033" s="296"/>
      <c r="M1033" s="295"/>
      <c r="N1033" s="298"/>
    </row>
    <row r="1034" spans="1:15" s="396" customFormat="1">
      <c r="A1034" s="408"/>
      <c r="B1034" s="335"/>
      <c r="C1034" s="336"/>
      <c r="D1034" s="337"/>
      <c r="E1034" s="379"/>
      <c r="F1034" s="380"/>
      <c r="G1034" s="409"/>
      <c r="H1034" s="410"/>
      <c r="I1034" s="409"/>
      <c r="J1034" s="409"/>
      <c r="K1034" s="409"/>
      <c r="L1034" s="381"/>
      <c r="M1034" s="380"/>
      <c r="N1034" s="382"/>
    </row>
    <row r="1035" spans="1:15" s="396" customFormat="1">
      <c r="A1035" s="408" t="s">
        <v>78</v>
      </c>
      <c r="B1035" s="335" t="s">
        <v>815</v>
      </c>
      <c r="C1035" s="336" t="s">
        <v>1200</v>
      </c>
      <c r="D1035" s="337"/>
      <c r="E1035" s="379">
        <v>37</v>
      </c>
      <c r="F1035" s="380"/>
      <c r="G1035" s="380">
        <v>10</v>
      </c>
      <c r="H1035" s="410"/>
      <c r="I1035" s="409"/>
      <c r="J1035" s="409"/>
      <c r="K1035" s="409"/>
      <c r="L1035" s="381">
        <v>52</v>
      </c>
      <c r="M1035" s="380">
        <v>15</v>
      </c>
      <c r="N1035" s="382"/>
    </row>
    <row r="1036" spans="1:15" s="396" customFormat="1">
      <c r="A1036" s="407" t="s">
        <v>1523</v>
      </c>
      <c r="B1036" s="335" t="s">
        <v>815</v>
      </c>
      <c r="C1036" s="336" t="s">
        <v>1200</v>
      </c>
      <c r="D1036" s="293"/>
      <c r="E1036" s="294">
        <v>46</v>
      </c>
      <c r="F1036" s="295"/>
      <c r="G1036" s="295">
        <v>10</v>
      </c>
      <c r="H1036" s="273"/>
      <c r="I1036" s="409"/>
      <c r="J1036" s="301"/>
      <c r="K1036" s="301"/>
      <c r="L1036" s="296">
        <v>65</v>
      </c>
      <c r="M1036" s="295">
        <v>19</v>
      </c>
      <c r="N1036" s="298"/>
    </row>
    <row r="1037" spans="1:15" s="396" customFormat="1">
      <c r="A1037" s="407" t="s">
        <v>1524</v>
      </c>
      <c r="B1037" s="335" t="s">
        <v>815</v>
      </c>
      <c r="C1037" s="336" t="s">
        <v>1200</v>
      </c>
      <c r="D1037" s="293"/>
      <c r="E1037" s="294">
        <v>51</v>
      </c>
      <c r="F1037" s="295"/>
      <c r="G1037" s="301">
        <v>10</v>
      </c>
      <c r="H1037" s="273"/>
      <c r="I1037" s="409"/>
      <c r="J1037" s="301"/>
      <c r="K1037" s="301"/>
      <c r="L1037" s="296">
        <v>77</v>
      </c>
      <c r="M1037" s="295">
        <v>26</v>
      </c>
      <c r="N1037" s="298"/>
    </row>
    <row r="1038" spans="1:15" s="396" customFormat="1">
      <c r="A1038" s="407" t="s">
        <v>1525</v>
      </c>
      <c r="B1038" s="335" t="s">
        <v>815</v>
      </c>
      <c r="C1038" s="336" t="s">
        <v>1200</v>
      </c>
      <c r="D1038" s="293"/>
      <c r="E1038" s="294">
        <v>60</v>
      </c>
      <c r="F1038" s="295"/>
      <c r="G1038" s="301">
        <v>10</v>
      </c>
      <c r="H1038" s="273"/>
      <c r="I1038" s="409"/>
      <c r="J1038" s="301"/>
      <c r="K1038" s="301"/>
      <c r="L1038" s="296">
        <v>91</v>
      </c>
      <c r="M1038" s="295">
        <v>31</v>
      </c>
      <c r="N1038" s="298"/>
    </row>
    <row r="1039" spans="1:15" s="396" customFormat="1">
      <c r="A1039" s="408" t="s">
        <v>78</v>
      </c>
      <c r="B1039" s="335" t="s">
        <v>815</v>
      </c>
      <c r="C1039" s="336" t="s">
        <v>1201</v>
      </c>
      <c r="D1039" s="337"/>
      <c r="E1039" s="379">
        <v>37</v>
      </c>
      <c r="F1039" s="380"/>
      <c r="G1039" s="380">
        <v>10</v>
      </c>
      <c r="H1039" s="410"/>
      <c r="I1039" s="409"/>
      <c r="J1039" s="409"/>
      <c r="K1039" s="409"/>
      <c r="L1039" s="381">
        <v>52</v>
      </c>
      <c r="M1039" s="380">
        <v>15</v>
      </c>
      <c r="N1039" s="382"/>
    </row>
    <row r="1040" spans="1:15" s="396" customFormat="1">
      <c r="A1040" s="407" t="s">
        <v>1523</v>
      </c>
      <c r="B1040" s="335" t="s">
        <v>815</v>
      </c>
      <c r="C1040" s="336" t="s">
        <v>1201</v>
      </c>
      <c r="D1040" s="293"/>
      <c r="E1040" s="294">
        <v>46</v>
      </c>
      <c r="F1040" s="295"/>
      <c r="G1040" s="295">
        <v>10</v>
      </c>
      <c r="H1040" s="273"/>
      <c r="I1040" s="409"/>
      <c r="J1040" s="301"/>
      <c r="K1040" s="301"/>
      <c r="L1040" s="296">
        <v>65</v>
      </c>
      <c r="M1040" s="295">
        <v>19</v>
      </c>
      <c r="N1040" s="298"/>
    </row>
    <row r="1041" spans="1:14" s="396" customFormat="1">
      <c r="A1041" s="407" t="s">
        <v>1524</v>
      </c>
      <c r="B1041" s="335" t="s">
        <v>815</v>
      </c>
      <c r="C1041" s="336" t="s">
        <v>1201</v>
      </c>
      <c r="D1041" s="293"/>
      <c r="E1041" s="294">
        <v>51</v>
      </c>
      <c r="F1041" s="295"/>
      <c r="G1041" s="301">
        <v>10</v>
      </c>
      <c r="H1041" s="273"/>
      <c r="I1041" s="409"/>
      <c r="J1041" s="301"/>
      <c r="K1041" s="301"/>
      <c r="L1041" s="296">
        <v>77</v>
      </c>
      <c r="M1041" s="295">
        <v>26</v>
      </c>
      <c r="N1041" s="298"/>
    </row>
    <row r="1042" spans="1:14" s="396" customFormat="1">
      <c r="A1042" s="407" t="s">
        <v>1525</v>
      </c>
      <c r="B1042" s="335" t="s">
        <v>815</v>
      </c>
      <c r="C1042" s="336" t="s">
        <v>1201</v>
      </c>
      <c r="D1042" s="293"/>
      <c r="E1042" s="294">
        <v>60</v>
      </c>
      <c r="F1042" s="295"/>
      <c r="G1042" s="301">
        <v>10</v>
      </c>
      <c r="H1042" s="273"/>
      <c r="I1042" s="409"/>
      <c r="J1042" s="301"/>
      <c r="K1042" s="301"/>
      <c r="L1042" s="296">
        <v>91</v>
      </c>
      <c r="M1042" s="295">
        <v>31</v>
      </c>
      <c r="N1042" s="298"/>
    </row>
    <row r="1043" spans="1:14" s="396" customFormat="1">
      <c r="A1043" s="408" t="s">
        <v>78</v>
      </c>
      <c r="B1043" s="335" t="s">
        <v>815</v>
      </c>
      <c r="C1043" s="336" t="s">
        <v>1202</v>
      </c>
      <c r="D1043" s="337"/>
      <c r="E1043" s="379">
        <v>46</v>
      </c>
      <c r="F1043" s="380"/>
      <c r="G1043" s="380">
        <v>10</v>
      </c>
      <c r="H1043" s="410"/>
      <c r="I1043" s="409" t="s">
        <v>1203</v>
      </c>
      <c r="J1043" s="409"/>
      <c r="K1043" s="409"/>
      <c r="L1043" s="381">
        <v>65</v>
      </c>
      <c r="M1043" s="380">
        <v>19</v>
      </c>
      <c r="N1043" s="382"/>
    </row>
    <row r="1044" spans="1:14" s="396" customFormat="1">
      <c r="A1044" s="407" t="s">
        <v>1523</v>
      </c>
      <c r="B1044" s="335" t="s">
        <v>815</v>
      </c>
      <c r="C1044" s="336" t="s">
        <v>1202</v>
      </c>
      <c r="D1044" s="293"/>
      <c r="E1044" s="294">
        <v>55</v>
      </c>
      <c r="F1044" s="295"/>
      <c r="G1044" s="295">
        <v>10</v>
      </c>
      <c r="H1044" s="273"/>
      <c r="I1044" s="409" t="s">
        <v>1203</v>
      </c>
      <c r="J1044" s="301"/>
      <c r="K1044" s="301"/>
      <c r="L1044" s="296">
        <v>77</v>
      </c>
      <c r="M1044" s="295">
        <v>22</v>
      </c>
      <c r="N1044" s="298"/>
    </row>
    <row r="1045" spans="1:14" s="396" customFormat="1">
      <c r="A1045" s="407" t="s">
        <v>1524</v>
      </c>
      <c r="B1045" s="335" t="s">
        <v>815</v>
      </c>
      <c r="C1045" s="336" t="s">
        <v>1202</v>
      </c>
      <c r="D1045" s="293"/>
      <c r="E1045" s="294">
        <v>60</v>
      </c>
      <c r="F1045" s="295"/>
      <c r="G1045" s="301">
        <v>10</v>
      </c>
      <c r="H1045" s="273"/>
      <c r="I1045" s="409" t="s">
        <v>1203</v>
      </c>
      <c r="J1045" s="301"/>
      <c r="K1045" s="301"/>
      <c r="L1045" s="296">
        <v>90</v>
      </c>
      <c r="M1045" s="295">
        <v>30</v>
      </c>
      <c r="N1045" s="298"/>
    </row>
    <row r="1046" spans="1:14" s="396" customFormat="1">
      <c r="A1046" s="407" t="s">
        <v>1525</v>
      </c>
      <c r="B1046" s="335" t="s">
        <v>815</v>
      </c>
      <c r="C1046" s="336" t="s">
        <v>1202</v>
      </c>
      <c r="D1046" s="293"/>
      <c r="E1046" s="294">
        <v>73</v>
      </c>
      <c r="F1046" s="295"/>
      <c r="G1046" s="301">
        <v>10</v>
      </c>
      <c r="H1046" s="273"/>
      <c r="I1046" s="409" t="s">
        <v>1203</v>
      </c>
      <c r="J1046" s="301"/>
      <c r="K1046" s="301"/>
      <c r="L1046" s="296">
        <v>110</v>
      </c>
      <c r="M1046" s="295">
        <v>37</v>
      </c>
      <c r="N1046" s="298"/>
    </row>
    <row r="1047" spans="1:14" s="396" customFormat="1">
      <c r="A1047" s="408" t="s">
        <v>753</v>
      </c>
      <c r="B1047" s="335" t="s">
        <v>815</v>
      </c>
      <c r="C1047" s="336" t="s">
        <v>811</v>
      </c>
      <c r="D1047" s="337"/>
      <c r="E1047" s="379">
        <v>33</v>
      </c>
      <c r="F1047" s="380"/>
      <c r="G1047" s="312" t="s">
        <v>788</v>
      </c>
      <c r="H1047" s="410"/>
      <c r="I1047" s="409"/>
      <c r="J1047" s="409"/>
      <c r="K1047" s="409"/>
      <c r="L1047" s="381">
        <v>46.5</v>
      </c>
      <c r="M1047" s="380">
        <v>13</v>
      </c>
      <c r="N1047" s="382"/>
    </row>
    <row r="1048" spans="1:14" s="396" customFormat="1">
      <c r="A1048" s="408" t="s">
        <v>812</v>
      </c>
      <c r="B1048" s="335" t="s">
        <v>815</v>
      </c>
      <c r="C1048" s="336" t="s">
        <v>811</v>
      </c>
      <c r="D1048" s="337"/>
      <c r="E1048" s="379">
        <v>42</v>
      </c>
      <c r="F1048" s="380"/>
      <c r="G1048" s="312" t="s">
        <v>788</v>
      </c>
      <c r="H1048" s="410"/>
      <c r="I1048" s="409"/>
      <c r="J1048" s="409"/>
      <c r="K1048" s="409"/>
      <c r="L1048" s="381">
        <v>57</v>
      </c>
      <c r="M1048" s="380">
        <v>15</v>
      </c>
      <c r="N1048" s="382"/>
    </row>
    <row r="1049" spans="1:14" s="396" customFormat="1">
      <c r="A1049" s="407" t="s">
        <v>814</v>
      </c>
      <c r="B1049" s="335" t="s">
        <v>815</v>
      </c>
      <c r="C1049" s="336" t="s">
        <v>811</v>
      </c>
      <c r="D1049" s="293"/>
      <c r="E1049" s="294">
        <v>48</v>
      </c>
      <c r="F1049" s="295"/>
      <c r="G1049" s="312" t="s">
        <v>788</v>
      </c>
      <c r="H1049" s="273"/>
      <c r="I1049" s="409"/>
      <c r="J1049" s="301"/>
      <c r="K1049" s="301"/>
      <c r="L1049" s="296">
        <v>67</v>
      </c>
      <c r="M1049" s="295">
        <v>19</v>
      </c>
      <c r="N1049" s="298"/>
    </row>
    <row r="1050" spans="1:14" s="396" customFormat="1">
      <c r="A1050" s="407" t="s">
        <v>816</v>
      </c>
      <c r="B1050" s="335" t="s">
        <v>815</v>
      </c>
      <c r="C1050" s="336" t="s">
        <v>811</v>
      </c>
      <c r="D1050" s="293"/>
      <c r="E1050" s="294">
        <v>58</v>
      </c>
      <c r="F1050" s="295"/>
      <c r="G1050" s="312" t="s">
        <v>788</v>
      </c>
      <c r="H1050" s="273"/>
      <c r="I1050" s="409"/>
      <c r="J1050" s="301"/>
      <c r="K1050" s="301"/>
      <c r="L1050" s="296">
        <v>79</v>
      </c>
      <c r="M1050" s="295">
        <v>19</v>
      </c>
      <c r="N1050" s="298"/>
    </row>
    <row r="1051" spans="1:14" s="396" customFormat="1">
      <c r="A1051" s="407" t="s">
        <v>817</v>
      </c>
      <c r="B1051" s="335" t="s">
        <v>815</v>
      </c>
      <c r="C1051" s="336" t="s">
        <v>811</v>
      </c>
      <c r="D1051" s="293"/>
      <c r="E1051" s="294">
        <v>69.5</v>
      </c>
      <c r="F1051" s="295"/>
      <c r="G1051" s="312" t="s">
        <v>788</v>
      </c>
      <c r="H1051" s="273"/>
      <c r="I1051" s="409"/>
      <c r="J1051" s="301"/>
      <c r="K1051" s="301"/>
      <c r="L1051" s="296">
        <v>90</v>
      </c>
      <c r="M1051" s="295">
        <v>20.5</v>
      </c>
      <c r="N1051" s="298"/>
    </row>
    <row r="1052" spans="1:14" s="396" customFormat="1">
      <c r="A1052" s="407" t="s">
        <v>78</v>
      </c>
      <c r="B1052" s="335" t="s">
        <v>1204</v>
      </c>
      <c r="C1052" s="336" t="s">
        <v>1624</v>
      </c>
      <c r="D1052" s="337"/>
      <c r="E1052" s="379">
        <v>41.5</v>
      </c>
      <c r="F1052" s="380"/>
      <c r="G1052" s="312" t="s">
        <v>788</v>
      </c>
      <c r="H1052" s="410"/>
      <c r="I1052" s="381"/>
      <c r="J1052" s="297"/>
      <c r="K1052" s="297"/>
      <c r="L1052" s="381">
        <v>56.5</v>
      </c>
      <c r="M1052" s="380">
        <v>15</v>
      </c>
      <c r="N1052" s="382">
        <v>2</v>
      </c>
    </row>
    <row r="1053" spans="1:14" s="396" customFormat="1">
      <c r="A1053" s="407" t="s">
        <v>1625</v>
      </c>
      <c r="B1053" s="335" t="s">
        <v>1204</v>
      </c>
      <c r="C1053" s="336" t="s">
        <v>1624</v>
      </c>
      <c r="D1053" s="337"/>
      <c r="E1053" s="379">
        <v>51.5</v>
      </c>
      <c r="F1053" s="380"/>
      <c r="G1053" s="312" t="s">
        <v>788</v>
      </c>
      <c r="H1053" s="410"/>
      <c r="I1053" s="381"/>
      <c r="J1053" s="297"/>
      <c r="K1053" s="297"/>
      <c r="L1053" s="381">
        <v>66.5</v>
      </c>
      <c r="M1053" s="380">
        <v>15</v>
      </c>
      <c r="N1053" s="382">
        <v>2</v>
      </c>
    </row>
    <row r="1054" spans="1:14" s="396" customFormat="1">
      <c r="A1054" s="407" t="s">
        <v>1626</v>
      </c>
      <c r="B1054" s="335" t="s">
        <v>1204</v>
      </c>
      <c r="C1054" s="336" t="s">
        <v>1624</v>
      </c>
      <c r="D1054" s="293"/>
      <c r="E1054" s="294">
        <v>60.5</v>
      </c>
      <c r="F1054" s="380"/>
      <c r="G1054" s="312" t="s">
        <v>788</v>
      </c>
      <c r="H1054" s="273"/>
      <c r="I1054" s="296"/>
      <c r="J1054" s="300"/>
      <c r="K1054" s="300"/>
      <c r="L1054" s="296">
        <v>75.5</v>
      </c>
      <c r="M1054" s="295">
        <v>15</v>
      </c>
      <c r="N1054" s="298">
        <v>2</v>
      </c>
    </row>
    <row r="1055" spans="1:14" s="396" customFormat="1">
      <c r="A1055" s="407" t="s">
        <v>1627</v>
      </c>
      <c r="B1055" s="335" t="s">
        <v>1204</v>
      </c>
      <c r="C1055" s="336" t="s">
        <v>1624</v>
      </c>
      <c r="D1055" s="293"/>
      <c r="E1055" s="294">
        <v>68.5</v>
      </c>
      <c r="F1055" s="380"/>
      <c r="G1055" s="312" t="s">
        <v>788</v>
      </c>
      <c r="H1055" s="273"/>
      <c r="I1055" s="296"/>
      <c r="J1055" s="300"/>
      <c r="K1055" s="300"/>
      <c r="L1055" s="296">
        <v>88.5</v>
      </c>
      <c r="M1055" s="295">
        <v>20</v>
      </c>
      <c r="N1055" s="298">
        <v>2</v>
      </c>
    </row>
    <row r="1056" spans="1:14" s="396" customFormat="1">
      <c r="A1056" s="407" t="s">
        <v>455</v>
      </c>
      <c r="B1056" s="335" t="s">
        <v>1204</v>
      </c>
      <c r="C1056" s="336" t="s">
        <v>1624</v>
      </c>
      <c r="D1056" s="293"/>
      <c r="E1056" s="379">
        <v>74.5</v>
      </c>
      <c r="F1056" s="380"/>
      <c r="G1056" s="312" t="s">
        <v>788</v>
      </c>
      <c r="H1056" s="410"/>
      <c r="I1056" s="381"/>
      <c r="J1056" s="297"/>
      <c r="K1056" s="297"/>
      <c r="L1056" s="381">
        <v>94.5</v>
      </c>
      <c r="M1056" s="380">
        <v>20</v>
      </c>
      <c r="N1056" s="382">
        <v>2</v>
      </c>
    </row>
    <row r="1057" spans="1:15" s="396" customFormat="1">
      <c r="A1057" s="407" t="s">
        <v>1340</v>
      </c>
      <c r="B1057" s="335" t="s">
        <v>1204</v>
      </c>
      <c r="C1057" s="336" t="s">
        <v>1341</v>
      </c>
      <c r="D1057" s="337"/>
      <c r="E1057" s="379">
        <v>45</v>
      </c>
      <c r="F1057" s="380"/>
      <c r="G1057" s="312" t="s">
        <v>788</v>
      </c>
      <c r="H1057" s="410"/>
      <c r="I1057" s="381"/>
      <c r="J1057" s="297"/>
      <c r="K1057" s="297"/>
      <c r="L1057" s="381">
        <v>53</v>
      </c>
      <c r="M1057" s="380">
        <v>9</v>
      </c>
      <c r="N1057" s="382">
        <v>2</v>
      </c>
      <c r="O1057" s="396" t="s">
        <v>1514</v>
      </c>
    </row>
    <row r="1058" spans="1:15" s="396" customFormat="1">
      <c r="A1058" s="407" t="s">
        <v>1205</v>
      </c>
      <c r="B1058" s="335" t="s">
        <v>1204</v>
      </c>
      <c r="C1058" s="336" t="s">
        <v>1341</v>
      </c>
      <c r="D1058" s="293"/>
      <c r="E1058" s="294">
        <v>51</v>
      </c>
      <c r="F1058" s="380"/>
      <c r="G1058" s="312" t="s">
        <v>788</v>
      </c>
      <c r="H1058" s="273"/>
      <c r="I1058" s="296"/>
      <c r="J1058" s="300"/>
      <c r="K1058" s="300"/>
      <c r="L1058" s="296">
        <v>61</v>
      </c>
      <c r="M1058" s="295">
        <v>11</v>
      </c>
      <c r="N1058" s="298">
        <v>2</v>
      </c>
      <c r="O1058" s="396" t="s">
        <v>1514</v>
      </c>
    </row>
    <row r="1059" spans="1:15" s="396" customFormat="1">
      <c r="A1059" s="407" t="s">
        <v>355</v>
      </c>
      <c r="B1059" s="335" t="s">
        <v>1204</v>
      </c>
      <c r="C1059" s="336" t="s">
        <v>1341</v>
      </c>
      <c r="D1059" s="293"/>
      <c r="E1059" s="294">
        <v>54</v>
      </c>
      <c r="F1059" s="380"/>
      <c r="G1059" s="312" t="s">
        <v>788</v>
      </c>
      <c r="H1059" s="273"/>
      <c r="I1059" s="296"/>
      <c r="J1059" s="300"/>
      <c r="K1059" s="300"/>
      <c r="L1059" s="296">
        <v>72</v>
      </c>
      <c r="M1059" s="295">
        <v>13</v>
      </c>
      <c r="N1059" s="298">
        <v>2</v>
      </c>
      <c r="O1059" s="396" t="s">
        <v>1514</v>
      </c>
    </row>
    <row r="1060" spans="1:15" s="396" customFormat="1">
      <c r="A1060" s="407" t="s">
        <v>455</v>
      </c>
      <c r="B1060" s="335" t="s">
        <v>1204</v>
      </c>
      <c r="C1060" s="336" t="s">
        <v>1341</v>
      </c>
      <c r="D1060" s="293"/>
      <c r="E1060" s="294">
        <v>62</v>
      </c>
      <c r="F1060" s="380"/>
      <c r="G1060" s="312" t="s">
        <v>788</v>
      </c>
      <c r="H1060" s="273"/>
      <c r="I1060" s="296"/>
      <c r="J1060" s="300"/>
      <c r="K1060" s="300"/>
      <c r="L1060" s="296">
        <v>80</v>
      </c>
      <c r="M1060" s="295">
        <v>19</v>
      </c>
      <c r="N1060" s="298">
        <v>2</v>
      </c>
      <c r="O1060" s="396" t="s">
        <v>1514</v>
      </c>
    </row>
    <row r="1061" spans="1:15" s="396" customFormat="1">
      <c r="A1061" s="407" t="s">
        <v>753</v>
      </c>
      <c r="B1061" s="335" t="s">
        <v>1204</v>
      </c>
      <c r="C1061" s="336" t="s">
        <v>1622</v>
      </c>
      <c r="D1061" s="337"/>
      <c r="E1061" s="379">
        <v>43</v>
      </c>
      <c r="F1061" s="380"/>
      <c r="G1061" s="312" t="s">
        <v>788</v>
      </c>
      <c r="H1061" s="410"/>
      <c r="I1061" s="381"/>
      <c r="J1061" s="297"/>
      <c r="K1061" s="297"/>
      <c r="L1061" s="381">
        <v>64.5</v>
      </c>
      <c r="M1061" s="380">
        <v>21.5</v>
      </c>
      <c r="N1061" s="382" t="s">
        <v>657</v>
      </c>
    </row>
    <row r="1062" spans="1:15" s="396" customFormat="1">
      <c r="A1062" s="407" t="s">
        <v>395</v>
      </c>
      <c r="B1062" s="335" t="s">
        <v>1204</v>
      </c>
      <c r="C1062" s="336" t="s">
        <v>1622</v>
      </c>
      <c r="D1062" s="293"/>
      <c r="E1062" s="294">
        <v>66</v>
      </c>
      <c r="F1062" s="380"/>
      <c r="G1062" s="312" t="s">
        <v>788</v>
      </c>
      <c r="H1062" s="273"/>
      <c r="I1062" s="296"/>
      <c r="J1062" s="300"/>
      <c r="K1062" s="300"/>
      <c r="L1062" s="296">
        <v>99</v>
      </c>
      <c r="M1062" s="295">
        <v>33</v>
      </c>
      <c r="N1062" s="382" t="s">
        <v>657</v>
      </c>
    </row>
    <row r="1063" spans="1:15" s="396" customFormat="1">
      <c r="A1063" s="407" t="s">
        <v>1205</v>
      </c>
      <c r="B1063" s="335" t="s">
        <v>1204</v>
      </c>
      <c r="C1063" s="336" t="s">
        <v>1622</v>
      </c>
      <c r="D1063" s="337"/>
      <c r="E1063" s="379">
        <v>54</v>
      </c>
      <c r="F1063" s="380"/>
      <c r="G1063" s="312" t="s">
        <v>788</v>
      </c>
      <c r="H1063" s="410"/>
      <c r="I1063" s="381"/>
      <c r="J1063" s="297"/>
      <c r="K1063" s="297"/>
      <c r="L1063" s="381">
        <v>81</v>
      </c>
      <c r="M1063" s="380">
        <v>27</v>
      </c>
      <c r="N1063" s="382" t="s">
        <v>657</v>
      </c>
    </row>
    <row r="1064" spans="1:15" s="396" customFormat="1">
      <c r="A1064" s="407" t="s">
        <v>455</v>
      </c>
      <c r="B1064" s="335" t="s">
        <v>1204</v>
      </c>
      <c r="C1064" s="336" t="s">
        <v>1622</v>
      </c>
      <c r="D1064" s="337"/>
      <c r="E1064" s="379">
        <v>78</v>
      </c>
      <c r="F1064" s="380"/>
      <c r="G1064" s="312" t="s">
        <v>788</v>
      </c>
      <c r="H1064" s="410"/>
      <c r="I1064" s="381"/>
      <c r="J1064" s="297"/>
      <c r="K1064" s="297"/>
      <c r="L1064" s="381">
        <v>117</v>
      </c>
      <c r="M1064" s="380">
        <v>39</v>
      </c>
      <c r="N1064" s="382" t="s">
        <v>657</v>
      </c>
    </row>
    <row r="1065" spans="1:15" s="396" customFormat="1">
      <c r="A1065" s="407" t="s">
        <v>78</v>
      </c>
      <c r="B1065" s="335" t="s">
        <v>1204</v>
      </c>
      <c r="C1065" s="336" t="s">
        <v>1206</v>
      </c>
      <c r="D1065" s="337"/>
      <c r="E1065" s="379">
        <v>34</v>
      </c>
      <c r="F1065" s="380"/>
      <c r="G1065" s="301"/>
      <c r="H1065" s="410"/>
      <c r="I1065" s="381"/>
      <c r="J1065" s="297"/>
      <c r="K1065" s="297"/>
      <c r="L1065" s="381">
        <v>46</v>
      </c>
      <c r="M1065" s="380">
        <v>12</v>
      </c>
      <c r="N1065" s="382">
        <v>2</v>
      </c>
    </row>
    <row r="1066" spans="1:15" s="396" customFormat="1">
      <c r="A1066" s="407" t="s">
        <v>1340</v>
      </c>
      <c r="B1066" s="335" t="s">
        <v>1204</v>
      </c>
      <c r="C1066" s="336" t="s">
        <v>1206</v>
      </c>
      <c r="D1066" s="337"/>
      <c r="E1066" s="379">
        <v>47</v>
      </c>
      <c r="F1066" s="380"/>
      <c r="G1066" s="301"/>
      <c r="H1066" s="410"/>
      <c r="I1066" s="381"/>
      <c r="J1066" s="297"/>
      <c r="K1066" s="297"/>
      <c r="L1066" s="381">
        <v>61</v>
      </c>
      <c r="M1066" s="380">
        <v>14</v>
      </c>
      <c r="N1066" s="382">
        <v>2</v>
      </c>
    </row>
    <row r="1067" spans="1:15" s="396" customFormat="1">
      <c r="A1067" s="407" t="s">
        <v>1205</v>
      </c>
      <c r="B1067" s="335" t="s">
        <v>1204</v>
      </c>
      <c r="C1067" s="336" t="s">
        <v>1206</v>
      </c>
      <c r="D1067" s="293"/>
      <c r="E1067" s="294">
        <v>54</v>
      </c>
      <c r="F1067" s="380"/>
      <c r="G1067" s="301"/>
      <c r="H1067" s="273"/>
      <c r="I1067" s="296"/>
      <c r="J1067" s="300"/>
      <c r="K1067" s="300"/>
      <c r="L1067" s="296">
        <v>69</v>
      </c>
      <c r="M1067" s="295">
        <v>15</v>
      </c>
      <c r="N1067" s="298">
        <v>2</v>
      </c>
    </row>
    <row r="1068" spans="1:15" s="396" customFormat="1">
      <c r="A1068" s="407" t="s">
        <v>355</v>
      </c>
      <c r="B1068" s="335" t="s">
        <v>1204</v>
      </c>
      <c r="C1068" s="336" t="s">
        <v>1206</v>
      </c>
      <c r="D1068" s="293"/>
      <c r="E1068" s="294">
        <v>57</v>
      </c>
      <c r="F1068" s="380"/>
      <c r="G1068" s="301"/>
      <c r="H1068" s="273"/>
      <c r="I1068" s="296"/>
      <c r="J1068" s="300"/>
      <c r="K1068" s="300"/>
      <c r="L1068" s="296">
        <v>76</v>
      </c>
      <c r="M1068" s="295">
        <v>19</v>
      </c>
      <c r="N1068" s="298">
        <v>2</v>
      </c>
    </row>
    <row r="1069" spans="1:15" s="396" customFormat="1">
      <c r="A1069" s="407" t="s">
        <v>455</v>
      </c>
      <c r="B1069" s="335" t="s">
        <v>1204</v>
      </c>
      <c r="C1069" s="336" t="s">
        <v>1206</v>
      </c>
      <c r="D1069" s="293"/>
      <c r="E1069" s="294">
        <v>67</v>
      </c>
      <c r="F1069" s="380"/>
      <c r="G1069" s="301"/>
      <c r="H1069" s="273"/>
      <c r="I1069" s="296"/>
      <c r="J1069" s="300"/>
      <c r="K1069" s="300"/>
      <c r="L1069" s="296">
        <v>86</v>
      </c>
      <c r="M1069" s="295">
        <v>19</v>
      </c>
      <c r="N1069" s="298">
        <v>2</v>
      </c>
    </row>
    <row r="1070" spans="1:15" s="648" customFormat="1">
      <c r="A1070" s="652" t="s">
        <v>78</v>
      </c>
      <c r="B1070" s="486" t="s">
        <v>1204</v>
      </c>
      <c r="C1070" s="487" t="s">
        <v>2197</v>
      </c>
      <c r="D1070" s="488"/>
      <c r="E1070" s="654">
        <v>40</v>
      </c>
      <c r="F1070" s="484"/>
      <c r="G1070" s="650" t="s">
        <v>788</v>
      </c>
      <c r="H1070" s="489"/>
      <c r="I1070" s="656"/>
      <c r="J1070" s="662"/>
      <c r="K1070" s="662"/>
      <c r="L1070" s="656">
        <v>63</v>
      </c>
      <c r="M1070" s="484">
        <v>23</v>
      </c>
      <c r="N1070" s="657">
        <v>3</v>
      </c>
    </row>
    <row r="1071" spans="1:15" s="648" customFormat="1">
      <c r="A1071" s="652" t="s">
        <v>1340</v>
      </c>
      <c r="B1071" s="486" t="s">
        <v>1204</v>
      </c>
      <c r="C1071" s="487" t="s">
        <v>2197</v>
      </c>
      <c r="D1071" s="488"/>
      <c r="E1071" s="654">
        <v>54</v>
      </c>
      <c r="F1071" s="484"/>
      <c r="G1071" s="650" t="s">
        <v>788</v>
      </c>
      <c r="H1071" s="489"/>
      <c r="I1071" s="656"/>
      <c r="J1071" s="662"/>
      <c r="K1071" s="662"/>
      <c r="L1071" s="656">
        <v>81</v>
      </c>
      <c r="M1071" s="484">
        <v>27</v>
      </c>
      <c r="N1071" s="657">
        <v>3</v>
      </c>
    </row>
    <row r="1072" spans="1:15" s="648" customFormat="1">
      <c r="A1072" s="652" t="s">
        <v>2198</v>
      </c>
      <c r="B1072" s="486" t="s">
        <v>1204</v>
      </c>
      <c r="C1072" s="487" t="s">
        <v>2197</v>
      </c>
      <c r="D1072" s="62"/>
      <c r="E1072" s="261">
        <v>62</v>
      </c>
      <c r="F1072" s="484"/>
      <c r="G1072" s="650" t="s">
        <v>788</v>
      </c>
      <c r="H1072" s="263"/>
      <c r="I1072" s="264"/>
      <c r="J1072" s="265"/>
      <c r="K1072" s="265"/>
      <c r="L1072" s="264">
        <v>89</v>
      </c>
      <c r="M1072" s="262">
        <v>27</v>
      </c>
      <c r="N1072" s="266">
        <v>3</v>
      </c>
    </row>
    <row r="1073" spans="1:15" s="648" customFormat="1">
      <c r="A1073" s="652" t="s">
        <v>2199</v>
      </c>
      <c r="B1073" s="486" t="s">
        <v>1204</v>
      </c>
      <c r="C1073" s="487" t="s">
        <v>2197</v>
      </c>
      <c r="D1073" s="62"/>
      <c r="E1073" s="261">
        <v>74</v>
      </c>
      <c r="F1073" s="484"/>
      <c r="G1073" s="650" t="s">
        <v>788</v>
      </c>
      <c r="H1073" s="263"/>
      <c r="I1073" s="264"/>
      <c r="J1073" s="265"/>
      <c r="K1073" s="265"/>
      <c r="L1073" s="264">
        <v>103</v>
      </c>
      <c r="M1073" s="262">
        <v>29</v>
      </c>
      <c r="N1073" s="266">
        <v>3</v>
      </c>
    </row>
    <row r="1074" spans="1:15" s="648" customFormat="1">
      <c r="A1074" s="652" t="s">
        <v>455</v>
      </c>
      <c r="B1074" s="486" t="s">
        <v>1204</v>
      </c>
      <c r="C1074" s="487" t="s">
        <v>2197</v>
      </c>
      <c r="D1074" s="62"/>
      <c r="E1074" s="261">
        <v>80</v>
      </c>
      <c r="F1074" s="484"/>
      <c r="G1074" s="650" t="s">
        <v>788</v>
      </c>
      <c r="H1074" s="263"/>
      <c r="I1074" s="264"/>
      <c r="J1074" s="265"/>
      <c r="K1074" s="265"/>
      <c r="L1074" s="264">
        <v>109</v>
      </c>
      <c r="M1074" s="262">
        <v>29</v>
      </c>
      <c r="N1074" s="266">
        <v>3</v>
      </c>
    </row>
    <row r="1075" spans="1:15" s="396" customFormat="1">
      <c r="A1075" s="407"/>
      <c r="B1075" s="335"/>
      <c r="C1075" s="336"/>
      <c r="D1075" s="337"/>
      <c r="E1075" s="379"/>
      <c r="F1075" s="380"/>
      <c r="G1075" s="312"/>
      <c r="H1075" s="410"/>
      <c r="I1075" s="381"/>
      <c r="J1075" s="297"/>
      <c r="K1075" s="297"/>
      <c r="L1075" s="381"/>
      <c r="M1075" s="380"/>
      <c r="N1075" s="382"/>
    </row>
    <row r="1076" spans="1:15" s="396" customFormat="1">
      <c r="A1076" s="407" t="s">
        <v>1625</v>
      </c>
      <c r="B1076" s="335" t="s">
        <v>1204</v>
      </c>
      <c r="C1076" s="336" t="s">
        <v>822</v>
      </c>
      <c r="D1076" s="337"/>
      <c r="E1076" s="379">
        <v>57.5</v>
      </c>
      <c r="F1076" s="380"/>
      <c r="G1076" s="312" t="s">
        <v>788</v>
      </c>
      <c r="H1076" s="410"/>
      <c r="I1076" s="381"/>
      <c r="J1076" s="297"/>
      <c r="K1076" s="297"/>
      <c r="L1076" s="381">
        <v>77.5</v>
      </c>
      <c r="M1076" s="380">
        <v>20</v>
      </c>
      <c r="N1076" s="382">
        <v>2</v>
      </c>
    </row>
    <row r="1077" spans="1:15" s="396" customFormat="1">
      <c r="A1077" s="407" t="s">
        <v>1626</v>
      </c>
      <c r="B1077" s="335" t="s">
        <v>1204</v>
      </c>
      <c r="C1077" s="336" t="s">
        <v>822</v>
      </c>
      <c r="D1077" s="293"/>
      <c r="E1077" s="294">
        <v>66.5</v>
      </c>
      <c r="F1077" s="380"/>
      <c r="G1077" s="312" t="s">
        <v>788</v>
      </c>
      <c r="H1077" s="273"/>
      <c r="I1077" s="296"/>
      <c r="J1077" s="300"/>
      <c r="K1077" s="300"/>
      <c r="L1077" s="296">
        <v>86.5</v>
      </c>
      <c r="M1077" s="295">
        <v>20</v>
      </c>
      <c r="N1077" s="298">
        <v>2</v>
      </c>
    </row>
    <row r="1078" spans="1:15" s="396" customFormat="1">
      <c r="A1078" s="407" t="s">
        <v>1627</v>
      </c>
      <c r="B1078" s="335" t="s">
        <v>1204</v>
      </c>
      <c r="C1078" s="336" t="s">
        <v>822</v>
      </c>
      <c r="D1078" s="293"/>
      <c r="E1078" s="294">
        <v>76.5</v>
      </c>
      <c r="F1078" s="380"/>
      <c r="G1078" s="312" t="s">
        <v>788</v>
      </c>
      <c r="H1078" s="273"/>
      <c r="I1078" s="296"/>
      <c r="J1078" s="300"/>
      <c r="K1078" s="300"/>
      <c r="L1078" s="296">
        <v>96.5</v>
      </c>
      <c r="M1078" s="295">
        <v>20</v>
      </c>
      <c r="N1078" s="298">
        <v>2</v>
      </c>
    </row>
    <row r="1079" spans="1:15" s="396" customFormat="1">
      <c r="A1079" s="407" t="s">
        <v>455</v>
      </c>
      <c r="B1079" s="335" t="s">
        <v>1204</v>
      </c>
      <c r="C1079" s="336" t="s">
        <v>822</v>
      </c>
      <c r="D1079" s="293"/>
      <c r="E1079" s="294">
        <v>81.5</v>
      </c>
      <c r="F1079" s="380"/>
      <c r="G1079" s="312" t="s">
        <v>788</v>
      </c>
      <c r="H1079" s="273"/>
      <c r="I1079" s="296"/>
      <c r="J1079" s="300"/>
      <c r="K1079" s="300"/>
      <c r="L1079" s="296">
        <v>101.5</v>
      </c>
      <c r="M1079" s="295">
        <v>20</v>
      </c>
      <c r="N1079" s="298">
        <v>2</v>
      </c>
    </row>
    <row r="1080" spans="1:15" s="396" customFormat="1">
      <c r="A1080" s="407" t="s">
        <v>753</v>
      </c>
      <c r="B1080" s="335" t="s">
        <v>1207</v>
      </c>
      <c r="C1080" s="336" t="s">
        <v>1370</v>
      </c>
      <c r="D1080" s="337"/>
      <c r="E1080" s="379">
        <v>33</v>
      </c>
      <c r="F1080" s="380"/>
      <c r="G1080" s="380">
        <v>12</v>
      </c>
      <c r="H1080" s="410"/>
      <c r="I1080" s="381"/>
      <c r="J1080" s="297"/>
      <c r="K1080" s="297"/>
      <c r="L1080" s="381">
        <v>52</v>
      </c>
      <c r="M1080" s="380">
        <v>19</v>
      </c>
      <c r="N1080" s="382">
        <v>2</v>
      </c>
      <c r="O1080" s="396" t="s">
        <v>1371</v>
      </c>
    </row>
    <row r="1081" spans="1:15" s="396" customFormat="1">
      <c r="A1081" s="407" t="s">
        <v>1621</v>
      </c>
      <c r="B1081" s="335" t="s">
        <v>1207</v>
      </c>
      <c r="C1081" s="336" t="s">
        <v>1370</v>
      </c>
      <c r="D1081" s="337"/>
      <c r="E1081" s="379">
        <v>36</v>
      </c>
      <c r="F1081" s="380"/>
      <c r="G1081" s="380">
        <v>12</v>
      </c>
      <c r="H1081" s="410"/>
      <c r="I1081" s="381"/>
      <c r="J1081" s="297"/>
      <c r="K1081" s="297"/>
      <c r="L1081" s="381">
        <v>55</v>
      </c>
      <c r="M1081" s="380">
        <v>19</v>
      </c>
      <c r="N1081" s="382">
        <v>2</v>
      </c>
      <c r="O1081" s="396" t="s">
        <v>1371</v>
      </c>
    </row>
    <row r="1082" spans="1:15" s="396" customFormat="1">
      <c r="A1082" s="407" t="s">
        <v>806</v>
      </c>
      <c r="B1082" s="335" t="s">
        <v>1207</v>
      </c>
      <c r="C1082" s="336" t="s">
        <v>1370</v>
      </c>
      <c r="D1082" s="293"/>
      <c r="E1082" s="294">
        <v>38</v>
      </c>
      <c r="F1082" s="380"/>
      <c r="G1082" s="295">
        <v>12</v>
      </c>
      <c r="H1082" s="273"/>
      <c r="I1082" s="296"/>
      <c r="J1082" s="300"/>
      <c r="K1082" s="300"/>
      <c r="L1082" s="296">
        <v>57</v>
      </c>
      <c r="M1082" s="295">
        <v>19</v>
      </c>
      <c r="N1082" s="298">
        <v>2</v>
      </c>
      <c r="O1082" s="396" t="s">
        <v>1371</v>
      </c>
    </row>
    <row r="1083" spans="1:15" s="396" customFormat="1">
      <c r="A1083" s="338" t="s">
        <v>773</v>
      </c>
      <c r="B1083" s="335" t="s">
        <v>1207</v>
      </c>
      <c r="C1083" s="336" t="s">
        <v>1370</v>
      </c>
      <c r="D1083" s="293"/>
      <c r="E1083" s="294">
        <v>42</v>
      </c>
      <c r="F1083" s="380"/>
      <c r="G1083" s="301">
        <v>12</v>
      </c>
      <c r="H1083" s="273"/>
      <c r="I1083" s="296"/>
      <c r="J1083" s="300"/>
      <c r="K1083" s="300"/>
      <c r="L1083" s="296">
        <v>67</v>
      </c>
      <c r="M1083" s="295">
        <v>25</v>
      </c>
      <c r="N1083" s="298">
        <v>2</v>
      </c>
      <c r="O1083" s="396" t="s">
        <v>1371</v>
      </c>
    </row>
    <row r="1084" spans="1:15" s="396" customFormat="1">
      <c r="A1084" s="407" t="s">
        <v>753</v>
      </c>
      <c r="B1084" s="335" t="s">
        <v>1207</v>
      </c>
      <c r="C1084" s="336" t="s">
        <v>1208</v>
      </c>
      <c r="D1084" s="337"/>
      <c r="E1084" s="379">
        <v>36</v>
      </c>
      <c r="F1084" s="380"/>
      <c r="G1084" s="380">
        <v>11</v>
      </c>
      <c r="H1084" s="410"/>
      <c r="I1084" s="381"/>
      <c r="J1084" s="297"/>
      <c r="K1084" s="297"/>
      <c r="L1084" s="381">
        <v>50</v>
      </c>
      <c r="M1084" s="380">
        <v>14</v>
      </c>
      <c r="N1084" s="382">
        <v>1</v>
      </c>
    </row>
    <row r="1085" spans="1:15" s="396" customFormat="1">
      <c r="A1085" s="407" t="s">
        <v>872</v>
      </c>
      <c r="B1085" s="335" t="s">
        <v>1207</v>
      </c>
      <c r="C1085" s="336" t="s">
        <v>1208</v>
      </c>
      <c r="D1085" s="293"/>
      <c r="E1085" s="294">
        <v>45</v>
      </c>
      <c r="F1085" s="380"/>
      <c r="G1085" s="295">
        <v>11</v>
      </c>
      <c r="H1085" s="273"/>
      <c r="I1085" s="296"/>
      <c r="J1085" s="300"/>
      <c r="K1085" s="300"/>
      <c r="L1085" s="296">
        <v>61</v>
      </c>
      <c r="M1085" s="295">
        <v>16</v>
      </c>
      <c r="N1085" s="298">
        <v>1</v>
      </c>
    </row>
    <row r="1086" spans="1:15" s="396" customFormat="1">
      <c r="A1086" s="338" t="s">
        <v>773</v>
      </c>
      <c r="B1086" s="335" t="s">
        <v>1207</v>
      </c>
      <c r="C1086" s="336" t="s">
        <v>1208</v>
      </c>
      <c r="D1086" s="293"/>
      <c r="E1086" s="294">
        <v>50</v>
      </c>
      <c r="F1086" s="380"/>
      <c r="G1086" s="301">
        <v>11</v>
      </c>
      <c r="H1086" s="273"/>
      <c r="I1086" s="296"/>
      <c r="J1086" s="300"/>
      <c r="K1086" s="300"/>
      <c r="L1086" s="296">
        <v>72</v>
      </c>
      <c r="M1086" s="295">
        <v>22</v>
      </c>
      <c r="N1086" s="298">
        <v>1</v>
      </c>
    </row>
    <row r="1087" spans="1:15" s="396" customFormat="1">
      <c r="A1087" s="407" t="s">
        <v>753</v>
      </c>
      <c r="B1087" s="335" t="s">
        <v>1207</v>
      </c>
      <c r="C1087" s="336" t="s">
        <v>1209</v>
      </c>
      <c r="D1087" s="337"/>
      <c r="E1087" s="379">
        <v>31</v>
      </c>
      <c r="F1087" s="380"/>
      <c r="G1087" s="380">
        <v>11</v>
      </c>
      <c r="H1087" s="410"/>
      <c r="I1087" s="381"/>
      <c r="J1087" s="297"/>
      <c r="K1087" s="297"/>
      <c r="L1087" s="381">
        <v>41</v>
      </c>
      <c r="M1087" s="380">
        <v>10</v>
      </c>
      <c r="N1087" s="382">
        <v>1</v>
      </c>
    </row>
    <row r="1088" spans="1:15" s="396" customFormat="1">
      <c r="A1088" s="407" t="s">
        <v>872</v>
      </c>
      <c r="B1088" s="335" t="s">
        <v>1207</v>
      </c>
      <c r="C1088" s="336" t="s">
        <v>1209</v>
      </c>
      <c r="D1088" s="293"/>
      <c r="E1088" s="294">
        <v>37</v>
      </c>
      <c r="F1088" s="380"/>
      <c r="G1088" s="295">
        <v>11</v>
      </c>
      <c r="H1088" s="273"/>
      <c r="I1088" s="296"/>
      <c r="J1088" s="300"/>
      <c r="K1088" s="300"/>
      <c r="L1088" s="296">
        <v>49</v>
      </c>
      <c r="M1088" s="295">
        <v>12</v>
      </c>
      <c r="N1088" s="298">
        <v>1</v>
      </c>
    </row>
    <row r="1089" spans="1:15" s="396" customFormat="1">
      <c r="A1089" s="338" t="s">
        <v>773</v>
      </c>
      <c r="B1089" s="335" t="s">
        <v>1207</v>
      </c>
      <c r="C1089" s="336" t="s">
        <v>1209</v>
      </c>
      <c r="D1089" s="293"/>
      <c r="E1089" s="294">
        <v>40</v>
      </c>
      <c r="F1089" s="380"/>
      <c r="G1089" s="301">
        <v>11</v>
      </c>
      <c r="H1089" s="273"/>
      <c r="I1089" s="296"/>
      <c r="J1089" s="300"/>
      <c r="K1089" s="300"/>
      <c r="L1089" s="296">
        <v>54</v>
      </c>
      <c r="M1089" s="295">
        <v>14</v>
      </c>
      <c r="N1089" s="298">
        <v>1</v>
      </c>
    </row>
    <row r="1090" spans="1:15" s="396" customFormat="1">
      <c r="A1090" s="407" t="s">
        <v>753</v>
      </c>
      <c r="B1090" s="335" t="s">
        <v>1207</v>
      </c>
      <c r="C1090" s="336" t="s">
        <v>1210</v>
      </c>
      <c r="D1090" s="337"/>
      <c r="E1090" s="379">
        <v>22</v>
      </c>
      <c r="F1090" s="380"/>
      <c r="G1090" s="380">
        <v>11</v>
      </c>
      <c r="H1090" s="409" t="s">
        <v>1211</v>
      </c>
      <c r="I1090" s="409"/>
      <c r="J1090" s="409"/>
      <c r="K1090" s="409"/>
      <c r="L1090" s="381">
        <v>33</v>
      </c>
      <c r="M1090" s="380">
        <v>11</v>
      </c>
      <c r="N1090" s="382">
        <v>1</v>
      </c>
    </row>
    <row r="1091" spans="1:15" s="396" customFormat="1">
      <c r="A1091" s="407" t="s">
        <v>872</v>
      </c>
      <c r="B1091" s="335" t="s">
        <v>1207</v>
      </c>
      <c r="C1091" s="336" t="s">
        <v>1210</v>
      </c>
      <c r="D1091" s="293"/>
      <c r="E1091" s="294">
        <v>29</v>
      </c>
      <c r="F1091" s="380"/>
      <c r="G1091" s="295">
        <v>11</v>
      </c>
      <c r="H1091" s="409" t="s">
        <v>1211</v>
      </c>
      <c r="I1091" s="301"/>
      <c r="J1091" s="301"/>
      <c r="K1091" s="301"/>
      <c r="L1091" s="296">
        <v>41</v>
      </c>
      <c r="M1091" s="295">
        <v>12</v>
      </c>
      <c r="N1091" s="298">
        <v>1</v>
      </c>
    </row>
    <row r="1092" spans="1:15" s="396" customFormat="1">
      <c r="A1092" s="338" t="s">
        <v>773</v>
      </c>
      <c r="B1092" s="335" t="s">
        <v>1207</v>
      </c>
      <c r="C1092" s="336" t="s">
        <v>1210</v>
      </c>
      <c r="D1092" s="293"/>
      <c r="E1092" s="294">
        <v>31</v>
      </c>
      <c r="F1092" s="380"/>
      <c r="G1092" s="301">
        <v>11</v>
      </c>
      <c r="H1092" s="409" t="s">
        <v>1211</v>
      </c>
      <c r="I1092" s="301"/>
      <c r="J1092" s="301"/>
      <c r="K1092" s="301"/>
      <c r="L1092" s="296">
        <v>43</v>
      </c>
      <c r="M1092" s="295">
        <v>12</v>
      </c>
      <c r="N1092" s="298">
        <v>1</v>
      </c>
    </row>
    <row r="1093" spans="1:15" s="648" customFormat="1">
      <c r="A1093" s="652" t="s">
        <v>753</v>
      </c>
      <c r="B1093" s="486" t="s">
        <v>1539</v>
      </c>
      <c r="C1093" s="487" t="s">
        <v>1540</v>
      </c>
      <c r="D1093" s="488"/>
      <c r="E1093" s="654">
        <v>43</v>
      </c>
      <c r="F1093" s="484"/>
      <c r="G1093" s="650" t="s">
        <v>788</v>
      </c>
      <c r="H1093" s="489"/>
      <c r="I1093" s="656"/>
      <c r="J1093" s="662"/>
      <c r="K1093" s="662"/>
      <c r="L1093" s="656">
        <v>60</v>
      </c>
      <c r="M1093" s="484">
        <v>7</v>
      </c>
      <c r="N1093" s="657"/>
      <c r="O1093" s="648" t="s">
        <v>1541</v>
      </c>
    </row>
    <row r="1094" spans="1:15" s="648" customFormat="1">
      <c r="A1094" s="652" t="s">
        <v>2204</v>
      </c>
      <c r="B1094" s="486" t="s">
        <v>1539</v>
      </c>
      <c r="C1094" s="487" t="s">
        <v>1540</v>
      </c>
      <c r="D1094" s="62"/>
      <c r="E1094" s="261">
        <v>46</v>
      </c>
      <c r="F1094" s="484"/>
      <c r="G1094" s="650" t="s">
        <v>788</v>
      </c>
      <c r="H1094" s="263"/>
      <c r="I1094" s="264"/>
      <c r="J1094" s="265"/>
      <c r="K1094" s="265"/>
      <c r="L1094" s="264">
        <v>66</v>
      </c>
      <c r="M1094" s="262">
        <v>20</v>
      </c>
      <c r="N1094" s="266"/>
      <c r="O1094" s="648" t="s">
        <v>1541</v>
      </c>
    </row>
    <row r="1095" spans="1:15" s="648" customFormat="1">
      <c r="A1095" s="658" t="s">
        <v>2205</v>
      </c>
      <c r="B1095" s="486" t="s">
        <v>1539</v>
      </c>
      <c r="C1095" s="487" t="s">
        <v>1540</v>
      </c>
      <c r="D1095" s="62"/>
      <c r="E1095" s="261">
        <v>53</v>
      </c>
      <c r="F1095" s="484"/>
      <c r="G1095" s="650" t="s">
        <v>788</v>
      </c>
      <c r="H1095" s="263"/>
      <c r="I1095" s="264"/>
      <c r="J1095" s="265"/>
      <c r="K1095" s="265"/>
      <c r="L1095" s="264">
        <v>76</v>
      </c>
      <c r="M1095" s="262">
        <v>23</v>
      </c>
      <c r="N1095" s="266"/>
      <c r="O1095" s="648" t="s">
        <v>1541</v>
      </c>
    </row>
    <row r="1096" spans="1:15" s="648" customFormat="1">
      <c r="A1096" s="652" t="s">
        <v>2206</v>
      </c>
      <c r="B1096" s="486" t="s">
        <v>1539</v>
      </c>
      <c r="C1096" s="487" t="s">
        <v>1540</v>
      </c>
      <c r="D1096" s="488"/>
      <c r="E1096" s="654">
        <v>57</v>
      </c>
      <c r="F1096" s="484"/>
      <c r="G1096" s="650" t="s">
        <v>788</v>
      </c>
      <c r="H1096" s="655"/>
      <c r="I1096" s="656"/>
      <c r="J1096" s="662"/>
      <c r="K1096" s="662"/>
      <c r="L1096" s="656">
        <v>83</v>
      </c>
      <c r="M1096" s="484">
        <v>26</v>
      </c>
      <c r="N1096" s="657"/>
      <c r="O1096" s="648" t="s">
        <v>1541</v>
      </c>
    </row>
    <row r="1097" spans="1:15" s="648" customFormat="1">
      <c r="A1097" s="652" t="s">
        <v>2207</v>
      </c>
      <c r="B1097" s="486" t="s">
        <v>1539</v>
      </c>
      <c r="C1097" s="487" t="s">
        <v>1540</v>
      </c>
      <c r="D1097" s="62"/>
      <c r="E1097" s="838" t="s">
        <v>1352</v>
      </c>
      <c r="F1097" s="484"/>
      <c r="G1097" s="650" t="s">
        <v>788</v>
      </c>
      <c r="H1097" s="655"/>
      <c r="I1097" s="264"/>
      <c r="J1097" s="265"/>
      <c r="K1097" s="265"/>
      <c r="L1097" s="264"/>
      <c r="M1097" s="262"/>
      <c r="N1097" s="266"/>
      <c r="O1097" s="648" t="s">
        <v>1541</v>
      </c>
    </row>
    <row r="1098" spans="1:15" s="648" customFormat="1">
      <c r="A1098" s="652" t="s">
        <v>753</v>
      </c>
      <c r="B1098" s="486" t="s">
        <v>1539</v>
      </c>
      <c r="C1098" s="487" t="s">
        <v>1542</v>
      </c>
      <c r="D1098" s="488"/>
      <c r="E1098" s="654">
        <v>36</v>
      </c>
      <c r="F1098" s="484"/>
      <c r="G1098" s="650" t="s">
        <v>788</v>
      </c>
      <c r="H1098" s="489"/>
      <c r="I1098" s="656"/>
      <c r="J1098" s="662"/>
      <c r="K1098" s="662"/>
      <c r="L1098" s="656">
        <v>50</v>
      </c>
      <c r="M1098" s="484">
        <v>14</v>
      </c>
      <c r="N1098" s="657"/>
      <c r="O1098" s="648" t="s">
        <v>1541</v>
      </c>
    </row>
    <row r="1099" spans="1:15" s="648" customFormat="1">
      <c r="A1099" s="652" t="s">
        <v>2204</v>
      </c>
      <c r="B1099" s="486" t="s">
        <v>1539</v>
      </c>
      <c r="C1099" s="487" t="s">
        <v>1542</v>
      </c>
      <c r="D1099" s="62"/>
      <c r="E1099" s="261">
        <v>39</v>
      </c>
      <c r="F1099" s="484"/>
      <c r="G1099" s="650" t="s">
        <v>788</v>
      </c>
      <c r="H1099" s="263"/>
      <c r="I1099" s="264"/>
      <c r="J1099" s="265"/>
      <c r="K1099" s="265"/>
      <c r="L1099" s="264">
        <v>56</v>
      </c>
      <c r="M1099" s="262">
        <v>17</v>
      </c>
      <c r="N1099" s="266"/>
      <c r="O1099" s="648" t="s">
        <v>1541</v>
      </c>
    </row>
    <row r="1100" spans="1:15" s="648" customFormat="1">
      <c r="A1100" s="658" t="s">
        <v>2205</v>
      </c>
      <c r="B1100" s="486" t="s">
        <v>1539</v>
      </c>
      <c r="C1100" s="487" t="s">
        <v>1542</v>
      </c>
      <c r="D1100" s="62"/>
      <c r="E1100" s="261">
        <v>43</v>
      </c>
      <c r="F1100" s="484"/>
      <c r="G1100" s="650" t="s">
        <v>788</v>
      </c>
      <c r="H1100" s="263"/>
      <c r="I1100" s="264"/>
      <c r="J1100" s="265"/>
      <c r="K1100" s="265"/>
      <c r="L1100" s="264">
        <v>61</v>
      </c>
      <c r="M1100" s="262">
        <v>17</v>
      </c>
      <c r="N1100" s="266"/>
      <c r="O1100" s="648" t="s">
        <v>1541</v>
      </c>
    </row>
    <row r="1101" spans="1:15" s="648" customFormat="1">
      <c r="A1101" s="652" t="s">
        <v>2206</v>
      </c>
      <c r="B1101" s="486" t="s">
        <v>1539</v>
      </c>
      <c r="C1101" s="487" t="s">
        <v>1542</v>
      </c>
      <c r="D1101" s="488"/>
      <c r="E1101" s="654">
        <v>49</v>
      </c>
      <c r="F1101" s="484"/>
      <c r="G1101" s="650" t="s">
        <v>788</v>
      </c>
      <c r="H1101" s="655"/>
      <c r="I1101" s="656"/>
      <c r="J1101" s="662"/>
      <c r="K1101" s="662"/>
      <c r="L1101" s="656">
        <v>67</v>
      </c>
      <c r="M1101" s="484">
        <v>18</v>
      </c>
      <c r="N1101" s="657"/>
      <c r="O1101" s="648" t="s">
        <v>1541</v>
      </c>
    </row>
    <row r="1102" spans="1:15" s="648" customFormat="1">
      <c r="A1102" s="652" t="s">
        <v>2207</v>
      </c>
      <c r="B1102" s="486" t="s">
        <v>1539</v>
      </c>
      <c r="C1102" s="487" t="s">
        <v>1542</v>
      </c>
      <c r="D1102" s="62"/>
      <c r="E1102" s="838">
        <v>56</v>
      </c>
      <c r="F1102" s="484"/>
      <c r="G1102" s="650" t="s">
        <v>788</v>
      </c>
      <c r="H1102" s="655"/>
      <c r="I1102" s="264"/>
      <c r="J1102" s="265"/>
      <c r="K1102" s="265"/>
      <c r="L1102" s="264">
        <v>77</v>
      </c>
      <c r="M1102" s="262">
        <v>21</v>
      </c>
      <c r="N1102" s="266"/>
      <c r="O1102" s="648" t="s">
        <v>1541</v>
      </c>
    </row>
    <row r="1103" spans="1:15" s="648" customFormat="1">
      <c r="A1103" s="652" t="s">
        <v>753</v>
      </c>
      <c r="B1103" s="486" t="s">
        <v>1539</v>
      </c>
      <c r="C1103" s="487" t="s">
        <v>1543</v>
      </c>
      <c r="D1103" s="488"/>
      <c r="E1103" s="654">
        <v>31</v>
      </c>
      <c r="F1103" s="484"/>
      <c r="G1103" s="650" t="s">
        <v>788</v>
      </c>
      <c r="H1103" s="489"/>
      <c r="I1103" s="656"/>
      <c r="J1103" s="662"/>
      <c r="K1103" s="662"/>
      <c r="L1103" s="656">
        <v>45</v>
      </c>
      <c r="M1103" s="484">
        <v>14</v>
      </c>
      <c r="N1103" s="657"/>
      <c r="O1103" s="648" t="s">
        <v>1541</v>
      </c>
    </row>
    <row r="1104" spans="1:15" s="648" customFormat="1">
      <c r="A1104" s="652" t="s">
        <v>2204</v>
      </c>
      <c r="B1104" s="486" t="s">
        <v>1539</v>
      </c>
      <c r="C1104" s="487" t="s">
        <v>1543</v>
      </c>
      <c r="D1104" s="62"/>
      <c r="E1104" s="261">
        <v>34</v>
      </c>
      <c r="F1104" s="484"/>
      <c r="G1104" s="650" t="s">
        <v>788</v>
      </c>
      <c r="H1104" s="263"/>
      <c r="I1104" s="264"/>
      <c r="J1104" s="265"/>
      <c r="K1104" s="265"/>
      <c r="L1104" s="264">
        <v>49</v>
      </c>
      <c r="M1104" s="262">
        <v>15</v>
      </c>
      <c r="N1104" s="266"/>
      <c r="O1104" s="648" t="s">
        <v>1541</v>
      </c>
    </row>
    <row r="1105" spans="1:15" s="648" customFormat="1">
      <c r="A1105" s="658" t="s">
        <v>2205</v>
      </c>
      <c r="B1105" s="486" t="s">
        <v>1539</v>
      </c>
      <c r="C1105" s="487" t="s">
        <v>1543</v>
      </c>
      <c r="D1105" s="62"/>
      <c r="E1105" s="261">
        <v>38</v>
      </c>
      <c r="F1105" s="484"/>
      <c r="G1105" s="650" t="s">
        <v>788</v>
      </c>
      <c r="H1105" s="263"/>
      <c r="I1105" s="264"/>
      <c r="J1105" s="265"/>
      <c r="K1105" s="265"/>
      <c r="L1105" s="264">
        <v>56</v>
      </c>
      <c r="M1105" s="262">
        <v>18</v>
      </c>
      <c r="N1105" s="266"/>
      <c r="O1105" s="648" t="s">
        <v>1541</v>
      </c>
    </row>
    <row r="1106" spans="1:15" s="648" customFormat="1">
      <c r="A1106" s="652" t="s">
        <v>2206</v>
      </c>
      <c r="B1106" s="486" t="s">
        <v>1539</v>
      </c>
      <c r="C1106" s="487" t="s">
        <v>1543</v>
      </c>
      <c r="D1106" s="488"/>
      <c r="E1106" s="654">
        <v>42</v>
      </c>
      <c r="F1106" s="484"/>
      <c r="G1106" s="650" t="s">
        <v>788</v>
      </c>
      <c r="H1106" s="655"/>
      <c r="I1106" s="656"/>
      <c r="J1106" s="662"/>
      <c r="K1106" s="662"/>
      <c r="L1106" s="656">
        <v>61</v>
      </c>
      <c r="M1106" s="484">
        <v>19</v>
      </c>
      <c r="N1106" s="657"/>
      <c r="O1106" s="648" t="s">
        <v>1541</v>
      </c>
    </row>
    <row r="1107" spans="1:15" s="648" customFormat="1">
      <c r="A1107" s="652" t="s">
        <v>2207</v>
      </c>
      <c r="B1107" s="486" t="s">
        <v>1539</v>
      </c>
      <c r="C1107" s="487" t="s">
        <v>1543</v>
      </c>
      <c r="D1107" s="62"/>
      <c r="E1107" s="838">
        <v>48</v>
      </c>
      <c r="F1107" s="484"/>
      <c r="G1107" s="650" t="s">
        <v>788</v>
      </c>
      <c r="H1107" s="655"/>
      <c r="I1107" s="264"/>
      <c r="J1107" s="265"/>
      <c r="K1107" s="265"/>
      <c r="L1107" s="264">
        <v>74</v>
      </c>
      <c r="M1107" s="262">
        <v>26</v>
      </c>
      <c r="N1107" s="266"/>
      <c r="O1107" s="648" t="s">
        <v>1541</v>
      </c>
    </row>
    <row r="1108" spans="1:15" s="396" customFormat="1">
      <c r="A1108" s="338"/>
      <c r="B1108" s="335"/>
      <c r="C1108" s="336"/>
      <c r="D1108" s="293"/>
      <c r="E1108" s="294"/>
      <c r="F1108" s="380"/>
      <c r="G1108" s="301"/>
      <c r="H1108" s="409"/>
      <c r="I1108" s="296"/>
      <c r="J1108" s="300"/>
      <c r="K1108" s="300"/>
      <c r="L1108" s="296"/>
      <c r="M1108" s="295"/>
      <c r="N1108" s="298"/>
    </row>
    <row r="1109" spans="1:15" s="396" customFormat="1">
      <c r="A1109" s="407"/>
      <c r="B1109" s="335"/>
      <c r="C1109" s="336"/>
      <c r="D1109" s="293"/>
      <c r="E1109" s="294"/>
      <c r="F1109" s="295"/>
      <c r="G1109" s="380"/>
      <c r="H1109" s="273"/>
      <c r="I1109" s="296"/>
      <c r="J1109" s="300"/>
      <c r="K1109" s="300"/>
      <c r="L1109" s="296"/>
      <c r="M1109" s="295"/>
      <c r="N1109" s="298"/>
    </row>
    <row r="1110" spans="1:15" s="396" customFormat="1">
      <c r="A1110" s="407" t="s">
        <v>753</v>
      </c>
      <c r="B1110" s="335" t="s">
        <v>819</v>
      </c>
      <c r="C1110" s="336" t="s">
        <v>1212</v>
      </c>
      <c r="D1110" s="337"/>
      <c r="E1110" s="379">
        <v>41</v>
      </c>
      <c r="F1110" s="380" t="s">
        <v>1213</v>
      </c>
      <c r="G1110" s="380"/>
      <c r="H1110" s="410"/>
      <c r="I1110" s="381"/>
      <c r="J1110" s="297"/>
      <c r="K1110" s="297"/>
      <c r="L1110" s="381">
        <v>71</v>
      </c>
      <c r="M1110" s="380">
        <v>30</v>
      </c>
      <c r="N1110" s="382">
        <v>2</v>
      </c>
    </row>
    <row r="1111" spans="1:15" s="396" customFormat="1">
      <c r="A1111" s="407" t="s">
        <v>1214</v>
      </c>
      <c r="B1111" s="335" t="s">
        <v>819</v>
      </c>
      <c r="C1111" s="336" t="s">
        <v>1212</v>
      </c>
      <c r="D1111" s="293"/>
      <c r="E1111" s="294">
        <v>66</v>
      </c>
      <c r="F1111" s="380" t="s">
        <v>1213</v>
      </c>
      <c r="G1111" s="295"/>
      <c r="H1111" s="273"/>
      <c r="I1111" s="296"/>
      <c r="J1111" s="300"/>
      <c r="K1111" s="300"/>
      <c r="L1111" s="296">
        <v>101</v>
      </c>
      <c r="M1111" s="295">
        <v>35</v>
      </c>
      <c r="N1111" s="298">
        <v>2</v>
      </c>
    </row>
    <row r="1112" spans="1:15" s="396" customFormat="1">
      <c r="A1112" s="338" t="s">
        <v>818</v>
      </c>
      <c r="B1112" s="335" t="s">
        <v>819</v>
      </c>
      <c r="C1112" s="336" t="s">
        <v>1212</v>
      </c>
      <c r="D1112" s="293"/>
      <c r="E1112" s="294">
        <v>81</v>
      </c>
      <c r="F1112" s="380" t="s">
        <v>1213</v>
      </c>
      <c r="G1112" s="301"/>
      <c r="H1112" s="273"/>
      <c r="I1112" s="296"/>
      <c r="J1112" s="300"/>
      <c r="K1112" s="300"/>
      <c r="L1112" s="296">
        <v>116</v>
      </c>
      <c r="M1112" s="295">
        <v>35</v>
      </c>
      <c r="N1112" s="298">
        <v>2</v>
      </c>
    </row>
    <row r="1113" spans="1:15" s="396" customFormat="1">
      <c r="A1113" s="407" t="s">
        <v>753</v>
      </c>
      <c r="B1113" s="335" t="s">
        <v>819</v>
      </c>
      <c r="C1113" s="336" t="s">
        <v>1215</v>
      </c>
      <c r="D1113" s="337"/>
      <c r="E1113" s="379">
        <v>35</v>
      </c>
      <c r="F1113" s="380" t="s">
        <v>1216</v>
      </c>
      <c r="G1113" s="380"/>
      <c r="H1113" s="410"/>
      <c r="I1113" s="381"/>
      <c r="J1113" s="297"/>
      <c r="K1113" s="297"/>
      <c r="L1113" s="381">
        <v>52.5</v>
      </c>
      <c r="M1113" s="380">
        <v>17.5</v>
      </c>
      <c r="N1113" s="382">
        <v>2</v>
      </c>
    </row>
    <row r="1114" spans="1:15" s="396" customFormat="1">
      <c r="A1114" s="407" t="s">
        <v>395</v>
      </c>
      <c r="B1114" s="335" t="s">
        <v>819</v>
      </c>
      <c r="C1114" s="336" t="s">
        <v>1215</v>
      </c>
      <c r="D1114" s="293"/>
      <c r="E1114" s="294">
        <v>50</v>
      </c>
      <c r="F1114" s="380" t="s">
        <v>1216</v>
      </c>
      <c r="G1114" s="295"/>
      <c r="H1114" s="273"/>
      <c r="I1114" s="296"/>
      <c r="J1114" s="300"/>
      <c r="K1114" s="300"/>
      <c r="L1114" s="296">
        <v>75</v>
      </c>
      <c r="M1114" s="295">
        <v>25</v>
      </c>
      <c r="N1114" s="298">
        <v>2</v>
      </c>
    </row>
    <row r="1115" spans="1:15" s="648" customFormat="1">
      <c r="A1115" s="652" t="s">
        <v>78</v>
      </c>
      <c r="B1115" s="486" t="s">
        <v>819</v>
      </c>
      <c r="C1115" s="487" t="s">
        <v>1217</v>
      </c>
      <c r="D1115" s="488"/>
      <c r="E1115" s="654">
        <v>44</v>
      </c>
      <c r="F1115" s="484"/>
      <c r="G1115" s="484"/>
      <c r="H1115" s="489"/>
      <c r="I1115" s="656"/>
      <c r="J1115" s="662"/>
      <c r="K1115" s="662"/>
      <c r="L1115" s="656">
        <v>74</v>
      </c>
      <c r="M1115" s="484">
        <v>30</v>
      </c>
      <c r="N1115" s="657">
        <v>2</v>
      </c>
    </row>
    <row r="1116" spans="1:15" s="648" customFormat="1">
      <c r="A1116" s="652" t="s">
        <v>1349</v>
      </c>
      <c r="B1116" s="486" t="s">
        <v>819</v>
      </c>
      <c r="C1116" s="487" t="s">
        <v>1217</v>
      </c>
      <c r="D1116" s="62"/>
      <c r="E1116" s="261">
        <v>73</v>
      </c>
      <c r="F1116" s="484"/>
      <c r="G1116" s="262"/>
      <c r="H1116" s="263"/>
      <c r="I1116" s="264"/>
      <c r="J1116" s="265"/>
      <c r="K1116" s="265"/>
      <c r="L1116" s="264">
        <v>113</v>
      </c>
      <c r="M1116" s="262">
        <v>40</v>
      </c>
      <c r="N1116" s="266">
        <v>2</v>
      </c>
    </row>
    <row r="1117" spans="1:15" s="648" customFormat="1">
      <c r="A1117" s="652" t="s">
        <v>773</v>
      </c>
      <c r="B1117" s="486" t="s">
        <v>819</v>
      </c>
      <c r="C1117" s="487" t="s">
        <v>1217</v>
      </c>
      <c r="D1117" s="62"/>
      <c r="E1117" s="261">
        <v>81</v>
      </c>
      <c r="F1117" s="262"/>
      <c r="G1117" s="262"/>
      <c r="H1117" s="263"/>
      <c r="I1117" s="264"/>
      <c r="J1117" s="265"/>
      <c r="K1117" s="265"/>
      <c r="L1117" s="264">
        <v>121</v>
      </c>
      <c r="M1117" s="262">
        <v>40</v>
      </c>
      <c r="N1117" s="266">
        <v>2</v>
      </c>
    </row>
    <row r="1118" spans="1:15" s="396" customFormat="1">
      <c r="A1118" s="407" t="s">
        <v>1218</v>
      </c>
      <c r="B1118" s="335" t="s">
        <v>819</v>
      </c>
      <c r="C1118" s="336" t="s">
        <v>1219</v>
      </c>
      <c r="D1118" s="337"/>
      <c r="E1118" s="379">
        <v>50</v>
      </c>
      <c r="F1118" s="380"/>
      <c r="G1118" s="380">
        <v>7</v>
      </c>
      <c r="H1118" s="410"/>
      <c r="I1118" s="381"/>
      <c r="J1118" s="297"/>
      <c r="K1118" s="297"/>
      <c r="L1118" s="381">
        <v>65</v>
      </c>
      <c r="M1118" s="380">
        <v>15</v>
      </c>
      <c r="N1118" s="382">
        <v>2</v>
      </c>
    </row>
    <row r="1119" spans="1:15" s="396" customFormat="1">
      <c r="A1119" s="407" t="s">
        <v>1220</v>
      </c>
      <c r="B1119" s="335" t="s">
        <v>819</v>
      </c>
      <c r="C1119" s="336" t="s">
        <v>1219</v>
      </c>
      <c r="D1119" s="293"/>
      <c r="E1119" s="294">
        <v>60</v>
      </c>
      <c r="F1119" s="295"/>
      <c r="G1119" s="380">
        <v>7</v>
      </c>
      <c r="H1119" s="273"/>
      <c r="I1119" s="296"/>
      <c r="J1119" s="300"/>
      <c r="K1119" s="300"/>
      <c r="L1119" s="296">
        <v>75</v>
      </c>
      <c r="M1119" s="295">
        <v>15</v>
      </c>
      <c r="N1119" s="298">
        <v>2</v>
      </c>
    </row>
    <row r="1120" spans="1:15" s="396" customFormat="1">
      <c r="A1120" s="338" t="s">
        <v>1221</v>
      </c>
      <c r="B1120" s="335" t="s">
        <v>819</v>
      </c>
      <c r="C1120" s="336" t="s">
        <v>1219</v>
      </c>
      <c r="D1120" s="293"/>
      <c r="E1120" s="294">
        <v>65</v>
      </c>
      <c r="F1120" s="295"/>
      <c r="G1120" s="380">
        <v>7</v>
      </c>
      <c r="H1120" s="273"/>
      <c r="I1120" s="296"/>
      <c r="J1120" s="300"/>
      <c r="K1120" s="300"/>
      <c r="L1120" s="296">
        <v>85</v>
      </c>
      <c r="M1120" s="295">
        <v>20</v>
      </c>
      <c r="N1120" s="298">
        <v>2</v>
      </c>
    </row>
    <row r="1121" spans="1:14" s="396" customFormat="1">
      <c r="A1121" s="338" t="s">
        <v>78</v>
      </c>
      <c r="B1121" s="335" t="s">
        <v>819</v>
      </c>
      <c r="C1121" s="336" t="s">
        <v>1219</v>
      </c>
      <c r="D1121" s="293"/>
      <c r="E1121" s="294">
        <v>32</v>
      </c>
      <c r="F1121" s="295"/>
      <c r="G1121" s="380">
        <v>7</v>
      </c>
      <c r="H1121" s="273"/>
      <c r="I1121" s="296"/>
      <c r="J1121" s="300"/>
      <c r="K1121" s="300"/>
      <c r="L1121" s="296">
        <v>54</v>
      </c>
      <c r="M1121" s="295">
        <v>22</v>
      </c>
      <c r="N1121" s="298">
        <v>2</v>
      </c>
    </row>
    <row r="1122" spans="1:14" s="396" customFormat="1">
      <c r="A1122" s="407" t="s">
        <v>1222</v>
      </c>
      <c r="B1122" s="335" t="s">
        <v>819</v>
      </c>
      <c r="C1122" s="336" t="s">
        <v>1356</v>
      </c>
      <c r="D1122" s="337"/>
      <c r="E1122" s="379">
        <v>46</v>
      </c>
      <c r="F1122" s="380" t="s">
        <v>1632</v>
      </c>
      <c r="G1122" s="380"/>
      <c r="H1122" s="410"/>
      <c r="I1122" s="381"/>
      <c r="J1122" s="297"/>
      <c r="K1122" s="297"/>
      <c r="L1122" s="381">
        <v>75</v>
      </c>
      <c r="M1122" s="380">
        <v>29</v>
      </c>
      <c r="N1122" s="382"/>
    </row>
    <row r="1123" spans="1:14" s="396" customFormat="1">
      <c r="A1123" s="407" t="s">
        <v>1205</v>
      </c>
      <c r="B1123" s="335" t="s">
        <v>819</v>
      </c>
      <c r="C1123" s="336" t="s">
        <v>1356</v>
      </c>
      <c r="D1123" s="293"/>
      <c r="E1123" s="294">
        <v>69</v>
      </c>
      <c r="F1123" s="380" t="s">
        <v>1632</v>
      </c>
      <c r="G1123" s="295"/>
      <c r="H1123" s="273"/>
      <c r="I1123" s="296"/>
      <c r="J1123" s="300"/>
      <c r="K1123" s="300"/>
      <c r="L1123" s="296">
        <v>122</v>
      </c>
      <c r="M1123" s="295">
        <v>53</v>
      </c>
      <c r="N1123" s="298"/>
    </row>
    <row r="1124" spans="1:14" s="396" customFormat="1">
      <c r="A1124" s="338" t="s">
        <v>355</v>
      </c>
      <c r="B1124" s="335" t="s">
        <v>819</v>
      </c>
      <c r="C1124" s="336" t="s">
        <v>1356</v>
      </c>
      <c r="D1124" s="293"/>
      <c r="E1124" s="294">
        <v>84</v>
      </c>
      <c r="F1124" s="380" t="s">
        <v>1632</v>
      </c>
      <c r="G1124" s="301"/>
      <c r="H1124" s="273"/>
      <c r="I1124" s="296"/>
      <c r="J1124" s="300"/>
      <c r="K1124" s="300"/>
      <c r="L1124" s="296">
        <v>152</v>
      </c>
      <c r="M1124" s="295">
        <v>68</v>
      </c>
      <c r="N1124" s="298"/>
    </row>
    <row r="1125" spans="1:14" s="396" customFormat="1">
      <c r="A1125" s="407" t="s">
        <v>1223</v>
      </c>
      <c r="B1125" s="335" t="s">
        <v>819</v>
      </c>
      <c r="C1125" s="336" t="s">
        <v>1356</v>
      </c>
      <c r="D1125" s="293"/>
      <c r="E1125" s="294">
        <v>89</v>
      </c>
      <c r="F1125" s="380" t="s">
        <v>1632</v>
      </c>
      <c r="G1125" s="295"/>
      <c r="H1125" s="273"/>
      <c r="I1125" s="296"/>
      <c r="J1125" s="300"/>
      <c r="K1125" s="300"/>
      <c r="L1125" s="296">
        <v>162</v>
      </c>
      <c r="M1125" s="295">
        <v>73</v>
      </c>
      <c r="N1125" s="298"/>
    </row>
    <row r="1126" spans="1:14" s="396" customFormat="1">
      <c r="A1126" s="338" t="s">
        <v>1224</v>
      </c>
      <c r="B1126" s="335" t="s">
        <v>819</v>
      </c>
      <c r="C1126" s="336" t="s">
        <v>1356</v>
      </c>
      <c r="D1126" s="293"/>
      <c r="E1126" s="294">
        <v>66</v>
      </c>
      <c r="F1126" s="380" t="s">
        <v>1632</v>
      </c>
      <c r="G1126" s="301"/>
      <c r="H1126" s="273"/>
      <c r="I1126" s="296"/>
      <c r="J1126" s="300"/>
      <c r="K1126" s="300"/>
      <c r="L1126" s="296">
        <v>116</v>
      </c>
      <c r="M1126" s="295">
        <v>50</v>
      </c>
      <c r="N1126" s="298"/>
    </row>
    <row r="1127" spans="1:14" s="648" customFormat="1">
      <c r="A1127" s="658" t="s">
        <v>78</v>
      </c>
      <c r="B1127" s="486" t="s">
        <v>819</v>
      </c>
      <c r="C1127" s="487" t="s">
        <v>427</v>
      </c>
      <c r="D1127" s="62"/>
      <c r="E1127" s="261">
        <v>45.5</v>
      </c>
      <c r="F1127" s="262"/>
      <c r="G1127" s="271" t="s">
        <v>1225</v>
      </c>
      <c r="H1127" s="263"/>
      <c r="I1127" s="264"/>
      <c r="J1127" s="265"/>
      <c r="K1127" s="265"/>
      <c r="L1127" s="264">
        <v>80.5</v>
      </c>
      <c r="M1127" s="262">
        <v>35</v>
      </c>
      <c r="N1127" s="266">
        <v>2</v>
      </c>
    </row>
    <row r="1128" spans="1:14" s="648" customFormat="1">
      <c r="A1128" s="652" t="s">
        <v>1218</v>
      </c>
      <c r="B1128" s="486" t="s">
        <v>819</v>
      </c>
      <c r="C1128" s="487" t="s">
        <v>427</v>
      </c>
      <c r="D1128" s="488"/>
      <c r="E1128" s="654">
        <v>71</v>
      </c>
      <c r="F1128" s="484"/>
      <c r="G1128" s="271" t="s">
        <v>1348</v>
      </c>
      <c r="H1128" s="489"/>
      <c r="I1128" s="656"/>
      <c r="J1128" s="662"/>
      <c r="K1128" s="662"/>
      <c r="L1128" s="656">
        <v>121</v>
      </c>
      <c r="M1128" s="484">
        <v>50</v>
      </c>
      <c r="N1128" s="657">
        <v>2</v>
      </c>
    </row>
    <row r="1129" spans="1:14" s="648" customFormat="1">
      <c r="A1129" s="652" t="s">
        <v>800</v>
      </c>
      <c r="B1129" s="486" t="s">
        <v>819</v>
      </c>
      <c r="C1129" s="487" t="s">
        <v>427</v>
      </c>
      <c r="D1129" s="62"/>
      <c r="E1129" s="261">
        <v>86</v>
      </c>
      <c r="F1129" s="262"/>
      <c r="G1129" s="271" t="s">
        <v>1348</v>
      </c>
      <c r="H1129" s="263"/>
      <c r="I1129" s="264"/>
      <c r="J1129" s="265"/>
      <c r="K1129" s="265"/>
      <c r="L1129" s="264">
        <v>146</v>
      </c>
      <c r="M1129" s="262">
        <v>60</v>
      </c>
      <c r="N1129" s="266">
        <v>2</v>
      </c>
    </row>
    <row r="1130" spans="1:14" s="648" customFormat="1">
      <c r="A1130" s="658" t="s">
        <v>773</v>
      </c>
      <c r="B1130" s="486" t="s">
        <v>819</v>
      </c>
      <c r="C1130" s="487" t="s">
        <v>427</v>
      </c>
      <c r="D1130" s="62"/>
      <c r="E1130" s="261">
        <v>101</v>
      </c>
      <c r="F1130" s="262"/>
      <c r="G1130" s="271" t="s">
        <v>1348</v>
      </c>
      <c r="H1130" s="263"/>
      <c r="I1130" s="264"/>
      <c r="J1130" s="265"/>
      <c r="K1130" s="265"/>
      <c r="L1130" s="264">
        <v>181</v>
      </c>
      <c r="M1130" s="262">
        <v>80</v>
      </c>
      <c r="N1130" s="266">
        <v>2</v>
      </c>
    </row>
    <row r="1131" spans="1:14" s="648" customFormat="1">
      <c r="A1131" s="658" t="s">
        <v>753</v>
      </c>
      <c r="B1131" s="486" t="s">
        <v>819</v>
      </c>
      <c r="C1131" s="487" t="s">
        <v>1517</v>
      </c>
      <c r="D1131" s="62"/>
      <c r="E1131" s="261">
        <v>45</v>
      </c>
      <c r="F1131" s="262"/>
      <c r="G1131" s="650" t="s">
        <v>788</v>
      </c>
      <c r="H1131" s="263"/>
      <c r="I1131" s="264"/>
      <c r="J1131" s="265"/>
      <c r="K1131" s="265"/>
      <c r="L1131" s="264">
        <v>60</v>
      </c>
      <c r="M1131" s="262">
        <v>15</v>
      </c>
      <c r="N1131" s="266">
        <v>3</v>
      </c>
    </row>
    <row r="1132" spans="1:14" s="648" customFormat="1">
      <c r="A1132" s="658" t="s">
        <v>1214</v>
      </c>
      <c r="B1132" s="486" t="s">
        <v>819</v>
      </c>
      <c r="C1132" s="487" t="s">
        <v>1517</v>
      </c>
      <c r="D1132" s="62"/>
      <c r="E1132" s="261">
        <v>52</v>
      </c>
      <c r="F1132" s="262"/>
      <c r="G1132" s="650" t="s">
        <v>788</v>
      </c>
      <c r="H1132" s="263"/>
      <c r="I1132" s="264"/>
      <c r="J1132" s="265"/>
      <c r="K1132" s="265"/>
      <c r="L1132" s="264">
        <v>67</v>
      </c>
      <c r="M1132" s="262">
        <v>15</v>
      </c>
      <c r="N1132" s="266">
        <v>3</v>
      </c>
    </row>
    <row r="1133" spans="1:14" s="648" customFormat="1">
      <c r="A1133" s="658" t="s">
        <v>2186</v>
      </c>
      <c r="B1133" s="486" t="s">
        <v>819</v>
      </c>
      <c r="C1133" s="487" t="s">
        <v>1517</v>
      </c>
      <c r="D1133" s="62"/>
      <c r="E1133" s="261">
        <v>56</v>
      </c>
      <c r="F1133" s="262"/>
      <c r="G1133" s="650" t="s">
        <v>788</v>
      </c>
      <c r="H1133" s="263"/>
      <c r="I1133" s="264"/>
      <c r="J1133" s="265"/>
      <c r="K1133" s="265"/>
      <c r="L1133" s="264">
        <v>72</v>
      </c>
      <c r="M1133" s="262">
        <v>15</v>
      </c>
      <c r="N1133" s="266">
        <v>3</v>
      </c>
    </row>
    <row r="1134" spans="1:14" s="648" customFormat="1">
      <c r="A1134" s="658" t="s">
        <v>2185</v>
      </c>
      <c r="B1134" s="486" t="s">
        <v>819</v>
      </c>
      <c r="C1134" s="487" t="s">
        <v>1517</v>
      </c>
      <c r="D1134" s="62"/>
      <c r="E1134" s="261">
        <v>65</v>
      </c>
      <c r="F1134" s="484"/>
      <c r="G1134" s="650" t="s">
        <v>788</v>
      </c>
      <c r="H1134" s="263"/>
      <c r="I1134" s="264"/>
      <c r="J1134" s="265"/>
      <c r="K1134" s="265"/>
      <c r="L1134" s="264">
        <v>80</v>
      </c>
      <c r="M1134" s="262">
        <v>15</v>
      </c>
      <c r="N1134" s="266">
        <v>3</v>
      </c>
    </row>
    <row r="1135" spans="1:14" s="648" customFormat="1">
      <c r="A1135" s="652" t="s">
        <v>78</v>
      </c>
      <c r="B1135" s="486" t="s">
        <v>1226</v>
      </c>
      <c r="C1135" s="487" t="s">
        <v>1227</v>
      </c>
      <c r="D1135" s="488"/>
      <c r="E1135" s="654">
        <v>33</v>
      </c>
      <c r="F1135" s="484"/>
      <c r="G1135" s="650" t="s">
        <v>788</v>
      </c>
      <c r="H1135" s="489"/>
      <c r="I1135" s="656"/>
      <c r="J1135" s="662"/>
      <c r="K1135" s="662"/>
      <c r="L1135" s="656">
        <v>49</v>
      </c>
      <c r="M1135" s="484">
        <v>16</v>
      </c>
      <c r="N1135" s="657">
        <v>3</v>
      </c>
    </row>
    <row r="1136" spans="1:14" s="648" customFormat="1">
      <c r="A1136" s="652" t="s">
        <v>1527</v>
      </c>
      <c r="B1136" s="486" t="s">
        <v>1226</v>
      </c>
      <c r="C1136" s="487" t="s">
        <v>1227</v>
      </c>
      <c r="D1136" s="62"/>
      <c r="E1136" s="261">
        <v>37</v>
      </c>
      <c r="F1136" s="484"/>
      <c r="G1136" s="650" t="s">
        <v>788</v>
      </c>
      <c r="H1136" s="263"/>
      <c r="I1136" s="264"/>
      <c r="J1136" s="265"/>
      <c r="K1136" s="265"/>
      <c r="L1136" s="264">
        <v>55</v>
      </c>
      <c r="M1136" s="262">
        <v>18</v>
      </c>
      <c r="N1136" s="266">
        <v>3</v>
      </c>
    </row>
    <row r="1137" spans="1:14" s="648" customFormat="1">
      <c r="A1137" s="658" t="s">
        <v>1528</v>
      </c>
      <c r="B1137" s="486" t="s">
        <v>1226</v>
      </c>
      <c r="C1137" s="487" t="s">
        <v>1227</v>
      </c>
      <c r="D1137" s="62"/>
      <c r="E1137" s="261">
        <v>43</v>
      </c>
      <c r="F1137" s="484"/>
      <c r="G1137" s="650" t="s">
        <v>788</v>
      </c>
      <c r="H1137" s="263"/>
      <c r="I1137" s="264"/>
      <c r="J1137" s="265"/>
      <c r="K1137" s="265"/>
      <c r="L1137" s="264">
        <v>64</v>
      </c>
      <c r="M1137" s="262">
        <v>23</v>
      </c>
      <c r="N1137" s="266">
        <v>3</v>
      </c>
    </row>
    <row r="1138" spans="1:14" s="648" customFormat="1">
      <c r="A1138" s="658" t="s">
        <v>1526</v>
      </c>
      <c r="B1138" s="486" t="s">
        <v>1226</v>
      </c>
      <c r="C1138" s="487" t="s">
        <v>1227</v>
      </c>
      <c r="D1138" s="488"/>
      <c r="E1138" s="654"/>
      <c r="F1138" s="484" t="s">
        <v>1352</v>
      </c>
      <c r="G1138" s="650"/>
      <c r="H1138" s="489"/>
      <c r="I1138" s="656"/>
      <c r="J1138" s="662"/>
      <c r="K1138" s="662"/>
      <c r="L1138" s="656"/>
      <c r="M1138" s="484"/>
      <c r="N1138" s="657"/>
    </row>
    <row r="1139" spans="1:14" s="396" customFormat="1">
      <c r="A1139" s="338"/>
      <c r="B1139" s="335"/>
      <c r="C1139" s="336"/>
      <c r="D1139" s="337"/>
      <c r="E1139" s="379"/>
      <c r="F1139" s="380"/>
      <c r="G1139" s="312"/>
      <c r="H1139" s="410"/>
      <c r="I1139" s="381"/>
      <c r="J1139" s="297"/>
      <c r="K1139" s="297"/>
      <c r="L1139" s="381"/>
      <c r="M1139" s="380"/>
      <c r="N1139" s="382"/>
    </row>
    <row r="1140" spans="1:14" s="648" customFormat="1">
      <c r="A1140" s="652" t="s">
        <v>78</v>
      </c>
      <c r="B1140" s="486" t="s">
        <v>1226</v>
      </c>
      <c r="C1140" s="487" t="s">
        <v>820</v>
      </c>
      <c r="D1140" s="488"/>
      <c r="E1140" s="654">
        <v>34</v>
      </c>
      <c r="F1140" s="484"/>
      <c r="G1140" s="650" t="s">
        <v>788</v>
      </c>
      <c r="H1140" s="489"/>
      <c r="I1140" s="656"/>
      <c r="J1140" s="662"/>
      <c r="K1140" s="662"/>
      <c r="L1140" s="656">
        <v>49</v>
      </c>
      <c r="M1140" s="484">
        <v>15</v>
      </c>
      <c r="N1140" s="657">
        <v>3</v>
      </c>
    </row>
    <row r="1141" spans="1:14" s="648" customFormat="1">
      <c r="A1141" s="652" t="s">
        <v>1529</v>
      </c>
      <c r="B1141" s="486" t="s">
        <v>1226</v>
      </c>
      <c r="C1141" s="487" t="s">
        <v>820</v>
      </c>
      <c r="D1141" s="62"/>
      <c r="E1141" s="261">
        <v>38</v>
      </c>
      <c r="F1141" s="484"/>
      <c r="G1141" s="650" t="s">
        <v>788</v>
      </c>
      <c r="H1141" s="263"/>
      <c r="I1141" s="264"/>
      <c r="J1141" s="265"/>
      <c r="K1141" s="265"/>
      <c r="L1141" s="264">
        <v>58</v>
      </c>
      <c r="M1141" s="262">
        <v>20</v>
      </c>
      <c r="N1141" s="266">
        <v>3</v>
      </c>
    </row>
    <row r="1142" spans="1:14" s="648" customFormat="1">
      <c r="A1142" s="658" t="s">
        <v>1530</v>
      </c>
      <c r="B1142" s="486" t="s">
        <v>1226</v>
      </c>
      <c r="C1142" s="487" t="s">
        <v>820</v>
      </c>
      <c r="D1142" s="62"/>
      <c r="E1142" s="261">
        <v>46</v>
      </c>
      <c r="F1142" s="484"/>
      <c r="G1142" s="650" t="s">
        <v>788</v>
      </c>
      <c r="H1142" s="263"/>
      <c r="I1142" s="264"/>
      <c r="J1142" s="265"/>
      <c r="K1142" s="265"/>
      <c r="L1142" s="264">
        <v>66</v>
      </c>
      <c r="M1142" s="262">
        <v>20</v>
      </c>
      <c r="N1142" s="266">
        <v>3</v>
      </c>
    </row>
    <row r="1143" spans="1:14" s="648" customFormat="1">
      <c r="A1143" s="658" t="s">
        <v>1531</v>
      </c>
      <c r="B1143" s="486" t="s">
        <v>1226</v>
      </c>
      <c r="C1143" s="487" t="s">
        <v>820</v>
      </c>
      <c r="D1143" s="488"/>
      <c r="E1143" s="654">
        <v>50</v>
      </c>
      <c r="F1143" s="484"/>
      <c r="G1143" s="650" t="s">
        <v>788</v>
      </c>
      <c r="H1143" s="489"/>
      <c r="I1143" s="656"/>
      <c r="J1143" s="662"/>
      <c r="K1143" s="662"/>
      <c r="L1143" s="656">
        <v>75</v>
      </c>
      <c r="M1143" s="484">
        <v>25</v>
      </c>
      <c r="N1143" s="657">
        <v>3</v>
      </c>
    </row>
    <row r="1144" spans="1:14" s="648" customFormat="1">
      <c r="A1144" s="658" t="s">
        <v>2192</v>
      </c>
      <c r="B1144" s="486" t="s">
        <v>1226</v>
      </c>
      <c r="C1144" s="487" t="s">
        <v>820</v>
      </c>
      <c r="D1144" s="488"/>
      <c r="E1144" s="654">
        <v>62</v>
      </c>
      <c r="F1144" s="484"/>
      <c r="G1144" s="650" t="s">
        <v>788</v>
      </c>
      <c r="H1144" s="489"/>
      <c r="I1144" s="656"/>
      <c r="J1144" s="662"/>
      <c r="K1144" s="662"/>
      <c r="L1144" s="656">
        <v>82</v>
      </c>
      <c r="M1144" s="484">
        <v>20</v>
      </c>
      <c r="N1144" s="657">
        <v>3</v>
      </c>
    </row>
    <row r="1145" spans="1:14" s="648" customFormat="1">
      <c r="A1145" s="658" t="s">
        <v>1532</v>
      </c>
      <c r="B1145" s="486" t="s">
        <v>1226</v>
      </c>
      <c r="C1145" s="487" t="s">
        <v>820</v>
      </c>
      <c r="D1145" s="488"/>
      <c r="E1145" s="654">
        <v>66</v>
      </c>
      <c r="F1145" s="484"/>
      <c r="G1145" s="650"/>
      <c r="H1145" s="489"/>
      <c r="I1145" s="656"/>
      <c r="J1145" s="662"/>
      <c r="K1145" s="662"/>
      <c r="L1145" s="656">
        <v>87</v>
      </c>
      <c r="M1145" s="484">
        <v>21</v>
      </c>
      <c r="N1145" s="657">
        <v>3</v>
      </c>
    </row>
    <row r="1146" spans="1:14" s="396" customFormat="1">
      <c r="A1146" s="338"/>
      <c r="B1146" s="335"/>
      <c r="C1146" s="336"/>
      <c r="D1146" s="337"/>
      <c r="E1146" s="379"/>
      <c r="F1146" s="380"/>
      <c r="G1146" s="312"/>
      <c r="H1146" s="410"/>
      <c r="I1146" s="381"/>
      <c r="J1146" s="297"/>
      <c r="K1146" s="297"/>
      <c r="L1146" s="381"/>
      <c r="M1146" s="380"/>
      <c r="N1146" s="382"/>
    </row>
    <row r="1147" spans="1:14" s="396" customFormat="1">
      <c r="A1147" s="407" t="s">
        <v>78</v>
      </c>
      <c r="B1147" s="335" t="s">
        <v>1226</v>
      </c>
      <c r="C1147" s="336" t="s">
        <v>1228</v>
      </c>
      <c r="D1147" s="337"/>
      <c r="E1147" s="379">
        <v>33</v>
      </c>
      <c r="F1147" s="380"/>
      <c r="G1147" s="380"/>
      <c r="H1147" s="410"/>
      <c r="I1147" s="381"/>
      <c r="J1147" s="297"/>
      <c r="K1147" s="297"/>
      <c r="L1147" s="381">
        <v>43</v>
      </c>
      <c r="M1147" s="380">
        <v>10</v>
      </c>
      <c r="N1147" s="382"/>
    </row>
    <row r="1148" spans="1:14" s="396" customFormat="1">
      <c r="A1148" s="407" t="s">
        <v>813</v>
      </c>
      <c r="B1148" s="335" t="s">
        <v>1226</v>
      </c>
      <c r="C1148" s="336" t="s">
        <v>1228</v>
      </c>
      <c r="D1148" s="293"/>
      <c r="E1148" s="294">
        <v>42</v>
      </c>
      <c r="F1148" s="380"/>
      <c r="G1148" s="295"/>
      <c r="H1148" s="273"/>
      <c r="I1148" s="296"/>
      <c r="J1148" s="300"/>
      <c r="K1148" s="300"/>
      <c r="L1148" s="296">
        <v>54</v>
      </c>
      <c r="M1148" s="295">
        <v>12</v>
      </c>
      <c r="N1148" s="298"/>
    </row>
    <row r="1149" spans="1:14" s="396" customFormat="1">
      <c r="A1149" s="407" t="s">
        <v>40</v>
      </c>
      <c r="B1149" s="335" t="s">
        <v>1226</v>
      </c>
      <c r="C1149" s="336" t="s">
        <v>1228</v>
      </c>
      <c r="D1149" s="293"/>
      <c r="E1149" s="294" t="s">
        <v>115</v>
      </c>
      <c r="F1149" s="380"/>
      <c r="G1149" s="295"/>
      <c r="H1149" s="273"/>
      <c r="I1149" s="296"/>
      <c r="J1149" s="300"/>
      <c r="K1149" s="300"/>
      <c r="L1149" s="296"/>
      <c r="M1149" s="295"/>
      <c r="N1149" s="298"/>
    </row>
    <row r="1150" spans="1:14" s="396" customFormat="1">
      <c r="A1150" s="338" t="s">
        <v>1229</v>
      </c>
      <c r="B1150" s="335" t="s">
        <v>1226</v>
      </c>
      <c r="C1150" s="336" t="s">
        <v>1228</v>
      </c>
      <c r="D1150" s="337"/>
      <c r="E1150" s="379">
        <v>49</v>
      </c>
      <c r="F1150" s="380"/>
      <c r="G1150" s="409"/>
      <c r="H1150" s="410"/>
      <c r="I1150" s="381"/>
      <c r="J1150" s="297"/>
      <c r="K1150" s="297"/>
      <c r="L1150" s="381">
        <v>64</v>
      </c>
      <c r="M1150" s="380">
        <v>15</v>
      </c>
      <c r="N1150" s="382"/>
    </row>
    <row r="1151" spans="1:14" s="396" customFormat="1">
      <c r="A1151" s="338" t="s">
        <v>1224</v>
      </c>
      <c r="B1151" s="335" t="s">
        <v>1226</v>
      </c>
      <c r="C1151" s="336" t="s">
        <v>1228</v>
      </c>
      <c r="D1151" s="337"/>
      <c r="E1151" s="379">
        <v>33</v>
      </c>
      <c r="F1151" s="380"/>
      <c r="G1151" s="409"/>
      <c r="H1151" s="410"/>
      <c r="I1151" s="381"/>
      <c r="J1151" s="297"/>
      <c r="K1151" s="297"/>
      <c r="L1151" s="381">
        <v>42</v>
      </c>
      <c r="M1151" s="380">
        <v>9</v>
      </c>
      <c r="N1151" s="382"/>
    </row>
    <row r="1152" spans="1:14" s="396" customFormat="1">
      <c r="A1152" s="338"/>
      <c r="B1152" s="335"/>
      <c r="C1152" s="336"/>
      <c r="D1152" s="337"/>
      <c r="E1152" s="379"/>
      <c r="F1152" s="380"/>
      <c r="G1152" s="409"/>
      <c r="H1152" s="410"/>
      <c r="I1152" s="381"/>
      <c r="J1152" s="297"/>
      <c r="K1152" s="297"/>
      <c r="L1152" s="381"/>
      <c r="M1152" s="380"/>
      <c r="N1152" s="382"/>
    </row>
    <row r="1153" spans="1:15" s="396" customFormat="1">
      <c r="A1153" s="407" t="s">
        <v>1315</v>
      </c>
      <c r="B1153" s="335" t="s">
        <v>1230</v>
      </c>
      <c r="C1153" s="336" t="s">
        <v>1313</v>
      </c>
      <c r="D1153" s="337"/>
      <c r="E1153" s="379">
        <v>32.5</v>
      </c>
      <c r="F1153" s="380"/>
      <c r="G1153" s="312" t="s">
        <v>788</v>
      </c>
      <c r="H1153" s="410" t="s">
        <v>1314</v>
      </c>
      <c r="I1153" s="381"/>
      <c r="J1153" s="297"/>
      <c r="K1153" s="297"/>
      <c r="L1153" s="381">
        <v>35.5</v>
      </c>
      <c r="M1153" s="380">
        <v>3</v>
      </c>
      <c r="N1153" s="382">
        <v>2</v>
      </c>
    </row>
    <row r="1154" spans="1:15" s="396" customFormat="1">
      <c r="A1154" s="407" t="s">
        <v>1316</v>
      </c>
      <c r="B1154" s="335" t="s">
        <v>1230</v>
      </c>
      <c r="C1154" s="336" t="s">
        <v>1313</v>
      </c>
      <c r="D1154" s="293"/>
      <c r="E1154" s="294">
        <v>35.5</v>
      </c>
      <c r="F1154" s="380"/>
      <c r="G1154" s="312" t="s">
        <v>788</v>
      </c>
      <c r="H1154" s="410" t="s">
        <v>1314</v>
      </c>
      <c r="I1154" s="296"/>
      <c r="J1154" s="300"/>
      <c r="K1154" s="300"/>
      <c r="L1154" s="296">
        <v>38.5</v>
      </c>
      <c r="M1154" s="295">
        <v>3</v>
      </c>
      <c r="N1154" s="298">
        <v>2</v>
      </c>
    </row>
    <row r="1155" spans="1:15" s="396" customFormat="1">
      <c r="A1155" s="407" t="s">
        <v>1509</v>
      </c>
      <c r="B1155" s="335" t="s">
        <v>1230</v>
      </c>
      <c r="C1155" s="336" t="s">
        <v>1313</v>
      </c>
      <c r="D1155" s="293"/>
      <c r="E1155" s="294">
        <v>43</v>
      </c>
      <c r="F1155" s="380"/>
      <c r="G1155" s="312" t="s">
        <v>788</v>
      </c>
      <c r="H1155" s="410" t="s">
        <v>1314</v>
      </c>
      <c r="I1155" s="296"/>
      <c r="J1155" s="300"/>
      <c r="K1155" s="300"/>
      <c r="L1155" s="296">
        <v>47</v>
      </c>
      <c r="M1155" s="295">
        <v>4</v>
      </c>
      <c r="N1155" s="298">
        <v>2</v>
      </c>
    </row>
    <row r="1156" spans="1:15" s="396" customFormat="1">
      <c r="A1156" s="338" t="s">
        <v>1317</v>
      </c>
      <c r="B1156" s="335" t="s">
        <v>1230</v>
      </c>
      <c r="C1156" s="336" t="s">
        <v>1313</v>
      </c>
      <c r="D1156" s="293"/>
      <c r="E1156" s="294">
        <v>59.5</v>
      </c>
      <c r="F1156" s="380"/>
      <c r="G1156" s="312" t="s">
        <v>788</v>
      </c>
      <c r="H1156" s="410" t="s">
        <v>1314</v>
      </c>
      <c r="I1156" s="296"/>
      <c r="J1156" s="300"/>
      <c r="K1156" s="300"/>
      <c r="L1156" s="296">
        <v>66.5</v>
      </c>
      <c r="M1156" s="295">
        <v>7</v>
      </c>
      <c r="N1156" s="298">
        <v>2</v>
      </c>
    </row>
    <row r="1157" spans="1:15" s="396" customFormat="1">
      <c r="A1157" s="338" t="s">
        <v>1318</v>
      </c>
      <c r="B1157" s="335" t="s">
        <v>1230</v>
      </c>
      <c r="C1157" s="336" t="s">
        <v>1313</v>
      </c>
      <c r="D1157" s="293"/>
      <c r="E1157" s="294">
        <v>73.5</v>
      </c>
      <c r="F1157" s="380"/>
      <c r="G1157" s="312" t="s">
        <v>788</v>
      </c>
      <c r="H1157" s="410" t="s">
        <v>1314</v>
      </c>
      <c r="I1157" s="296"/>
      <c r="J1157" s="300"/>
      <c r="K1157" s="300"/>
      <c r="L1157" s="296">
        <v>81</v>
      </c>
      <c r="M1157" s="295">
        <v>7.5</v>
      </c>
      <c r="N1157" s="298">
        <v>2</v>
      </c>
    </row>
    <row r="1158" spans="1:15" s="396" customFormat="1">
      <c r="A1158" s="338" t="s">
        <v>1319</v>
      </c>
      <c r="B1158" s="335" t="s">
        <v>1230</v>
      </c>
      <c r="C1158" s="336" t="s">
        <v>1313</v>
      </c>
      <c r="D1158" s="293"/>
      <c r="E1158" s="294">
        <v>86.5</v>
      </c>
      <c r="F1158" s="380"/>
      <c r="G1158" s="312" t="s">
        <v>788</v>
      </c>
      <c r="H1158" s="410" t="s">
        <v>1314</v>
      </c>
      <c r="I1158" s="296"/>
      <c r="J1158" s="300"/>
      <c r="K1158" s="300"/>
      <c r="L1158" s="296">
        <v>92.5</v>
      </c>
      <c r="M1158" s="295">
        <v>5</v>
      </c>
      <c r="N1158" s="298">
        <v>2</v>
      </c>
    </row>
    <row r="1159" spans="1:15" s="396" customFormat="1">
      <c r="A1159" s="407" t="s">
        <v>753</v>
      </c>
      <c r="B1159" s="335" t="s">
        <v>1230</v>
      </c>
      <c r="C1159" s="336" t="s">
        <v>1353</v>
      </c>
      <c r="D1159" s="337"/>
      <c r="E1159" s="379">
        <v>64</v>
      </c>
      <c r="F1159" s="380"/>
      <c r="G1159" s="301"/>
      <c r="H1159" s="410" t="s">
        <v>1354</v>
      </c>
      <c r="I1159" s="381"/>
      <c r="J1159" s="297"/>
      <c r="K1159" s="297"/>
      <c r="L1159" s="381">
        <v>100</v>
      </c>
      <c r="M1159" s="380">
        <v>36</v>
      </c>
      <c r="N1159" s="382" t="s">
        <v>657</v>
      </c>
    </row>
    <row r="1160" spans="1:15" s="396" customFormat="1">
      <c r="A1160" s="407" t="s">
        <v>1214</v>
      </c>
      <c r="B1160" s="335" t="s">
        <v>1230</v>
      </c>
      <c r="C1160" s="336" t="s">
        <v>1353</v>
      </c>
      <c r="D1160" s="293"/>
      <c r="E1160" s="294">
        <v>73</v>
      </c>
      <c r="F1160" s="380"/>
      <c r="G1160" s="301"/>
      <c r="H1160" s="410" t="s">
        <v>1354</v>
      </c>
      <c r="I1160" s="296"/>
      <c r="J1160" s="300"/>
      <c r="K1160" s="300"/>
      <c r="L1160" s="296">
        <v>120</v>
      </c>
      <c r="M1160" s="295">
        <v>47</v>
      </c>
      <c r="N1160" s="298" t="s">
        <v>657</v>
      </c>
    </row>
    <row r="1161" spans="1:15" s="396" customFormat="1">
      <c r="A1161" s="407" t="s">
        <v>40</v>
      </c>
      <c r="B1161" s="335" t="s">
        <v>1230</v>
      </c>
      <c r="C1161" s="336" t="s">
        <v>1353</v>
      </c>
      <c r="D1161" s="293"/>
      <c r="E1161" s="294">
        <v>89</v>
      </c>
      <c r="F1161" s="380"/>
      <c r="G1161" s="301"/>
      <c r="H1161" s="410" t="s">
        <v>1354</v>
      </c>
      <c r="I1161" s="296"/>
      <c r="J1161" s="300"/>
      <c r="K1161" s="300"/>
      <c r="L1161" s="296">
        <v>144</v>
      </c>
      <c r="M1161" s="295">
        <v>55</v>
      </c>
      <c r="N1161" s="298" t="s">
        <v>657</v>
      </c>
    </row>
    <row r="1162" spans="1:15" s="396" customFormat="1">
      <c r="A1162" s="407" t="s">
        <v>1321</v>
      </c>
      <c r="B1162" s="335" t="s">
        <v>1230</v>
      </c>
      <c r="C1162" s="336" t="s">
        <v>1231</v>
      </c>
      <c r="D1162" s="337"/>
      <c r="E1162" s="379">
        <v>34</v>
      </c>
      <c r="F1162" s="380"/>
      <c r="G1162" s="312" t="s">
        <v>788</v>
      </c>
      <c r="H1162" s="410" t="s">
        <v>1320</v>
      </c>
      <c r="I1162" s="381"/>
      <c r="J1162" s="297"/>
      <c r="K1162" s="297"/>
      <c r="L1162" s="381">
        <v>47.5</v>
      </c>
      <c r="M1162" s="380">
        <v>13.5</v>
      </c>
      <c r="N1162" s="382" t="s">
        <v>657</v>
      </c>
    </row>
    <row r="1163" spans="1:15" s="396" customFormat="1">
      <c r="A1163" s="407" t="s">
        <v>888</v>
      </c>
      <c r="B1163" s="335" t="s">
        <v>1230</v>
      </c>
      <c r="C1163" s="336" t="s">
        <v>1231</v>
      </c>
      <c r="D1163" s="293"/>
      <c r="E1163" s="294">
        <v>42</v>
      </c>
      <c r="F1163" s="380"/>
      <c r="G1163" s="312" t="s">
        <v>788</v>
      </c>
      <c r="H1163" s="410" t="s">
        <v>1320</v>
      </c>
      <c r="I1163" s="296"/>
      <c r="J1163" s="300"/>
      <c r="K1163" s="300"/>
      <c r="L1163" s="296">
        <v>54</v>
      </c>
      <c r="M1163" s="295">
        <v>12</v>
      </c>
      <c r="N1163" s="298" t="s">
        <v>657</v>
      </c>
    </row>
    <row r="1164" spans="1:15" s="396" customFormat="1">
      <c r="A1164" s="407" t="s">
        <v>1633</v>
      </c>
      <c r="B1164" s="335" t="s">
        <v>1230</v>
      </c>
      <c r="C1164" s="336" t="s">
        <v>1231</v>
      </c>
      <c r="D1164" s="293"/>
      <c r="E1164" s="294">
        <v>49</v>
      </c>
      <c r="F1164" s="380"/>
      <c r="G1164" s="312" t="s">
        <v>788</v>
      </c>
      <c r="H1164" s="410" t="s">
        <v>1320</v>
      </c>
      <c r="I1164" s="296"/>
      <c r="J1164" s="300"/>
      <c r="K1164" s="300"/>
      <c r="L1164" s="296">
        <v>61</v>
      </c>
      <c r="M1164" s="295">
        <v>12</v>
      </c>
      <c r="N1164" s="298" t="s">
        <v>657</v>
      </c>
    </row>
    <row r="1165" spans="1:15" s="396" customFormat="1">
      <c r="A1165" s="338" t="s">
        <v>1634</v>
      </c>
      <c r="B1165" s="335" t="s">
        <v>1230</v>
      </c>
      <c r="C1165" s="336" t="s">
        <v>1231</v>
      </c>
      <c r="D1165" s="293"/>
      <c r="E1165" s="294">
        <v>61</v>
      </c>
      <c r="F1165" s="380"/>
      <c r="G1165" s="312" t="s">
        <v>788</v>
      </c>
      <c r="H1165" s="410" t="s">
        <v>1320</v>
      </c>
      <c r="I1165" s="296"/>
      <c r="J1165" s="300"/>
      <c r="K1165" s="300"/>
      <c r="L1165" s="296">
        <v>73</v>
      </c>
      <c r="M1165" s="295">
        <v>12</v>
      </c>
      <c r="N1165" s="298" t="s">
        <v>657</v>
      </c>
    </row>
    <row r="1166" spans="1:15" s="396" customFormat="1">
      <c r="A1166" s="338" t="s">
        <v>1537</v>
      </c>
      <c r="B1166" s="335" t="s">
        <v>1230</v>
      </c>
      <c r="C1166" s="336" t="s">
        <v>1231</v>
      </c>
      <c r="D1166" s="293"/>
      <c r="E1166" s="294">
        <v>73</v>
      </c>
      <c r="F1166" s="380"/>
      <c r="G1166" s="312" t="s">
        <v>788</v>
      </c>
      <c r="H1166" s="410" t="s">
        <v>1320</v>
      </c>
      <c r="I1166" s="296"/>
      <c r="J1166" s="300"/>
      <c r="K1166" s="300"/>
      <c r="L1166" s="296">
        <v>85</v>
      </c>
      <c r="M1166" s="295">
        <v>12</v>
      </c>
      <c r="N1166" s="298" t="s">
        <v>657</v>
      </c>
    </row>
    <row r="1167" spans="1:15" s="396" customFormat="1">
      <c r="A1167" s="407" t="s">
        <v>753</v>
      </c>
      <c r="B1167" s="335" t="s">
        <v>1230</v>
      </c>
      <c r="C1167" s="336" t="s">
        <v>1337</v>
      </c>
      <c r="D1167" s="337"/>
      <c r="E1167" s="379">
        <v>39</v>
      </c>
      <c r="F1167" s="380"/>
      <c r="G1167" s="312" t="s">
        <v>788</v>
      </c>
      <c r="H1167" s="410" t="s">
        <v>1338</v>
      </c>
      <c r="I1167" s="381"/>
      <c r="J1167" s="297"/>
      <c r="K1167" s="297"/>
      <c r="L1167" s="381">
        <v>64</v>
      </c>
      <c r="M1167" s="380">
        <v>25</v>
      </c>
      <c r="N1167" s="382"/>
      <c r="O1167" s="310" t="s">
        <v>1339</v>
      </c>
    </row>
    <row r="1168" spans="1:15" s="396" customFormat="1">
      <c r="A1168" s="407" t="s">
        <v>1639</v>
      </c>
      <c r="B1168" s="335" t="s">
        <v>1230</v>
      </c>
      <c r="C1168" s="336" t="s">
        <v>1337</v>
      </c>
      <c r="D1168" s="293"/>
      <c r="E1168" s="294">
        <v>48</v>
      </c>
      <c r="F1168" s="380"/>
      <c r="G1168" s="312" t="s">
        <v>788</v>
      </c>
      <c r="H1168" s="410" t="s">
        <v>1338</v>
      </c>
      <c r="I1168" s="296"/>
      <c r="J1168" s="300"/>
      <c r="K1168" s="300"/>
      <c r="L1168" s="296">
        <v>73</v>
      </c>
      <c r="M1168" s="295">
        <v>25</v>
      </c>
      <c r="N1168" s="298"/>
      <c r="O1168" s="310" t="s">
        <v>1339</v>
      </c>
    </row>
    <row r="1169" spans="1:15" s="396" customFormat="1">
      <c r="A1169" s="407" t="s">
        <v>1635</v>
      </c>
      <c r="B1169" s="335" t="s">
        <v>1230</v>
      </c>
      <c r="C1169" s="336" t="s">
        <v>1337</v>
      </c>
      <c r="D1169" s="293"/>
      <c r="E1169" s="294">
        <v>63</v>
      </c>
      <c r="F1169" s="380"/>
      <c r="G1169" s="312" t="s">
        <v>788</v>
      </c>
      <c r="H1169" s="410" t="s">
        <v>1338</v>
      </c>
      <c r="I1169" s="296"/>
      <c r="J1169" s="300"/>
      <c r="K1169" s="300"/>
      <c r="L1169" s="296">
        <v>88</v>
      </c>
      <c r="M1169" s="295">
        <v>25</v>
      </c>
      <c r="N1169" s="298"/>
      <c r="O1169" s="310" t="s">
        <v>1339</v>
      </c>
    </row>
    <row r="1170" spans="1:15" s="396" customFormat="1">
      <c r="A1170" s="338" t="s">
        <v>1636</v>
      </c>
      <c r="B1170" s="335" t="s">
        <v>1230</v>
      </c>
      <c r="C1170" s="336" t="s">
        <v>1337</v>
      </c>
      <c r="D1170" s="293"/>
      <c r="E1170" s="294">
        <v>71</v>
      </c>
      <c r="F1170" s="380"/>
      <c r="G1170" s="312" t="s">
        <v>788</v>
      </c>
      <c r="H1170" s="410" t="s">
        <v>1338</v>
      </c>
      <c r="I1170" s="296"/>
      <c r="J1170" s="300"/>
      <c r="K1170" s="300"/>
      <c r="L1170" s="296">
        <v>96</v>
      </c>
      <c r="M1170" s="295">
        <v>25</v>
      </c>
      <c r="N1170" s="298"/>
      <c r="O1170" s="310" t="s">
        <v>1339</v>
      </c>
    </row>
    <row r="1171" spans="1:15" s="396" customFormat="1">
      <c r="A1171" s="338" t="s">
        <v>1637</v>
      </c>
      <c r="B1171" s="335" t="s">
        <v>1230</v>
      </c>
      <c r="C1171" s="336" t="s">
        <v>1337</v>
      </c>
      <c r="D1171" s="293"/>
      <c r="E1171" s="294">
        <v>94</v>
      </c>
      <c r="F1171" s="380"/>
      <c r="G1171" s="312" t="s">
        <v>788</v>
      </c>
      <c r="H1171" s="410" t="s">
        <v>1338</v>
      </c>
      <c r="I1171" s="296"/>
      <c r="J1171" s="300"/>
      <c r="K1171" s="300"/>
      <c r="L1171" s="296">
        <v>119</v>
      </c>
      <c r="M1171" s="295">
        <v>25</v>
      </c>
      <c r="N1171" s="298"/>
    </row>
    <row r="1172" spans="1:15" s="396" customFormat="1">
      <c r="A1172" s="407" t="s">
        <v>1638</v>
      </c>
      <c r="B1172" s="335" t="s">
        <v>1230</v>
      </c>
      <c r="C1172" s="336" t="s">
        <v>1337</v>
      </c>
      <c r="D1172" s="337"/>
      <c r="E1172" s="379">
        <v>106</v>
      </c>
      <c r="F1172" s="380"/>
      <c r="G1172" s="312" t="s">
        <v>788</v>
      </c>
      <c r="H1172" s="410" t="s">
        <v>1338</v>
      </c>
      <c r="I1172" s="296"/>
      <c r="J1172" s="300"/>
      <c r="K1172" s="297"/>
      <c r="L1172" s="381">
        <v>131</v>
      </c>
      <c r="M1172" s="295">
        <v>25</v>
      </c>
      <c r="N1172" s="382"/>
      <c r="O1172" s="310" t="s">
        <v>1339</v>
      </c>
    </row>
    <row r="1173" spans="1:15" s="396" customFormat="1">
      <c r="A1173" s="407" t="s">
        <v>753</v>
      </c>
      <c r="B1173" s="335" t="s">
        <v>1230</v>
      </c>
      <c r="C1173" s="336" t="s">
        <v>1640</v>
      </c>
      <c r="D1173" s="337"/>
      <c r="E1173" s="379">
        <v>62</v>
      </c>
      <c r="F1173" s="380"/>
      <c r="G1173" s="312" t="s">
        <v>788</v>
      </c>
      <c r="H1173" s="410" t="s">
        <v>1338</v>
      </c>
      <c r="I1173" s="381"/>
      <c r="J1173" s="297"/>
      <c r="K1173" s="297"/>
      <c r="L1173" s="381">
        <v>89</v>
      </c>
      <c r="M1173" s="380">
        <v>27</v>
      </c>
      <c r="N1173" s="382"/>
      <c r="O1173" s="310" t="s">
        <v>1339</v>
      </c>
    </row>
    <row r="1174" spans="1:15" s="396" customFormat="1">
      <c r="A1174" s="407" t="s">
        <v>1635</v>
      </c>
      <c r="B1174" s="335" t="s">
        <v>1230</v>
      </c>
      <c r="C1174" s="336" t="s">
        <v>1640</v>
      </c>
      <c r="D1174" s="293"/>
      <c r="E1174" s="294">
        <v>72</v>
      </c>
      <c r="F1174" s="380"/>
      <c r="G1174" s="312" t="s">
        <v>788</v>
      </c>
      <c r="H1174" s="410" t="s">
        <v>1338</v>
      </c>
      <c r="I1174" s="296"/>
      <c r="J1174" s="300"/>
      <c r="K1174" s="300"/>
      <c r="L1174" s="296">
        <v>99</v>
      </c>
      <c r="M1174" s="295">
        <v>27</v>
      </c>
      <c r="N1174" s="298"/>
      <c r="O1174" s="310" t="s">
        <v>1339</v>
      </c>
    </row>
    <row r="1175" spans="1:15" s="396" customFormat="1">
      <c r="A1175" s="407" t="s">
        <v>1636</v>
      </c>
      <c r="B1175" s="335" t="s">
        <v>1230</v>
      </c>
      <c r="C1175" s="336" t="s">
        <v>1640</v>
      </c>
      <c r="D1175" s="293"/>
      <c r="E1175" s="294">
        <v>80</v>
      </c>
      <c r="F1175" s="380"/>
      <c r="G1175" s="312" t="s">
        <v>788</v>
      </c>
      <c r="H1175" s="410" t="s">
        <v>1338</v>
      </c>
      <c r="I1175" s="296"/>
      <c r="J1175" s="300"/>
      <c r="K1175" s="300"/>
      <c r="L1175" s="296">
        <v>107</v>
      </c>
      <c r="M1175" s="295">
        <v>27</v>
      </c>
      <c r="N1175" s="298"/>
      <c r="O1175" s="310" t="s">
        <v>1339</v>
      </c>
    </row>
    <row r="1176" spans="1:15" s="396" customFormat="1">
      <c r="A1176" s="338" t="s">
        <v>1637</v>
      </c>
      <c r="B1176" s="335" t="s">
        <v>1230</v>
      </c>
      <c r="C1176" s="336" t="s">
        <v>1640</v>
      </c>
      <c r="D1176" s="293"/>
      <c r="E1176" s="294">
        <v>104</v>
      </c>
      <c r="F1176" s="380"/>
      <c r="G1176" s="312" t="s">
        <v>788</v>
      </c>
      <c r="H1176" s="410" t="s">
        <v>1338</v>
      </c>
      <c r="I1176" s="296"/>
      <c r="J1176" s="300"/>
      <c r="K1176" s="300"/>
      <c r="L1176" s="296">
        <v>131</v>
      </c>
      <c r="M1176" s="295">
        <v>27</v>
      </c>
      <c r="N1176" s="298"/>
      <c r="O1176" s="310" t="s">
        <v>1339</v>
      </c>
    </row>
    <row r="1177" spans="1:15" s="396" customFormat="1">
      <c r="A1177" s="338" t="s">
        <v>1638</v>
      </c>
      <c r="B1177" s="335" t="s">
        <v>1230</v>
      </c>
      <c r="C1177" s="336" t="s">
        <v>1640</v>
      </c>
      <c r="D1177" s="293"/>
      <c r="E1177" s="294">
        <v>120</v>
      </c>
      <c r="F1177" s="380"/>
      <c r="G1177" s="312" t="s">
        <v>788</v>
      </c>
      <c r="H1177" s="410" t="s">
        <v>1338</v>
      </c>
      <c r="I1177" s="296"/>
      <c r="J1177" s="300"/>
      <c r="K1177" s="300"/>
      <c r="L1177" s="296">
        <v>147</v>
      </c>
      <c r="M1177" s="295">
        <v>27</v>
      </c>
      <c r="N1177" s="298"/>
    </row>
    <row r="1178" spans="1:15" s="396" customFormat="1">
      <c r="A1178" s="407" t="s">
        <v>753</v>
      </c>
      <c r="B1178" s="335" t="s">
        <v>1230</v>
      </c>
      <c r="C1178" s="336" t="s">
        <v>1641</v>
      </c>
      <c r="D1178" s="337"/>
      <c r="E1178" s="379">
        <v>91.5</v>
      </c>
      <c r="F1178" s="380"/>
      <c r="G1178" s="301">
        <v>22</v>
      </c>
      <c r="H1178" s="410" t="s">
        <v>1338</v>
      </c>
      <c r="I1178" s="381"/>
      <c r="J1178" s="297"/>
      <c r="K1178" s="297"/>
      <c r="L1178" s="381">
        <v>135.5</v>
      </c>
      <c r="M1178" s="380">
        <v>44</v>
      </c>
      <c r="N1178" s="382"/>
      <c r="O1178" s="310" t="s">
        <v>1339</v>
      </c>
    </row>
    <row r="1179" spans="1:15" s="396" customFormat="1">
      <c r="A1179" s="407" t="s">
        <v>1642</v>
      </c>
      <c r="B1179" s="335" t="s">
        <v>1230</v>
      </c>
      <c r="C1179" s="336" t="s">
        <v>1641</v>
      </c>
      <c r="D1179" s="293"/>
      <c r="E1179" s="294">
        <v>135.5</v>
      </c>
      <c r="F1179" s="380"/>
      <c r="G1179" s="301">
        <v>22</v>
      </c>
      <c r="H1179" s="410" t="s">
        <v>1338</v>
      </c>
      <c r="I1179" s="296"/>
      <c r="J1179" s="300"/>
      <c r="K1179" s="300"/>
      <c r="L1179" s="296">
        <v>214.5</v>
      </c>
      <c r="M1179" s="295">
        <v>79</v>
      </c>
      <c r="N1179" s="298"/>
      <c r="O1179" s="310" t="s">
        <v>1339</v>
      </c>
    </row>
    <row r="1180" spans="1:15" s="396" customFormat="1">
      <c r="A1180" s="407" t="s">
        <v>1643</v>
      </c>
      <c r="B1180" s="335" t="s">
        <v>1230</v>
      </c>
      <c r="C1180" s="336" t="s">
        <v>1641</v>
      </c>
      <c r="D1180" s="293"/>
      <c r="E1180" s="294">
        <v>149.5</v>
      </c>
      <c r="F1180" s="380"/>
      <c r="G1180" s="301">
        <v>22</v>
      </c>
      <c r="H1180" s="410" t="s">
        <v>1338</v>
      </c>
      <c r="I1180" s="296"/>
      <c r="J1180" s="300"/>
      <c r="K1180" s="300"/>
      <c r="L1180" s="296">
        <v>246.5</v>
      </c>
      <c r="M1180" s="295">
        <v>97</v>
      </c>
      <c r="N1180" s="298"/>
      <c r="O1180" s="310" t="s">
        <v>1339</v>
      </c>
    </row>
    <row r="1181" spans="1:15" s="396" customFormat="1">
      <c r="A1181" s="338" t="s">
        <v>1638</v>
      </c>
      <c r="B1181" s="335" t="s">
        <v>1230</v>
      </c>
      <c r="C1181" s="336" t="s">
        <v>1641</v>
      </c>
      <c r="D1181" s="293"/>
      <c r="E1181" s="294">
        <v>179.5</v>
      </c>
      <c r="F1181" s="380"/>
      <c r="G1181" s="301">
        <v>22</v>
      </c>
      <c r="H1181" s="410" t="s">
        <v>1338</v>
      </c>
      <c r="I1181" s="296"/>
      <c r="J1181" s="300"/>
      <c r="K1181" s="300"/>
      <c r="L1181" s="296">
        <v>276.5</v>
      </c>
      <c r="M1181" s="295">
        <v>97</v>
      </c>
      <c r="N1181" s="298"/>
      <c r="O1181" s="310" t="s">
        <v>1339</v>
      </c>
    </row>
    <row r="1182" spans="1:15" s="396" customFormat="1">
      <c r="A1182" s="338"/>
      <c r="B1182" s="335"/>
      <c r="C1182" s="336"/>
      <c r="D1182" s="293"/>
      <c r="E1182" s="294"/>
      <c r="F1182" s="380"/>
      <c r="G1182" s="301"/>
      <c r="H1182" s="410"/>
      <c r="I1182" s="296"/>
      <c r="J1182" s="300"/>
      <c r="K1182" s="300"/>
      <c r="L1182" s="296"/>
      <c r="M1182" s="295"/>
      <c r="N1182" s="298"/>
    </row>
    <row r="1183" spans="1:15" s="396" customFormat="1">
      <c r="A1183" s="407" t="s">
        <v>753</v>
      </c>
      <c r="B1183" s="335" t="s">
        <v>1230</v>
      </c>
      <c r="C1183" s="336" t="s">
        <v>821</v>
      </c>
      <c r="D1183" s="337"/>
      <c r="E1183" s="379">
        <v>29</v>
      </c>
      <c r="F1183" s="380"/>
      <c r="G1183" s="312" t="s">
        <v>788</v>
      </c>
      <c r="H1183" s="410"/>
      <c r="I1183" s="381"/>
      <c r="J1183" s="297"/>
      <c r="K1183" s="297"/>
      <c r="L1183" s="381">
        <v>36</v>
      </c>
      <c r="M1183" s="380">
        <v>7</v>
      </c>
      <c r="N1183" s="382"/>
    </row>
    <row r="1184" spans="1:15" s="396" customFormat="1">
      <c r="A1184" s="407" t="s">
        <v>1635</v>
      </c>
      <c r="B1184" s="335" t="s">
        <v>1230</v>
      </c>
      <c r="C1184" s="336" t="s">
        <v>821</v>
      </c>
      <c r="D1184" s="293"/>
      <c r="E1184" s="294">
        <v>35</v>
      </c>
      <c r="F1184" s="380"/>
      <c r="G1184" s="312" t="s">
        <v>788</v>
      </c>
      <c r="H1184" s="273"/>
      <c r="I1184" s="296"/>
      <c r="J1184" s="300"/>
      <c r="K1184" s="300"/>
      <c r="L1184" s="296">
        <v>42</v>
      </c>
      <c r="M1184" s="380">
        <v>7</v>
      </c>
      <c r="N1184" s="298"/>
    </row>
    <row r="1185" spans="1:14" s="396" customFormat="1">
      <c r="A1185" s="407" t="s">
        <v>1636</v>
      </c>
      <c r="B1185" s="335" t="s">
        <v>1230</v>
      </c>
      <c r="C1185" s="336" t="s">
        <v>821</v>
      </c>
      <c r="D1185" s="293"/>
      <c r="E1185" s="294">
        <v>39</v>
      </c>
      <c r="F1185" s="380"/>
      <c r="G1185" s="312" t="s">
        <v>788</v>
      </c>
      <c r="H1185" s="273"/>
      <c r="I1185" s="296"/>
      <c r="J1185" s="300"/>
      <c r="K1185" s="300"/>
      <c r="L1185" s="296">
        <v>46</v>
      </c>
      <c r="M1185" s="380">
        <v>7</v>
      </c>
      <c r="N1185" s="298"/>
    </row>
    <row r="1186" spans="1:14" s="396" customFormat="1">
      <c r="A1186" s="338" t="s">
        <v>1637</v>
      </c>
      <c r="B1186" s="335" t="s">
        <v>1230</v>
      </c>
      <c r="C1186" s="336" t="s">
        <v>821</v>
      </c>
      <c r="D1186" s="293"/>
      <c r="E1186" s="294">
        <v>55</v>
      </c>
      <c r="F1186" s="380"/>
      <c r="G1186" s="312" t="s">
        <v>788</v>
      </c>
      <c r="H1186" s="273"/>
      <c r="I1186" s="296"/>
      <c r="J1186" s="300"/>
      <c r="K1186" s="300"/>
      <c r="L1186" s="296">
        <v>62</v>
      </c>
      <c r="M1186" s="380">
        <v>7</v>
      </c>
      <c r="N1186" s="298"/>
    </row>
    <row r="1187" spans="1:14" s="396" customFormat="1">
      <c r="A1187" s="338" t="s">
        <v>1638</v>
      </c>
      <c r="B1187" s="335" t="s">
        <v>1230</v>
      </c>
      <c r="C1187" s="336" t="s">
        <v>821</v>
      </c>
      <c r="D1187" s="293"/>
      <c r="E1187" s="294">
        <v>61</v>
      </c>
      <c r="F1187" s="380"/>
      <c r="G1187" s="312" t="s">
        <v>788</v>
      </c>
      <c r="H1187" s="273"/>
      <c r="I1187" s="296"/>
      <c r="J1187" s="300"/>
      <c r="K1187" s="300"/>
      <c r="L1187" s="296">
        <v>68</v>
      </c>
      <c r="M1187" s="380">
        <v>7</v>
      </c>
      <c r="N1187" s="298"/>
    </row>
    <row r="1188" spans="1:14" s="396" customFormat="1">
      <c r="A1188" s="407"/>
      <c r="B1188" s="335"/>
      <c r="C1188" s="336"/>
      <c r="D1188" s="293"/>
      <c r="E1188" s="294"/>
      <c r="F1188" s="380"/>
      <c r="G1188" s="301"/>
      <c r="H1188" s="273"/>
      <c r="I1188" s="296"/>
      <c r="J1188" s="300"/>
      <c r="K1188" s="300"/>
      <c r="L1188" s="296"/>
      <c r="M1188" s="295"/>
      <c r="N1188" s="298"/>
    </row>
    <row r="1189" spans="1:14" s="648" customFormat="1">
      <c r="A1189" s="652" t="s">
        <v>1792</v>
      </c>
      <c r="B1189" s="486" t="s">
        <v>1232</v>
      </c>
      <c r="C1189" s="487" t="s">
        <v>1123</v>
      </c>
      <c r="D1189" s="62"/>
      <c r="E1189" s="261">
        <v>40.5</v>
      </c>
      <c r="F1189" s="484"/>
      <c r="G1189" s="271"/>
      <c r="H1189" s="263"/>
      <c r="I1189" s="264"/>
      <c r="J1189" s="265"/>
      <c r="K1189" s="265"/>
      <c r="L1189" s="264">
        <v>71</v>
      </c>
      <c r="M1189" s="262">
        <v>30.5</v>
      </c>
      <c r="N1189" s="266" t="s">
        <v>657</v>
      </c>
    </row>
    <row r="1190" spans="1:14" s="648" customFormat="1">
      <c r="A1190" s="652" t="s">
        <v>1794</v>
      </c>
      <c r="B1190" s="486" t="s">
        <v>1232</v>
      </c>
      <c r="C1190" s="487" t="s">
        <v>1123</v>
      </c>
      <c r="D1190" s="488"/>
      <c r="E1190" s="654">
        <v>35.5</v>
      </c>
      <c r="F1190" s="484"/>
      <c r="G1190" s="271"/>
      <c r="H1190" s="489"/>
      <c r="I1190" s="656"/>
      <c r="J1190" s="662"/>
      <c r="K1190" s="662"/>
      <c r="L1190" s="656">
        <v>61</v>
      </c>
      <c r="M1190" s="484">
        <v>25.5</v>
      </c>
      <c r="N1190" s="266" t="s">
        <v>657</v>
      </c>
    </row>
    <row r="1191" spans="1:14" s="648" customFormat="1">
      <c r="A1191" s="652" t="s">
        <v>1233</v>
      </c>
      <c r="B1191" s="486" t="s">
        <v>1232</v>
      </c>
      <c r="C1191" s="487" t="s">
        <v>1123</v>
      </c>
      <c r="D1191" s="62"/>
      <c r="E1191" s="654">
        <v>35.5</v>
      </c>
      <c r="F1191" s="484"/>
      <c r="G1191" s="271"/>
      <c r="H1191" s="489"/>
      <c r="I1191" s="656"/>
      <c r="J1191" s="662"/>
      <c r="K1191" s="662"/>
      <c r="L1191" s="656">
        <v>61</v>
      </c>
      <c r="M1191" s="484">
        <v>25.5</v>
      </c>
      <c r="N1191" s="266" t="s">
        <v>657</v>
      </c>
    </row>
    <row r="1192" spans="1:14" s="648" customFormat="1">
      <c r="A1192" s="652" t="s">
        <v>1793</v>
      </c>
      <c r="B1192" s="486" t="s">
        <v>1232</v>
      </c>
      <c r="C1192" s="487" t="s">
        <v>1788</v>
      </c>
      <c r="D1192" s="62"/>
      <c r="E1192" s="261">
        <v>42</v>
      </c>
      <c r="F1192" s="484"/>
      <c r="G1192" s="271"/>
      <c r="H1192" s="263"/>
      <c r="I1192" s="264"/>
      <c r="J1192" s="265"/>
      <c r="K1192" s="265"/>
      <c r="L1192" s="264">
        <v>71</v>
      </c>
      <c r="M1192" s="262">
        <v>30</v>
      </c>
      <c r="N1192" s="266" t="s">
        <v>657</v>
      </c>
    </row>
    <row r="1193" spans="1:14" s="648" customFormat="1">
      <c r="A1193" s="652" t="s">
        <v>1791</v>
      </c>
      <c r="B1193" s="486" t="s">
        <v>1232</v>
      </c>
      <c r="C1193" s="487" t="s">
        <v>1788</v>
      </c>
      <c r="D1193" s="488"/>
      <c r="E1193" s="654">
        <v>37</v>
      </c>
      <c r="F1193" s="484"/>
      <c r="G1193" s="271"/>
      <c r="H1193" s="489"/>
      <c r="I1193" s="656"/>
      <c r="J1193" s="662"/>
      <c r="K1193" s="662"/>
      <c r="L1193" s="656">
        <v>61</v>
      </c>
      <c r="M1193" s="484">
        <v>25</v>
      </c>
      <c r="N1193" s="266" t="s">
        <v>657</v>
      </c>
    </row>
    <row r="1194" spans="1:14" s="648" customFormat="1">
      <c r="A1194" s="652" t="s">
        <v>1233</v>
      </c>
      <c r="B1194" s="486" t="s">
        <v>1232</v>
      </c>
      <c r="C1194" s="487" t="s">
        <v>1788</v>
      </c>
      <c r="D1194" s="62"/>
      <c r="E1194" s="654">
        <v>37</v>
      </c>
      <c r="F1194" s="484"/>
      <c r="G1194" s="271"/>
      <c r="H1194" s="489"/>
      <c r="I1194" s="656"/>
      <c r="J1194" s="662"/>
      <c r="K1194" s="662"/>
      <c r="L1194" s="656">
        <v>61</v>
      </c>
      <c r="M1194" s="484">
        <v>25</v>
      </c>
      <c r="N1194" s="266" t="s">
        <v>657</v>
      </c>
    </row>
    <row r="1195" spans="1:14" s="648" customFormat="1">
      <c r="A1195" s="658" t="s">
        <v>1789</v>
      </c>
      <c r="B1195" s="486" t="s">
        <v>1232</v>
      </c>
      <c r="C1195" s="487" t="s">
        <v>823</v>
      </c>
      <c r="D1195" s="62"/>
      <c r="E1195" s="261">
        <v>58.75</v>
      </c>
      <c r="F1195" s="484"/>
      <c r="G1195" s="271"/>
      <c r="H1195" s="263">
        <v>1</v>
      </c>
      <c r="I1195" s="483" t="s">
        <v>339</v>
      </c>
      <c r="J1195" s="265"/>
      <c r="K1195" s="265"/>
      <c r="L1195" s="264">
        <v>103</v>
      </c>
      <c r="M1195" s="262">
        <v>44.25</v>
      </c>
      <c r="N1195" s="266" t="s">
        <v>657</v>
      </c>
    </row>
    <row r="1196" spans="1:14" s="648" customFormat="1">
      <c r="A1196" s="652" t="s">
        <v>1790</v>
      </c>
      <c r="B1196" s="486" t="s">
        <v>1232</v>
      </c>
      <c r="C1196" s="487" t="s">
        <v>823</v>
      </c>
      <c r="D1196" s="488"/>
      <c r="E1196" s="654">
        <v>52.75</v>
      </c>
      <c r="F1196" s="484"/>
      <c r="G1196" s="271"/>
      <c r="H1196" s="263">
        <v>1</v>
      </c>
      <c r="I1196" s="483" t="s">
        <v>339</v>
      </c>
      <c r="J1196" s="662"/>
      <c r="K1196" s="662"/>
      <c r="L1196" s="656">
        <v>91</v>
      </c>
      <c r="M1196" s="484">
        <v>38.25</v>
      </c>
      <c r="N1196" s="266" t="s">
        <v>657</v>
      </c>
    </row>
    <row r="1197" spans="1:14" s="648" customFormat="1">
      <c r="A1197" s="652" t="s">
        <v>1233</v>
      </c>
      <c r="B1197" s="486" t="s">
        <v>1232</v>
      </c>
      <c r="C1197" s="487" t="s">
        <v>823</v>
      </c>
      <c r="D1197" s="62"/>
      <c r="E1197" s="261">
        <v>52.75</v>
      </c>
      <c r="F1197" s="484"/>
      <c r="G1197" s="271"/>
      <c r="H1197" s="263">
        <v>1</v>
      </c>
      <c r="I1197" s="483" t="s">
        <v>339</v>
      </c>
      <c r="J1197" s="265"/>
      <c r="K1197" s="265"/>
      <c r="L1197" s="264">
        <v>91</v>
      </c>
      <c r="M1197" s="262">
        <v>38.25</v>
      </c>
      <c r="N1197" s="266" t="s">
        <v>657</v>
      </c>
    </row>
    <row r="1198" spans="1:14" s="648" customFormat="1">
      <c r="A1198" s="658" t="s">
        <v>1789</v>
      </c>
      <c r="B1198" s="486" t="s">
        <v>1232</v>
      </c>
      <c r="C1198" s="487" t="s">
        <v>358</v>
      </c>
      <c r="D1198" s="62"/>
      <c r="E1198" s="261">
        <v>57.25</v>
      </c>
      <c r="F1198" s="484"/>
      <c r="G1198" s="271"/>
      <c r="H1198" s="263">
        <v>1</v>
      </c>
      <c r="I1198" s="483" t="s">
        <v>339</v>
      </c>
      <c r="J1198" s="265"/>
      <c r="K1198" s="265"/>
      <c r="L1198" s="264">
        <v>101.5</v>
      </c>
      <c r="M1198" s="262">
        <v>44.25</v>
      </c>
      <c r="N1198" s="266" t="s">
        <v>657</v>
      </c>
    </row>
    <row r="1199" spans="1:14" s="648" customFormat="1">
      <c r="A1199" s="652" t="s">
        <v>1790</v>
      </c>
      <c r="B1199" s="486" t="s">
        <v>1232</v>
      </c>
      <c r="C1199" s="487" t="s">
        <v>358</v>
      </c>
      <c r="D1199" s="488"/>
      <c r="E1199" s="654">
        <v>51.25</v>
      </c>
      <c r="F1199" s="484"/>
      <c r="G1199" s="271"/>
      <c r="H1199" s="263">
        <v>1</v>
      </c>
      <c r="I1199" s="483" t="s">
        <v>339</v>
      </c>
      <c r="J1199" s="662"/>
      <c r="K1199" s="662"/>
      <c r="L1199" s="656">
        <v>89.5</v>
      </c>
      <c r="M1199" s="484">
        <v>38</v>
      </c>
      <c r="N1199" s="266" t="s">
        <v>657</v>
      </c>
    </row>
    <row r="1200" spans="1:14" s="648" customFormat="1">
      <c r="A1200" s="652" t="s">
        <v>1233</v>
      </c>
      <c r="B1200" s="486" t="s">
        <v>1232</v>
      </c>
      <c r="C1200" s="487" t="s">
        <v>358</v>
      </c>
      <c r="D1200" s="62"/>
      <c r="E1200" s="261">
        <v>51.25</v>
      </c>
      <c r="F1200" s="484"/>
      <c r="G1200" s="271"/>
      <c r="H1200" s="263">
        <v>1</v>
      </c>
      <c r="I1200" s="483" t="s">
        <v>339</v>
      </c>
      <c r="J1200" s="265"/>
      <c r="K1200" s="265"/>
      <c r="L1200" s="264">
        <v>89.5</v>
      </c>
      <c r="M1200" s="262">
        <v>38.25</v>
      </c>
      <c r="N1200" s="266" t="s">
        <v>657</v>
      </c>
    </row>
    <row r="1201" spans="1:14" s="396" customFormat="1">
      <c r="A1201" s="338" t="s">
        <v>1234</v>
      </c>
      <c r="B1201" s="335" t="s">
        <v>1232</v>
      </c>
      <c r="C1201" s="336" t="s">
        <v>1623</v>
      </c>
      <c r="D1201" s="293"/>
      <c r="E1201" s="294">
        <v>69</v>
      </c>
      <c r="F1201" s="380"/>
      <c r="G1201" s="301"/>
      <c r="H1201" s="273"/>
      <c r="I1201" s="296"/>
      <c r="J1201" s="300"/>
      <c r="K1201" s="300"/>
      <c r="L1201" s="296">
        <v>120</v>
      </c>
      <c r="M1201" s="295">
        <v>51</v>
      </c>
      <c r="N1201" s="298">
        <v>5</v>
      </c>
    </row>
    <row r="1202" spans="1:14" s="396" customFormat="1">
      <c r="A1202" s="407" t="s">
        <v>872</v>
      </c>
      <c r="B1202" s="335" t="s">
        <v>1232</v>
      </c>
      <c r="C1202" s="336" t="s">
        <v>1623</v>
      </c>
      <c r="D1202" s="337"/>
      <c r="E1202" s="379">
        <v>75</v>
      </c>
      <c r="F1202" s="380"/>
      <c r="G1202" s="301"/>
      <c r="H1202" s="410"/>
      <c r="I1202" s="381"/>
      <c r="J1202" s="297"/>
      <c r="K1202" s="297"/>
      <c r="L1202" s="381">
        <v>134</v>
      </c>
      <c r="M1202" s="380">
        <v>59</v>
      </c>
      <c r="N1202" s="382">
        <v>5</v>
      </c>
    </row>
    <row r="1203" spans="1:14" s="396" customFormat="1">
      <c r="A1203" s="407" t="s">
        <v>753</v>
      </c>
      <c r="B1203" s="335" t="s">
        <v>1232</v>
      </c>
      <c r="C1203" s="336" t="s">
        <v>1623</v>
      </c>
      <c r="D1203" s="293"/>
      <c r="E1203" s="294">
        <v>55</v>
      </c>
      <c r="F1203" s="380"/>
      <c r="G1203" s="301"/>
      <c r="H1203" s="273"/>
      <c r="I1203" s="296"/>
      <c r="J1203" s="300"/>
      <c r="K1203" s="300"/>
      <c r="L1203" s="296">
        <v>93</v>
      </c>
      <c r="M1203" s="295">
        <v>38</v>
      </c>
      <c r="N1203" s="298">
        <v>5</v>
      </c>
    </row>
    <row r="1204" spans="1:14" s="396" customFormat="1">
      <c r="A1204" s="407"/>
      <c r="B1204" s="335"/>
      <c r="C1204" s="336"/>
      <c r="D1204" s="293"/>
      <c r="E1204" s="294"/>
      <c r="F1204" s="380"/>
      <c r="G1204" s="301"/>
      <c r="H1204" s="273"/>
      <c r="I1204" s="296"/>
      <c r="J1204" s="300"/>
      <c r="K1204" s="300"/>
      <c r="L1204" s="296"/>
      <c r="M1204" s="295"/>
      <c r="N1204" s="298"/>
    </row>
    <row r="1205" spans="1:14" s="396" customFormat="1">
      <c r="A1205" s="407"/>
      <c r="B1205" s="335"/>
      <c r="C1205" s="336"/>
      <c r="D1205" s="337"/>
      <c r="E1205" s="379"/>
      <c r="F1205" s="380"/>
      <c r="G1205" s="301"/>
      <c r="H1205" s="410"/>
      <c r="I1205" s="381"/>
      <c r="J1205" s="297"/>
      <c r="K1205" s="297"/>
      <c r="L1205" s="381"/>
      <c r="M1205" s="380"/>
      <c r="N1205" s="382"/>
    </row>
    <row r="1206" spans="1:14" s="396" customFormat="1">
      <c r="A1206" s="407"/>
      <c r="B1206" s="335"/>
      <c r="C1206" s="336"/>
      <c r="D1206" s="337"/>
      <c r="E1206" s="379"/>
      <c r="F1206" s="380"/>
      <c r="G1206" s="301"/>
      <c r="H1206" s="410"/>
      <c r="I1206" s="381"/>
      <c r="J1206" s="297"/>
      <c r="K1206" s="297"/>
      <c r="L1206" s="381"/>
      <c r="M1206" s="380"/>
      <c r="N1206" s="382"/>
    </row>
    <row r="1207" spans="1:14" s="648" customFormat="1">
      <c r="A1207" s="652" t="s">
        <v>1727</v>
      </c>
      <c r="B1207" s="486" t="s">
        <v>827</v>
      </c>
      <c r="C1207" s="487" t="s">
        <v>1726</v>
      </c>
      <c r="D1207" s="62"/>
      <c r="E1207" s="261">
        <v>36.299999999999997</v>
      </c>
      <c r="F1207" s="484"/>
      <c r="G1207" s="271">
        <v>8</v>
      </c>
      <c r="H1207" s="263"/>
      <c r="I1207" s="264"/>
      <c r="J1207" s="265"/>
      <c r="K1207" s="265"/>
      <c r="L1207" s="264">
        <v>56.3</v>
      </c>
      <c r="M1207" s="262">
        <v>20</v>
      </c>
      <c r="N1207" s="266"/>
    </row>
    <row r="1208" spans="1:14" s="648" customFormat="1">
      <c r="A1208" s="652" t="s">
        <v>1728</v>
      </c>
      <c r="B1208" s="486" t="s">
        <v>827</v>
      </c>
      <c r="C1208" s="487" t="s">
        <v>1726</v>
      </c>
      <c r="D1208" s="62"/>
      <c r="E1208" s="261">
        <v>44.3</v>
      </c>
      <c r="F1208" s="484"/>
      <c r="G1208" s="271">
        <v>8</v>
      </c>
      <c r="H1208" s="263"/>
      <c r="I1208" s="264"/>
      <c r="J1208" s="265"/>
      <c r="K1208" s="265"/>
      <c r="L1208" s="264">
        <v>64.3</v>
      </c>
      <c r="M1208" s="262">
        <v>20</v>
      </c>
      <c r="N1208" s="266"/>
    </row>
    <row r="1209" spans="1:14" s="648" customFormat="1">
      <c r="A1209" s="652" t="s">
        <v>1729</v>
      </c>
      <c r="B1209" s="486" t="s">
        <v>827</v>
      </c>
      <c r="C1209" s="487" t="s">
        <v>1726</v>
      </c>
      <c r="D1209" s="62"/>
      <c r="E1209" s="261">
        <v>48.3</v>
      </c>
      <c r="F1209" s="484"/>
      <c r="G1209" s="271">
        <v>8</v>
      </c>
      <c r="H1209" s="263"/>
      <c r="I1209" s="264"/>
      <c r="J1209" s="265"/>
      <c r="K1209" s="265"/>
      <c r="L1209" s="264">
        <v>68.3</v>
      </c>
      <c r="M1209" s="262">
        <v>20</v>
      </c>
      <c r="N1209" s="266"/>
    </row>
    <row r="1210" spans="1:14" s="648" customFormat="1">
      <c r="A1210" s="652" t="s">
        <v>78</v>
      </c>
      <c r="B1210" s="486" t="s">
        <v>827</v>
      </c>
      <c r="C1210" s="487" t="s">
        <v>1342</v>
      </c>
      <c r="D1210" s="488"/>
      <c r="E1210" s="261">
        <v>52.3</v>
      </c>
      <c r="F1210" s="262"/>
      <c r="G1210" s="650" t="s">
        <v>788</v>
      </c>
      <c r="H1210" s="263"/>
      <c r="I1210" s="520" t="s">
        <v>1345</v>
      </c>
      <c r="J1210" s="265"/>
      <c r="K1210" s="265"/>
      <c r="L1210" s="264">
        <v>82.3</v>
      </c>
      <c r="M1210" s="262">
        <v>30</v>
      </c>
      <c r="N1210" s="266">
        <v>2</v>
      </c>
    </row>
    <row r="1211" spans="1:14" s="648" customFormat="1">
      <c r="A1211" s="658" t="s">
        <v>1544</v>
      </c>
      <c r="B1211" s="486" t="s">
        <v>827</v>
      </c>
      <c r="C1211" s="487" t="s">
        <v>1342</v>
      </c>
      <c r="D1211" s="488"/>
      <c r="E1211" s="261">
        <v>59.3</v>
      </c>
      <c r="F1211" s="262"/>
      <c r="G1211" s="650" t="s">
        <v>788</v>
      </c>
      <c r="H1211" s="263"/>
      <c r="I1211" s="520" t="s">
        <v>2181</v>
      </c>
      <c r="J1211" s="265"/>
      <c r="K1211" s="265"/>
      <c r="L1211" s="264">
        <v>89.3</v>
      </c>
      <c r="M1211" s="262">
        <v>30</v>
      </c>
      <c r="N1211" s="266">
        <v>2</v>
      </c>
    </row>
    <row r="1212" spans="1:14" s="648" customFormat="1">
      <c r="A1212" s="658" t="s">
        <v>1545</v>
      </c>
      <c r="B1212" s="486" t="s">
        <v>827</v>
      </c>
      <c r="C1212" s="487" t="s">
        <v>1342</v>
      </c>
      <c r="D1212" s="488"/>
      <c r="E1212" s="261">
        <v>66.3</v>
      </c>
      <c r="F1212" s="262"/>
      <c r="G1212" s="650" t="s">
        <v>788</v>
      </c>
      <c r="H1212" s="263"/>
      <c r="I1212" s="520" t="s">
        <v>2181</v>
      </c>
      <c r="J1212" s="265"/>
      <c r="K1212" s="265"/>
      <c r="L1212" s="264">
        <v>96.3</v>
      </c>
      <c r="M1212" s="262">
        <v>30</v>
      </c>
      <c r="N1212" s="266">
        <v>2</v>
      </c>
    </row>
    <row r="1213" spans="1:14" s="648" customFormat="1">
      <c r="A1213" s="652" t="s">
        <v>78</v>
      </c>
      <c r="B1213" s="486" t="s">
        <v>827</v>
      </c>
      <c r="C1213" s="487" t="s">
        <v>1343</v>
      </c>
      <c r="D1213" s="488"/>
      <c r="E1213" s="261">
        <v>45.3</v>
      </c>
      <c r="F1213" s="262"/>
      <c r="G1213" s="650" t="s">
        <v>788</v>
      </c>
      <c r="H1213" s="263"/>
      <c r="I1213" s="832" t="s">
        <v>1346</v>
      </c>
      <c r="J1213" s="265"/>
      <c r="K1213" s="265"/>
      <c r="L1213" s="264">
        <v>77</v>
      </c>
      <c r="M1213" s="262">
        <v>30</v>
      </c>
      <c r="N1213" s="266">
        <v>2</v>
      </c>
    </row>
    <row r="1214" spans="1:14" s="648" customFormat="1">
      <c r="A1214" s="658" t="s">
        <v>1544</v>
      </c>
      <c r="B1214" s="486" t="s">
        <v>827</v>
      </c>
      <c r="C1214" s="487" t="s">
        <v>1343</v>
      </c>
      <c r="D1214" s="488"/>
      <c r="E1214" s="261">
        <v>53.3</v>
      </c>
      <c r="F1214" s="262"/>
      <c r="G1214" s="650" t="s">
        <v>788</v>
      </c>
      <c r="H1214" s="263"/>
      <c r="I1214" s="832" t="s">
        <v>1346</v>
      </c>
      <c r="J1214" s="265"/>
      <c r="K1214" s="265"/>
      <c r="L1214" s="264">
        <v>81</v>
      </c>
      <c r="M1214" s="262">
        <v>30</v>
      </c>
      <c r="N1214" s="266">
        <v>2</v>
      </c>
    </row>
    <row r="1215" spans="1:14" s="648" customFormat="1" ht="16.5" customHeight="1">
      <c r="A1215" s="658" t="s">
        <v>1545</v>
      </c>
      <c r="B1215" s="486" t="s">
        <v>827</v>
      </c>
      <c r="C1215" s="487" t="s">
        <v>1343</v>
      </c>
      <c r="D1215" s="488"/>
      <c r="E1215" s="261">
        <v>58.3</v>
      </c>
      <c r="F1215" s="262"/>
      <c r="G1215" s="650" t="s">
        <v>788</v>
      </c>
      <c r="H1215" s="263"/>
      <c r="I1215" s="832" t="s">
        <v>1344</v>
      </c>
      <c r="J1215" s="265"/>
      <c r="K1215" s="265"/>
      <c r="L1215" s="264">
        <v>91</v>
      </c>
      <c r="M1215" s="262">
        <v>30</v>
      </c>
      <c r="N1215" s="266">
        <v>2</v>
      </c>
    </row>
    <row r="1216" spans="1:14" s="648" customFormat="1">
      <c r="A1216" s="652" t="s">
        <v>1235</v>
      </c>
      <c r="B1216" s="486" t="s">
        <v>827</v>
      </c>
      <c r="C1216" s="258" t="s">
        <v>1236</v>
      </c>
      <c r="D1216" s="62"/>
      <c r="E1216" s="261">
        <v>47.3</v>
      </c>
      <c r="F1216" s="262"/>
      <c r="G1216" s="650" t="s">
        <v>788</v>
      </c>
      <c r="H1216" s="263"/>
      <c r="I1216" s="832"/>
      <c r="J1216" s="265"/>
      <c r="K1216" s="265"/>
      <c r="L1216" s="264">
        <v>65.3</v>
      </c>
      <c r="M1216" s="262">
        <v>18</v>
      </c>
      <c r="N1216" s="266"/>
    </row>
    <row r="1217" spans="1:15" s="648" customFormat="1">
      <c r="A1217" s="652" t="s">
        <v>395</v>
      </c>
      <c r="B1217" s="486" t="s">
        <v>827</v>
      </c>
      <c r="C1217" s="258" t="s">
        <v>1236</v>
      </c>
      <c r="D1217" s="62"/>
      <c r="E1217" s="261">
        <v>42.3</v>
      </c>
      <c r="F1217" s="262"/>
      <c r="G1217" s="650" t="s">
        <v>788</v>
      </c>
      <c r="H1217" s="263"/>
      <c r="I1217" s="832"/>
      <c r="J1217" s="265"/>
      <c r="K1217" s="265"/>
      <c r="L1217" s="264">
        <v>60.3</v>
      </c>
      <c r="M1217" s="262">
        <v>18</v>
      </c>
      <c r="N1217" s="266"/>
    </row>
    <row r="1218" spans="1:15" s="648" customFormat="1">
      <c r="A1218" s="652" t="s">
        <v>78</v>
      </c>
      <c r="B1218" s="486" t="s">
        <v>827</v>
      </c>
      <c r="C1218" s="487" t="s">
        <v>826</v>
      </c>
      <c r="D1218" s="488"/>
      <c r="E1218" s="654">
        <v>46</v>
      </c>
      <c r="F1218" s="484"/>
      <c r="G1218" s="650" t="s">
        <v>788</v>
      </c>
      <c r="H1218" s="489"/>
      <c r="I1218" s="656"/>
      <c r="J1218" s="662"/>
      <c r="K1218" s="662"/>
      <c r="L1218" s="656">
        <v>71</v>
      </c>
      <c r="M1218" s="484">
        <v>25</v>
      </c>
      <c r="N1218" s="657"/>
    </row>
    <row r="1219" spans="1:15" s="648" customFormat="1">
      <c r="A1219" s="652" t="s">
        <v>2200</v>
      </c>
      <c r="B1219" s="486" t="s">
        <v>827</v>
      </c>
      <c r="C1219" s="487" t="s">
        <v>826</v>
      </c>
      <c r="D1219" s="488"/>
      <c r="E1219" s="261">
        <v>54</v>
      </c>
      <c r="F1219" s="262"/>
      <c r="G1219" s="650" t="s">
        <v>788</v>
      </c>
      <c r="H1219" s="263"/>
      <c r="I1219" s="264"/>
      <c r="J1219" s="265"/>
      <c r="K1219" s="265"/>
      <c r="L1219" s="264">
        <v>78</v>
      </c>
      <c r="M1219" s="262">
        <v>24</v>
      </c>
      <c r="N1219" s="266"/>
    </row>
    <row r="1220" spans="1:15" s="648" customFormat="1">
      <c r="A1220" s="658" t="s">
        <v>2201</v>
      </c>
      <c r="B1220" s="486" t="s">
        <v>827</v>
      </c>
      <c r="C1220" s="487" t="s">
        <v>826</v>
      </c>
      <c r="D1220" s="488"/>
      <c r="E1220" s="261">
        <v>58</v>
      </c>
      <c r="F1220" s="262"/>
      <c r="G1220" s="650" t="s">
        <v>788</v>
      </c>
      <c r="H1220" s="263"/>
      <c r="I1220" s="264"/>
      <c r="J1220" s="265"/>
      <c r="K1220" s="265"/>
      <c r="L1220" s="264">
        <v>85</v>
      </c>
      <c r="M1220" s="262">
        <v>27</v>
      </c>
      <c r="N1220" s="266"/>
    </row>
    <row r="1221" spans="1:15" s="648" customFormat="1">
      <c r="A1221" s="652" t="s">
        <v>78</v>
      </c>
      <c r="B1221" s="486" t="s">
        <v>827</v>
      </c>
      <c r="C1221" s="487" t="s">
        <v>828</v>
      </c>
      <c r="D1221" s="488"/>
      <c r="E1221" s="654">
        <v>40</v>
      </c>
      <c r="F1221" s="484"/>
      <c r="G1221" s="650" t="s">
        <v>788</v>
      </c>
      <c r="H1221" s="489"/>
      <c r="I1221" s="656"/>
      <c r="J1221" s="662"/>
      <c r="K1221" s="662"/>
      <c r="L1221" s="656">
        <v>60</v>
      </c>
      <c r="M1221" s="484">
        <v>20</v>
      </c>
      <c r="N1221" s="657"/>
    </row>
    <row r="1222" spans="1:15" s="648" customFormat="1">
      <c r="A1222" s="652" t="s">
        <v>2200</v>
      </c>
      <c r="B1222" s="486" t="s">
        <v>827</v>
      </c>
      <c r="C1222" s="487" t="s">
        <v>828</v>
      </c>
      <c r="D1222" s="488"/>
      <c r="E1222" s="261">
        <v>48</v>
      </c>
      <c r="F1222" s="262"/>
      <c r="G1222" s="650" t="s">
        <v>788</v>
      </c>
      <c r="H1222" s="263"/>
      <c r="I1222" s="264"/>
      <c r="J1222" s="265"/>
      <c r="K1222" s="265"/>
      <c r="L1222" s="264">
        <v>70</v>
      </c>
      <c r="M1222" s="262">
        <v>22</v>
      </c>
      <c r="N1222" s="266"/>
    </row>
    <row r="1223" spans="1:15" s="648" customFormat="1">
      <c r="A1223" s="658" t="s">
        <v>2201</v>
      </c>
      <c r="B1223" s="486" t="s">
        <v>827</v>
      </c>
      <c r="C1223" s="487" t="s">
        <v>828</v>
      </c>
      <c r="D1223" s="488"/>
      <c r="E1223" s="261">
        <v>54</v>
      </c>
      <c r="F1223" s="262"/>
      <c r="G1223" s="650" t="s">
        <v>788</v>
      </c>
      <c r="H1223" s="263"/>
      <c r="I1223" s="264"/>
      <c r="J1223" s="265"/>
      <c r="K1223" s="265"/>
      <c r="L1223" s="264">
        <v>79</v>
      </c>
      <c r="M1223" s="262">
        <v>25</v>
      </c>
      <c r="N1223" s="266"/>
    </row>
    <row r="1224" spans="1:15" s="648" customFormat="1">
      <c r="A1224" s="652" t="s">
        <v>78</v>
      </c>
      <c r="B1224" s="486" t="s">
        <v>827</v>
      </c>
      <c r="C1224" s="487" t="s">
        <v>1237</v>
      </c>
      <c r="D1224" s="488"/>
      <c r="E1224" s="654">
        <v>65.3</v>
      </c>
      <c r="F1224" s="484"/>
      <c r="G1224" s="650" t="s">
        <v>788</v>
      </c>
      <c r="H1224" s="489"/>
      <c r="I1224" s="832" t="s">
        <v>1347</v>
      </c>
      <c r="J1224" s="662"/>
      <c r="K1224" s="662"/>
      <c r="L1224" s="656">
        <v>95.3</v>
      </c>
      <c r="M1224" s="484">
        <v>30</v>
      </c>
      <c r="N1224" s="657">
        <v>2</v>
      </c>
    </row>
    <row r="1225" spans="1:15" s="648" customFormat="1">
      <c r="A1225" s="658" t="s">
        <v>1544</v>
      </c>
      <c r="B1225" s="486" t="s">
        <v>827</v>
      </c>
      <c r="C1225" s="487" t="s">
        <v>1237</v>
      </c>
      <c r="D1225" s="488"/>
      <c r="E1225" s="261">
        <v>68.3</v>
      </c>
      <c r="F1225" s="262"/>
      <c r="G1225" s="650" t="s">
        <v>788</v>
      </c>
      <c r="H1225" s="263"/>
      <c r="I1225" s="832" t="s">
        <v>1347</v>
      </c>
      <c r="J1225" s="265"/>
      <c r="K1225" s="265"/>
      <c r="L1225" s="264">
        <v>118.3</v>
      </c>
      <c r="M1225" s="262">
        <v>50</v>
      </c>
      <c r="N1225" s="266">
        <v>2</v>
      </c>
    </row>
    <row r="1226" spans="1:15" s="648" customFormat="1">
      <c r="A1226" s="658" t="s">
        <v>1545</v>
      </c>
      <c r="B1226" s="486" t="s">
        <v>827</v>
      </c>
      <c r="C1226" s="487" t="s">
        <v>1237</v>
      </c>
      <c r="D1226" s="488"/>
      <c r="E1226" s="261">
        <v>72.3</v>
      </c>
      <c r="F1226" s="262"/>
      <c r="G1226" s="650" t="s">
        <v>788</v>
      </c>
      <c r="H1226" s="263"/>
      <c r="I1226" s="832" t="s">
        <v>1347</v>
      </c>
      <c r="J1226" s="265"/>
      <c r="K1226" s="265"/>
      <c r="L1226" s="264">
        <v>127.3</v>
      </c>
      <c r="M1226" s="262">
        <v>55</v>
      </c>
      <c r="N1226" s="266">
        <v>2</v>
      </c>
    </row>
    <row r="1227" spans="1:15" s="396" customFormat="1">
      <c r="A1227" s="407"/>
      <c r="B1227" s="291"/>
      <c r="C1227" s="292"/>
      <c r="D1227" s="293"/>
      <c r="E1227" s="294"/>
      <c r="F1227" s="295"/>
      <c r="G1227" s="295"/>
      <c r="H1227" s="273"/>
      <c r="I1227" s="296"/>
      <c r="J1227" s="300"/>
      <c r="K1227" s="300"/>
      <c r="L1227" s="296"/>
      <c r="M1227" s="295"/>
      <c r="N1227" s="298"/>
    </row>
    <row r="1228" spans="1:15" s="648" customFormat="1">
      <c r="A1228" s="652" t="s">
        <v>1134</v>
      </c>
      <c r="B1228" s="53" t="s">
        <v>380</v>
      </c>
      <c r="C1228" s="258" t="s">
        <v>1238</v>
      </c>
      <c r="D1228" s="62"/>
      <c r="E1228" s="261">
        <v>56.3</v>
      </c>
      <c r="F1228" s="262"/>
      <c r="G1228" s="262"/>
      <c r="H1228" s="263"/>
      <c r="I1228" s="264"/>
      <c r="J1228" s="265"/>
      <c r="K1228" s="265"/>
      <c r="L1228" s="264">
        <v>96.3</v>
      </c>
      <c r="M1228" s="262">
        <v>40</v>
      </c>
      <c r="N1228" s="266">
        <v>2</v>
      </c>
      <c r="O1228" s="661" t="s">
        <v>2193</v>
      </c>
    </row>
    <row r="1229" spans="1:15" s="648" customFormat="1">
      <c r="A1229" s="652" t="s">
        <v>1134</v>
      </c>
      <c r="B1229" s="53" t="s">
        <v>380</v>
      </c>
      <c r="C1229" s="258" t="s">
        <v>1239</v>
      </c>
      <c r="D1229" s="62"/>
      <c r="E1229" s="261">
        <v>53.3</v>
      </c>
      <c r="F1229" s="262"/>
      <c r="G1229" s="262"/>
      <c r="H1229" s="263"/>
      <c r="I1229" s="264"/>
      <c r="J1229" s="265"/>
      <c r="K1229" s="265"/>
      <c r="L1229" s="264">
        <v>93.3</v>
      </c>
      <c r="M1229" s="262">
        <v>40</v>
      </c>
      <c r="N1229" s="266">
        <v>2</v>
      </c>
      <c r="O1229" s="661" t="s">
        <v>2193</v>
      </c>
    </row>
    <row r="1230" spans="1:15" s="648" customFormat="1">
      <c r="A1230" s="652" t="s">
        <v>1134</v>
      </c>
      <c r="B1230" s="53" t="s">
        <v>380</v>
      </c>
      <c r="C1230" s="258" t="s">
        <v>1240</v>
      </c>
      <c r="D1230" s="62"/>
      <c r="E1230" s="261">
        <v>37.299999999999997</v>
      </c>
      <c r="F1230" s="262"/>
      <c r="G1230" s="262"/>
      <c r="H1230" s="263"/>
      <c r="I1230" s="264"/>
      <c r="J1230" s="265"/>
      <c r="K1230" s="265"/>
      <c r="L1230" s="264">
        <v>69.3</v>
      </c>
      <c r="M1230" s="262">
        <v>31</v>
      </c>
      <c r="N1230" s="266">
        <v>2</v>
      </c>
      <c r="O1230" s="661" t="s">
        <v>2194</v>
      </c>
    </row>
    <row r="1231" spans="1:15" s="648" customFormat="1">
      <c r="A1231" s="652" t="s">
        <v>395</v>
      </c>
      <c r="B1231" s="53" t="s">
        <v>380</v>
      </c>
      <c r="C1231" s="258" t="s">
        <v>2182</v>
      </c>
      <c r="D1231" s="62"/>
      <c r="E1231" s="261">
        <v>57.3</v>
      </c>
      <c r="F1231" s="262"/>
      <c r="G1231" s="262"/>
      <c r="H1231" s="263"/>
      <c r="I1231" s="264"/>
      <c r="J1231" s="265"/>
      <c r="K1231" s="265"/>
      <c r="L1231" s="264">
        <v>88.3</v>
      </c>
      <c r="M1231" s="262">
        <v>31</v>
      </c>
      <c r="N1231" s="266">
        <v>2</v>
      </c>
    </row>
    <row r="1232" spans="1:15" s="648" customFormat="1">
      <c r="A1232" s="658" t="s">
        <v>773</v>
      </c>
      <c r="B1232" s="53" t="s">
        <v>380</v>
      </c>
      <c r="C1232" s="258" t="s">
        <v>2182</v>
      </c>
      <c r="D1232" s="62"/>
      <c r="E1232" s="261">
        <v>46.3</v>
      </c>
      <c r="F1232" s="262"/>
      <c r="G1232" s="262"/>
      <c r="H1232" s="263"/>
      <c r="I1232" s="264"/>
      <c r="J1232" s="265"/>
      <c r="K1232" s="265"/>
      <c r="L1232" s="264">
        <v>67.3</v>
      </c>
      <c r="M1232" s="262">
        <v>21</v>
      </c>
      <c r="N1232" s="266">
        <v>2</v>
      </c>
    </row>
    <row r="1233" spans="1:15" s="648" customFormat="1">
      <c r="A1233" s="652" t="s">
        <v>2183</v>
      </c>
      <c r="B1233" s="53" t="s">
        <v>380</v>
      </c>
      <c r="C1233" s="258" t="s">
        <v>2182</v>
      </c>
      <c r="D1233" s="62"/>
      <c r="E1233" s="261">
        <v>51.3</v>
      </c>
      <c r="F1233" s="262"/>
      <c r="G1233" s="262"/>
      <c r="H1233" s="263"/>
      <c r="I1233" s="264"/>
      <c r="J1233" s="265"/>
      <c r="K1233" s="265"/>
      <c r="L1233" s="264">
        <v>77.3</v>
      </c>
      <c r="M1233" s="262">
        <v>26</v>
      </c>
      <c r="N1233" s="266">
        <v>2</v>
      </c>
    </row>
    <row r="1234" spans="1:15" s="648" customFormat="1">
      <c r="A1234" s="652" t="s">
        <v>395</v>
      </c>
      <c r="B1234" s="53" t="s">
        <v>380</v>
      </c>
      <c r="C1234" s="258" t="s">
        <v>2202</v>
      </c>
      <c r="D1234" s="62"/>
      <c r="E1234" s="261">
        <v>41</v>
      </c>
      <c r="F1234" s="262"/>
      <c r="G1234" s="262"/>
      <c r="H1234" s="263"/>
      <c r="I1234" s="264"/>
      <c r="J1234" s="265"/>
      <c r="K1234" s="265"/>
      <c r="L1234" s="264">
        <v>71</v>
      </c>
      <c r="M1234" s="262">
        <v>30</v>
      </c>
      <c r="N1234" s="266">
        <v>3</v>
      </c>
    </row>
    <row r="1235" spans="1:15" s="648" customFormat="1">
      <c r="A1235" s="658" t="s">
        <v>2203</v>
      </c>
      <c r="B1235" s="53" t="s">
        <v>380</v>
      </c>
      <c r="C1235" s="258" t="s">
        <v>2202</v>
      </c>
      <c r="D1235" s="62"/>
      <c r="E1235" s="261">
        <v>33</v>
      </c>
      <c r="F1235" s="262"/>
      <c r="G1235" s="262"/>
      <c r="H1235" s="263"/>
      <c r="I1235" s="264"/>
      <c r="J1235" s="265"/>
      <c r="K1235" s="265"/>
      <c r="L1235" s="264">
        <v>55</v>
      </c>
      <c r="M1235" s="262">
        <v>22</v>
      </c>
      <c r="N1235" s="266">
        <v>3</v>
      </c>
    </row>
    <row r="1236" spans="1:15" s="648" customFormat="1">
      <c r="A1236" s="652" t="s">
        <v>2196</v>
      </c>
      <c r="B1236" s="53" t="s">
        <v>380</v>
      </c>
      <c r="C1236" s="258" t="s">
        <v>1241</v>
      </c>
      <c r="D1236" s="62"/>
      <c r="E1236" s="261">
        <v>37.5</v>
      </c>
      <c r="F1236" s="262"/>
      <c r="G1236" s="262"/>
      <c r="H1236" s="263"/>
      <c r="I1236" s="264"/>
      <c r="J1236" s="265"/>
      <c r="K1236" s="265"/>
      <c r="L1236" s="264">
        <v>60.5</v>
      </c>
      <c r="M1236" s="262">
        <v>22.5</v>
      </c>
      <c r="N1236" s="266">
        <v>3</v>
      </c>
    </row>
    <row r="1237" spans="1:15" s="648" customFormat="1">
      <c r="A1237" s="652" t="s">
        <v>395</v>
      </c>
      <c r="B1237" s="53" t="s">
        <v>380</v>
      </c>
      <c r="C1237" s="258" t="s">
        <v>1241</v>
      </c>
      <c r="D1237" s="62"/>
      <c r="E1237" s="261">
        <v>46</v>
      </c>
      <c r="F1237" s="262"/>
      <c r="G1237" s="262"/>
      <c r="H1237" s="263"/>
      <c r="I1237" s="264"/>
      <c r="J1237" s="265"/>
      <c r="K1237" s="265"/>
      <c r="L1237" s="264">
        <v>79</v>
      </c>
      <c r="M1237" s="262">
        <v>33</v>
      </c>
      <c r="N1237" s="266">
        <v>3</v>
      </c>
    </row>
    <row r="1238" spans="1:15" s="648" customFormat="1" ht="16.5" customHeight="1">
      <c r="A1238" s="652" t="s">
        <v>1134</v>
      </c>
      <c r="B1238" s="53" t="s">
        <v>380</v>
      </c>
      <c r="C1238" s="258" t="s">
        <v>1931</v>
      </c>
      <c r="D1238" s="62"/>
      <c r="E1238" s="261">
        <v>46.3</v>
      </c>
      <c r="F1238" s="262"/>
      <c r="G1238" s="271"/>
      <c r="H1238" s="263"/>
      <c r="I1238" s="264"/>
      <c r="J1238" s="265"/>
      <c r="K1238" s="265"/>
      <c r="L1238" s="264">
        <v>81.3</v>
      </c>
      <c r="M1238" s="262">
        <v>35</v>
      </c>
      <c r="N1238" s="266">
        <v>2</v>
      </c>
      <c r="O1238" s="661" t="s">
        <v>2195</v>
      </c>
    </row>
    <row r="1239" spans="1:15" s="648" customFormat="1" ht="16.5" customHeight="1">
      <c r="A1239" s="652" t="s">
        <v>1778</v>
      </c>
      <c r="B1239" s="53" t="s">
        <v>380</v>
      </c>
      <c r="C1239" s="258" t="s">
        <v>1546</v>
      </c>
      <c r="D1239" s="62"/>
      <c r="E1239" s="261">
        <v>37.5</v>
      </c>
      <c r="F1239" s="262"/>
      <c r="G1239" s="271">
        <v>12</v>
      </c>
      <c r="H1239" s="263"/>
      <c r="I1239" s="264"/>
      <c r="J1239" s="265"/>
      <c r="K1239" s="265"/>
      <c r="L1239" s="264">
        <v>62.5</v>
      </c>
      <c r="M1239" s="262">
        <v>25</v>
      </c>
      <c r="N1239" s="266">
        <v>2</v>
      </c>
    </row>
    <row r="1240" spans="1:15" s="648" customFormat="1">
      <c r="A1240" s="658" t="s">
        <v>1547</v>
      </c>
      <c r="B1240" s="53" t="s">
        <v>380</v>
      </c>
      <c r="C1240" s="258" t="s">
        <v>1546</v>
      </c>
      <c r="D1240" s="62"/>
      <c r="E1240" s="261">
        <v>42.5</v>
      </c>
      <c r="F1240" s="262"/>
      <c r="G1240" s="262">
        <v>12</v>
      </c>
      <c r="H1240" s="263"/>
      <c r="I1240" s="264"/>
      <c r="J1240" s="265"/>
      <c r="K1240" s="265"/>
      <c r="L1240" s="264">
        <v>67.5</v>
      </c>
      <c r="M1240" s="262">
        <v>25</v>
      </c>
      <c r="N1240" s="266">
        <v>2</v>
      </c>
    </row>
    <row r="1241" spans="1:15" s="648" customFormat="1">
      <c r="A1241" s="652" t="s">
        <v>1548</v>
      </c>
      <c r="B1241" s="53" t="s">
        <v>380</v>
      </c>
      <c r="C1241" s="258" t="s">
        <v>1546</v>
      </c>
      <c r="D1241" s="62"/>
      <c r="E1241" s="261">
        <v>47.5</v>
      </c>
      <c r="F1241" s="262"/>
      <c r="G1241" s="262">
        <v>12</v>
      </c>
      <c r="H1241" s="263"/>
      <c r="I1241" s="264"/>
      <c r="J1241" s="265"/>
      <c r="K1241" s="265"/>
      <c r="L1241" s="264">
        <v>72.5</v>
      </c>
      <c r="M1241" s="262">
        <v>25</v>
      </c>
      <c r="N1241" s="266">
        <v>2</v>
      </c>
    </row>
    <row r="1242" spans="1:15" s="648" customFormat="1">
      <c r="A1242" s="652" t="s">
        <v>1233</v>
      </c>
      <c r="B1242" s="53" t="s">
        <v>380</v>
      </c>
      <c r="C1242" s="258" t="s">
        <v>1546</v>
      </c>
      <c r="D1242" s="62"/>
      <c r="E1242" s="261">
        <v>37.5</v>
      </c>
      <c r="F1242" s="262"/>
      <c r="G1242" s="271">
        <v>12</v>
      </c>
      <c r="H1242" s="263"/>
      <c r="I1242" s="264"/>
      <c r="J1242" s="265"/>
      <c r="K1242" s="265"/>
      <c r="L1242" s="264">
        <v>62.5</v>
      </c>
      <c r="M1242" s="262">
        <v>25</v>
      </c>
      <c r="N1242" s="266">
        <v>2</v>
      </c>
    </row>
    <row r="1243" spans="1:15" s="648" customFormat="1" ht="16.5" customHeight="1">
      <c r="A1243" s="652" t="s">
        <v>1778</v>
      </c>
      <c r="B1243" s="53" t="s">
        <v>380</v>
      </c>
      <c r="C1243" s="258" t="s">
        <v>1546</v>
      </c>
      <c r="D1243" s="62"/>
      <c r="E1243" s="261">
        <v>34.5</v>
      </c>
      <c r="F1243" s="649" t="s">
        <v>1779</v>
      </c>
      <c r="G1243" s="271">
        <v>10</v>
      </c>
      <c r="H1243" s="263"/>
      <c r="I1243" s="264"/>
      <c r="J1243" s="265"/>
      <c r="K1243" s="265"/>
      <c r="L1243" s="264">
        <v>55.5</v>
      </c>
      <c r="M1243" s="262">
        <v>21</v>
      </c>
      <c r="N1243" s="266">
        <v>2</v>
      </c>
      <c r="O1243" s="661" t="s">
        <v>1780</v>
      </c>
    </row>
    <row r="1244" spans="1:15" s="648" customFormat="1">
      <c r="A1244" s="658" t="s">
        <v>1547</v>
      </c>
      <c r="B1244" s="53" t="s">
        <v>380</v>
      </c>
      <c r="C1244" s="258" t="s">
        <v>1546</v>
      </c>
      <c r="D1244" s="62"/>
      <c r="E1244" s="261">
        <v>39.5</v>
      </c>
      <c r="F1244" s="649" t="s">
        <v>1779</v>
      </c>
      <c r="G1244" s="262">
        <v>10</v>
      </c>
      <c r="H1244" s="263"/>
      <c r="I1244" s="264"/>
      <c r="J1244" s="265"/>
      <c r="K1244" s="265"/>
      <c r="L1244" s="264">
        <v>60.5</v>
      </c>
      <c r="M1244" s="262">
        <v>21</v>
      </c>
      <c r="N1244" s="266">
        <v>2</v>
      </c>
      <c r="O1244" s="661" t="s">
        <v>1780</v>
      </c>
    </row>
    <row r="1245" spans="1:15" s="648" customFormat="1">
      <c r="A1245" s="652" t="s">
        <v>1548</v>
      </c>
      <c r="B1245" s="53" t="s">
        <v>380</v>
      </c>
      <c r="C1245" s="258" t="s">
        <v>1546</v>
      </c>
      <c r="D1245" s="62"/>
      <c r="E1245" s="261">
        <v>44.5</v>
      </c>
      <c r="F1245" s="649" t="s">
        <v>1779</v>
      </c>
      <c r="G1245" s="262">
        <v>10</v>
      </c>
      <c r="H1245" s="263"/>
      <c r="I1245" s="264"/>
      <c r="J1245" s="265"/>
      <c r="K1245" s="265"/>
      <c r="L1245" s="264">
        <v>65.5</v>
      </c>
      <c r="M1245" s="262">
        <v>21</v>
      </c>
      <c r="N1245" s="266">
        <v>2</v>
      </c>
      <c r="O1245" s="661" t="s">
        <v>1780</v>
      </c>
    </row>
    <row r="1246" spans="1:15" s="648" customFormat="1">
      <c r="A1246" s="652" t="s">
        <v>1233</v>
      </c>
      <c r="B1246" s="53" t="s">
        <v>380</v>
      </c>
      <c r="C1246" s="258" t="s">
        <v>1546</v>
      </c>
      <c r="D1246" s="62"/>
      <c r="E1246" s="261">
        <v>34.5</v>
      </c>
      <c r="F1246" s="649" t="s">
        <v>1779</v>
      </c>
      <c r="G1246" s="271">
        <v>10</v>
      </c>
      <c r="H1246" s="263"/>
      <c r="I1246" s="264"/>
      <c r="J1246" s="265"/>
      <c r="K1246" s="265"/>
      <c r="L1246" s="264">
        <v>55.5</v>
      </c>
      <c r="M1246" s="262">
        <v>21</v>
      </c>
      <c r="N1246" s="266">
        <v>2</v>
      </c>
      <c r="O1246" s="661" t="s">
        <v>1780</v>
      </c>
    </row>
    <row r="1247" spans="1:15" s="648" customFormat="1">
      <c r="A1247" s="658"/>
      <c r="B1247" s="53"/>
      <c r="C1247" s="258"/>
      <c r="D1247" s="62"/>
      <c r="E1247" s="261"/>
      <c r="F1247" s="649"/>
      <c r="G1247" s="262"/>
      <c r="H1247" s="263"/>
      <c r="I1247" s="264"/>
      <c r="J1247" s="265"/>
      <c r="K1247" s="265"/>
      <c r="L1247" s="264"/>
      <c r="M1247" s="262"/>
      <c r="N1247" s="266"/>
      <c r="O1247" s="661"/>
    </row>
    <row r="1248" spans="1:15" s="648" customFormat="1">
      <c r="A1248" s="658" t="s">
        <v>753</v>
      </c>
      <c r="B1248" s="53" t="s">
        <v>2208</v>
      </c>
      <c r="C1248" s="258" t="s">
        <v>2209</v>
      </c>
      <c r="D1248" s="62"/>
      <c r="E1248" s="261">
        <v>64.3</v>
      </c>
      <c r="F1248" s="649"/>
      <c r="G1248" s="262"/>
      <c r="H1248" s="263"/>
      <c r="I1248" s="264"/>
      <c r="J1248" s="265"/>
      <c r="K1248" s="265"/>
      <c r="L1248" s="264">
        <v>82.3</v>
      </c>
      <c r="M1248" s="262">
        <v>18</v>
      </c>
      <c r="N1248" s="266"/>
      <c r="O1248" s="661"/>
    </row>
    <row r="1249" spans="1:16" s="648" customFormat="1">
      <c r="A1249" s="658" t="s">
        <v>2211</v>
      </c>
      <c r="B1249" s="53" t="s">
        <v>2208</v>
      </c>
      <c r="C1249" s="258" t="s">
        <v>2209</v>
      </c>
      <c r="D1249" s="62"/>
      <c r="E1249" s="261">
        <v>67.3</v>
      </c>
      <c r="F1249" s="649"/>
      <c r="G1249" s="262"/>
      <c r="H1249" s="263"/>
      <c r="I1249" s="264"/>
      <c r="J1249" s="265"/>
      <c r="K1249" s="265"/>
      <c r="L1249" s="264">
        <v>89.3</v>
      </c>
      <c r="M1249" s="262">
        <v>22</v>
      </c>
      <c r="N1249" s="266"/>
      <c r="O1249" s="661"/>
    </row>
    <row r="1250" spans="1:16" s="648" customFormat="1">
      <c r="A1250" s="658" t="s">
        <v>2212</v>
      </c>
      <c r="B1250" s="53" t="s">
        <v>2208</v>
      </c>
      <c r="C1250" s="258" t="s">
        <v>2209</v>
      </c>
      <c r="D1250" s="62"/>
      <c r="E1250" s="261">
        <v>74.3</v>
      </c>
      <c r="F1250" s="649"/>
      <c r="G1250" s="262"/>
      <c r="H1250" s="263"/>
      <c r="I1250" s="264"/>
      <c r="J1250" s="265"/>
      <c r="K1250" s="265"/>
      <c r="L1250" s="264">
        <v>96.3</v>
      </c>
      <c r="M1250" s="262">
        <v>22</v>
      </c>
      <c r="N1250" s="266"/>
      <c r="O1250" s="661"/>
    </row>
    <row r="1251" spans="1:16" s="648" customFormat="1">
      <c r="A1251" s="658" t="s">
        <v>2213</v>
      </c>
      <c r="B1251" s="53" t="s">
        <v>2208</v>
      </c>
      <c r="C1251" s="258" t="s">
        <v>2209</v>
      </c>
      <c r="D1251" s="62"/>
      <c r="E1251" s="261">
        <v>85.3</v>
      </c>
      <c r="F1251" s="649"/>
      <c r="G1251" s="262"/>
      <c r="H1251" s="263"/>
      <c r="I1251" s="264"/>
      <c r="J1251" s="265"/>
      <c r="K1251" s="265"/>
      <c r="L1251" s="264">
        <v>109.3</v>
      </c>
      <c r="M1251" s="262">
        <v>24</v>
      </c>
      <c r="N1251" s="266"/>
      <c r="O1251" s="661"/>
    </row>
    <row r="1252" spans="1:16" s="648" customFormat="1">
      <c r="A1252" s="658" t="s">
        <v>2214</v>
      </c>
      <c r="B1252" s="53" t="s">
        <v>2208</v>
      </c>
      <c r="C1252" s="258" t="s">
        <v>2209</v>
      </c>
      <c r="D1252" s="62"/>
      <c r="E1252" s="261">
        <v>109.3</v>
      </c>
      <c r="F1252" s="649"/>
      <c r="G1252" s="262"/>
      <c r="H1252" s="263"/>
      <c r="I1252" s="264"/>
      <c r="J1252" s="265"/>
      <c r="K1252" s="265"/>
      <c r="L1252" s="264">
        <v>140</v>
      </c>
      <c r="M1252" s="262">
        <v>31</v>
      </c>
      <c r="N1252" s="266"/>
      <c r="O1252" s="661"/>
    </row>
    <row r="1253" spans="1:16" s="648" customFormat="1">
      <c r="A1253" s="658" t="s">
        <v>753</v>
      </c>
      <c r="B1253" s="53" t="s">
        <v>2208</v>
      </c>
      <c r="C1253" s="258" t="s">
        <v>2210</v>
      </c>
      <c r="D1253" s="62"/>
      <c r="E1253" s="261">
        <v>47</v>
      </c>
      <c r="F1253" s="649"/>
      <c r="G1253" s="262"/>
      <c r="H1253" s="263"/>
      <c r="I1253" s="264"/>
      <c r="J1253" s="265"/>
      <c r="K1253" s="265"/>
      <c r="L1253" s="264">
        <v>62</v>
      </c>
      <c r="M1253" s="262">
        <v>15</v>
      </c>
      <c r="N1253" s="266"/>
      <c r="O1253" s="661"/>
    </row>
    <row r="1254" spans="1:16" s="648" customFormat="1">
      <c r="A1254" s="658" t="s">
        <v>2211</v>
      </c>
      <c r="B1254" s="53" t="s">
        <v>2208</v>
      </c>
      <c r="C1254" s="258" t="s">
        <v>2210</v>
      </c>
      <c r="D1254" s="62"/>
      <c r="E1254" s="261">
        <v>52</v>
      </c>
      <c r="F1254" s="649"/>
      <c r="G1254" s="262"/>
      <c r="H1254" s="263"/>
      <c r="I1254" s="264"/>
      <c r="J1254" s="265"/>
      <c r="K1254" s="265"/>
      <c r="L1254" s="264">
        <v>67</v>
      </c>
      <c r="M1254" s="262">
        <v>15</v>
      </c>
      <c r="N1254" s="266"/>
      <c r="O1254" s="661"/>
    </row>
    <row r="1255" spans="1:16" s="648" customFormat="1">
      <c r="A1255" s="658" t="s">
        <v>2212</v>
      </c>
      <c r="B1255" s="53" t="s">
        <v>2208</v>
      </c>
      <c r="C1255" s="258" t="s">
        <v>2210</v>
      </c>
      <c r="D1255" s="62"/>
      <c r="E1255" s="261">
        <v>57</v>
      </c>
      <c r="F1255" s="649"/>
      <c r="G1255" s="262"/>
      <c r="H1255" s="263"/>
      <c r="I1255" s="264"/>
      <c r="J1255" s="265"/>
      <c r="K1255" s="265"/>
      <c r="L1255" s="264">
        <v>74</v>
      </c>
      <c r="M1255" s="262">
        <v>17</v>
      </c>
      <c r="N1255" s="266"/>
      <c r="O1255" s="661"/>
    </row>
    <row r="1256" spans="1:16" s="648" customFormat="1">
      <c r="A1256" s="658" t="s">
        <v>2213</v>
      </c>
      <c r="B1256" s="53" t="s">
        <v>2208</v>
      </c>
      <c r="C1256" s="258" t="s">
        <v>2210</v>
      </c>
      <c r="D1256" s="62"/>
      <c r="E1256" s="261">
        <v>65</v>
      </c>
      <c r="F1256" s="649"/>
      <c r="G1256" s="262"/>
      <c r="H1256" s="263"/>
      <c r="I1256" s="264"/>
      <c r="J1256" s="265"/>
      <c r="K1256" s="265"/>
      <c r="L1256" s="264">
        <v>85</v>
      </c>
      <c r="M1256" s="262">
        <v>20</v>
      </c>
      <c r="N1256" s="266"/>
      <c r="O1256" s="661"/>
    </row>
    <row r="1257" spans="1:16" s="648" customFormat="1">
      <c r="A1257" s="658" t="s">
        <v>2214</v>
      </c>
      <c r="B1257" s="53" t="s">
        <v>2208</v>
      </c>
      <c r="C1257" s="258" t="s">
        <v>2210</v>
      </c>
      <c r="D1257" s="62"/>
      <c r="E1257" s="261">
        <v>77</v>
      </c>
      <c r="F1257" s="649"/>
      <c r="G1257" s="262"/>
      <c r="H1257" s="263"/>
      <c r="I1257" s="264"/>
      <c r="J1257" s="265"/>
      <c r="K1257" s="265"/>
      <c r="L1257" s="264">
        <v>101</v>
      </c>
      <c r="M1257" s="262">
        <v>24</v>
      </c>
      <c r="N1257" s="266"/>
      <c r="O1257" s="661"/>
    </row>
    <row r="1258" spans="1:16" s="648" customFormat="1">
      <c r="A1258" s="652"/>
      <c r="B1258" s="53"/>
      <c r="C1258" s="258"/>
      <c r="D1258" s="62"/>
      <c r="E1258" s="261"/>
      <c r="F1258" s="649"/>
      <c r="G1258" s="271"/>
      <c r="H1258" s="263"/>
      <c r="I1258" s="264"/>
      <c r="J1258" s="265"/>
      <c r="K1258" s="265"/>
      <c r="L1258" s="264"/>
      <c r="M1258" s="262"/>
      <c r="N1258" s="266"/>
      <c r="O1258" s="661"/>
    </row>
    <row r="1259" spans="1:16" s="834" customFormat="1">
      <c r="A1259" s="805"/>
      <c r="B1259" s="53" t="s">
        <v>1549</v>
      </c>
      <c r="C1259" s="258" t="s">
        <v>2184</v>
      </c>
      <c r="D1259" s="62"/>
      <c r="E1259" s="261">
        <v>44</v>
      </c>
      <c r="F1259" s="262"/>
      <c r="G1259" s="650" t="s">
        <v>788</v>
      </c>
      <c r="H1259" s="797"/>
      <c r="I1259" s="799"/>
      <c r="J1259" s="833"/>
      <c r="K1259" s="265"/>
      <c r="L1259" s="264">
        <v>64</v>
      </c>
      <c r="M1259" s="262">
        <v>20</v>
      </c>
      <c r="N1259" s="266">
        <v>2</v>
      </c>
    </row>
    <row r="1260" spans="1:16" s="834" customFormat="1">
      <c r="A1260" s="805"/>
      <c r="B1260" s="53" t="s">
        <v>1549</v>
      </c>
      <c r="C1260" s="258" t="s">
        <v>1550</v>
      </c>
      <c r="D1260" s="62"/>
      <c r="E1260" s="261">
        <v>51</v>
      </c>
      <c r="F1260" s="262"/>
      <c r="G1260" s="650" t="s">
        <v>788</v>
      </c>
      <c r="H1260" s="797"/>
      <c r="I1260" s="799"/>
      <c r="J1260" s="833"/>
      <c r="K1260" s="265"/>
      <c r="L1260" s="264">
        <v>61</v>
      </c>
      <c r="M1260" s="262">
        <v>10</v>
      </c>
      <c r="N1260" s="266">
        <v>2</v>
      </c>
    </row>
    <row r="1261" spans="1:16" s="834" customFormat="1">
      <c r="A1261" s="835"/>
      <c r="B1261" s="53" t="s">
        <v>1549</v>
      </c>
      <c r="C1261" s="836" t="s">
        <v>1551</v>
      </c>
      <c r="D1261" s="794"/>
      <c r="E1261" s="795">
        <v>46</v>
      </c>
      <c r="F1261" s="796"/>
      <c r="G1261" s="650" t="s">
        <v>788</v>
      </c>
      <c r="H1261" s="797"/>
      <c r="I1261" s="799"/>
      <c r="J1261" s="833"/>
      <c r="K1261" s="833"/>
      <c r="L1261" s="799">
        <v>56</v>
      </c>
      <c r="M1261" s="796">
        <v>10</v>
      </c>
      <c r="N1261" s="837">
        <v>2</v>
      </c>
      <c r="P1261" s="696"/>
    </row>
    <row r="1262" spans="1:16" s="696" customFormat="1">
      <c r="B1262" s="53" t="s">
        <v>1549</v>
      </c>
      <c r="C1262" s="836" t="s">
        <v>1552</v>
      </c>
      <c r="D1262" s="794"/>
      <c r="E1262" s="795">
        <v>36</v>
      </c>
      <c r="F1262" s="796"/>
      <c r="G1262" s="650" t="s">
        <v>788</v>
      </c>
      <c r="H1262" s="797"/>
      <c r="I1262" s="799"/>
      <c r="J1262" s="833"/>
      <c r="K1262" s="833"/>
      <c r="L1262" s="799">
        <v>46</v>
      </c>
      <c r="M1262" s="796">
        <v>10</v>
      </c>
      <c r="N1262" s="837">
        <v>2</v>
      </c>
    </row>
    <row r="1263" spans="1:16" s="696" customFormat="1">
      <c r="B1263" s="53" t="s">
        <v>1549</v>
      </c>
      <c r="C1263" s="836" t="s">
        <v>1553</v>
      </c>
      <c r="D1263" s="794"/>
      <c r="E1263" s="795">
        <v>34</v>
      </c>
      <c r="F1263" s="796"/>
      <c r="G1263" s="650" t="s">
        <v>788</v>
      </c>
      <c r="H1263" s="797"/>
      <c r="I1263" s="799"/>
      <c r="J1263" s="833"/>
      <c r="K1263" s="833"/>
      <c r="L1263" s="799">
        <v>44</v>
      </c>
      <c r="M1263" s="796">
        <v>10</v>
      </c>
      <c r="N1263" s="837">
        <v>2</v>
      </c>
    </row>
    <row r="1264" spans="1:16" s="307" customFormat="1">
      <c r="A1264" s="348"/>
      <c r="B1264" s="291" t="s">
        <v>1549</v>
      </c>
      <c r="C1264" s="357" t="s">
        <v>1554</v>
      </c>
      <c r="D1264" s="358"/>
      <c r="E1264" s="359">
        <v>38</v>
      </c>
      <c r="F1264" s="360"/>
      <c r="G1264" s="360">
        <v>10</v>
      </c>
      <c r="H1264" s="361"/>
      <c r="I1264" s="362"/>
      <c r="J1264" s="363"/>
      <c r="K1264" s="363"/>
      <c r="L1264" s="362">
        <v>54</v>
      </c>
      <c r="M1264" s="360">
        <v>16</v>
      </c>
      <c r="N1264" s="364"/>
    </row>
    <row r="1265" spans="1:17" s="307" customFormat="1">
      <c r="B1265" s="356"/>
      <c r="C1265" s="357"/>
      <c r="D1265" s="358"/>
      <c r="E1265" s="359"/>
      <c r="F1265" s="360"/>
      <c r="G1265" s="360"/>
      <c r="H1265" s="361"/>
      <c r="I1265" s="362"/>
      <c r="J1265" s="363"/>
      <c r="K1265" s="363"/>
      <c r="L1265" s="362"/>
      <c r="M1265" s="360"/>
      <c r="N1265" s="364"/>
      <c r="Q1265" s="348"/>
    </row>
    <row r="1266" spans="1:17" s="307" customFormat="1">
      <c r="B1266" s="356" t="s">
        <v>1555</v>
      </c>
      <c r="C1266" s="357" t="s">
        <v>1005</v>
      </c>
      <c r="D1266" s="358"/>
      <c r="E1266" s="359">
        <v>37</v>
      </c>
      <c r="F1266" s="360"/>
      <c r="G1266" s="360"/>
      <c r="H1266" s="361"/>
      <c r="I1266" s="362"/>
      <c r="J1266" s="363"/>
      <c r="K1266" s="363"/>
      <c r="L1266" s="362">
        <v>44</v>
      </c>
      <c r="M1266" s="360">
        <v>7</v>
      </c>
      <c r="N1266" s="364"/>
    </row>
    <row r="1267" spans="1:17" s="307" customFormat="1">
      <c r="B1267" s="356" t="s">
        <v>1556</v>
      </c>
      <c r="C1267" s="357" t="s">
        <v>1557</v>
      </c>
      <c r="D1267" s="358"/>
      <c r="E1267" s="359">
        <v>56</v>
      </c>
      <c r="F1267" s="360"/>
      <c r="G1267" s="360"/>
      <c r="H1267" s="361"/>
      <c r="I1267" s="362"/>
      <c r="J1267" s="363"/>
      <c r="K1267" s="363"/>
      <c r="L1267" s="362">
        <v>36</v>
      </c>
      <c r="M1267" s="360">
        <v>20</v>
      </c>
      <c r="N1267" s="364"/>
    </row>
    <row r="1268" spans="1:17" s="307" customFormat="1">
      <c r="A1268" s="307" t="s">
        <v>1263</v>
      </c>
      <c r="B1268" s="356" t="s">
        <v>1558</v>
      </c>
      <c r="C1268" s="357" t="s">
        <v>1619</v>
      </c>
      <c r="D1268" s="358"/>
      <c r="E1268" s="359">
        <v>64</v>
      </c>
      <c r="F1268" s="360"/>
      <c r="G1268" s="360"/>
      <c r="H1268" s="361"/>
      <c r="I1268" s="362"/>
      <c r="J1268" s="363"/>
      <c r="K1268" s="363"/>
      <c r="L1268" s="362">
        <v>96</v>
      </c>
      <c r="M1268" s="360">
        <v>32</v>
      </c>
      <c r="N1268" s="364"/>
    </row>
    <row r="1269" spans="1:17" s="307" customFormat="1">
      <c r="A1269" s="307" t="s">
        <v>1620</v>
      </c>
      <c r="B1269" s="356" t="s">
        <v>1558</v>
      </c>
      <c r="C1269" s="357" t="s">
        <v>1619</v>
      </c>
      <c r="D1269" s="358"/>
      <c r="E1269" s="359">
        <v>88</v>
      </c>
      <c r="F1269" s="360"/>
      <c r="G1269" s="360"/>
      <c r="H1269" s="361"/>
      <c r="I1269" s="362"/>
      <c r="J1269" s="363"/>
      <c r="K1269" s="363"/>
      <c r="L1269" s="362">
        <v>135</v>
      </c>
      <c r="M1269" s="360">
        <v>47</v>
      </c>
      <c r="N1269" s="364"/>
    </row>
    <row r="1270" spans="1:17" s="307" customFormat="1">
      <c r="A1270" s="307" t="s">
        <v>29</v>
      </c>
      <c r="B1270" s="356" t="s">
        <v>1558</v>
      </c>
      <c r="C1270" s="357" t="s">
        <v>1619</v>
      </c>
      <c r="D1270" s="358"/>
      <c r="E1270" s="359">
        <v>116</v>
      </c>
      <c r="F1270" s="360"/>
      <c r="G1270" s="360"/>
      <c r="H1270" s="361"/>
      <c r="I1270" s="362"/>
      <c r="J1270" s="363"/>
      <c r="K1270" s="363"/>
      <c r="L1270" s="362">
        <v>176</v>
      </c>
      <c r="M1270" s="360">
        <v>60</v>
      </c>
      <c r="N1270" s="364"/>
      <c r="P1270" s="529"/>
    </row>
    <row r="1271" spans="1:17" s="675" customFormat="1">
      <c r="A1271" s="652" t="s">
        <v>1560</v>
      </c>
      <c r="B1271" s="840" t="s">
        <v>1558</v>
      </c>
      <c r="C1271" s="836" t="s">
        <v>1559</v>
      </c>
      <c r="D1271" s="794"/>
      <c r="E1271" s="795">
        <v>43.5</v>
      </c>
      <c r="F1271" s="796"/>
      <c r="G1271" s="650" t="s">
        <v>788</v>
      </c>
      <c r="H1271" s="797"/>
      <c r="I1271" s="799"/>
      <c r="J1271" s="833"/>
      <c r="K1271" s="833"/>
      <c r="L1271" s="799">
        <v>59.5</v>
      </c>
      <c r="M1271" s="796">
        <v>16</v>
      </c>
      <c r="N1271" s="837"/>
      <c r="O1271" s="841"/>
    </row>
    <row r="1272" spans="1:17" s="675" customFormat="1">
      <c r="A1272" s="652" t="s">
        <v>1561</v>
      </c>
      <c r="B1272" s="840" t="s">
        <v>1558</v>
      </c>
      <c r="C1272" s="836" t="s">
        <v>1559</v>
      </c>
      <c r="D1272" s="794"/>
      <c r="E1272" s="795">
        <v>55.5</v>
      </c>
      <c r="F1272" s="796"/>
      <c r="G1272" s="796"/>
      <c r="H1272" s="797"/>
      <c r="I1272" s="799"/>
      <c r="J1272" s="833"/>
      <c r="K1272" s="833"/>
      <c r="L1272" s="799">
        <v>78.5</v>
      </c>
      <c r="M1272" s="796">
        <v>23</v>
      </c>
      <c r="N1272" s="837"/>
      <c r="O1272" s="678"/>
    </row>
    <row r="1273" spans="1:17" s="675" customFormat="1">
      <c r="A1273" s="652" t="s">
        <v>1562</v>
      </c>
      <c r="B1273" s="840" t="s">
        <v>1558</v>
      </c>
      <c r="C1273" s="836" t="s">
        <v>1559</v>
      </c>
      <c r="D1273" s="794"/>
      <c r="E1273" s="795">
        <v>74.5</v>
      </c>
      <c r="F1273" s="796"/>
      <c r="G1273" s="796"/>
      <c r="H1273" s="797"/>
      <c r="I1273" s="799"/>
      <c r="J1273" s="833"/>
      <c r="K1273" s="833"/>
      <c r="L1273" s="799">
        <v>109.5</v>
      </c>
      <c r="M1273" s="796">
        <v>35</v>
      </c>
      <c r="N1273" s="837"/>
    </row>
    <row r="1274" spans="1:17" s="675" customFormat="1">
      <c r="A1274" s="652" t="s">
        <v>1563</v>
      </c>
      <c r="B1274" s="840" t="s">
        <v>1558</v>
      </c>
      <c r="C1274" s="836" t="s">
        <v>1559</v>
      </c>
      <c r="D1274" s="794"/>
      <c r="E1274" s="795">
        <v>98.5</v>
      </c>
      <c r="F1274" s="796"/>
      <c r="G1274" s="796"/>
      <c r="H1274" s="797"/>
      <c r="I1274" s="799"/>
      <c r="J1274" s="833"/>
      <c r="K1274" s="833"/>
      <c r="L1274" s="799">
        <v>153.5</v>
      </c>
      <c r="M1274" s="796">
        <v>55</v>
      </c>
      <c r="N1274" s="837"/>
    </row>
    <row r="1275" spans="1:17" s="307" customFormat="1">
      <c r="A1275" s="613"/>
      <c r="B1275" s="356"/>
      <c r="C1275" s="357"/>
      <c r="D1275" s="358"/>
      <c r="E1275" s="359"/>
      <c r="F1275" s="360"/>
      <c r="G1275" s="360"/>
      <c r="H1275" s="361"/>
      <c r="I1275" s="362"/>
      <c r="J1275" s="363"/>
      <c r="K1275" s="363"/>
      <c r="L1275" s="362"/>
      <c r="M1275" s="360"/>
      <c r="N1275" s="364"/>
    </row>
    <row r="1276" spans="1:17" s="307" customFormat="1">
      <c r="A1276" s="613" t="s">
        <v>1684</v>
      </c>
      <c r="B1276" s="356" t="s">
        <v>1682</v>
      </c>
      <c r="C1276" s="357" t="s">
        <v>1683</v>
      </c>
      <c r="D1276" s="358"/>
      <c r="E1276" s="359">
        <v>32</v>
      </c>
      <c r="F1276" s="360"/>
      <c r="G1276" s="360"/>
      <c r="H1276" s="361"/>
      <c r="I1276" s="362"/>
      <c r="J1276" s="363"/>
      <c r="K1276" s="363"/>
      <c r="L1276" s="362">
        <v>52</v>
      </c>
      <c r="M1276" s="360">
        <v>20</v>
      </c>
      <c r="N1276" s="364"/>
    </row>
    <row r="1277" spans="1:17" s="307" customFormat="1">
      <c r="A1277" s="613" t="s">
        <v>40</v>
      </c>
      <c r="B1277" s="356" t="s">
        <v>1682</v>
      </c>
      <c r="C1277" s="357" t="s">
        <v>1683</v>
      </c>
      <c r="D1277" s="358"/>
      <c r="E1277" s="359">
        <v>38</v>
      </c>
      <c r="F1277" s="360"/>
      <c r="G1277" s="360"/>
      <c r="H1277" s="361"/>
      <c r="I1277" s="362"/>
      <c r="J1277" s="363"/>
      <c r="K1277" s="363"/>
      <c r="L1277" s="362">
        <v>62</v>
      </c>
      <c r="M1277" s="360">
        <v>16</v>
      </c>
      <c r="N1277" s="364"/>
    </row>
    <row r="1278" spans="1:17" s="307" customFormat="1">
      <c r="A1278" s="613"/>
      <c r="B1278" s="356" t="s">
        <v>1682</v>
      </c>
      <c r="C1278" s="357" t="s">
        <v>1685</v>
      </c>
      <c r="D1278" s="358"/>
      <c r="E1278" s="359">
        <v>42</v>
      </c>
      <c r="F1278" s="360"/>
      <c r="G1278" s="360"/>
      <c r="H1278" s="361"/>
      <c r="I1278" s="362"/>
      <c r="J1278" s="363"/>
      <c r="K1278" s="363"/>
      <c r="L1278" s="362">
        <v>62</v>
      </c>
      <c r="M1278" s="360">
        <v>20</v>
      </c>
      <c r="N1278" s="364"/>
    </row>
    <row r="1279" spans="1:17" s="307" customFormat="1">
      <c r="A1279" s="613"/>
      <c r="B1279" s="356" t="s">
        <v>1682</v>
      </c>
      <c r="C1279" s="357" t="s">
        <v>1686</v>
      </c>
      <c r="D1279" s="358"/>
      <c r="E1279" s="359">
        <v>42</v>
      </c>
      <c r="F1279" s="360"/>
      <c r="G1279" s="360"/>
      <c r="H1279" s="361"/>
      <c r="I1279" s="362"/>
      <c r="J1279" s="363"/>
      <c r="K1279" s="363"/>
      <c r="L1279" s="362">
        <v>64</v>
      </c>
      <c r="M1279" s="360">
        <v>22</v>
      </c>
      <c r="N1279" s="364"/>
    </row>
    <row r="1280" spans="1:17" s="307" customFormat="1">
      <c r="A1280" s="613"/>
      <c r="B1280" s="356" t="s">
        <v>1682</v>
      </c>
      <c r="C1280" s="357" t="s">
        <v>1687</v>
      </c>
      <c r="D1280" s="358"/>
      <c r="E1280" s="359">
        <v>40</v>
      </c>
      <c r="F1280" s="360"/>
      <c r="G1280" s="360"/>
      <c r="H1280" s="361"/>
      <c r="I1280" s="362"/>
      <c r="J1280" s="363"/>
      <c r="K1280" s="363"/>
      <c r="L1280" s="362">
        <v>67</v>
      </c>
      <c r="M1280" s="360">
        <v>37</v>
      </c>
      <c r="N1280" s="364"/>
    </row>
    <row r="1281" spans="1:14" s="307" customFormat="1">
      <c r="A1281" s="613" t="s">
        <v>1689</v>
      </c>
      <c r="B1281" s="356" t="s">
        <v>1682</v>
      </c>
      <c r="C1281" s="357" t="s">
        <v>1688</v>
      </c>
      <c r="D1281" s="358"/>
      <c r="E1281" s="359">
        <v>59.5</v>
      </c>
      <c r="F1281" s="360"/>
      <c r="G1281" s="360"/>
      <c r="H1281" s="361"/>
      <c r="I1281" s="362"/>
      <c r="J1281" s="363"/>
      <c r="K1281" s="363"/>
      <c r="L1281" s="362">
        <v>102</v>
      </c>
      <c r="M1281" s="360">
        <v>42.5</v>
      </c>
      <c r="N1281" s="364"/>
    </row>
    <row r="1282" spans="1:14" s="307" customFormat="1">
      <c r="A1282" s="613" t="s">
        <v>1690</v>
      </c>
      <c r="B1282" s="356" t="s">
        <v>1682</v>
      </c>
      <c r="C1282" s="357" t="s">
        <v>1688</v>
      </c>
      <c r="D1282" s="358"/>
      <c r="E1282" s="359">
        <v>72</v>
      </c>
      <c r="F1282" s="360"/>
      <c r="G1282" s="360"/>
      <c r="H1282" s="361"/>
      <c r="I1282" s="362"/>
      <c r="J1282" s="363"/>
      <c r="K1282" s="363"/>
      <c r="L1282" s="362">
        <v>127</v>
      </c>
      <c r="M1282" s="360">
        <v>55</v>
      </c>
      <c r="N1282" s="364"/>
    </row>
    <row r="1283" spans="1:14" s="307" customFormat="1">
      <c r="A1283" s="613" t="s">
        <v>78</v>
      </c>
      <c r="B1283" s="356" t="s">
        <v>1682</v>
      </c>
      <c r="C1283" s="357" t="s">
        <v>1691</v>
      </c>
      <c r="D1283" s="358"/>
      <c r="E1283" s="359">
        <v>68</v>
      </c>
      <c r="F1283" s="360"/>
      <c r="G1283" s="360"/>
      <c r="H1283" s="361"/>
      <c r="I1283" s="362"/>
      <c r="J1283" s="363"/>
      <c r="K1283" s="363"/>
      <c r="L1283" s="362">
        <v>108</v>
      </c>
      <c r="M1283" s="360">
        <v>40</v>
      </c>
      <c r="N1283" s="364"/>
    </row>
    <row r="1284" spans="1:14" s="307" customFormat="1">
      <c r="A1284" s="613" t="s">
        <v>395</v>
      </c>
      <c r="B1284" s="356" t="s">
        <v>1682</v>
      </c>
      <c r="C1284" s="357" t="s">
        <v>1691</v>
      </c>
      <c r="D1284" s="358"/>
      <c r="E1284" s="359">
        <v>88</v>
      </c>
      <c r="F1284" s="360"/>
      <c r="G1284" s="360"/>
      <c r="H1284" s="361"/>
      <c r="I1284" s="362"/>
      <c r="J1284" s="363"/>
      <c r="K1284" s="363"/>
      <c r="L1284" s="362">
        <v>140</v>
      </c>
      <c r="M1284" s="360">
        <v>52</v>
      </c>
      <c r="N1284" s="364"/>
    </row>
    <row r="1285" spans="1:14" s="307" customFormat="1">
      <c r="A1285" s="613"/>
      <c r="B1285" s="356"/>
      <c r="C1285" s="357"/>
      <c r="D1285" s="358"/>
      <c r="E1285" s="359"/>
      <c r="F1285" s="360"/>
      <c r="G1285" s="360"/>
      <c r="H1285" s="361"/>
      <c r="I1285" s="362"/>
      <c r="J1285" s="363"/>
      <c r="K1285" s="363"/>
      <c r="L1285" s="362"/>
      <c r="M1285" s="360"/>
      <c r="N1285" s="364"/>
    </row>
    <row r="1286" spans="1:14" s="307" customFormat="1">
      <c r="A1286" s="613"/>
      <c r="B1286" s="356"/>
      <c r="C1286" s="357"/>
      <c r="D1286" s="358"/>
      <c r="E1286" s="359"/>
      <c r="F1286" s="360"/>
      <c r="G1286" s="360"/>
      <c r="H1286" s="361"/>
      <c r="I1286" s="362"/>
      <c r="J1286" s="363"/>
      <c r="K1286" s="363"/>
      <c r="L1286" s="362"/>
      <c r="M1286" s="360"/>
      <c r="N1286" s="364"/>
    </row>
    <row r="1287" spans="1:14" s="307" customFormat="1">
      <c r="A1287" s="613"/>
      <c r="B1287" s="356"/>
      <c r="C1287" s="357"/>
      <c r="D1287" s="358"/>
      <c r="E1287" s="359"/>
      <c r="F1287" s="360"/>
      <c r="G1287" s="360"/>
      <c r="H1287" s="361"/>
      <c r="I1287" s="362"/>
      <c r="J1287" s="363"/>
      <c r="K1287" s="363"/>
      <c r="L1287" s="362"/>
      <c r="M1287" s="360"/>
      <c r="N1287" s="364"/>
    </row>
    <row r="1288" spans="1:14" s="307" customFormat="1">
      <c r="A1288" s="613"/>
      <c r="B1288" s="356"/>
      <c r="C1288" s="357"/>
      <c r="D1288" s="358"/>
      <c r="E1288" s="359"/>
      <c r="F1288" s="360"/>
      <c r="G1288" s="360"/>
      <c r="H1288" s="361"/>
      <c r="I1288" s="362"/>
      <c r="J1288" s="363"/>
      <c r="K1288" s="363"/>
      <c r="L1288" s="362"/>
      <c r="M1288" s="360"/>
      <c r="N1288" s="364"/>
    </row>
    <row r="1289" spans="1:14" s="307" customFormat="1">
      <c r="A1289" s="613"/>
      <c r="B1289" s="356"/>
      <c r="C1289" s="357"/>
      <c r="D1289" s="358"/>
      <c r="E1289" s="359"/>
      <c r="F1289" s="360"/>
      <c r="G1289" s="360"/>
      <c r="H1289" s="361"/>
      <c r="I1289" s="362"/>
      <c r="J1289" s="363"/>
      <c r="K1289" s="363"/>
      <c r="L1289" s="362"/>
      <c r="M1289" s="360"/>
      <c r="N1289" s="364"/>
    </row>
    <row r="1290" spans="1:14" s="307" customFormat="1">
      <c r="A1290" s="613"/>
      <c r="B1290" s="356"/>
      <c r="C1290" s="357"/>
      <c r="D1290" s="358"/>
      <c r="E1290" s="359"/>
      <c r="F1290" s="360"/>
      <c r="G1290" s="360"/>
      <c r="H1290" s="361"/>
      <c r="I1290" s="362"/>
      <c r="J1290" s="363"/>
      <c r="K1290" s="363"/>
      <c r="L1290" s="362"/>
      <c r="M1290" s="360"/>
      <c r="N1290" s="364"/>
    </row>
    <row r="1291" spans="1:14" s="307" customFormat="1">
      <c r="A1291" s="613"/>
      <c r="B1291" s="356"/>
      <c r="C1291" s="357"/>
      <c r="D1291" s="358"/>
      <c r="E1291" s="359"/>
      <c r="F1291" s="360"/>
      <c r="G1291" s="360"/>
      <c r="H1291" s="361"/>
      <c r="I1291" s="362"/>
      <c r="J1291" s="363"/>
      <c r="K1291" s="363"/>
      <c r="L1291" s="362"/>
      <c r="M1291" s="360"/>
      <c r="N1291" s="364"/>
    </row>
    <row r="1292" spans="1:14" s="307" customFormat="1">
      <c r="A1292" s="613"/>
      <c r="B1292" s="356"/>
      <c r="C1292" s="357"/>
      <c r="D1292" s="358"/>
      <c r="E1292" s="359"/>
      <c r="F1292" s="360"/>
      <c r="G1292" s="360"/>
      <c r="H1292" s="361"/>
      <c r="I1292" s="362"/>
      <c r="J1292" s="363"/>
      <c r="K1292" s="363"/>
      <c r="L1292" s="362"/>
      <c r="M1292" s="360"/>
      <c r="N1292" s="364"/>
    </row>
    <row r="1293" spans="1:14" s="307" customFormat="1">
      <c r="A1293" s="613"/>
      <c r="B1293" s="356"/>
      <c r="C1293" s="357"/>
      <c r="D1293" s="358"/>
      <c r="E1293" s="359"/>
      <c r="F1293" s="360"/>
      <c r="G1293" s="360"/>
      <c r="H1293" s="361"/>
      <c r="I1293" s="362"/>
      <c r="J1293" s="363"/>
      <c r="K1293" s="363"/>
      <c r="L1293" s="362"/>
      <c r="M1293" s="360"/>
      <c r="N1293" s="364"/>
    </row>
    <row r="1294" spans="1:14" s="307" customFormat="1">
      <c r="A1294" s="613"/>
      <c r="B1294" s="356"/>
      <c r="C1294" s="357"/>
      <c r="D1294" s="358"/>
      <c r="E1294" s="359"/>
      <c r="F1294" s="360"/>
      <c r="G1294" s="360"/>
      <c r="H1294" s="361"/>
      <c r="I1294" s="362"/>
      <c r="J1294" s="363"/>
      <c r="K1294" s="363"/>
      <c r="L1294" s="362"/>
      <c r="M1294" s="360"/>
      <c r="N1294" s="364"/>
    </row>
    <row r="1295" spans="1:14" s="307" customFormat="1">
      <c r="A1295" s="613"/>
      <c r="B1295" s="356"/>
      <c r="C1295" s="357"/>
      <c r="D1295" s="358"/>
      <c r="E1295" s="359"/>
      <c r="F1295" s="360"/>
      <c r="G1295" s="360"/>
      <c r="H1295" s="361"/>
      <c r="I1295" s="362"/>
      <c r="J1295" s="363"/>
      <c r="K1295" s="363"/>
      <c r="L1295" s="362"/>
      <c r="M1295" s="360"/>
      <c r="N1295" s="364"/>
    </row>
    <row r="1296" spans="1:14" s="307" customFormat="1">
      <c r="A1296" s="613"/>
      <c r="B1296" s="356"/>
      <c r="C1296" s="357"/>
      <c r="D1296" s="358"/>
      <c r="E1296" s="359"/>
      <c r="F1296" s="360"/>
      <c r="G1296" s="360"/>
      <c r="H1296" s="361"/>
      <c r="I1296" s="362"/>
      <c r="J1296" s="363"/>
      <c r="K1296" s="363"/>
      <c r="L1296" s="362"/>
      <c r="M1296" s="360"/>
      <c r="N1296" s="364"/>
    </row>
    <row r="1297" spans="1:15" s="307" customFormat="1">
      <c r="A1297" s="613"/>
      <c r="B1297" s="356"/>
      <c r="C1297" s="357"/>
      <c r="D1297" s="358"/>
      <c r="E1297" s="359"/>
      <c r="F1297" s="360"/>
      <c r="G1297" s="360"/>
      <c r="H1297" s="361"/>
      <c r="I1297" s="362"/>
      <c r="J1297" s="363"/>
      <c r="K1297" s="363"/>
      <c r="L1297" s="362"/>
      <c r="M1297" s="360"/>
      <c r="N1297" s="364"/>
    </row>
    <row r="1298" spans="1:15" s="307" customFormat="1">
      <c r="A1298" s="613"/>
      <c r="B1298" s="356"/>
      <c r="C1298" s="357"/>
      <c r="D1298" s="358"/>
      <c r="E1298" s="359"/>
      <c r="F1298" s="360"/>
      <c r="G1298" s="360"/>
      <c r="H1298" s="361"/>
      <c r="I1298" s="362"/>
      <c r="J1298" s="363"/>
      <c r="K1298" s="363"/>
      <c r="L1298" s="362"/>
      <c r="M1298" s="360"/>
      <c r="N1298" s="364"/>
    </row>
    <row r="1299" spans="1:15" s="307" customFormat="1">
      <c r="A1299" s="613"/>
      <c r="B1299" s="356"/>
      <c r="C1299" s="357"/>
      <c r="D1299" s="358"/>
      <c r="E1299" s="359"/>
      <c r="F1299" s="360"/>
      <c r="G1299" s="360"/>
      <c r="H1299" s="361"/>
      <c r="I1299" s="362"/>
      <c r="J1299" s="363"/>
      <c r="K1299" s="363"/>
      <c r="L1299" s="362"/>
      <c r="M1299" s="360"/>
      <c r="N1299" s="364"/>
    </row>
    <row r="1300" spans="1:15" s="307" customFormat="1">
      <c r="A1300" s="613"/>
      <c r="B1300" s="356"/>
      <c r="C1300" s="357"/>
      <c r="D1300" s="358"/>
      <c r="E1300" s="359"/>
      <c r="F1300" s="360"/>
      <c r="G1300" s="360"/>
      <c r="H1300" s="361"/>
      <c r="I1300" s="362"/>
      <c r="J1300" s="363"/>
      <c r="K1300" s="363"/>
      <c r="L1300" s="362"/>
      <c r="M1300" s="360"/>
      <c r="N1300" s="364"/>
    </row>
    <row r="1301" spans="1:15" s="307" customFormat="1">
      <c r="A1301" s="613"/>
      <c r="B1301" s="356"/>
      <c r="C1301" s="357"/>
      <c r="D1301" s="358"/>
      <c r="E1301" s="359"/>
      <c r="F1301" s="360"/>
      <c r="G1301" s="360"/>
      <c r="H1301" s="361"/>
      <c r="I1301" s="362"/>
      <c r="J1301" s="363"/>
      <c r="K1301" s="363"/>
      <c r="L1301" s="362"/>
      <c r="M1301" s="360"/>
      <c r="N1301" s="364"/>
    </row>
    <row r="1302" spans="1:15" s="307" customFormat="1">
      <c r="A1302" s="613"/>
      <c r="B1302" s="356"/>
      <c r="C1302" s="357"/>
      <c r="D1302" s="358"/>
      <c r="E1302" s="359"/>
      <c r="F1302" s="360"/>
      <c r="G1302" s="360"/>
      <c r="H1302" s="361"/>
      <c r="I1302" s="362"/>
      <c r="J1302" s="363"/>
      <c r="K1302" s="363"/>
      <c r="L1302" s="362"/>
      <c r="M1302" s="360"/>
      <c r="N1302" s="364"/>
    </row>
    <row r="1303" spans="1:15" s="307" customFormat="1">
      <c r="A1303" s="613"/>
      <c r="B1303" s="356"/>
      <c r="C1303" s="357"/>
      <c r="D1303" s="358"/>
      <c r="E1303" s="359"/>
      <c r="F1303" s="360"/>
      <c r="G1303" s="360"/>
      <c r="H1303" s="361"/>
      <c r="I1303" s="362"/>
      <c r="J1303" s="363"/>
      <c r="K1303" s="363"/>
      <c r="L1303" s="362"/>
      <c r="M1303" s="360"/>
      <c r="N1303" s="364"/>
    </row>
    <row r="1304" spans="1:15" s="307" customFormat="1">
      <c r="B1304" s="356"/>
      <c r="C1304" s="357"/>
      <c r="D1304" s="358"/>
      <c r="E1304" s="359"/>
      <c r="F1304" s="360"/>
      <c r="G1304" s="360"/>
      <c r="H1304" s="361"/>
      <c r="I1304" s="362"/>
      <c r="J1304" s="363"/>
      <c r="K1304" s="363"/>
      <c r="L1304" s="362"/>
      <c r="M1304" s="360"/>
      <c r="N1304" s="364"/>
      <c r="O1304" s="529"/>
    </row>
    <row r="1305" spans="1:15" s="396" customFormat="1">
      <c r="A1305" s="739" t="s">
        <v>1607</v>
      </c>
      <c r="B1305" s="739"/>
      <c r="C1305" s="739">
        <v>8</v>
      </c>
      <c r="D1305" s="739" t="s">
        <v>1617</v>
      </c>
      <c r="E1305" s="739" t="s">
        <v>1401</v>
      </c>
      <c r="F1305" s="739"/>
      <c r="G1305" s="739" t="s">
        <v>1402</v>
      </c>
      <c r="H1305" s="739"/>
      <c r="I1305" s="739"/>
      <c r="J1305" s="601"/>
      <c r="K1305" s="601"/>
      <c r="L1305" s="601"/>
      <c r="M1305" s="601"/>
      <c r="N1305" s="601"/>
    </row>
    <row r="1306" spans="1:15" s="396" customFormat="1">
      <c r="A1306" s="827" t="s">
        <v>2147</v>
      </c>
      <c r="B1306" s="827" t="s">
        <v>1608</v>
      </c>
      <c r="C1306" s="739">
        <v>16</v>
      </c>
      <c r="D1306" s="739"/>
      <c r="E1306" s="739" t="s">
        <v>1403</v>
      </c>
      <c r="F1306" s="739"/>
      <c r="G1306" s="739" t="s">
        <v>1404</v>
      </c>
      <c r="H1306" s="739"/>
      <c r="I1306" s="739"/>
      <c r="J1306" s="601"/>
      <c r="K1306" s="601"/>
      <c r="L1306" s="601"/>
      <c r="M1306" s="601"/>
      <c r="N1306" s="601"/>
    </row>
    <row r="1307" spans="1:15" s="396" customFormat="1">
      <c r="A1307" s="739" t="s">
        <v>225</v>
      </c>
      <c r="B1307" s="739"/>
      <c r="C1307" s="739">
        <v>16.100000000000001</v>
      </c>
      <c r="D1307" s="739"/>
      <c r="E1307" s="739" t="s">
        <v>1405</v>
      </c>
      <c r="F1307" s="739"/>
      <c r="G1307" s="739" t="s">
        <v>1406</v>
      </c>
      <c r="H1307" s="739"/>
      <c r="I1307" s="739"/>
      <c r="J1307" s="601"/>
      <c r="K1307" s="601"/>
      <c r="L1307" s="601"/>
      <c r="M1307" s="601"/>
      <c r="N1307" s="601"/>
    </row>
    <row r="1308" spans="1:15" s="396" customFormat="1">
      <c r="A1308" s="739" t="s">
        <v>1618</v>
      </c>
      <c r="B1308" s="739"/>
      <c r="C1308" s="739"/>
      <c r="D1308" s="739"/>
      <c r="E1308" s="739"/>
      <c r="F1308" s="739"/>
      <c r="G1308" s="739" t="s">
        <v>1407</v>
      </c>
      <c r="H1308" s="739"/>
      <c r="I1308" s="739"/>
      <c r="J1308" s="601"/>
      <c r="K1308" s="601"/>
      <c r="L1308" s="601"/>
      <c r="M1308" s="601"/>
      <c r="N1308" s="601"/>
      <c r="O1308" s="396" t="s">
        <v>2155</v>
      </c>
    </row>
    <row r="1309" spans="1:15" s="396" customFormat="1">
      <c r="A1309" s="739" t="s">
        <v>1943</v>
      </c>
      <c r="B1309" s="739"/>
      <c r="C1309" s="739">
        <v>12</v>
      </c>
      <c r="D1309" s="739"/>
      <c r="E1309" s="739"/>
      <c r="F1309" s="739"/>
      <c r="G1309" s="739"/>
      <c r="H1309" s="739"/>
      <c r="I1309" s="739"/>
      <c r="J1309" s="601"/>
      <c r="K1309" s="601"/>
      <c r="L1309" s="601"/>
      <c r="M1309" s="601"/>
      <c r="N1309" s="601"/>
    </row>
    <row r="1310" spans="1:15" s="396" customFormat="1">
      <c r="A1310" s="739" t="s">
        <v>1408</v>
      </c>
      <c r="B1310" s="739"/>
      <c r="C1310" s="739">
        <v>8</v>
      </c>
      <c r="D1310" s="739"/>
      <c r="E1310" s="739" t="s">
        <v>278</v>
      </c>
      <c r="F1310" s="739"/>
      <c r="G1310" s="739">
        <v>13.9</v>
      </c>
      <c r="H1310" s="739"/>
      <c r="I1310" s="739"/>
      <c r="J1310" s="601"/>
      <c r="K1310" s="601"/>
      <c r="L1310" s="601"/>
      <c r="M1310" s="601"/>
      <c r="N1310" s="601"/>
    </row>
    <row r="1311" spans="1:15" s="396" customFormat="1">
      <c r="A1311" s="739" t="s">
        <v>227</v>
      </c>
      <c r="B1311" s="739"/>
      <c r="C1311" s="739">
        <v>58</v>
      </c>
      <c r="D1311" s="739"/>
      <c r="E1311" s="739" t="s">
        <v>1610</v>
      </c>
      <c r="F1311" s="739"/>
      <c r="G1311" s="739">
        <v>8.5</v>
      </c>
      <c r="H1311" s="739"/>
      <c r="I1311" s="739"/>
      <c r="J1311" s="601"/>
      <c r="K1311" s="601"/>
      <c r="L1311" s="601"/>
      <c r="M1311" s="601"/>
      <c r="N1311" s="601"/>
    </row>
    <row r="1312" spans="1:15" s="396" customFormat="1">
      <c r="A1312" s="739" t="s">
        <v>228</v>
      </c>
      <c r="B1312" s="739"/>
      <c r="C1312" s="739">
        <v>58</v>
      </c>
      <c r="D1312" s="739"/>
      <c r="E1312" s="739" t="s">
        <v>146</v>
      </c>
      <c r="F1312" s="739"/>
      <c r="G1312" s="739">
        <v>14.4</v>
      </c>
      <c r="H1312" s="739"/>
      <c r="I1312" s="739"/>
      <c r="J1312" s="601"/>
      <c r="K1312" s="601"/>
      <c r="L1312" s="601"/>
      <c r="M1312" s="601"/>
      <c r="N1312" s="601"/>
    </row>
    <row r="1313" spans="1:14" s="396" customFormat="1">
      <c r="A1313" s="739" t="s">
        <v>1409</v>
      </c>
      <c r="B1313" s="739"/>
      <c r="C1313" s="739">
        <v>65</v>
      </c>
      <c r="D1313" s="739"/>
      <c r="E1313" s="739" t="s">
        <v>1611</v>
      </c>
      <c r="F1313" s="739"/>
      <c r="G1313" s="739">
        <v>7</v>
      </c>
      <c r="H1313" s="739"/>
      <c r="I1313" s="739"/>
      <c r="J1313" s="601"/>
      <c r="K1313" s="601"/>
      <c r="L1313" s="601"/>
      <c r="M1313" s="601"/>
      <c r="N1313" s="601"/>
    </row>
    <row r="1314" spans="1:14" s="396" customFormat="1">
      <c r="A1314" s="739"/>
      <c r="B1314" s="739"/>
      <c r="C1314" s="739"/>
      <c r="D1314" s="739"/>
      <c r="E1314" s="739"/>
      <c r="F1314" s="739" t="s">
        <v>147</v>
      </c>
      <c r="G1314" s="739"/>
      <c r="H1314" s="739" t="s">
        <v>1612</v>
      </c>
      <c r="I1314" s="739" t="s">
        <v>1410</v>
      </c>
      <c r="J1314" s="601"/>
      <c r="K1314" s="601"/>
      <c r="L1314" s="601"/>
      <c r="M1314" s="601"/>
      <c r="N1314" s="601"/>
    </row>
    <row r="1315" spans="1:14" s="396" customFormat="1">
      <c r="A1315" s="739" t="s">
        <v>553</v>
      </c>
      <c r="B1315" s="739"/>
      <c r="C1315" s="739"/>
      <c r="D1315" s="739"/>
      <c r="E1315" s="739">
        <v>7.4</v>
      </c>
      <c r="F1315" s="739" t="s">
        <v>148</v>
      </c>
      <c r="G1315" s="739"/>
      <c r="H1315" s="739">
        <v>9</v>
      </c>
      <c r="I1315" s="739"/>
      <c r="J1315" s="601"/>
      <c r="K1315" s="601"/>
      <c r="L1315" s="601"/>
      <c r="M1315" s="601"/>
      <c r="N1315" s="601"/>
    </row>
    <row r="1316" spans="1:14" s="396" customFormat="1">
      <c r="A1316" s="739" t="s">
        <v>1609</v>
      </c>
      <c r="B1316" s="739"/>
      <c r="C1316" s="739">
        <v>6</v>
      </c>
      <c r="D1316" s="739"/>
      <c r="E1316" s="739"/>
      <c r="F1316" s="739" t="s">
        <v>1380</v>
      </c>
      <c r="G1316" s="739"/>
      <c r="H1316" s="739">
        <v>6</v>
      </c>
      <c r="I1316" s="739"/>
      <c r="J1316" s="601"/>
      <c r="K1316" s="601"/>
      <c r="L1316" s="601"/>
      <c r="M1316" s="601"/>
      <c r="N1316" s="601"/>
    </row>
    <row r="1317" spans="1:14" s="396" customFormat="1" ht="16.5" thickBot="1">
      <c r="A1317" s="762" t="s">
        <v>555</v>
      </c>
      <c r="B1317" s="762"/>
      <c r="C1317" s="762">
        <v>8</v>
      </c>
      <c r="D1317" s="739"/>
      <c r="E1317" s="739"/>
      <c r="F1317" s="739" t="s">
        <v>1613</v>
      </c>
      <c r="G1317" s="739"/>
      <c r="H1317" s="739" t="s">
        <v>1614</v>
      </c>
      <c r="I1317" s="739">
        <v>7</v>
      </c>
      <c r="J1317" s="601"/>
      <c r="K1317" s="601"/>
      <c r="L1317" s="601"/>
      <c r="M1317" s="601"/>
      <c r="N1317" s="601"/>
    </row>
    <row r="1318" spans="1:14" s="396" customFormat="1">
      <c r="A1318" s="829" t="s">
        <v>556</v>
      </c>
      <c r="B1318" s="829"/>
      <c r="C1318" s="830">
        <v>11.9</v>
      </c>
      <c r="D1318" s="739"/>
      <c r="E1318" s="739"/>
      <c r="F1318" s="739"/>
      <c r="G1318" s="739"/>
      <c r="H1318" s="739"/>
      <c r="I1318" s="739"/>
      <c r="J1318" s="601"/>
      <c r="K1318" s="601"/>
      <c r="L1318" s="601"/>
      <c r="M1318" s="601"/>
      <c r="N1318" s="601"/>
    </row>
    <row r="1319" spans="1:14" s="396" customFormat="1">
      <c r="A1319" s="739" t="s">
        <v>557</v>
      </c>
      <c r="B1319" s="739"/>
      <c r="C1319" s="763">
        <v>6</v>
      </c>
      <c r="D1319" s="739"/>
      <c r="E1319" s="739"/>
      <c r="F1319" s="827" t="s">
        <v>1411</v>
      </c>
      <c r="G1319" s="827"/>
      <c r="H1319" s="827"/>
      <c r="I1319" s="827" t="s">
        <v>1412</v>
      </c>
      <c r="J1319" s="601"/>
      <c r="K1319" s="601"/>
      <c r="L1319" s="601"/>
      <c r="M1319" s="601"/>
      <c r="N1319" s="601"/>
    </row>
    <row r="1320" spans="1:14" s="396" customFormat="1">
      <c r="A1320" s="739" t="s">
        <v>558</v>
      </c>
      <c r="B1320" s="739"/>
      <c r="C1320" s="763">
        <v>3</v>
      </c>
      <c r="D1320" s="739"/>
      <c r="E1320" s="739"/>
      <c r="F1320" s="739" t="s">
        <v>1413</v>
      </c>
      <c r="G1320" s="739"/>
      <c r="H1320" s="739"/>
      <c r="I1320" s="739" t="s">
        <v>1604</v>
      </c>
      <c r="J1320" s="601"/>
      <c r="K1320" s="601"/>
      <c r="L1320" s="601"/>
      <c r="M1320" s="601"/>
      <c r="N1320" s="601"/>
    </row>
    <row r="1321" spans="1:14" s="396" customFormat="1">
      <c r="A1321" s="739" t="s">
        <v>276</v>
      </c>
      <c r="B1321" s="739"/>
      <c r="C1321" s="763">
        <v>1.8</v>
      </c>
      <c r="D1321" s="739"/>
      <c r="E1321" s="739"/>
      <c r="F1321" s="739" t="s">
        <v>1414</v>
      </c>
      <c r="G1321" s="739"/>
      <c r="H1321" s="739"/>
      <c r="I1321" s="739" t="s">
        <v>1415</v>
      </c>
      <c r="J1321" s="601"/>
      <c r="K1321" s="601"/>
      <c r="L1321" s="601"/>
      <c r="M1321" s="601"/>
      <c r="N1321" s="601"/>
    </row>
    <row r="1322" spans="1:14" s="396" customFormat="1" ht="16.5" thickBot="1">
      <c r="A1322" s="734" t="s">
        <v>277</v>
      </c>
      <c r="B1322" s="734"/>
      <c r="C1322" s="764">
        <v>1.8</v>
      </c>
      <c r="D1322" s="739"/>
      <c r="E1322" s="739"/>
      <c r="F1322" s="739" t="s">
        <v>1416</v>
      </c>
      <c r="G1322" s="739"/>
      <c r="H1322" s="739"/>
      <c r="I1322" s="739" t="s">
        <v>1605</v>
      </c>
      <c r="J1322" s="601"/>
      <c r="K1322" s="601"/>
      <c r="L1322" s="601"/>
      <c r="M1322" s="601"/>
      <c r="N1322" s="601"/>
    </row>
    <row r="1323" spans="1:14" s="396" customFormat="1">
      <c r="A1323" s="765"/>
      <c r="B1323" s="765"/>
      <c r="C1323" s="765"/>
      <c r="D1323" s="739"/>
      <c r="E1323" s="739"/>
      <c r="F1323" s="739"/>
      <c r="G1323" s="739"/>
      <c r="H1323" s="739"/>
      <c r="I1323" s="739"/>
      <c r="J1323" s="601"/>
      <c r="K1323" s="601"/>
      <c r="L1323" s="601"/>
      <c r="M1323" s="601"/>
      <c r="N1323" s="601"/>
    </row>
    <row r="1324" spans="1:14" s="396" customFormat="1">
      <c r="A1324" s="827" t="s">
        <v>1417</v>
      </c>
      <c r="B1324" s="827"/>
      <c r="C1324" s="827"/>
      <c r="D1324" s="827"/>
      <c r="E1324" s="827">
        <v>5.5</v>
      </c>
      <c r="F1324" s="827" t="s">
        <v>2148</v>
      </c>
      <c r="G1324" s="826" t="s">
        <v>2151</v>
      </c>
      <c r="H1324" s="827">
        <v>16</v>
      </c>
      <c r="I1324" s="739"/>
      <c r="J1324" s="601"/>
      <c r="K1324" s="601"/>
      <c r="L1324" s="601"/>
      <c r="M1324" s="601"/>
      <c r="N1324" s="601"/>
    </row>
    <row r="1325" spans="1:14" s="396" customFormat="1">
      <c r="A1325" s="765" t="s">
        <v>1615</v>
      </c>
      <c r="B1325" s="765"/>
      <c r="C1325" s="765"/>
      <c r="D1325" s="739" t="s">
        <v>1616</v>
      </c>
      <c r="E1325" s="739">
        <v>8</v>
      </c>
      <c r="F1325" s="827" t="s">
        <v>2149</v>
      </c>
      <c r="G1325" s="826" t="s">
        <v>2151</v>
      </c>
      <c r="H1325" s="827">
        <v>16</v>
      </c>
      <c r="I1325" s="739"/>
      <c r="J1325" s="601"/>
      <c r="K1325" s="601"/>
      <c r="L1325" s="601"/>
      <c r="M1325" s="601"/>
      <c r="N1325" s="601"/>
    </row>
    <row r="1326" spans="1:14" s="396" customFormat="1">
      <c r="A1326" s="827" t="s">
        <v>149</v>
      </c>
      <c r="B1326" s="827"/>
      <c r="C1326" s="827"/>
      <c r="D1326" s="827"/>
      <c r="E1326" s="827">
        <v>7.5</v>
      </c>
      <c r="F1326" s="827" t="s">
        <v>2150</v>
      </c>
      <c r="G1326" s="826" t="s">
        <v>2151</v>
      </c>
      <c r="H1326" s="827">
        <v>23</v>
      </c>
      <c r="I1326" s="739"/>
      <c r="J1326" s="601"/>
      <c r="K1326" s="601"/>
      <c r="L1326" s="601"/>
      <c r="M1326" s="601"/>
      <c r="N1326" s="601"/>
    </row>
    <row r="1327" spans="1:14" s="396" customFormat="1">
      <c r="A1327" s="765"/>
      <c r="B1327" s="765"/>
      <c r="C1327" s="765"/>
      <c r="D1327" s="739"/>
      <c r="E1327" s="739"/>
      <c r="F1327" s="827" t="s">
        <v>2152</v>
      </c>
      <c r="G1327" s="826" t="s">
        <v>2151</v>
      </c>
      <c r="H1327" s="827">
        <v>18</v>
      </c>
      <c r="I1327" s="739"/>
      <c r="J1327" s="601"/>
      <c r="K1327" s="601"/>
      <c r="L1327" s="601"/>
      <c r="M1327" s="601"/>
      <c r="N1327" s="601"/>
    </row>
    <row r="1328" spans="1:14" s="396" customFormat="1">
      <c r="A1328" s="765" t="s">
        <v>150</v>
      </c>
      <c r="B1328" s="765"/>
      <c r="C1328" s="765"/>
      <c r="D1328" s="739"/>
      <c r="E1328" s="739" t="s">
        <v>1606</v>
      </c>
      <c r="F1328" s="827" t="s">
        <v>2154</v>
      </c>
      <c r="G1328" s="826" t="s">
        <v>2151</v>
      </c>
      <c r="H1328" s="827">
        <v>16</v>
      </c>
      <c r="I1328" s="739"/>
      <c r="J1328" s="601"/>
      <c r="K1328" s="601"/>
      <c r="L1328" s="601"/>
      <c r="M1328" s="601"/>
      <c r="N1328" s="601"/>
    </row>
    <row r="1329" spans="1:15" s="396" customFormat="1">
      <c r="A1329" s="828" t="s">
        <v>151</v>
      </c>
      <c r="B1329" s="828"/>
      <c r="C1329" s="828"/>
      <c r="D1329" s="827"/>
      <c r="E1329" s="827">
        <v>48</v>
      </c>
      <c r="F1329" s="827" t="s">
        <v>2153</v>
      </c>
      <c r="G1329" s="826" t="s">
        <v>2151</v>
      </c>
      <c r="H1329" s="827">
        <v>15</v>
      </c>
      <c r="I1329" s="739"/>
      <c r="J1329" s="601"/>
      <c r="K1329" s="601"/>
      <c r="L1329" s="601"/>
      <c r="M1329" s="601"/>
      <c r="N1329" s="601"/>
    </row>
    <row r="1330" spans="1:15" s="396" customFormat="1">
      <c r="A1330" s="615"/>
      <c r="B1330" s="615"/>
      <c r="C1330" s="615"/>
      <c r="D1330" s="601"/>
      <c r="E1330" s="601"/>
      <c r="F1330" s="601"/>
      <c r="G1330" s="601"/>
      <c r="H1330" s="601"/>
      <c r="I1330" s="601"/>
      <c r="J1330" s="601"/>
      <c r="K1330" s="601"/>
      <c r="L1330" s="601"/>
      <c r="M1330" s="601"/>
      <c r="N1330" s="601"/>
    </row>
    <row r="1331" spans="1:15" s="648" customFormat="1">
      <c r="A1331" s="801" t="s">
        <v>30</v>
      </c>
      <c r="B1331" s="486" t="s">
        <v>1985</v>
      </c>
      <c r="C1331" s="487" t="s">
        <v>1986</v>
      </c>
      <c r="D1331" s="488"/>
      <c r="E1331" s="654">
        <v>62.5</v>
      </c>
      <c r="F1331" s="484"/>
      <c r="G1331" s="484"/>
      <c r="H1331" s="489">
        <v>3.5</v>
      </c>
      <c r="I1331" s="656" t="s">
        <v>339</v>
      </c>
      <c r="J1331" s="802" t="s">
        <v>1989</v>
      </c>
      <c r="K1331" s="662"/>
      <c r="L1331" s="656">
        <v>102</v>
      </c>
      <c r="M1331" s="489">
        <v>39.5</v>
      </c>
      <c r="N1331" s="657">
        <v>3.5</v>
      </c>
    </row>
    <row r="1332" spans="1:15" s="648" customFormat="1">
      <c r="A1332" s="658" t="s">
        <v>547</v>
      </c>
      <c r="B1332" s="486" t="s">
        <v>1985</v>
      </c>
      <c r="C1332" s="487" t="s">
        <v>1986</v>
      </c>
      <c r="D1332" s="62"/>
      <c r="E1332" s="261">
        <v>55</v>
      </c>
      <c r="F1332" s="262"/>
      <c r="G1332" s="262"/>
      <c r="H1332" s="263">
        <v>3.5</v>
      </c>
      <c r="I1332" s="264" t="s">
        <v>339</v>
      </c>
      <c r="J1332" s="802" t="s">
        <v>1989</v>
      </c>
      <c r="K1332" s="265"/>
      <c r="L1332" s="264">
        <v>89</v>
      </c>
      <c r="M1332" s="263">
        <v>34</v>
      </c>
      <c r="N1332" s="266">
        <v>3.5</v>
      </c>
    </row>
    <row r="1333" spans="1:15" s="648" customFormat="1">
      <c r="A1333" s="801" t="s">
        <v>30</v>
      </c>
      <c r="B1333" s="486" t="s">
        <v>1985</v>
      </c>
      <c r="C1333" s="487" t="s">
        <v>1988</v>
      </c>
      <c r="D1333" s="488"/>
      <c r="E1333" s="654">
        <v>76</v>
      </c>
      <c r="F1333" s="484"/>
      <c r="G1333" s="484"/>
      <c r="H1333" s="489">
        <v>3.5</v>
      </c>
      <c r="I1333" s="656" t="s">
        <v>339</v>
      </c>
      <c r="J1333" s="802" t="s">
        <v>1989</v>
      </c>
      <c r="K1333" s="662"/>
      <c r="L1333" s="656">
        <v>105</v>
      </c>
      <c r="M1333" s="489">
        <v>29</v>
      </c>
      <c r="N1333" s="657">
        <v>3.5</v>
      </c>
    </row>
    <row r="1334" spans="1:15" s="648" customFormat="1">
      <c r="A1334" s="801" t="s">
        <v>30</v>
      </c>
      <c r="B1334" s="486" t="s">
        <v>1985</v>
      </c>
      <c r="C1334" s="487" t="s">
        <v>1992</v>
      </c>
      <c r="D1334" s="488"/>
      <c r="E1334" s="654">
        <v>46</v>
      </c>
      <c r="F1334" s="484"/>
      <c r="G1334" s="484"/>
      <c r="H1334" s="489">
        <v>3.5</v>
      </c>
      <c r="I1334" s="656" t="s">
        <v>339</v>
      </c>
      <c r="J1334" s="802" t="s">
        <v>1989</v>
      </c>
      <c r="K1334" s="662"/>
      <c r="L1334" s="656">
        <v>86</v>
      </c>
      <c r="M1334" s="489">
        <v>40</v>
      </c>
      <c r="N1334" s="657">
        <v>4</v>
      </c>
    </row>
    <row r="1335" spans="1:15" s="648" customFormat="1">
      <c r="A1335" s="658"/>
      <c r="B1335" s="486"/>
      <c r="C1335" s="487"/>
      <c r="D1335" s="62"/>
      <c r="E1335" s="261"/>
      <c r="F1335" s="262"/>
      <c r="G1335" s="262"/>
      <c r="H1335" s="263"/>
      <c r="I1335" s="264"/>
      <c r="J1335" s="265"/>
      <c r="K1335" s="265"/>
      <c r="L1335" s="264"/>
      <c r="M1335" s="263"/>
      <c r="N1335" s="266"/>
    </row>
    <row r="1336" spans="1:15" s="648" customFormat="1">
      <c r="A1336" s="658"/>
      <c r="B1336" s="486" t="s">
        <v>1985</v>
      </c>
      <c r="C1336" s="258" t="s">
        <v>130</v>
      </c>
      <c r="D1336" s="62"/>
      <c r="E1336" s="261">
        <v>82.5</v>
      </c>
      <c r="F1336" s="262"/>
      <c r="G1336" s="262"/>
      <c r="H1336" s="263">
        <v>3.5</v>
      </c>
      <c r="I1336" s="264" t="s">
        <v>339</v>
      </c>
      <c r="J1336" s="802" t="s">
        <v>1989</v>
      </c>
      <c r="K1336" s="265"/>
      <c r="L1336" s="264">
        <v>107</v>
      </c>
      <c r="M1336" s="263">
        <v>24.5</v>
      </c>
      <c r="N1336" s="266">
        <v>3.5</v>
      </c>
    </row>
    <row r="1337" spans="1:15" s="648" customFormat="1">
      <c r="A1337" s="658" t="s">
        <v>547</v>
      </c>
      <c r="B1337" s="486" t="s">
        <v>1985</v>
      </c>
      <c r="C1337" s="258" t="s">
        <v>130</v>
      </c>
      <c r="D1337" s="62"/>
      <c r="E1337" s="261">
        <v>60</v>
      </c>
      <c r="F1337" s="262"/>
      <c r="G1337" s="262"/>
      <c r="H1337" s="263">
        <v>3.5</v>
      </c>
      <c r="I1337" s="264" t="s">
        <v>339</v>
      </c>
      <c r="J1337" s="802" t="s">
        <v>1989</v>
      </c>
      <c r="K1337" s="265"/>
      <c r="L1337" s="264">
        <v>85</v>
      </c>
      <c r="M1337" s="263">
        <v>25</v>
      </c>
      <c r="N1337" s="266">
        <v>3.5</v>
      </c>
    </row>
    <row r="1338" spans="1:15" s="648" customFormat="1">
      <c r="A1338" s="658"/>
      <c r="B1338" s="486" t="s">
        <v>1985</v>
      </c>
      <c r="C1338" s="258" t="s">
        <v>1987</v>
      </c>
      <c r="D1338" s="62"/>
      <c r="E1338" s="261">
        <v>54</v>
      </c>
      <c r="F1338" s="262"/>
      <c r="G1338" s="262"/>
      <c r="H1338" s="263">
        <v>3.5</v>
      </c>
      <c r="I1338" s="264" t="s">
        <v>339</v>
      </c>
      <c r="J1338" s="802" t="s">
        <v>1989</v>
      </c>
      <c r="K1338" s="265"/>
      <c r="L1338" s="264">
        <v>90</v>
      </c>
      <c r="M1338" s="263">
        <v>46</v>
      </c>
      <c r="N1338" s="266">
        <v>3.5</v>
      </c>
    </row>
    <row r="1339" spans="1:15" s="648" customFormat="1">
      <c r="A1339" s="658"/>
      <c r="B1339" s="53" t="s">
        <v>763</v>
      </c>
      <c r="C1339" s="258" t="s">
        <v>1990</v>
      </c>
      <c r="D1339" s="62"/>
      <c r="E1339" s="261">
        <v>42.5</v>
      </c>
      <c r="F1339" s="262"/>
      <c r="G1339" s="262"/>
      <c r="H1339" s="263">
        <v>3.2</v>
      </c>
      <c r="I1339" s="264" t="s">
        <v>339</v>
      </c>
      <c r="J1339" s="802" t="s">
        <v>1989</v>
      </c>
      <c r="K1339" s="265"/>
      <c r="L1339" s="264">
        <v>70</v>
      </c>
      <c r="M1339" s="263">
        <v>27.5</v>
      </c>
      <c r="N1339" s="266">
        <v>3.5</v>
      </c>
      <c r="O1339" s="648" t="s">
        <v>131</v>
      </c>
    </row>
    <row r="1340" spans="1:15" s="648" customFormat="1">
      <c r="A1340" s="658" t="s">
        <v>1785</v>
      </c>
      <c r="B1340" s="53" t="s">
        <v>763</v>
      </c>
      <c r="C1340" s="258" t="s">
        <v>1991</v>
      </c>
      <c r="D1340" s="62"/>
      <c r="E1340" s="261">
        <v>47.5</v>
      </c>
      <c r="F1340" s="262"/>
      <c r="G1340" s="262"/>
      <c r="H1340" s="263">
        <v>3.2</v>
      </c>
      <c r="I1340" s="264" t="s">
        <v>339</v>
      </c>
      <c r="J1340" s="802" t="s">
        <v>1989</v>
      </c>
      <c r="K1340" s="265"/>
      <c r="L1340" s="264">
        <v>65</v>
      </c>
      <c r="M1340" s="263">
        <v>17.5</v>
      </c>
      <c r="N1340" s="266">
        <v>3</v>
      </c>
      <c r="O1340" s="648" t="s">
        <v>131</v>
      </c>
    </row>
    <row r="1341" spans="1:15" s="648" customFormat="1">
      <c r="A1341" s="658"/>
      <c r="B1341" s="53" t="s">
        <v>763</v>
      </c>
      <c r="C1341" s="258" t="s">
        <v>1991</v>
      </c>
      <c r="D1341" s="62"/>
      <c r="E1341" s="261">
        <v>37.5</v>
      </c>
      <c r="F1341" s="262"/>
      <c r="G1341" s="262"/>
      <c r="H1341" s="263">
        <v>3.2</v>
      </c>
      <c r="I1341" s="264" t="s">
        <v>339</v>
      </c>
      <c r="J1341" s="802" t="s">
        <v>1989</v>
      </c>
      <c r="K1341" s="265"/>
      <c r="L1341" s="264">
        <v>52.5</v>
      </c>
      <c r="M1341" s="263">
        <v>15</v>
      </c>
      <c r="N1341" s="266">
        <v>3</v>
      </c>
      <c r="O1341" s="648" t="s">
        <v>131</v>
      </c>
    </row>
    <row r="1342" spans="1:15" s="648" customFormat="1">
      <c r="A1342" s="658" t="s">
        <v>320</v>
      </c>
      <c r="B1342" s="53" t="s">
        <v>226</v>
      </c>
      <c r="C1342" s="258" t="s">
        <v>1993</v>
      </c>
      <c r="D1342" s="62"/>
      <c r="E1342" s="261">
        <v>37</v>
      </c>
      <c r="F1342" s="262"/>
      <c r="G1342" s="262"/>
      <c r="H1342" s="263"/>
      <c r="I1342" s="264"/>
      <c r="J1342" s="802" t="s">
        <v>1989</v>
      </c>
      <c r="K1342" s="265"/>
      <c r="L1342" s="264">
        <v>57</v>
      </c>
      <c r="M1342" s="263">
        <v>20</v>
      </c>
      <c r="N1342" s="266">
        <v>4</v>
      </c>
    </row>
    <row r="1343" spans="1:15" s="648" customFormat="1">
      <c r="A1343" s="658" t="s">
        <v>999</v>
      </c>
      <c r="B1343" s="53" t="s">
        <v>226</v>
      </c>
      <c r="C1343" s="258" t="s">
        <v>1993</v>
      </c>
      <c r="D1343" s="62"/>
      <c r="E1343" s="261">
        <v>34.5</v>
      </c>
      <c r="F1343" s="262"/>
      <c r="G1343" s="262"/>
      <c r="H1343" s="263"/>
      <c r="I1343" s="264"/>
      <c r="J1343" s="802" t="s">
        <v>1989</v>
      </c>
      <c r="K1343" s="265"/>
      <c r="L1343" s="264">
        <v>54</v>
      </c>
      <c r="M1343" s="263">
        <v>19.5</v>
      </c>
      <c r="N1343" s="266">
        <v>4</v>
      </c>
    </row>
    <row r="1344" spans="1:15" s="648" customFormat="1">
      <c r="A1344" s="658" t="s">
        <v>30</v>
      </c>
      <c r="B1344" s="53" t="s">
        <v>226</v>
      </c>
      <c r="C1344" s="258" t="s">
        <v>1993</v>
      </c>
      <c r="D1344" s="62"/>
      <c r="E1344" s="261">
        <v>43</v>
      </c>
      <c r="F1344" s="262"/>
      <c r="G1344" s="262"/>
      <c r="H1344" s="263"/>
      <c r="I1344" s="264"/>
      <c r="J1344" s="802" t="s">
        <v>1989</v>
      </c>
      <c r="K1344" s="265"/>
      <c r="L1344" s="264">
        <v>63</v>
      </c>
      <c r="M1344" s="263">
        <v>20</v>
      </c>
      <c r="N1344" s="266">
        <v>4</v>
      </c>
    </row>
    <row r="1345" spans="1:16" s="396" customFormat="1">
      <c r="A1345" s="338" t="s">
        <v>1302</v>
      </c>
      <c r="B1345" s="291" t="s">
        <v>226</v>
      </c>
      <c r="C1345" s="292" t="s">
        <v>1242</v>
      </c>
      <c r="D1345" s="293"/>
      <c r="E1345" s="294">
        <v>31</v>
      </c>
      <c r="F1345" s="295"/>
      <c r="G1345" s="295"/>
      <c r="H1345" s="273"/>
      <c r="I1345" s="296"/>
      <c r="J1345" s="300"/>
      <c r="K1345" s="300"/>
      <c r="L1345" s="296">
        <v>52</v>
      </c>
      <c r="M1345" s="273">
        <v>21</v>
      </c>
      <c r="N1345" s="298">
        <v>6</v>
      </c>
    </row>
    <row r="1346" spans="1:16" s="396" customFormat="1">
      <c r="A1346" s="338" t="s">
        <v>1303</v>
      </c>
      <c r="B1346" s="291" t="s">
        <v>226</v>
      </c>
      <c r="C1346" s="292" t="s">
        <v>1242</v>
      </c>
      <c r="D1346" s="293"/>
      <c r="E1346" s="294">
        <v>35</v>
      </c>
      <c r="F1346" s="295"/>
      <c r="G1346" s="295"/>
      <c r="H1346" s="273"/>
      <c r="I1346" s="296"/>
      <c r="J1346" s="300"/>
      <c r="K1346" s="300"/>
      <c r="L1346" s="296">
        <v>56</v>
      </c>
      <c r="M1346" s="273">
        <v>21</v>
      </c>
      <c r="N1346" s="298">
        <v>6</v>
      </c>
    </row>
    <row r="1347" spans="1:16" s="396" customFormat="1">
      <c r="A1347" s="338" t="s">
        <v>1243</v>
      </c>
      <c r="B1347" s="291" t="s">
        <v>226</v>
      </c>
      <c r="C1347" s="292" t="s">
        <v>1242</v>
      </c>
      <c r="D1347" s="293"/>
      <c r="E1347" s="294">
        <v>39</v>
      </c>
      <c r="F1347" s="295"/>
      <c r="G1347" s="295"/>
      <c r="H1347" s="273"/>
      <c r="I1347" s="296"/>
      <c r="J1347" s="300"/>
      <c r="K1347" s="300"/>
      <c r="L1347" s="296">
        <v>60</v>
      </c>
      <c r="M1347" s="273">
        <v>21</v>
      </c>
      <c r="N1347" s="298">
        <v>6</v>
      </c>
    </row>
    <row r="1348" spans="1:16" s="648" customFormat="1">
      <c r="A1348" s="658"/>
      <c r="B1348" s="53" t="s">
        <v>226</v>
      </c>
      <c r="C1348" s="258" t="s">
        <v>2006</v>
      </c>
      <c r="D1348" s="62"/>
      <c r="E1348" s="261">
        <v>35.5</v>
      </c>
      <c r="F1348" s="262" t="s">
        <v>2007</v>
      </c>
      <c r="G1348" s="262"/>
      <c r="H1348" s="263"/>
      <c r="I1348" s="264"/>
      <c r="J1348" s="802" t="s">
        <v>1989</v>
      </c>
      <c r="K1348" s="265"/>
      <c r="L1348" s="264">
        <v>59</v>
      </c>
      <c r="M1348" s="263">
        <v>23.5</v>
      </c>
      <c r="N1348" s="266">
        <v>4</v>
      </c>
    </row>
    <row r="1349" spans="1:16" s="648" customFormat="1">
      <c r="A1349" s="658"/>
      <c r="B1349" s="53" t="s">
        <v>226</v>
      </c>
      <c r="C1349" s="258" t="s">
        <v>2008</v>
      </c>
      <c r="D1349" s="62"/>
      <c r="E1349" s="261">
        <v>33</v>
      </c>
      <c r="F1349" s="262" t="s">
        <v>2007</v>
      </c>
      <c r="G1349" s="262"/>
      <c r="H1349" s="263"/>
      <c r="I1349" s="264"/>
      <c r="J1349" s="802" t="s">
        <v>1989</v>
      </c>
      <c r="K1349" s="265"/>
      <c r="L1349" s="264">
        <v>56.5</v>
      </c>
      <c r="M1349" s="263">
        <v>23.5</v>
      </c>
      <c r="N1349" s="266">
        <v>4</v>
      </c>
    </row>
    <row r="1350" spans="1:16" s="648" customFormat="1">
      <c r="A1350" s="658"/>
      <c r="B1350" s="53" t="s">
        <v>226</v>
      </c>
      <c r="C1350" s="258" t="s">
        <v>2009</v>
      </c>
      <c r="D1350" s="62"/>
      <c r="E1350" s="261">
        <v>37.5</v>
      </c>
      <c r="F1350" s="262" t="s">
        <v>2007</v>
      </c>
      <c r="G1350" s="262"/>
      <c r="H1350" s="263"/>
      <c r="I1350" s="264"/>
      <c r="J1350" s="802" t="s">
        <v>1989</v>
      </c>
      <c r="K1350" s="265"/>
      <c r="L1350" s="264">
        <v>61</v>
      </c>
      <c r="M1350" s="263">
        <v>23.5</v>
      </c>
      <c r="N1350" s="266">
        <v>4</v>
      </c>
    </row>
    <row r="1351" spans="1:16" s="648" customFormat="1">
      <c r="A1351" s="658"/>
      <c r="B1351" s="53" t="s">
        <v>226</v>
      </c>
      <c r="C1351" s="258" t="s">
        <v>2010</v>
      </c>
      <c r="D1351" s="62"/>
      <c r="E1351" s="261">
        <v>41</v>
      </c>
      <c r="F1351" s="262" t="s">
        <v>2007</v>
      </c>
      <c r="G1351" s="262"/>
      <c r="H1351" s="263"/>
      <c r="I1351" s="264"/>
      <c r="J1351" s="802" t="s">
        <v>1989</v>
      </c>
      <c r="K1351" s="265"/>
      <c r="L1351" s="264">
        <v>65</v>
      </c>
      <c r="M1351" s="263">
        <v>24</v>
      </c>
      <c r="N1351" s="266">
        <v>4</v>
      </c>
    </row>
    <row r="1352" spans="1:16" s="648" customFormat="1">
      <c r="A1352" s="658"/>
      <c r="B1352" s="53" t="s">
        <v>226</v>
      </c>
      <c r="C1352" s="258" t="s">
        <v>2011</v>
      </c>
      <c r="D1352" s="62"/>
      <c r="E1352" s="261">
        <v>34</v>
      </c>
      <c r="F1352" s="262" t="s">
        <v>2007</v>
      </c>
      <c r="G1352" s="262"/>
      <c r="H1352" s="263"/>
      <c r="I1352" s="264"/>
      <c r="J1352" s="802" t="s">
        <v>1989</v>
      </c>
      <c r="K1352" s="265"/>
      <c r="L1352" s="264">
        <v>58</v>
      </c>
      <c r="M1352" s="263">
        <v>24</v>
      </c>
      <c r="N1352" s="266">
        <v>4</v>
      </c>
    </row>
    <row r="1353" spans="1:16" s="396" customFormat="1">
      <c r="A1353" s="338"/>
      <c r="B1353" s="291" t="s">
        <v>226</v>
      </c>
      <c r="C1353" s="292" t="s">
        <v>876</v>
      </c>
      <c r="D1353" s="293"/>
      <c r="E1353" s="294">
        <v>38</v>
      </c>
      <c r="F1353" s="295"/>
      <c r="G1353" s="295"/>
      <c r="H1353" s="273"/>
      <c r="I1353" s="296"/>
      <c r="J1353" s="300"/>
      <c r="K1353" s="300"/>
      <c r="L1353" s="296">
        <v>59</v>
      </c>
      <c r="M1353" s="273">
        <v>21</v>
      </c>
      <c r="N1353" s="298">
        <v>3</v>
      </c>
      <c r="P1353" s="310"/>
    </row>
    <row r="1354" spans="1:16" s="396" customFormat="1">
      <c r="A1354" s="338"/>
      <c r="B1354" s="291" t="s">
        <v>215</v>
      </c>
      <c r="C1354" s="292" t="s">
        <v>135</v>
      </c>
      <c r="D1354" s="293"/>
      <c r="E1354" s="294">
        <v>46</v>
      </c>
      <c r="F1354" s="295"/>
      <c r="G1354" s="295"/>
      <c r="H1354" s="273"/>
      <c r="I1354" s="296"/>
      <c r="J1354" s="300"/>
      <c r="K1354" s="300"/>
      <c r="L1354" s="296">
        <v>70</v>
      </c>
      <c r="M1354" s="273">
        <v>24</v>
      </c>
      <c r="N1354" s="298">
        <v>3</v>
      </c>
      <c r="O1354" s="396" t="s">
        <v>109</v>
      </c>
      <c r="P1354" s="310"/>
    </row>
    <row r="1355" spans="1:16" s="648" customFormat="1">
      <c r="A1355" s="658"/>
      <c r="B1355" s="53" t="s">
        <v>2012</v>
      </c>
      <c r="C1355" s="258" t="s">
        <v>877</v>
      </c>
      <c r="D1355" s="62"/>
      <c r="E1355" s="261">
        <v>25</v>
      </c>
      <c r="F1355" s="262" t="s">
        <v>2007</v>
      </c>
      <c r="G1355" s="262"/>
      <c r="H1355" s="263"/>
      <c r="I1355" s="264"/>
      <c r="J1355" s="802" t="s">
        <v>1989</v>
      </c>
      <c r="K1355" s="265"/>
      <c r="L1355" s="264">
        <v>45</v>
      </c>
      <c r="M1355" s="263">
        <v>20</v>
      </c>
      <c r="N1355" s="266"/>
    </row>
    <row r="1356" spans="1:16" s="648" customFormat="1">
      <c r="A1356" s="658"/>
      <c r="B1356" s="53" t="s">
        <v>2013</v>
      </c>
      <c r="C1356" s="258" t="s">
        <v>2014</v>
      </c>
      <c r="D1356" s="62"/>
      <c r="E1356" s="261">
        <v>29.5</v>
      </c>
      <c r="F1356" s="262" t="s">
        <v>2007</v>
      </c>
      <c r="G1356" s="262"/>
      <c r="H1356" s="263"/>
      <c r="I1356" s="264"/>
      <c r="J1356" s="802" t="s">
        <v>1989</v>
      </c>
      <c r="K1356" s="265"/>
      <c r="L1356" s="264">
        <v>50</v>
      </c>
      <c r="M1356" s="263">
        <v>20.5</v>
      </c>
      <c r="N1356" s="266"/>
    </row>
    <row r="1357" spans="1:16" s="396" customFormat="1">
      <c r="A1357" s="338" t="s">
        <v>30</v>
      </c>
      <c r="B1357" s="291" t="s">
        <v>226</v>
      </c>
      <c r="C1357" s="292" t="s">
        <v>877</v>
      </c>
      <c r="D1357" s="293"/>
      <c r="E1357" s="294">
        <v>23.5</v>
      </c>
      <c r="F1357" s="295" t="s">
        <v>652</v>
      </c>
      <c r="G1357" s="295"/>
      <c r="H1357" s="273"/>
      <c r="I1357" s="296"/>
      <c r="J1357" s="300"/>
      <c r="K1357" s="300"/>
      <c r="L1357" s="296">
        <v>40</v>
      </c>
      <c r="M1357" s="273">
        <v>16.5</v>
      </c>
      <c r="N1357" s="298">
        <v>3</v>
      </c>
    </row>
    <row r="1358" spans="1:16" s="648" customFormat="1">
      <c r="A1358" s="658" t="s">
        <v>395</v>
      </c>
      <c r="B1358" s="53" t="s">
        <v>226</v>
      </c>
      <c r="C1358" s="258" t="s">
        <v>2029</v>
      </c>
      <c r="D1358" s="62"/>
      <c r="E1358" s="261">
        <v>35</v>
      </c>
      <c r="F1358" s="262" t="s">
        <v>2030</v>
      </c>
      <c r="G1358" s="262"/>
      <c r="H1358" s="263"/>
      <c r="I1358" s="264"/>
      <c r="J1358" s="802" t="s">
        <v>1989</v>
      </c>
      <c r="K1358" s="265"/>
      <c r="L1358" s="264">
        <v>62.5</v>
      </c>
      <c r="M1358" s="263">
        <v>27.5</v>
      </c>
      <c r="N1358" s="266">
        <v>4</v>
      </c>
    </row>
    <row r="1359" spans="1:16" s="648" customFormat="1">
      <c r="A1359" s="658" t="s">
        <v>547</v>
      </c>
      <c r="B1359" s="53" t="s">
        <v>226</v>
      </c>
      <c r="C1359" s="258" t="s">
        <v>2029</v>
      </c>
      <c r="D1359" s="62"/>
      <c r="E1359" s="261">
        <v>32.5</v>
      </c>
      <c r="F1359" s="262" t="s">
        <v>1994</v>
      </c>
      <c r="G1359" s="262"/>
      <c r="H1359" s="263"/>
      <c r="I1359" s="264"/>
      <c r="J1359" s="802" t="s">
        <v>1989</v>
      </c>
      <c r="K1359" s="265"/>
      <c r="L1359" s="264">
        <v>58</v>
      </c>
      <c r="M1359" s="263">
        <v>25.5</v>
      </c>
      <c r="N1359" s="266">
        <v>4</v>
      </c>
    </row>
    <row r="1360" spans="1:16" s="648" customFormat="1">
      <c r="A1360" s="658"/>
      <c r="B1360" s="53" t="s">
        <v>226</v>
      </c>
      <c r="C1360" s="258" t="s">
        <v>2002</v>
      </c>
      <c r="D1360" s="62"/>
      <c r="E1360" s="261">
        <v>45</v>
      </c>
      <c r="F1360" s="262" t="s">
        <v>2003</v>
      </c>
      <c r="G1360" s="262"/>
      <c r="H1360" s="263"/>
      <c r="I1360" s="264"/>
      <c r="J1360" s="802" t="s">
        <v>1989</v>
      </c>
      <c r="K1360" s="265"/>
      <c r="L1360" s="264">
        <v>75</v>
      </c>
      <c r="M1360" s="263">
        <v>20</v>
      </c>
      <c r="N1360" s="266">
        <v>4</v>
      </c>
    </row>
    <row r="1361" spans="1:14" s="648" customFormat="1">
      <c r="A1361" s="658" t="s">
        <v>547</v>
      </c>
      <c r="B1361" s="53" t="s">
        <v>226</v>
      </c>
      <c r="C1361" s="258" t="s">
        <v>2002</v>
      </c>
      <c r="D1361" s="62"/>
      <c r="E1361" s="261">
        <v>44</v>
      </c>
      <c r="F1361" s="262"/>
      <c r="G1361" s="262"/>
      <c r="H1361" s="263"/>
      <c r="I1361" s="264"/>
      <c r="J1361" s="802" t="s">
        <v>1989</v>
      </c>
      <c r="K1361" s="265"/>
      <c r="L1361" s="264">
        <v>73</v>
      </c>
      <c r="M1361" s="263">
        <v>29</v>
      </c>
      <c r="N1361" s="266">
        <v>4</v>
      </c>
    </row>
    <row r="1362" spans="1:14" s="648" customFormat="1">
      <c r="A1362" s="658" t="s">
        <v>1302</v>
      </c>
      <c r="B1362" s="53" t="s">
        <v>226</v>
      </c>
      <c r="C1362" s="258" t="s">
        <v>1997</v>
      </c>
      <c r="D1362" s="62"/>
      <c r="E1362" s="261">
        <v>42.5</v>
      </c>
      <c r="F1362" s="262" t="s">
        <v>1994</v>
      </c>
      <c r="G1362" s="262"/>
      <c r="H1362" s="263"/>
      <c r="I1362" s="264"/>
      <c r="J1362" s="802" t="s">
        <v>1989</v>
      </c>
      <c r="K1362" s="265"/>
      <c r="L1362" s="264">
        <v>80.5</v>
      </c>
      <c r="M1362" s="263">
        <v>38</v>
      </c>
      <c r="N1362" s="266">
        <v>5</v>
      </c>
    </row>
    <row r="1363" spans="1:14" s="648" customFormat="1">
      <c r="A1363" s="658" t="s">
        <v>1999</v>
      </c>
      <c r="B1363" s="53" t="s">
        <v>226</v>
      </c>
      <c r="C1363" s="258" t="s">
        <v>1997</v>
      </c>
      <c r="D1363" s="62"/>
      <c r="E1363" s="261">
        <v>55</v>
      </c>
      <c r="F1363" s="262" t="s">
        <v>1994</v>
      </c>
      <c r="G1363" s="262"/>
      <c r="H1363" s="263"/>
      <c r="I1363" s="264"/>
      <c r="J1363" s="802" t="s">
        <v>1989</v>
      </c>
      <c r="K1363" s="265"/>
      <c r="L1363" s="264">
        <v>97.5</v>
      </c>
      <c r="M1363" s="263">
        <v>42.5</v>
      </c>
      <c r="N1363" s="266">
        <v>5</v>
      </c>
    </row>
    <row r="1364" spans="1:14" s="648" customFormat="1">
      <c r="A1364" s="658" t="s">
        <v>78</v>
      </c>
      <c r="B1364" s="53" t="s">
        <v>226</v>
      </c>
      <c r="C1364" s="258" t="s">
        <v>873</v>
      </c>
      <c r="D1364" s="62"/>
      <c r="E1364" s="261">
        <v>35</v>
      </c>
      <c r="F1364" s="262"/>
      <c r="G1364" s="262"/>
      <c r="H1364" s="263"/>
      <c r="I1364" s="264"/>
      <c r="J1364" s="802" t="s">
        <v>1989</v>
      </c>
      <c r="K1364" s="265"/>
      <c r="L1364" s="264">
        <v>64</v>
      </c>
      <c r="M1364" s="263">
        <v>29</v>
      </c>
      <c r="N1364" s="266">
        <v>5</v>
      </c>
    </row>
    <row r="1365" spans="1:14" s="648" customFormat="1">
      <c r="A1365" s="658" t="s">
        <v>874</v>
      </c>
      <c r="B1365" s="53" t="s">
        <v>226</v>
      </c>
      <c r="C1365" s="258" t="s">
        <v>873</v>
      </c>
      <c r="D1365" s="62"/>
      <c r="E1365" s="261">
        <v>49.5</v>
      </c>
      <c r="F1365" s="649" t="s">
        <v>2001</v>
      </c>
      <c r="G1365" s="262"/>
      <c r="H1365" s="263"/>
      <c r="I1365" s="264"/>
      <c r="J1365" s="802" t="s">
        <v>1989</v>
      </c>
      <c r="K1365" s="265"/>
      <c r="L1365" s="264">
        <v>82</v>
      </c>
      <c r="M1365" s="263">
        <v>32.5</v>
      </c>
      <c r="N1365" s="266">
        <v>5</v>
      </c>
    </row>
    <row r="1366" spans="1:14" s="648" customFormat="1">
      <c r="A1366" s="658" t="s">
        <v>875</v>
      </c>
      <c r="B1366" s="53" t="s">
        <v>226</v>
      </c>
      <c r="C1366" s="258" t="s">
        <v>873</v>
      </c>
      <c r="D1366" s="62"/>
      <c r="E1366" s="261">
        <v>37</v>
      </c>
      <c r="F1366" s="262" t="s">
        <v>2000</v>
      </c>
      <c r="G1366" s="262"/>
      <c r="H1366" s="263"/>
      <c r="I1366" s="264"/>
      <c r="J1366" s="802" t="s">
        <v>1989</v>
      </c>
      <c r="K1366" s="265"/>
      <c r="L1366" s="264">
        <v>68.5</v>
      </c>
      <c r="M1366" s="263">
        <v>31.5</v>
      </c>
      <c r="N1366" s="266">
        <v>5</v>
      </c>
    </row>
    <row r="1367" spans="1:14" s="648" customFormat="1">
      <c r="A1367" s="658"/>
      <c r="B1367" s="53" t="s">
        <v>226</v>
      </c>
      <c r="C1367" s="258" t="s">
        <v>2032</v>
      </c>
      <c r="D1367" s="62"/>
      <c r="E1367" s="261">
        <v>69.5</v>
      </c>
      <c r="F1367" s="262"/>
      <c r="G1367" s="262"/>
      <c r="H1367" s="263"/>
      <c r="I1367" s="264"/>
      <c r="J1367" s="802" t="s">
        <v>1989</v>
      </c>
      <c r="K1367" s="265"/>
      <c r="L1367" s="264">
        <v>125</v>
      </c>
      <c r="M1367" s="263">
        <v>55.5</v>
      </c>
      <c r="N1367" s="266">
        <v>3</v>
      </c>
    </row>
    <row r="1368" spans="1:14" s="648" customFormat="1">
      <c r="A1368" s="658" t="s">
        <v>547</v>
      </c>
      <c r="B1368" s="53" t="s">
        <v>226</v>
      </c>
      <c r="C1368" s="258" t="s">
        <v>2032</v>
      </c>
      <c r="D1368" s="62"/>
      <c r="E1368" s="261">
        <v>57.5</v>
      </c>
      <c r="F1368" s="262"/>
      <c r="G1368" s="262"/>
      <c r="H1368" s="263"/>
      <c r="I1368" s="264"/>
      <c r="J1368" s="802" t="s">
        <v>1989</v>
      </c>
      <c r="K1368" s="265"/>
      <c r="L1368" s="264">
        <v>102</v>
      </c>
      <c r="M1368" s="263">
        <v>44.5</v>
      </c>
      <c r="N1368" s="266">
        <v>3</v>
      </c>
    </row>
    <row r="1369" spans="1:14" s="648" customFormat="1">
      <c r="A1369" s="658"/>
      <c r="B1369" s="53" t="s">
        <v>226</v>
      </c>
      <c r="C1369" s="888" t="s">
        <v>2035</v>
      </c>
      <c r="D1369" s="889"/>
      <c r="E1369" s="261">
        <v>40</v>
      </c>
      <c r="F1369" s="262"/>
      <c r="G1369" s="262"/>
      <c r="H1369" s="263"/>
      <c r="I1369" s="264"/>
      <c r="J1369" s="802" t="s">
        <v>1989</v>
      </c>
      <c r="K1369" s="265"/>
      <c r="L1369" s="264">
        <v>69</v>
      </c>
      <c r="M1369" s="263">
        <v>29</v>
      </c>
      <c r="N1369" s="266">
        <v>3.5</v>
      </c>
    </row>
    <row r="1370" spans="1:14" s="648" customFormat="1">
      <c r="A1370" s="658" t="s">
        <v>547</v>
      </c>
      <c r="B1370" s="53" t="s">
        <v>226</v>
      </c>
      <c r="C1370" s="258" t="s">
        <v>2035</v>
      </c>
      <c r="D1370" s="62"/>
      <c r="E1370" s="261">
        <v>34</v>
      </c>
      <c r="F1370" s="262"/>
      <c r="G1370" s="262"/>
      <c r="H1370" s="263"/>
      <c r="I1370" s="264"/>
      <c r="J1370" s="802" t="s">
        <v>1989</v>
      </c>
      <c r="K1370" s="265"/>
      <c r="L1370" s="264">
        <v>63</v>
      </c>
      <c r="M1370" s="263">
        <v>29</v>
      </c>
      <c r="N1370" s="266">
        <v>3.5</v>
      </c>
    </row>
    <row r="1371" spans="1:14" s="648" customFormat="1">
      <c r="A1371" s="658"/>
      <c r="B1371" s="53" t="s">
        <v>226</v>
      </c>
      <c r="C1371" s="258" t="s">
        <v>2031</v>
      </c>
      <c r="D1371" s="62"/>
      <c r="E1371" s="261">
        <v>34</v>
      </c>
      <c r="F1371" s="262" t="s">
        <v>2030</v>
      </c>
      <c r="G1371" s="262"/>
      <c r="H1371" s="263"/>
      <c r="I1371" s="264"/>
      <c r="J1371" s="802" t="s">
        <v>1989</v>
      </c>
      <c r="K1371" s="265"/>
      <c r="L1371" s="264">
        <v>61</v>
      </c>
      <c r="M1371" s="263">
        <v>27</v>
      </c>
      <c r="N1371" s="266">
        <v>3</v>
      </c>
    </row>
    <row r="1372" spans="1:14" s="648" customFormat="1">
      <c r="A1372" s="658" t="s">
        <v>547</v>
      </c>
      <c r="B1372" s="53" t="s">
        <v>226</v>
      </c>
      <c r="C1372" s="258" t="s">
        <v>2031</v>
      </c>
      <c r="D1372" s="62"/>
      <c r="E1372" s="261">
        <v>30.5</v>
      </c>
      <c r="F1372" s="262" t="s">
        <v>2003</v>
      </c>
      <c r="G1372" s="262"/>
      <c r="H1372" s="263"/>
      <c r="I1372" s="264"/>
      <c r="J1372" s="802" t="s">
        <v>1989</v>
      </c>
      <c r="K1372" s="265"/>
      <c r="L1372" s="264">
        <v>52.5</v>
      </c>
      <c r="M1372" s="263">
        <v>22.5</v>
      </c>
      <c r="N1372" s="266">
        <v>4</v>
      </c>
    </row>
    <row r="1373" spans="1:14" s="396" customFormat="1">
      <c r="A1373" s="338"/>
      <c r="B1373" s="291"/>
      <c r="C1373" s="292"/>
      <c r="D1373" s="293"/>
      <c r="E1373" s="294"/>
      <c r="F1373" s="295"/>
      <c r="G1373" s="295"/>
      <c r="H1373" s="273"/>
      <c r="I1373" s="296"/>
      <c r="J1373" s="300"/>
      <c r="K1373" s="300"/>
      <c r="L1373" s="296"/>
      <c r="M1373" s="273"/>
      <c r="N1373" s="298"/>
    </row>
    <row r="1374" spans="1:14" s="648" customFormat="1">
      <c r="A1374" s="658" t="s">
        <v>547</v>
      </c>
      <c r="B1374" s="53" t="s">
        <v>226</v>
      </c>
      <c r="C1374" s="258" t="s">
        <v>2036</v>
      </c>
      <c r="D1374" s="62"/>
      <c r="E1374" s="261">
        <v>25</v>
      </c>
      <c r="F1374" s="262"/>
      <c r="G1374" s="262"/>
      <c r="H1374" s="263"/>
      <c r="I1374" s="264"/>
      <c r="J1374" s="802" t="s">
        <v>1989</v>
      </c>
      <c r="K1374" s="265"/>
      <c r="L1374" s="264">
        <v>47</v>
      </c>
      <c r="M1374" s="263">
        <v>22</v>
      </c>
      <c r="N1374" s="266">
        <v>5</v>
      </c>
    </row>
    <row r="1375" spans="1:14" s="648" customFormat="1">
      <c r="A1375" s="658" t="s">
        <v>30</v>
      </c>
      <c r="B1375" s="53" t="s">
        <v>226</v>
      </c>
      <c r="C1375" s="258" t="s">
        <v>2036</v>
      </c>
      <c r="D1375" s="62"/>
      <c r="E1375" s="261">
        <v>31</v>
      </c>
      <c r="F1375" s="262"/>
      <c r="G1375" s="262"/>
      <c r="H1375" s="263"/>
      <c r="I1375" s="264"/>
      <c r="J1375" s="802" t="s">
        <v>1989</v>
      </c>
      <c r="K1375" s="265"/>
      <c r="L1375" s="264">
        <v>53</v>
      </c>
      <c r="M1375" s="263">
        <v>22</v>
      </c>
      <c r="N1375" s="266">
        <v>5</v>
      </c>
    </row>
    <row r="1376" spans="1:14" s="648" customFormat="1">
      <c r="A1376" s="658" t="s">
        <v>547</v>
      </c>
      <c r="B1376" s="53" t="s">
        <v>226</v>
      </c>
      <c r="C1376" s="258" t="s">
        <v>2037</v>
      </c>
      <c r="D1376" s="62"/>
      <c r="E1376" s="261">
        <v>53</v>
      </c>
      <c r="F1376" s="262"/>
      <c r="G1376" s="262"/>
      <c r="H1376" s="263"/>
      <c r="I1376" s="264"/>
      <c r="J1376" s="802" t="s">
        <v>1989</v>
      </c>
      <c r="K1376" s="265"/>
      <c r="L1376" s="264">
        <v>97</v>
      </c>
      <c r="M1376" s="263">
        <v>44</v>
      </c>
      <c r="N1376" s="266">
        <v>3</v>
      </c>
    </row>
    <row r="1377" spans="1:14" s="648" customFormat="1">
      <c r="A1377" s="658" t="s">
        <v>30</v>
      </c>
      <c r="B1377" s="53" t="s">
        <v>226</v>
      </c>
      <c r="C1377" s="258" t="s">
        <v>2037</v>
      </c>
      <c r="D1377" s="62"/>
      <c r="E1377" s="261">
        <v>67.5</v>
      </c>
      <c r="F1377" s="262"/>
      <c r="G1377" s="262"/>
      <c r="H1377" s="263"/>
      <c r="I1377" s="264"/>
      <c r="J1377" s="802" t="s">
        <v>1989</v>
      </c>
      <c r="K1377" s="265"/>
      <c r="L1377" s="264">
        <v>126</v>
      </c>
      <c r="M1377" s="263">
        <v>58.5</v>
      </c>
      <c r="N1377" s="266">
        <v>3</v>
      </c>
    </row>
    <row r="1378" spans="1:14" s="648" customFormat="1">
      <c r="A1378" s="658" t="s">
        <v>1302</v>
      </c>
      <c r="B1378" s="53" t="s">
        <v>226</v>
      </c>
      <c r="C1378" s="258" t="s">
        <v>1998</v>
      </c>
      <c r="D1378" s="62"/>
      <c r="E1378" s="261">
        <v>28</v>
      </c>
      <c r="F1378" s="262" t="s">
        <v>1994</v>
      </c>
      <c r="G1378" s="262"/>
      <c r="H1378" s="263"/>
      <c r="I1378" s="264"/>
      <c r="J1378" s="802" t="s">
        <v>1989</v>
      </c>
      <c r="K1378" s="265"/>
      <c r="L1378" s="264">
        <v>50</v>
      </c>
      <c r="M1378" s="263">
        <v>22</v>
      </c>
      <c r="N1378" s="266">
        <v>4</v>
      </c>
    </row>
    <row r="1379" spans="1:14" s="648" customFormat="1">
      <c r="A1379" s="658" t="s">
        <v>1995</v>
      </c>
      <c r="B1379" s="53" t="s">
        <v>226</v>
      </c>
      <c r="C1379" s="258" t="s">
        <v>1998</v>
      </c>
      <c r="D1379" s="62"/>
      <c r="E1379" s="261">
        <v>30.5</v>
      </c>
      <c r="F1379" s="262"/>
      <c r="G1379" s="262"/>
      <c r="H1379" s="263"/>
      <c r="I1379" s="264"/>
      <c r="J1379" s="802" t="s">
        <v>1989</v>
      </c>
      <c r="K1379" s="265"/>
      <c r="L1379" s="264">
        <v>52.5</v>
      </c>
      <c r="M1379" s="263">
        <v>22</v>
      </c>
      <c r="N1379" s="266">
        <v>4</v>
      </c>
    </row>
    <row r="1380" spans="1:14" s="648" customFormat="1">
      <c r="A1380" s="658" t="s">
        <v>1996</v>
      </c>
      <c r="B1380" s="53" t="s">
        <v>226</v>
      </c>
      <c r="C1380" s="258" t="s">
        <v>1998</v>
      </c>
      <c r="D1380" s="62"/>
      <c r="E1380" s="261">
        <v>37</v>
      </c>
      <c r="F1380" s="262"/>
      <c r="G1380" s="262"/>
      <c r="H1380" s="263"/>
      <c r="I1380" s="264"/>
      <c r="J1380" s="802" t="s">
        <v>1989</v>
      </c>
      <c r="K1380" s="265"/>
      <c r="L1380" s="264">
        <v>59</v>
      </c>
      <c r="M1380" s="263">
        <v>22</v>
      </c>
      <c r="N1380" s="266">
        <v>4</v>
      </c>
    </row>
    <row r="1381" spans="1:14" s="648" customFormat="1">
      <c r="A1381" s="658" t="s">
        <v>395</v>
      </c>
      <c r="B1381" s="53" t="s">
        <v>226</v>
      </c>
      <c r="C1381" s="664" t="s">
        <v>2034</v>
      </c>
      <c r="D1381" s="62"/>
      <c r="E1381" s="261">
        <v>40</v>
      </c>
      <c r="F1381" s="262"/>
      <c r="G1381" s="262"/>
      <c r="H1381" s="263"/>
      <c r="I1381" s="264"/>
      <c r="J1381" s="802" t="s">
        <v>1989</v>
      </c>
      <c r="K1381" s="265"/>
      <c r="L1381" s="264">
        <v>59</v>
      </c>
      <c r="M1381" s="263">
        <v>19</v>
      </c>
      <c r="N1381" s="266">
        <v>4</v>
      </c>
    </row>
    <row r="1382" spans="1:14" s="648" customFormat="1">
      <c r="A1382" s="658" t="s">
        <v>1302</v>
      </c>
      <c r="B1382" s="53" t="s">
        <v>226</v>
      </c>
      <c r="C1382" s="664" t="s">
        <v>2034</v>
      </c>
      <c r="D1382" s="62"/>
      <c r="E1382" s="261">
        <v>31.5</v>
      </c>
      <c r="F1382" s="262"/>
      <c r="G1382" s="262"/>
      <c r="H1382" s="263"/>
      <c r="I1382" s="264"/>
      <c r="J1382" s="802" t="s">
        <v>1989</v>
      </c>
      <c r="K1382" s="265"/>
      <c r="L1382" s="264">
        <v>49</v>
      </c>
      <c r="M1382" s="263">
        <v>17.5</v>
      </c>
      <c r="N1382" s="266">
        <v>4</v>
      </c>
    </row>
    <row r="1383" spans="1:14" s="648" customFormat="1">
      <c r="A1383" s="658" t="s">
        <v>395</v>
      </c>
      <c r="B1383" s="53" t="s">
        <v>226</v>
      </c>
      <c r="C1383" s="664" t="s">
        <v>2038</v>
      </c>
      <c r="D1383" s="62"/>
      <c r="E1383" s="261">
        <v>38</v>
      </c>
      <c r="F1383" s="262"/>
      <c r="G1383" s="262"/>
      <c r="H1383" s="263"/>
      <c r="I1383" s="264"/>
      <c r="J1383" s="802" t="s">
        <v>1989</v>
      </c>
      <c r="K1383" s="265"/>
      <c r="L1383" s="264">
        <v>69</v>
      </c>
      <c r="M1383" s="263">
        <v>31</v>
      </c>
      <c r="N1383" s="266">
        <v>4</v>
      </c>
    </row>
    <row r="1384" spans="1:14" s="648" customFormat="1">
      <c r="A1384" s="658" t="s">
        <v>1302</v>
      </c>
      <c r="B1384" s="53" t="s">
        <v>226</v>
      </c>
      <c r="C1384" s="664" t="s">
        <v>2038</v>
      </c>
      <c r="D1384" s="62"/>
      <c r="E1384" s="261">
        <v>34.5</v>
      </c>
      <c r="F1384" s="262"/>
      <c r="G1384" s="262"/>
      <c r="H1384" s="263"/>
      <c r="I1384" s="264"/>
      <c r="J1384" s="802" t="s">
        <v>1989</v>
      </c>
      <c r="K1384" s="265"/>
      <c r="L1384" s="264">
        <v>62</v>
      </c>
      <c r="M1384" s="263">
        <v>27.5</v>
      </c>
      <c r="N1384" s="266">
        <v>3.5</v>
      </c>
    </row>
    <row r="1385" spans="1:14" s="648" customFormat="1">
      <c r="A1385" s="658"/>
      <c r="B1385" s="53" t="s">
        <v>226</v>
      </c>
      <c r="C1385" s="664" t="s">
        <v>136</v>
      </c>
      <c r="D1385" s="62"/>
      <c r="E1385" s="261">
        <v>86.5</v>
      </c>
      <c r="F1385" s="262"/>
      <c r="G1385" s="262"/>
      <c r="H1385" s="263"/>
      <c r="I1385" s="264"/>
      <c r="J1385" s="802" t="s">
        <v>1989</v>
      </c>
      <c r="K1385" s="265"/>
      <c r="L1385" s="264">
        <v>156</v>
      </c>
      <c r="M1385" s="263">
        <v>69.5</v>
      </c>
      <c r="N1385" s="266">
        <v>6.5</v>
      </c>
    </row>
    <row r="1386" spans="1:14" s="648" customFormat="1">
      <c r="A1386" s="658" t="s">
        <v>78</v>
      </c>
      <c r="B1386" s="53" t="s">
        <v>226</v>
      </c>
      <c r="C1386" s="664" t="s">
        <v>136</v>
      </c>
      <c r="D1386" s="62"/>
      <c r="E1386" s="261">
        <v>72.5</v>
      </c>
      <c r="F1386" s="262"/>
      <c r="G1386" s="262"/>
      <c r="H1386" s="263"/>
      <c r="I1386" s="264"/>
      <c r="J1386" s="802" t="s">
        <v>1989</v>
      </c>
      <c r="K1386" s="265"/>
      <c r="L1386" s="264">
        <v>128</v>
      </c>
      <c r="M1386" s="263">
        <v>55.5</v>
      </c>
      <c r="N1386" s="266">
        <v>6.5</v>
      </c>
    </row>
    <row r="1387" spans="1:14" s="648" customFormat="1">
      <c r="A1387" s="658"/>
      <c r="B1387" s="53" t="s">
        <v>226</v>
      </c>
      <c r="C1387" s="664" t="s">
        <v>137</v>
      </c>
      <c r="D1387" s="62"/>
      <c r="E1387" s="261">
        <v>69</v>
      </c>
      <c r="F1387" s="262"/>
      <c r="G1387" s="262"/>
      <c r="H1387" s="263"/>
      <c r="I1387" s="264"/>
      <c r="J1387" s="802" t="s">
        <v>1989</v>
      </c>
      <c r="K1387" s="265"/>
      <c r="L1387" s="264">
        <v>126</v>
      </c>
      <c r="M1387" s="263">
        <v>57</v>
      </c>
      <c r="N1387" s="266">
        <v>5</v>
      </c>
    </row>
    <row r="1388" spans="1:14" s="648" customFormat="1">
      <c r="A1388" s="658" t="s">
        <v>78</v>
      </c>
      <c r="B1388" s="53" t="s">
        <v>226</v>
      </c>
      <c r="C1388" s="664" t="s">
        <v>137</v>
      </c>
      <c r="D1388" s="62"/>
      <c r="E1388" s="261">
        <v>82</v>
      </c>
      <c r="F1388" s="262"/>
      <c r="G1388" s="262"/>
      <c r="H1388" s="263"/>
      <c r="I1388" s="264"/>
      <c r="J1388" s="802" t="s">
        <v>1989</v>
      </c>
      <c r="K1388" s="265"/>
      <c r="L1388" s="264">
        <v>150</v>
      </c>
      <c r="M1388" s="263">
        <v>68</v>
      </c>
      <c r="N1388" s="266">
        <v>5</v>
      </c>
    </row>
    <row r="1389" spans="1:14" s="396" customFormat="1">
      <c r="A1389" s="338"/>
      <c r="B1389" s="291" t="s">
        <v>215</v>
      </c>
      <c r="C1389" s="353" t="s">
        <v>133</v>
      </c>
      <c r="D1389" s="293"/>
      <c r="E1389" s="294">
        <v>72</v>
      </c>
      <c r="F1389" s="295"/>
      <c r="G1389" s="295"/>
      <c r="H1389" s="273"/>
      <c r="I1389" s="296" t="s">
        <v>134</v>
      </c>
      <c r="J1389" s="300"/>
      <c r="K1389" s="300"/>
      <c r="L1389" s="296">
        <v>121</v>
      </c>
      <c r="M1389" s="273">
        <v>49</v>
      </c>
      <c r="N1389" s="298">
        <v>4</v>
      </c>
    </row>
    <row r="1390" spans="1:14" s="396" customFormat="1">
      <c r="A1390" s="338" t="s">
        <v>78</v>
      </c>
      <c r="B1390" s="291" t="s">
        <v>215</v>
      </c>
      <c r="C1390" s="353" t="s">
        <v>133</v>
      </c>
      <c r="D1390" s="293"/>
      <c r="E1390" s="294">
        <v>61</v>
      </c>
      <c r="F1390" s="295"/>
      <c r="G1390" s="295"/>
      <c r="H1390" s="273"/>
      <c r="I1390" s="296" t="s">
        <v>134</v>
      </c>
      <c r="J1390" s="300"/>
      <c r="K1390" s="300"/>
      <c r="L1390" s="296">
        <v>99</v>
      </c>
      <c r="M1390" s="273">
        <v>38</v>
      </c>
      <c r="N1390" s="298">
        <v>4</v>
      </c>
    </row>
    <row r="1391" spans="1:14" s="396" customFormat="1">
      <c r="A1391" s="338"/>
      <c r="B1391" s="291" t="s">
        <v>215</v>
      </c>
      <c r="C1391" s="353" t="s">
        <v>132</v>
      </c>
      <c r="D1391" s="293"/>
      <c r="E1391" s="294">
        <v>72</v>
      </c>
      <c r="F1391" s="295"/>
      <c r="G1391" s="295"/>
      <c r="H1391" s="273"/>
      <c r="I1391" s="296"/>
      <c r="J1391" s="300"/>
      <c r="K1391" s="300"/>
      <c r="L1391" s="296">
        <v>132</v>
      </c>
      <c r="M1391" s="273">
        <v>60</v>
      </c>
      <c r="N1391" s="298">
        <v>3</v>
      </c>
    </row>
    <row r="1392" spans="1:14" s="396" customFormat="1">
      <c r="A1392" s="338" t="s">
        <v>547</v>
      </c>
      <c r="B1392" s="291" t="s">
        <v>215</v>
      </c>
      <c r="C1392" s="353" t="s">
        <v>132</v>
      </c>
      <c r="D1392" s="293"/>
      <c r="E1392" s="294">
        <v>54</v>
      </c>
      <c r="F1392" s="295"/>
      <c r="G1392" s="295"/>
      <c r="H1392" s="273"/>
      <c r="I1392" s="296"/>
      <c r="J1392" s="300"/>
      <c r="K1392" s="300"/>
      <c r="L1392" s="296">
        <v>105</v>
      </c>
      <c r="M1392" s="273">
        <v>51</v>
      </c>
      <c r="N1392" s="298">
        <v>3</v>
      </c>
    </row>
    <row r="1393" spans="1:28" s="648" customFormat="1">
      <c r="A1393" s="658"/>
      <c r="B1393" s="53" t="s">
        <v>226</v>
      </c>
      <c r="C1393" s="258" t="s">
        <v>390</v>
      </c>
      <c r="D1393" s="62"/>
      <c r="E1393" s="261"/>
      <c r="F1393" s="262" t="s">
        <v>487</v>
      </c>
      <c r="G1393" s="262"/>
      <c r="H1393" s="263"/>
      <c r="I1393" s="264"/>
      <c r="J1393" s="265"/>
      <c r="K1393" s="265"/>
      <c r="L1393" s="264"/>
      <c r="M1393" s="263"/>
      <c r="N1393" s="266">
        <v>3</v>
      </c>
    </row>
    <row r="1394" spans="1:28" s="648" customFormat="1">
      <c r="A1394" s="658"/>
      <c r="B1394" s="53" t="s">
        <v>226</v>
      </c>
      <c r="C1394" s="258" t="s">
        <v>391</v>
      </c>
      <c r="D1394" s="62"/>
      <c r="E1394" s="261"/>
      <c r="F1394" s="262" t="s">
        <v>487</v>
      </c>
      <c r="G1394" s="262"/>
      <c r="H1394" s="263"/>
      <c r="I1394" s="264"/>
      <c r="J1394" s="265"/>
      <c r="K1394" s="265"/>
      <c r="L1394" s="264"/>
      <c r="M1394" s="263"/>
      <c r="N1394" s="266">
        <v>3</v>
      </c>
      <c r="P1394" s="696"/>
      <c r="Q1394" s="696"/>
      <c r="R1394" s="696"/>
      <c r="S1394" s="675"/>
      <c r="T1394" s="675"/>
      <c r="U1394" s="675"/>
      <c r="V1394" s="675"/>
      <c r="W1394" s="675"/>
      <c r="X1394" s="675"/>
      <c r="Y1394" s="675"/>
      <c r="Z1394" s="675"/>
      <c r="AA1394" s="675"/>
      <c r="AB1394" s="675"/>
    </row>
    <row r="1395" spans="1:28" s="648" customFormat="1">
      <c r="A1395" s="658" t="s">
        <v>30</v>
      </c>
      <c r="B1395" s="53" t="s">
        <v>226</v>
      </c>
      <c r="C1395" s="258" t="s">
        <v>2033</v>
      </c>
      <c r="D1395" s="62"/>
      <c r="E1395" s="261">
        <v>45.5</v>
      </c>
      <c r="F1395" s="262"/>
      <c r="G1395" s="262"/>
      <c r="H1395" s="263"/>
      <c r="I1395" s="264"/>
      <c r="J1395" s="802" t="s">
        <v>1989</v>
      </c>
      <c r="K1395" s="265"/>
      <c r="L1395" s="264">
        <v>81.5</v>
      </c>
      <c r="M1395" s="263">
        <v>36</v>
      </c>
      <c r="N1395" s="266">
        <v>3</v>
      </c>
      <c r="P1395" s="696"/>
      <c r="Q1395" s="696"/>
      <c r="R1395" s="696"/>
      <c r="S1395" s="675"/>
      <c r="T1395" s="675"/>
      <c r="U1395" s="675"/>
      <c r="V1395" s="675"/>
      <c r="W1395" s="675"/>
      <c r="X1395" s="675"/>
      <c r="Y1395" s="675"/>
      <c r="Z1395" s="675"/>
      <c r="AA1395" s="675"/>
      <c r="AB1395" s="675"/>
    </row>
    <row r="1396" spans="1:28" s="648" customFormat="1">
      <c r="A1396" s="658" t="s">
        <v>773</v>
      </c>
      <c r="B1396" s="53" t="s">
        <v>226</v>
      </c>
      <c r="C1396" s="258" t="s">
        <v>2033</v>
      </c>
      <c r="D1396" s="62"/>
      <c r="E1396" s="261">
        <v>40.5</v>
      </c>
      <c r="F1396" s="262"/>
      <c r="G1396" s="262"/>
      <c r="H1396" s="263"/>
      <c r="I1396" s="264"/>
      <c r="J1396" s="802" t="s">
        <v>1989</v>
      </c>
      <c r="K1396" s="265"/>
      <c r="L1396" s="264">
        <v>69.5</v>
      </c>
      <c r="M1396" s="263">
        <v>29.5</v>
      </c>
      <c r="N1396" s="266" t="s">
        <v>2005</v>
      </c>
      <c r="P1396" s="696"/>
      <c r="Q1396" s="696"/>
      <c r="R1396" s="696"/>
      <c r="S1396" s="675"/>
      <c r="T1396" s="675"/>
      <c r="U1396" s="675"/>
      <c r="V1396" s="675"/>
      <c r="W1396" s="675"/>
      <c r="X1396" s="675"/>
      <c r="Y1396" s="675"/>
      <c r="Z1396" s="675"/>
      <c r="AA1396" s="675"/>
      <c r="AB1396" s="675"/>
    </row>
    <row r="1397" spans="1:28" s="396" customFormat="1">
      <c r="A1397" s="338"/>
      <c r="B1397" s="291"/>
      <c r="C1397" s="292"/>
      <c r="D1397" s="293"/>
      <c r="E1397" s="294"/>
      <c r="F1397" s="295"/>
      <c r="G1397" s="295"/>
      <c r="H1397" s="273"/>
      <c r="I1397" s="296"/>
      <c r="J1397" s="300"/>
      <c r="K1397" s="300"/>
      <c r="L1397" s="296"/>
      <c r="M1397" s="273"/>
      <c r="N1397" s="298"/>
      <c r="P1397" s="306"/>
      <c r="Q1397" s="306"/>
      <c r="R1397" s="306"/>
      <c r="S1397" s="307"/>
      <c r="T1397" s="307"/>
      <c r="U1397" s="307"/>
      <c r="V1397" s="307"/>
      <c r="W1397" s="307"/>
      <c r="X1397" s="307"/>
      <c r="Y1397" s="307"/>
      <c r="Z1397" s="307"/>
      <c r="AA1397" s="307"/>
      <c r="AB1397" s="307"/>
    </row>
    <row r="1398" spans="1:28" s="396" customFormat="1">
      <c r="A1398" s="338"/>
      <c r="B1398" s="291"/>
      <c r="C1398" s="292"/>
      <c r="D1398" s="293"/>
      <c r="E1398" s="294"/>
      <c r="F1398" s="295"/>
      <c r="G1398" s="295"/>
      <c r="H1398" s="273"/>
      <c r="I1398" s="296"/>
      <c r="J1398" s="300"/>
      <c r="K1398" s="300"/>
      <c r="L1398" s="296"/>
      <c r="M1398" s="273"/>
      <c r="N1398" s="298"/>
      <c r="P1398" s="306"/>
      <c r="Q1398" s="306"/>
      <c r="R1398" s="306"/>
      <c r="S1398" s="307"/>
      <c r="T1398" s="307"/>
      <c r="U1398" s="307"/>
      <c r="V1398" s="307"/>
      <c r="W1398" s="307"/>
      <c r="X1398" s="307"/>
      <c r="Y1398" s="307"/>
      <c r="Z1398" s="307"/>
      <c r="AA1398" s="307"/>
      <c r="AB1398" s="307"/>
    </row>
    <row r="1399" spans="1:28" s="648" customFormat="1">
      <c r="A1399" s="658" t="s">
        <v>30</v>
      </c>
      <c r="B1399" s="53" t="s">
        <v>226</v>
      </c>
      <c r="C1399" s="258" t="s">
        <v>2004</v>
      </c>
      <c r="D1399" s="62"/>
      <c r="E1399" s="261">
        <v>69</v>
      </c>
      <c r="F1399" s="262"/>
      <c r="G1399" s="262"/>
      <c r="H1399" s="263"/>
      <c r="I1399" s="264"/>
      <c r="J1399" s="265"/>
      <c r="K1399" s="802" t="s">
        <v>1989</v>
      </c>
      <c r="L1399" s="264">
        <v>127</v>
      </c>
      <c r="M1399" s="263">
        <v>58</v>
      </c>
      <c r="N1399" s="490" t="s">
        <v>2005</v>
      </c>
      <c r="P1399" s="696"/>
      <c r="Q1399" s="696"/>
      <c r="R1399" s="696"/>
      <c r="S1399" s="675"/>
      <c r="T1399" s="675"/>
      <c r="U1399" s="675"/>
      <c r="V1399" s="675"/>
      <c r="W1399" s="675"/>
      <c r="X1399" s="675"/>
      <c r="Y1399" s="675"/>
      <c r="Z1399" s="675"/>
      <c r="AA1399" s="675"/>
      <c r="AB1399" s="675"/>
    </row>
    <row r="1400" spans="1:28" s="648" customFormat="1">
      <c r="A1400" s="658" t="s">
        <v>773</v>
      </c>
      <c r="B1400" s="53" t="s">
        <v>226</v>
      </c>
      <c r="C1400" s="258" t="s">
        <v>2004</v>
      </c>
      <c r="D1400" s="62"/>
      <c r="E1400" s="261">
        <v>60</v>
      </c>
      <c r="F1400" s="262"/>
      <c r="G1400" s="262"/>
      <c r="H1400" s="263"/>
      <c r="I1400" s="264"/>
      <c r="J1400" s="265"/>
      <c r="K1400" s="802" t="s">
        <v>1989</v>
      </c>
      <c r="L1400" s="264">
        <v>109</v>
      </c>
      <c r="M1400" s="263">
        <v>49</v>
      </c>
      <c r="N1400" s="490" t="s">
        <v>2005</v>
      </c>
      <c r="P1400" s="696"/>
      <c r="Q1400" s="696"/>
      <c r="R1400" s="696"/>
      <c r="S1400" s="675"/>
      <c r="T1400" s="675"/>
      <c r="U1400" s="675"/>
      <c r="V1400" s="675"/>
      <c r="W1400" s="675"/>
      <c r="X1400" s="675"/>
      <c r="Y1400" s="675"/>
      <c r="Z1400" s="675"/>
      <c r="AA1400" s="675"/>
      <c r="AB1400" s="675"/>
    </row>
    <row r="1401" spans="1:28" s="648" customFormat="1">
      <c r="A1401" s="658"/>
      <c r="B1401" s="53" t="s">
        <v>2062</v>
      </c>
      <c r="C1401" s="258" t="s">
        <v>2015</v>
      </c>
      <c r="D1401" s="62"/>
      <c r="E1401" s="261">
        <v>27</v>
      </c>
      <c r="F1401" s="262"/>
      <c r="G1401" s="262"/>
      <c r="H1401" s="263"/>
      <c r="I1401" s="264"/>
      <c r="J1401" s="265"/>
      <c r="K1401" s="802" t="s">
        <v>1989</v>
      </c>
      <c r="L1401" s="264">
        <v>49</v>
      </c>
      <c r="M1401" s="263">
        <v>22</v>
      </c>
      <c r="N1401" s="266" t="s">
        <v>2016</v>
      </c>
      <c r="P1401" s="696"/>
      <c r="Q1401" s="696"/>
      <c r="R1401" s="696"/>
      <c r="S1401" s="675"/>
      <c r="T1401" s="675"/>
      <c r="U1401" s="675"/>
      <c r="V1401" s="675"/>
      <c r="W1401" s="675"/>
      <c r="X1401" s="675"/>
      <c r="Y1401" s="675"/>
      <c r="Z1401" s="675"/>
      <c r="AA1401" s="675"/>
      <c r="AB1401" s="675"/>
    </row>
    <row r="1402" spans="1:28" s="648" customFormat="1">
      <c r="A1402" s="658" t="s">
        <v>2018</v>
      </c>
      <c r="B1402" s="53" t="s">
        <v>2062</v>
      </c>
      <c r="C1402" s="258" t="s">
        <v>2017</v>
      </c>
      <c r="D1402" s="62"/>
      <c r="E1402" s="261">
        <v>42</v>
      </c>
      <c r="F1402" s="262" t="s">
        <v>2019</v>
      </c>
      <c r="G1402" s="262"/>
      <c r="H1402" s="263"/>
      <c r="I1402" s="264">
        <v>3.21</v>
      </c>
      <c r="J1402" s="265" t="s">
        <v>339</v>
      </c>
      <c r="K1402" s="802" t="s">
        <v>1989</v>
      </c>
      <c r="L1402" s="264">
        <v>73</v>
      </c>
      <c r="M1402" s="263">
        <v>31</v>
      </c>
      <c r="N1402" s="266">
        <v>3</v>
      </c>
      <c r="P1402" s="696"/>
      <c r="Q1402" s="696"/>
      <c r="R1402" s="696"/>
      <c r="S1402" s="675"/>
      <c r="T1402" s="675"/>
      <c r="U1402" s="675"/>
      <c r="V1402" s="675"/>
      <c r="W1402" s="675"/>
      <c r="X1402" s="675"/>
      <c r="Y1402" s="675"/>
      <c r="Z1402" s="675"/>
      <c r="AA1402" s="675"/>
      <c r="AB1402" s="675"/>
    </row>
    <row r="1403" spans="1:28" s="648" customFormat="1">
      <c r="A1403" s="658" t="s">
        <v>29</v>
      </c>
      <c r="B1403" s="53" t="s">
        <v>2062</v>
      </c>
      <c r="C1403" s="258" t="s">
        <v>2017</v>
      </c>
      <c r="D1403" s="62"/>
      <c r="E1403" s="261">
        <v>37</v>
      </c>
      <c r="F1403" s="649" t="s">
        <v>2020</v>
      </c>
      <c r="G1403" s="262"/>
      <c r="H1403" s="263"/>
      <c r="I1403" s="264">
        <v>3.21</v>
      </c>
      <c r="J1403" s="265" t="s">
        <v>339</v>
      </c>
      <c r="K1403" s="802" t="s">
        <v>1989</v>
      </c>
      <c r="L1403" s="264">
        <v>61</v>
      </c>
      <c r="M1403" s="263">
        <v>24</v>
      </c>
      <c r="N1403" s="266">
        <v>3</v>
      </c>
      <c r="P1403" s="696"/>
      <c r="Q1403" s="696"/>
      <c r="R1403" s="696"/>
      <c r="S1403" s="675"/>
      <c r="T1403" s="675"/>
      <c r="U1403" s="675"/>
      <c r="V1403" s="675"/>
      <c r="W1403" s="675"/>
      <c r="X1403" s="675"/>
      <c r="Y1403" s="675"/>
      <c r="Z1403" s="675"/>
      <c r="AA1403" s="675"/>
      <c r="AB1403" s="675"/>
    </row>
    <row r="1404" spans="1:28" s="648" customFormat="1">
      <c r="A1404" s="658" t="s">
        <v>30</v>
      </c>
      <c r="B1404" s="53" t="s">
        <v>2062</v>
      </c>
      <c r="C1404" s="258" t="s">
        <v>2017</v>
      </c>
      <c r="D1404" s="62"/>
      <c r="E1404" s="261">
        <v>56</v>
      </c>
      <c r="F1404" s="649" t="s">
        <v>2019</v>
      </c>
      <c r="G1404" s="262"/>
      <c r="H1404" s="263"/>
      <c r="I1404" s="264">
        <v>3.21</v>
      </c>
      <c r="J1404" s="265" t="s">
        <v>339</v>
      </c>
      <c r="K1404" s="802" t="s">
        <v>1989</v>
      </c>
      <c r="L1404" s="264">
        <v>78</v>
      </c>
      <c r="M1404" s="263">
        <v>23</v>
      </c>
      <c r="N1404" s="266">
        <v>3</v>
      </c>
      <c r="P1404" s="696"/>
      <c r="Q1404" s="696"/>
      <c r="R1404" s="696"/>
      <c r="S1404" s="675"/>
      <c r="T1404" s="675"/>
      <c r="U1404" s="675"/>
      <c r="V1404" s="675"/>
      <c r="W1404" s="675"/>
      <c r="X1404" s="675"/>
      <c r="Y1404" s="675"/>
      <c r="Z1404" s="675"/>
      <c r="AA1404" s="675"/>
      <c r="AB1404" s="675"/>
    </row>
    <row r="1405" spans="1:28" s="648" customFormat="1">
      <c r="A1405" s="658"/>
      <c r="B1405" s="53" t="s">
        <v>2062</v>
      </c>
      <c r="C1405" s="258" t="s">
        <v>2021</v>
      </c>
      <c r="D1405" s="62"/>
      <c r="E1405" s="261">
        <v>70.5</v>
      </c>
      <c r="F1405" s="262"/>
      <c r="G1405" s="262"/>
      <c r="H1405" s="263"/>
      <c r="I1405" s="264"/>
      <c r="J1405" s="265"/>
      <c r="K1405" s="802" t="s">
        <v>1989</v>
      </c>
      <c r="L1405" s="264">
        <v>109.5</v>
      </c>
      <c r="M1405" s="263">
        <v>39</v>
      </c>
      <c r="N1405" s="266">
        <v>3</v>
      </c>
      <c r="P1405" s="696"/>
      <c r="Q1405" s="696"/>
      <c r="R1405" s="696"/>
      <c r="S1405" s="675"/>
      <c r="T1405" s="675"/>
      <c r="U1405" s="675"/>
      <c r="V1405" s="675"/>
      <c r="W1405" s="675"/>
      <c r="X1405" s="675"/>
      <c r="Y1405" s="675"/>
      <c r="Z1405" s="675"/>
      <c r="AA1405" s="675"/>
      <c r="AB1405" s="675"/>
    </row>
    <row r="1406" spans="1:28" s="648" customFormat="1">
      <c r="A1406" s="658" t="s">
        <v>2022</v>
      </c>
      <c r="B1406" s="53" t="s">
        <v>2062</v>
      </c>
      <c r="C1406" s="258" t="s">
        <v>2021</v>
      </c>
      <c r="D1406" s="62"/>
      <c r="E1406" s="261">
        <v>59.5</v>
      </c>
      <c r="F1406" s="262"/>
      <c r="G1406" s="262"/>
      <c r="H1406" s="263"/>
      <c r="I1406" s="264"/>
      <c r="J1406" s="265"/>
      <c r="K1406" s="802" t="s">
        <v>1989</v>
      </c>
      <c r="L1406" s="264">
        <v>98.5</v>
      </c>
      <c r="M1406" s="263">
        <v>39</v>
      </c>
      <c r="N1406" s="266">
        <v>3</v>
      </c>
      <c r="P1406" s="696"/>
      <c r="Q1406" s="696"/>
      <c r="R1406" s="696"/>
      <c r="S1406" s="675"/>
      <c r="T1406" s="675"/>
      <c r="U1406" s="675"/>
      <c r="V1406" s="675"/>
      <c r="W1406" s="675"/>
      <c r="X1406" s="675"/>
      <c r="Y1406" s="675"/>
      <c r="Z1406" s="675"/>
      <c r="AA1406" s="675"/>
      <c r="AB1406" s="675"/>
    </row>
    <row r="1407" spans="1:28" s="396" customFormat="1">
      <c r="A1407" s="338"/>
      <c r="B1407" s="291" t="s">
        <v>110</v>
      </c>
      <c r="C1407" s="292" t="s">
        <v>111</v>
      </c>
      <c r="D1407" s="293"/>
      <c r="E1407" s="294">
        <v>55.5</v>
      </c>
      <c r="F1407" s="295" t="s">
        <v>112</v>
      </c>
      <c r="G1407" s="295"/>
      <c r="H1407" s="273"/>
      <c r="I1407" s="296"/>
      <c r="J1407" s="300"/>
      <c r="K1407" s="300"/>
      <c r="L1407" s="296">
        <v>72.5</v>
      </c>
      <c r="M1407" s="273">
        <v>17</v>
      </c>
      <c r="N1407" s="298">
        <v>3</v>
      </c>
      <c r="P1407" s="306"/>
      <c r="Q1407" s="306"/>
      <c r="R1407" s="306"/>
      <c r="S1407" s="307"/>
      <c r="T1407" s="307"/>
      <c r="U1407" s="307"/>
      <c r="V1407" s="307"/>
      <c r="W1407" s="307"/>
      <c r="X1407" s="307"/>
      <c r="Y1407" s="307"/>
      <c r="Z1407" s="307"/>
      <c r="AA1407" s="307"/>
      <c r="AB1407" s="307"/>
    </row>
    <row r="1408" spans="1:28" s="648" customFormat="1">
      <c r="A1408" s="658"/>
      <c r="B1408" s="53" t="s">
        <v>554</v>
      </c>
      <c r="C1408" s="258" t="s">
        <v>2025</v>
      </c>
      <c r="D1408" s="62"/>
      <c r="E1408" s="261">
        <v>37</v>
      </c>
      <c r="F1408" s="262"/>
      <c r="G1408" s="262"/>
      <c r="H1408" s="263"/>
      <c r="I1408" s="264"/>
      <c r="J1408" s="802" t="s">
        <v>1989</v>
      </c>
      <c r="K1408" s="265"/>
      <c r="L1408" s="264">
        <v>57.5</v>
      </c>
      <c r="M1408" s="263">
        <v>20.5</v>
      </c>
      <c r="N1408" s="266">
        <v>3</v>
      </c>
      <c r="P1408" s="696"/>
      <c r="Q1408" s="696"/>
      <c r="R1408" s="696"/>
      <c r="S1408" s="675"/>
      <c r="T1408" s="675"/>
      <c r="U1408" s="675"/>
      <c r="V1408" s="675"/>
      <c r="W1408" s="675"/>
      <c r="X1408" s="675"/>
      <c r="Y1408" s="675"/>
      <c r="Z1408" s="675"/>
      <c r="AA1408" s="675"/>
      <c r="AB1408" s="675"/>
    </row>
    <row r="1409" spans="1:28" s="648" customFormat="1">
      <c r="A1409" s="658" t="s">
        <v>2026</v>
      </c>
      <c r="B1409" s="53" t="s">
        <v>554</v>
      </c>
      <c r="C1409" s="258" t="s">
        <v>2025</v>
      </c>
      <c r="D1409" s="62"/>
      <c r="E1409" s="261">
        <v>32</v>
      </c>
      <c r="F1409" s="262"/>
      <c r="G1409" s="262"/>
      <c r="H1409" s="263"/>
      <c r="I1409" s="264"/>
      <c r="J1409" s="802" t="s">
        <v>1989</v>
      </c>
      <c r="K1409" s="265"/>
      <c r="L1409" s="264">
        <v>53</v>
      </c>
      <c r="M1409" s="263">
        <v>21</v>
      </c>
      <c r="N1409" s="266">
        <v>3</v>
      </c>
      <c r="P1409" s="696"/>
      <c r="Q1409" s="696"/>
      <c r="R1409" s="696"/>
      <c r="S1409" s="675"/>
      <c r="T1409" s="675"/>
      <c r="U1409" s="675"/>
      <c r="V1409" s="675"/>
      <c r="W1409" s="675"/>
      <c r="X1409" s="675"/>
      <c r="Y1409" s="675"/>
      <c r="Z1409" s="675"/>
      <c r="AA1409" s="675"/>
      <c r="AB1409" s="675"/>
    </row>
    <row r="1410" spans="1:28" s="648" customFormat="1">
      <c r="A1410" s="658"/>
      <c r="B1410" s="53" t="s">
        <v>554</v>
      </c>
      <c r="C1410" s="258" t="s">
        <v>2028</v>
      </c>
      <c r="D1410" s="62"/>
      <c r="E1410" s="261">
        <v>32</v>
      </c>
      <c r="F1410" s="262" t="s">
        <v>134</v>
      </c>
      <c r="G1410" s="262"/>
      <c r="H1410" s="263"/>
      <c r="I1410" s="264"/>
      <c r="J1410" s="802" t="s">
        <v>1989</v>
      </c>
      <c r="K1410" s="265"/>
      <c r="L1410" s="264">
        <v>54</v>
      </c>
      <c r="M1410" s="263">
        <v>22</v>
      </c>
      <c r="N1410" s="266">
        <v>4</v>
      </c>
      <c r="P1410" s="696"/>
      <c r="Q1410" s="696"/>
      <c r="R1410" s="696"/>
      <c r="S1410" s="675"/>
      <c r="T1410" s="675"/>
      <c r="U1410" s="675"/>
      <c r="V1410" s="675"/>
      <c r="W1410" s="675"/>
      <c r="X1410" s="675"/>
      <c r="Y1410" s="675"/>
      <c r="Z1410" s="675"/>
      <c r="AA1410" s="675"/>
      <c r="AB1410" s="675"/>
    </row>
    <row r="1411" spans="1:28" s="396" customFormat="1">
      <c r="A1411" s="338"/>
      <c r="B1411" s="291" t="s">
        <v>216</v>
      </c>
      <c r="C1411" s="292" t="s">
        <v>2027</v>
      </c>
      <c r="D1411" s="293"/>
      <c r="E1411" s="294">
        <v>36</v>
      </c>
      <c r="F1411" s="295"/>
      <c r="G1411" s="295"/>
      <c r="H1411" s="273"/>
      <c r="I1411" s="296"/>
      <c r="J1411" s="300"/>
      <c r="K1411" s="300"/>
      <c r="L1411" s="296">
        <v>52</v>
      </c>
      <c r="M1411" s="273">
        <v>16</v>
      </c>
      <c r="N1411" s="298">
        <v>4</v>
      </c>
      <c r="P1411" s="307"/>
      <c r="Q1411" s="307"/>
      <c r="R1411" s="307"/>
      <c r="S1411" s="307"/>
      <c r="T1411" s="307"/>
      <c r="U1411" s="307"/>
      <c r="V1411" s="307"/>
      <c r="W1411" s="307"/>
      <c r="X1411" s="307"/>
      <c r="Y1411" s="307"/>
      <c r="Z1411" s="307"/>
      <c r="AA1411" s="307"/>
      <c r="AB1411" s="307"/>
    </row>
    <row r="1412" spans="1:28" s="396" customFormat="1">
      <c r="A1412" s="338" t="s">
        <v>547</v>
      </c>
      <c r="B1412" s="291" t="s">
        <v>216</v>
      </c>
      <c r="C1412" s="292" t="s">
        <v>2027</v>
      </c>
      <c r="D1412" s="293"/>
      <c r="E1412" s="294">
        <v>26</v>
      </c>
      <c r="F1412" s="295"/>
      <c r="G1412" s="295"/>
      <c r="H1412" s="273"/>
      <c r="I1412" s="296"/>
      <c r="J1412" s="300"/>
      <c r="K1412" s="300"/>
      <c r="L1412" s="296">
        <v>39</v>
      </c>
      <c r="M1412" s="273">
        <v>13</v>
      </c>
      <c r="N1412" s="298">
        <v>4</v>
      </c>
    </row>
    <row r="1413" spans="1:28" s="648" customFormat="1">
      <c r="A1413" s="658" t="s">
        <v>2023</v>
      </c>
      <c r="B1413" s="53" t="s">
        <v>554</v>
      </c>
      <c r="C1413" s="258" t="s">
        <v>2042</v>
      </c>
      <c r="D1413" s="62"/>
      <c r="E1413" s="261">
        <v>36</v>
      </c>
      <c r="F1413" s="262" t="s">
        <v>134</v>
      </c>
      <c r="G1413" s="262"/>
      <c r="H1413" s="263"/>
      <c r="I1413" s="264"/>
      <c r="J1413" s="802" t="s">
        <v>1989</v>
      </c>
      <c r="K1413" s="265"/>
      <c r="L1413" s="264">
        <v>58</v>
      </c>
      <c r="M1413" s="263">
        <v>22</v>
      </c>
      <c r="N1413" s="266">
        <v>5</v>
      </c>
      <c r="P1413" s="675"/>
      <c r="Q1413" s="675"/>
      <c r="R1413" s="675"/>
      <c r="S1413" s="675"/>
      <c r="T1413" s="675"/>
      <c r="U1413" s="675"/>
      <c r="V1413" s="675"/>
      <c r="W1413" s="675"/>
      <c r="X1413" s="675"/>
      <c r="Y1413" s="675"/>
      <c r="Z1413" s="675"/>
      <c r="AA1413" s="675"/>
      <c r="AB1413" s="675"/>
    </row>
    <row r="1414" spans="1:28" s="648" customFormat="1">
      <c r="A1414" s="658" t="s">
        <v>2024</v>
      </c>
      <c r="B1414" s="53" t="s">
        <v>554</v>
      </c>
      <c r="C1414" s="258" t="s">
        <v>2042</v>
      </c>
      <c r="D1414" s="62"/>
      <c r="E1414" s="261">
        <v>57.5</v>
      </c>
      <c r="F1414" s="262" t="s">
        <v>134</v>
      </c>
      <c r="G1414" s="262"/>
      <c r="H1414" s="263"/>
      <c r="I1414" s="264"/>
      <c r="J1414" s="802" t="s">
        <v>1989</v>
      </c>
      <c r="K1414" s="265"/>
      <c r="L1414" s="264">
        <v>110</v>
      </c>
      <c r="M1414" s="263">
        <v>52.5</v>
      </c>
      <c r="N1414" s="266">
        <v>5</v>
      </c>
    </row>
    <row r="1415" spans="1:28" s="648" customFormat="1">
      <c r="A1415" s="658" t="s">
        <v>29</v>
      </c>
      <c r="B1415" s="53" t="s">
        <v>554</v>
      </c>
      <c r="C1415" s="258" t="s">
        <v>2041</v>
      </c>
      <c r="D1415" s="62"/>
      <c r="E1415" s="261">
        <v>49.5</v>
      </c>
      <c r="F1415" s="262"/>
      <c r="G1415" s="262"/>
      <c r="H1415" s="263"/>
      <c r="I1415" s="264"/>
      <c r="J1415" s="265"/>
      <c r="K1415" s="265"/>
      <c r="L1415" s="264">
        <v>82</v>
      </c>
      <c r="M1415" s="263">
        <v>32.5</v>
      </c>
      <c r="N1415" s="266">
        <v>5</v>
      </c>
      <c r="P1415" s="675"/>
      <c r="Q1415" s="675"/>
      <c r="R1415" s="675"/>
      <c r="S1415" s="675"/>
      <c r="T1415" s="675"/>
      <c r="U1415" s="675"/>
      <c r="V1415" s="675"/>
      <c r="W1415" s="675"/>
      <c r="X1415" s="675"/>
      <c r="Y1415" s="675"/>
      <c r="Z1415" s="675"/>
      <c r="AA1415" s="675"/>
      <c r="AB1415" s="675"/>
    </row>
    <row r="1416" spans="1:28" s="648" customFormat="1">
      <c r="A1416" s="658" t="s">
        <v>30</v>
      </c>
      <c r="B1416" s="53" t="s">
        <v>554</v>
      </c>
      <c r="C1416" s="258" t="s">
        <v>2041</v>
      </c>
      <c r="D1416" s="62"/>
      <c r="E1416" s="261">
        <v>51.5</v>
      </c>
      <c r="F1416" s="649" t="s">
        <v>2039</v>
      </c>
      <c r="G1416" s="262"/>
      <c r="H1416" s="263"/>
      <c r="I1416" s="264"/>
      <c r="J1416" s="265"/>
      <c r="K1416" s="265"/>
      <c r="L1416" s="264">
        <v>84</v>
      </c>
      <c r="M1416" s="263">
        <v>32.5</v>
      </c>
      <c r="N1416" s="266">
        <v>5</v>
      </c>
      <c r="P1416" s="675"/>
      <c r="Q1416" s="675"/>
      <c r="R1416" s="675"/>
      <c r="S1416" s="675"/>
      <c r="T1416" s="675"/>
      <c r="U1416" s="675"/>
      <c r="V1416" s="675"/>
      <c r="W1416" s="675"/>
      <c r="X1416" s="675"/>
      <c r="Y1416" s="675"/>
      <c r="Z1416" s="675"/>
      <c r="AA1416" s="675"/>
      <c r="AB1416" s="675"/>
    </row>
    <row r="1417" spans="1:28" s="648" customFormat="1">
      <c r="A1417" s="658"/>
      <c r="B1417" s="53" t="s">
        <v>554</v>
      </c>
      <c r="C1417" s="258" t="s">
        <v>2051</v>
      </c>
      <c r="D1417" s="62"/>
      <c r="E1417" s="261">
        <v>69.5</v>
      </c>
      <c r="F1417" s="649" t="s">
        <v>2053</v>
      </c>
      <c r="G1417" s="262"/>
      <c r="H1417" s="263"/>
      <c r="I1417" s="264"/>
      <c r="J1417" s="265"/>
      <c r="K1417" s="265"/>
      <c r="L1417" s="264">
        <v>121</v>
      </c>
      <c r="M1417" s="263">
        <v>51.5</v>
      </c>
      <c r="N1417" s="266">
        <v>4</v>
      </c>
    </row>
    <row r="1418" spans="1:28" s="648" customFormat="1">
      <c r="A1418" s="658" t="s">
        <v>547</v>
      </c>
      <c r="B1418" s="53" t="s">
        <v>554</v>
      </c>
      <c r="C1418" s="258" t="s">
        <v>2051</v>
      </c>
      <c r="D1418" s="62"/>
      <c r="E1418" s="261">
        <v>57.5</v>
      </c>
      <c r="F1418" s="649" t="s">
        <v>2052</v>
      </c>
      <c r="G1418" s="262"/>
      <c r="H1418" s="263"/>
      <c r="I1418" s="264"/>
      <c r="J1418" s="265"/>
      <c r="K1418" s="265"/>
      <c r="L1418" s="264">
        <v>93.5</v>
      </c>
      <c r="M1418" s="263">
        <v>36</v>
      </c>
      <c r="N1418" s="266">
        <v>4</v>
      </c>
    </row>
    <row r="1419" spans="1:28" s="648" customFormat="1">
      <c r="A1419" s="658"/>
      <c r="B1419" s="53" t="s">
        <v>554</v>
      </c>
      <c r="C1419" s="258" t="s">
        <v>2040</v>
      </c>
      <c r="D1419" s="62"/>
      <c r="E1419" s="261">
        <v>64</v>
      </c>
      <c r="F1419" s="262" t="s">
        <v>2044</v>
      </c>
      <c r="G1419" s="262"/>
      <c r="H1419" s="263"/>
      <c r="I1419" s="264"/>
      <c r="J1419" s="265"/>
      <c r="K1419" s="265"/>
      <c r="L1419" s="264">
        <v>109</v>
      </c>
      <c r="M1419" s="263">
        <v>45</v>
      </c>
      <c r="N1419" s="266">
        <v>4</v>
      </c>
    </row>
    <row r="1420" spans="1:28" s="648" customFormat="1">
      <c r="A1420" s="658" t="s">
        <v>547</v>
      </c>
      <c r="B1420" s="53" t="s">
        <v>554</v>
      </c>
      <c r="C1420" s="258" t="s">
        <v>2040</v>
      </c>
      <c r="D1420" s="62"/>
      <c r="E1420" s="261">
        <v>52.5</v>
      </c>
      <c r="F1420" s="262" t="s">
        <v>2043</v>
      </c>
      <c r="G1420" s="262"/>
      <c r="H1420" s="263"/>
      <c r="I1420" s="264"/>
      <c r="J1420" s="265"/>
      <c r="K1420" s="265"/>
      <c r="L1420" s="264">
        <v>97.5</v>
      </c>
      <c r="M1420" s="263">
        <v>45</v>
      </c>
      <c r="N1420" s="266">
        <v>4</v>
      </c>
    </row>
    <row r="1421" spans="1:28" s="648" customFormat="1">
      <c r="A1421" s="658"/>
      <c r="B1421" s="53" t="s">
        <v>554</v>
      </c>
      <c r="C1421" s="258" t="s">
        <v>2054</v>
      </c>
      <c r="D1421" s="62"/>
      <c r="E1421" s="261">
        <v>64</v>
      </c>
      <c r="F1421" s="649" t="s">
        <v>2046</v>
      </c>
      <c r="G1421" s="262"/>
      <c r="H1421" s="263"/>
      <c r="I1421" s="264"/>
      <c r="J1421" s="265"/>
      <c r="K1421" s="265"/>
      <c r="L1421" s="264">
        <v>114</v>
      </c>
      <c r="M1421" s="263">
        <v>50</v>
      </c>
      <c r="N1421" s="266">
        <v>4</v>
      </c>
    </row>
    <row r="1422" spans="1:28" s="648" customFormat="1">
      <c r="A1422" s="658" t="s">
        <v>547</v>
      </c>
      <c r="B1422" s="53" t="s">
        <v>554</v>
      </c>
      <c r="C1422" s="258" t="s">
        <v>2054</v>
      </c>
      <c r="D1422" s="62"/>
      <c r="E1422" s="261">
        <v>57</v>
      </c>
      <c r="F1422" s="262"/>
      <c r="G1422" s="262"/>
      <c r="H1422" s="263"/>
      <c r="I1422" s="264"/>
      <c r="J1422" s="265"/>
      <c r="K1422" s="265"/>
      <c r="L1422" s="264">
        <v>101</v>
      </c>
      <c r="M1422" s="263">
        <v>44</v>
      </c>
      <c r="N1422" s="266">
        <v>4</v>
      </c>
    </row>
    <row r="1423" spans="1:28" s="648" customFormat="1">
      <c r="A1423" s="658"/>
      <c r="B1423" s="53" t="s">
        <v>554</v>
      </c>
      <c r="C1423" s="258" t="s">
        <v>2045</v>
      </c>
      <c r="D1423" s="62"/>
      <c r="E1423" s="261">
        <v>50.5</v>
      </c>
      <c r="F1423" s="649" t="s">
        <v>2046</v>
      </c>
      <c r="G1423" s="262"/>
      <c r="H1423" s="263"/>
      <c r="I1423" s="264"/>
      <c r="J1423" s="265"/>
      <c r="K1423" s="265"/>
      <c r="L1423" s="264">
        <v>83.5</v>
      </c>
      <c r="M1423" s="263">
        <v>33</v>
      </c>
      <c r="N1423" s="266">
        <v>4</v>
      </c>
    </row>
    <row r="1424" spans="1:28" s="648" customFormat="1">
      <c r="A1424" s="658" t="s">
        <v>547</v>
      </c>
      <c r="B1424" s="53" t="s">
        <v>554</v>
      </c>
      <c r="C1424" s="258" t="s">
        <v>2045</v>
      </c>
      <c r="D1424" s="62"/>
      <c r="E1424" s="261">
        <v>44.5</v>
      </c>
      <c r="F1424" s="262"/>
      <c r="G1424" s="262"/>
      <c r="H1424" s="263"/>
      <c r="I1424" s="264"/>
      <c r="J1424" s="265"/>
      <c r="K1424" s="265"/>
      <c r="L1424" s="264">
        <v>74</v>
      </c>
      <c r="M1424" s="263">
        <v>29.5</v>
      </c>
      <c r="N1424" s="266">
        <v>4</v>
      </c>
    </row>
    <row r="1425" spans="1:29" s="648" customFormat="1">
      <c r="A1425" s="658"/>
      <c r="B1425" s="53" t="s">
        <v>2050</v>
      </c>
      <c r="C1425" s="258" t="s">
        <v>2049</v>
      </c>
      <c r="D1425" s="62"/>
      <c r="E1425" s="261">
        <v>29.5</v>
      </c>
      <c r="F1425" s="262"/>
      <c r="G1425" s="262"/>
      <c r="H1425" s="263"/>
      <c r="I1425" s="264"/>
      <c r="J1425" s="265"/>
      <c r="K1425" s="265"/>
      <c r="L1425" s="264">
        <v>50.5</v>
      </c>
      <c r="M1425" s="263">
        <v>21</v>
      </c>
      <c r="N1425" s="266">
        <v>4</v>
      </c>
    </row>
    <row r="1426" spans="1:29" s="648" customFormat="1">
      <c r="A1426" s="658" t="s">
        <v>547</v>
      </c>
      <c r="B1426" s="53" t="s">
        <v>2050</v>
      </c>
      <c r="C1426" s="258" t="s">
        <v>2049</v>
      </c>
      <c r="D1426" s="62"/>
      <c r="E1426" s="261">
        <v>21.5</v>
      </c>
      <c r="F1426" s="262"/>
      <c r="G1426" s="262"/>
      <c r="H1426" s="263"/>
      <c r="I1426" s="264"/>
      <c r="J1426" s="265"/>
      <c r="K1426" s="265"/>
      <c r="L1426" s="264">
        <v>42.5</v>
      </c>
      <c r="M1426" s="263">
        <v>21</v>
      </c>
      <c r="N1426" s="266">
        <v>4</v>
      </c>
    </row>
    <row r="1427" spans="1:29" s="648" customFormat="1">
      <c r="A1427" s="658"/>
      <c r="B1427" s="53" t="s">
        <v>2047</v>
      </c>
      <c r="C1427" s="258" t="s">
        <v>141</v>
      </c>
      <c r="D1427" s="62"/>
      <c r="E1427" s="261">
        <v>43</v>
      </c>
      <c r="F1427" s="262"/>
      <c r="G1427" s="262"/>
      <c r="H1427" s="263"/>
      <c r="I1427" s="264"/>
      <c r="J1427" s="265"/>
      <c r="K1427" s="265"/>
      <c r="L1427" s="264">
        <v>64</v>
      </c>
      <c r="M1427" s="263">
        <v>21</v>
      </c>
      <c r="N1427" s="266">
        <v>3</v>
      </c>
      <c r="O1427" s="648" t="s">
        <v>57</v>
      </c>
    </row>
    <row r="1428" spans="1:29" s="648" customFormat="1">
      <c r="A1428" s="658" t="s">
        <v>547</v>
      </c>
      <c r="B1428" s="53" t="s">
        <v>2047</v>
      </c>
      <c r="C1428" s="258" t="s">
        <v>141</v>
      </c>
      <c r="D1428" s="62"/>
      <c r="E1428" s="261">
        <v>34.5</v>
      </c>
      <c r="F1428" s="262"/>
      <c r="G1428" s="262"/>
      <c r="H1428" s="263"/>
      <c r="I1428" s="264"/>
      <c r="J1428" s="265"/>
      <c r="K1428" s="265"/>
      <c r="L1428" s="264">
        <v>55</v>
      </c>
      <c r="M1428" s="263">
        <v>20.5</v>
      </c>
      <c r="N1428" s="266">
        <v>3</v>
      </c>
      <c r="O1428" s="648" t="s">
        <v>57</v>
      </c>
    </row>
    <row r="1429" spans="1:29" s="648" customFormat="1">
      <c r="A1429" s="658"/>
      <c r="B1429" s="53" t="s">
        <v>2047</v>
      </c>
      <c r="C1429" s="258" t="s">
        <v>2048</v>
      </c>
      <c r="D1429" s="62"/>
      <c r="E1429" s="261">
        <v>49</v>
      </c>
      <c r="F1429" s="262"/>
      <c r="G1429" s="262"/>
      <c r="H1429" s="263"/>
      <c r="I1429" s="264"/>
      <c r="J1429" s="265"/>
      <c r="K1429" s="265"/>
      <c r="L1429" s="264">
        <v>70</v>
      </c>
      <c r="M1429" s="263">
        <v>21</v>
      </c>
      <c r="N1429" s="266">
        <v>3</v>
      </c>
      <c r="O1429" s="648" t="s">
        <v>57</v>
      </c>
    </row>
    <row r="1430" spans="1:29" s="648" customFormat="1">
      <c r="A1430" s="658" t="s">
        <v>547</v>
      </c>
      <c r="B1430" s="53" t="s">
        <v>2047</v>
      </c>
      <c r="C1430" s="258" t="s">
        <v>2048</v>
      </c>
      <c r="D1430" s="62"/>
      <c r="E1430" s="261">
        <v>40</v>
      </c>
      <c r="F1430" s="262"/>
      <c r="G1430" s="262"/>
      <c r="H1430" s="263"/>
      <c r="I1430" s="264"/>
      <c r="J1430" s="265"/>
      <c r="K1430" s="265"/>
      <c r="L1430" s="264">
        <v>61</v>
      </c>
      <c r="M1430" s="263">
        <v>21</v>
      </c>
      <c r="N1430" s="266">
        <v>3</v>
      </c>
      <c r="O1430" s="648" t="s">
        <v>57</v>
      </c>
    </row>
    <row r="1431" spans="1:29" s="396" customFormat="1">
      <c r="A1431" s="338"/>
      <c r="B1431" s="291" t="s">
        <v>218</v>
      </c>
      <c r="C1431" s="292" t="s">
        <v>219</v>
      </c>
      <c r="D1431" s="293"/>
      <c r="E1431" s="294"/>
      <c r="F1431" s="295"/>
      <c r="G1431" s="295"/>
      <c r="H1431" s="273"/>
      <c r="I1431" s="296"/>
      <c r="J1431" s="300"/>
      <c r="K1431" s="300"/>
      <c r="L1431" s="296"/>
      <c r="M1431" s="273"/>
      <c r="N1431" s="298"/>
    </row>
    <row r="1432" spans="1:29" s="396" customFormat="1">
      <c r="A1432" s="616"/>
      <c r="B1432" s="291" t="s">
        <v>878</v>
      </c>
      <c r="C1432" s="292" t="s">
        <v>144</v>
      </c>
      <c r="D1432" s="293"/>
      <c r="E1432" s="294">
        <v>32.5</v>
      </c>
      <c r="F1432" s="295"/>
      <c r="G1432" s="295"/>
      <c r="H1432" s="273"/>
      <c r="I1432" s="296"/>
      <c r="J1432" s="300"/>
      <c r="K1432" s="300"/>
      <c r="L1432" s="296">
        <v>57</v>
      </c>
      <c r="M1432" s="273">
        <v>24.5</v>
      </c>
      <c r="N1432" s="298">
        <v>4</v>
      </c>
    </row>
    <row r="1433" spans="1:29" s="648" customFormat="1">
      <c r="A1433" s="804"/>
      <c r="B1433" s="53" t="s">
        <v>878</v>
      </c>
      <c r="C1433" s="258" t="s">
        <v>2060</v>
      </c>
      <c r="D1433" s="62"/>
      <c r="E1433" s="261"/>
      <c r="F1433" s="649" t="s">
        <v>115</v>
      </c>
      <c r="G1433" s="262"/>
      <c r="H1433" s="263"/>
      <c r="I1433" s="264"/>
      <c r="J1433" s="265"/>
      <c r="K1433" s="265"/>
      <c r="L1433" s="264"/>
      <c r="M1433" s="263"/>
      <c r="N1433" s="266"/>
    </row>
    <row r="1434" spans="1:29" s="648" customFormat="1">
      <c r="A1434" s="804"/>
      <c r="B1434" s="53" t="s">
        <v>878</v>
      </c>
      <c r="C1434" s="258" t="s">
        <v>2061</v>
      </c>
      <c r="D1434" s="62"/>
      <c r="E1434" s="261"/>
      <c r="F1434" s="649" t="s">
        <v>115</v>
      </c>
      <c r="G1434" s="262"/>
      <c r="H1434" s="263"/>
      <c r="I1434" s="264"/>
      <c r="J1434" s="265"/>
      <c r="K1434" s="265"/>
      <c r="L1434" s="264"/>
      <c r="M1434" s="263"/>
      <c r="N1434" s="266"/>
    </row>
    <row r="1435" spans="1:29" s="648" customFormat="1">
      <c r="A1435" s="804"/>
      <c r="B1435" s="53" t="s">
        <v>878</v>
      </c>
      <c r="C1435" s="258" t="s">
        <v>873</v>
      </c>
      <c r="D1435" s="62"/>
      <c r="E1435" s="261">
        <v>27.5</v>
      </c>
      <c r="F1435" s="649" t="s">
        <v>134</v>
      </c>
      <c r="G1435" s="262"/>
      <c r="H1435" s="263"/>
      <c r="I1435" s="264"/>
      <c r="J1435" s="265"/>
      <c r="K1435" s="265"/>
      <c r="L1435" s="264">
        <v>47</v>
      </c>
      <c r="M1435" s="263">
        <v>19.5</v>
      </c>
      <c r="N1435" s="266">
        <v>5</v>
      </c>
    </row>
    <row r="1436" spans="1:29" s="648" customFormat="1">
      <c r="A1436" s="804" t="s">
        <v>2057</v>
      </c>
      <c r="B1436" s="53" t="s">
        <v>878</v>
      </c>
      <c r="C1436" s="258" t="s">
        <v>2056</v>
      </c>
      <c r="D1436" s="62"/>
      <c r="E1436" s="261">
        <v>47</v>
      </c>
      <c r="F1436" s="262"/>
      <c r="G1436" s="262"/>
      <c r="H1436" s="263"/>
      <c r="I1436" s="264"/>
      <c r="J1436" s="265"/>
      <c r="K1436" s="265"/>
      <c r="L1436" s="264">
        <v>69</v>
      </c>
      <c r="M1436" s="263">
        <v>22</v>
      </c>
      <c r="N1436" s="266">
        <v>4</v>
      </c>
    </row>
    <row r="1437" spans="1:29" s="648" customFormat="1">
      <c r="A1437" s="804" t="s">
        <v>651</v>
      </c>
      <c r="B1437" s="53" t="s">
        <v>878</v>
      </c>
      <c r="C1437" s="258" t="s">
        <v>2056</v>
      </c>
      <c r="D1437" s="62"/>
      <c r="E1437" s="261">
        <v>79</v>
      </c>
      <c r="F1437" s="262"/>
      <c r="G1437" s="262"/>
      <c r="H1437" s="263"/>
      <c r="I1437" s="264"/>
      <c r="J1437" s="265"/>
      <c r="K1437" s="265"/>
      <c r="L1437" s="264">
        <v>132</v>
      </c>
      <c r="M1437" s="263">
        <v>53</v>
      </c>
      <c r="N1437" s="266">
        <v>4</v>
      </c>
    </row>
    <row r="1438" spans="1:29" s="396" customFormat="1">
      <c r="A1438" s="616" t="s">
        <v>651</v>
      </c>
      <c r="B1438" s="291" t="s">
        <v>220</v>
      </c>
      <c r="C1438" s="292" t="s">
        <v>143</v>
      </c>
      <c r="D1438" s="293"/>
      <c r="E1438" s="294">
        <v>45</v>
      </c>
      <c r="F1438" s="295"/>
      <c r="G1438" s="295"/>
      <c r="H1438" s="273"/>
      <c r="I1438" s="296"/>
      <c r="J1438" s="300"/>
      <c r="K1438" s="300"/>
      <c r="L1438" s="296">
        <v>81</v>
      </c>
      <c r="M1438" s="273">
        <v>36</v>
      </c>
      <c r="N1438" s="298">
        <v>4</v>
      </c>
    </row>
    <row r="1439" spans="1:29" s="396" customFormat="1">
      <c r="A1439" s="616" t="s">
        <v>322</v>
      </c>
      <c r="B1439" s="291" t="s">
        <v>220</v>
      </c>
      <c r="C1439" s="292" t="s">
        <v>143</v>
      </c>
      <c r="D1439" s="293"/>
      <c r="E1439" s="294">
        <v>37</v>
      </c>
      <c r="F1439" s="295"/>
      <c r="G1439" s="295"/>
      <c r="H1439" s="273"/>
      <c r="I1439" s="296"/>
      <c r="J1439" s="300"/>
      <c r="K1439" s="300"/>
      <c r="L1439" s="296">
        <v>66</v>
      </c>
      <c r="M1439" s="273">
        <v>29</v>
      </c>
      <c r="N1439" s="298">
        <v>3</v>
      </c>
    </row>
    <row r="1440" spans="1:29" s="396" customFormat="1">
      <c r="A1440" s="616"/>
      <c r="B1440" s="291" t="s">
        <v>878</v>
      </c>
      <c r="C1440" s="292" t="s">
        <v>142</v>
      </c>
      <c r="D1440" s="293"/>
      <c r="E1440" s="294">
        <v>30</v>
      </c>
      <c r="F1440" s="295"/>
      <c r="G1440" s="295"/>
      <c r="H1440" s="273"/>
      <c r="I1440" s="296"/>
      <c r="J1440" s="300"/>
      <c r="K1440" s="300"/>
      <c r="L1440" s="296">
        <v>50</v>
      </c>
      <c r="M1440" s="273">
        <v>20</v>
      </c>
      <c r="N1440" s="298">
        <v>4</v>
      </c>
      <c r="P1440" s="306"/>
      <c r="Q1440" s="306"/>
      <c r="R1440" s="307"/>
      <c r="S1440" s="306"/>
      <c r="T1440" s="307"/>
      <c r="U1440" s="307"/>
      <c r="V1440" s="307"/>
      <c r="W1440" s="307"/>
      <c r="X1440" s="307"/>
      <c r="Y1440" s="307"/>
      <c r="Z1440" s="307"/>
      <c r="AA1440" s="307"/>
      <c r="AB1440" s="307"/>
      <c r="AC1440" s="307"/>
    </row>
    <row r="1441" spans="1:29" s="396" customFormat="1">
      <c r="A1441" s="616" t="s">
        <v>322</v>
      </c>
      <c r="B1441" s="291" t="s">
        <v>878</v>
      </c>
      <c r="C1441" s="292" t="s">
        <v>879</v>
      </c>
      <c r="D1441" s="293"/>
      <c r="E1441" s="294">
        <v>34</v>
      </c>
      <c r="F1441" s="295"/>
      <c r="G1441" s="295"/>
      <c r="H1441" s="273"/>
      <c r="I1441" s="296"/>
      <c r="J1441" s="300"/>
      <c r="K1441" s="300"/>
      <c r="L1441" s="296">
        <v>56</v>
      </c>
      <c r="M1441" s="273">
        <v>22</v>
      </c>
      <c r="N1441" s="298">
        <v>3</v>
      </c>
      <c r="P1441" s="306"/>
      <c r="Q1441" s="306"/>
      <c r="R1441" s="307"/>
      <c r="S1441" s="306"/>
      <c r="T1441" s="307"/>
      <c r="U1441" s="307"/>
      <c r="V1441" s="307"/>
      <c r="W1441" s="307"/>
      <c r="X1441" s="307"/>
      <c r="Y1441" s="307"/>
      <c r="Z1441" s="307"/>
      <c r="AA1441" s="307"/>
      <c r="AB1441" s="307"/>
      <c r="AC1441" s="307"/>
    </row>
    <row r="1442" spans="1:29" s="396" customFormat="1">
      <c r="A1442" s="616" t="s">
        <v>651</v>
      </c>
      <c r="B1442" s="291" t="s">
        <v>878</v>
      </c>
      <c r="C1442" s="292" t="s">
        <v>879</v>
      </c>
      <c r="D1442" s="293"/>
      <c r="E1442" s="294">
        <v>31</v>
      </c>
      <c r="F1442" s="295"/>
      <c r="G1442" s="295"/>
      <c r="H1442" s="273"/>
      <c r="I1442" s="296"/>
      <c r="J1442" s="300"/>
      <c r="K1442" s="300"/>
      <c r="L1442" s="296">
        <v>54</v>
      </c>
      <c r="M1442" s="273">
        <v>20</v>
      </c>
      <c r="N1442" s="298">
        <v>3</v>
      </c>
      <c r="P1442" s="306"/>
      <c r="Q1442" s="306"/>
      <c r="R1442" s="307"/>
      <c r="S1442" s="306"/>
      <c r="T1442" s="307"/>
      <c r="U1442" s="307"/>
      <c r="V1442" s="307"/>
      <c r="W1442" s="307"/>
      <c r="X1442" s="307"/>
      <c r="Y1442" s="307"/>
      <c r="Z1442" s="307"/>
      <c r="AA1442" s="307"/>
      <c r="AB1442" s="307"/>
      <c r="AC1442" s="307"/>
    </row>
    <row r="1443" spans="1:29" s="396" customFormat="1">
      <c r="A1443" s="616"/>
      <c r="B1443" s="291" t="s">
        <v>878</v>
      </c>
      <c r="C1443" s="292" t="s">
        <v>392</v>
      </c>
      <c r="D1443" s="293"/>
      <c r="E1443" s="294"/>
      <c r="F1443" s="295" t="s">
        <v>487</v>
      </c>
      <c r="G1443" s="295"/>
      <c r="H1443" s="273"/>
      <c r="I1443" s="296"/>
      <c r="J1443" s="300"/>
      <c r="K1443" s="300"/>
      <c r="L1443" s="296"/>
      <c r="M1443" s="273"/>
      <c r="N1443" s="298"/>
      <c r="O1443" s="310"/>
      <c r="P1443" s="306"/>
      <c r="Q1443" s="306"/>
      <c r="R1443" s="307"/>
      <c r="S1443" s="306"/>
      <c r="T1443" s="307"/>
      <c r="U1443" s="307"/>
      <c r="V1443" s="307"/>
      <c r="W1443" s="307"/>
      <c r="X1443" s="307"/>
      <c r="Y1443" s="307"/>
      <c r="Z1443" s="307"/>
      <c r="AA1443" s="307"/>
      <c r="AB1443" s="307"/>
      <c r="AC1443" s="307"/>
    </row>
    <row r="1444" spans="1:29" s="396" customFormat="1">
      <c r="A1444" s="616" t="s">
        <v>322</v>
      </c>
      <c r="B1444" s="291" t="s">
        <v>878</v>
      </c>
      <c r="C1444" s="292" t="s">
        <v>880</v>
      </c>
      <c r="D1444" s="293"/>
      <c r="E1444" s="294">
        <v>33</v>
      </c>
      <c r="F1444" s="295"/>
      <c r="G1444" s="295"/>
      <c r="H1444" s="273"/>
      <c r="I1444" s="296"/>
      <c r="J1444" s="300"/>
      <c r="K1444" s="300"/>
      <c r="L1444" s="296">
        <v>59</v>
      </c>
      <c r="M1444" s="273">
        <v>26</v>
      </c>
      <c r="N1444" s="298">
        <v>3</v>
      </c>
      <c r="P1444" s="306"/>
      <c r="Q1444" s="306"/>
      <c r="R1444" s="307"/>
      <c r="S1444" s="306"/>
      <c r="T1444" s="307"/>
      <c r="U1444" s="307"/>
      <c r="V1444" s="307"/>
      <c r="W1444" s="307"/>
      <c r="X1444" s="307"/>
      <c r="Y1444" s="307"/>
      <c r="Z1444" s="307"/>
      <c r="AA1444" s="307"/>
      <c r="AB1444" s="307"/>
      <c r="AC1444" s="307"/>
    </row>
    <row r="1445" spans="1:29" s="396" customFormat="1">
      <c r="A1445" s="616" t="s">
        <v>651</v>
      </c>
      <c r="B1445" s="291" t="s">
        <v>878</v>
      </c>
      <c r="C1445" s="292" t="s">
        <v>880</v>
      </c>
      <c r="D1445" s="293"/>
      <c r="E1445" s="294">
        <v>35</v>
      </c>
      <c r="F1445" s="295"/>
      <c r="G1445" s="295"/>
      <c r="H1445" s="273"/>
      <c r="I1445" s="296"/>
      <c r="J1445" s="300"/>
      <c r="K1445" s="300"/>
      <c r="L1445" s="296">
        <v>60</v>
      </c>
      <c r="M1445" s="273">
        <v>25</v>
      </c>
      <c r="N1445" s="298">
        <v>3</v>
      </c>
      <c r="P1445" s="306"/>
      <c r="Q1445" s="306"/>
      <c r="R1445" s="307"/>
      <c r="S1445" s="306"/>
      <c r="T1445" s="307"/>
      <c r="U1445" s="307"/>
      <c r="V1445" s="307"/>
      <c r="W1445" s="307"/>
      <c r="X1445" s="307"/>
      <c r="Y1445" s="307"/>
      <c r="Z1445" s="307"/>
      <c r="AA1445" s="307"/>
      <c r="AB1445" s="307"/>
      <c r="AC1445" s="307"/>
    </row>
    <row r="1446" spans="1:29" s="396" customFormat="1">
      <c r="A1446" s="616" t="s">
        <v>839</v>
      </c>
      <c r="B1446" s="291" t="s">
        <v>878</v>
      </c>
      <c r="C1446" s="292" t="s">
        <v>881</v>
      </c>
      <c r="D1446" s="293"/>
      <c r="E1446" s="294">
        <v>29</v>
      </c>
      <c r="F1446" s="295"/>
      <c r="G1446" s="295"/>
      <c r="H1446" s="273"/>
      <c r="I1446" s="296"/>
      <c r="J1446" s="300"/>
      <c r="K1446" s="300"/>
      <c r="L1446" s="296">
        <v>50</v>
      </c>
      <c r="M1446" s="273">
        <v>21</v>
      </c>
      <c r="N1446" s="298">
        <v>3</v>
      </c>
      <c r="P1446" s="306"/>
      <c r="Q1446" s="306"/>
      <c r="R1446" s="307"/>
      <c r="S1446" s="306"/>
      <c r="T1446" s="307"/>
      <c r="U1446" s="307"/>
      <c r="V1446" s="307"/>
      <c r="W1446" s="307"/>
      <c r="X1446" s="307"/>
      <c r="Y1446" s="307"/>
      <c r="Z1446" s="307"/>
      <c r="AA1446" s="307"/>
      <c r="AB1446" s="307"/>
      <c r="AC1446" s="307"/>
    </row>
    <row r="1447" spans="1:29" s="648" customFormat="1">
      <c r="A1447" s="804" t="s">
        <v>322</v>
      </c>
      <c r="B1447" s="53" t="s">
        <v>878</v>
      </c>
      <c r="C1447" s="258" t="s">
        <v>2059</v>
      </c>
      <c r="D1447" s="62"/>
      <c r="E1447" s="261">
        <v>27</v>
      </c>
      <c r="F1447" s="262"/>
      <c r="G1447" s="262"/>
      <c r="H1447" s="263"/>
      <c r="I1447" s="264"/>
      <c r="J1447" s="265"/>
      <c r="K1447" s="265"/>
      <c r="L1447" s="264">
        <v>47</v>
      </c>
      <c r="M1447" s="263">
        <v>20</v>
      </c>
      <c r="N1447" s="266">
        <v>5</v>
      </c>
      <c r="P1447" s="696"/>
      <c r="Q1447" s="696"/>
      <c r="R1447" s="675"/>
      <c r="S1447" s="696"/>
      <c r="T1447" s="675"/>
      <c r="U1447" s="675"/>
      <c r="V1447" s="675"/>
      <c r="W1447" s="675"/>
      <c r="X1447" s="675"/>
      <c r="Y1447" s="675"/>
      <c r="Z1447" s="675"/>
      <c r="AA1447" s="675"/>
      <c r="AB1447" s="675"/>
      <c r="AC1447" s="675"/>
    </row>
    <row r="1448" spans="1:29" s="648" customFormat="1">
      <c r="A1448" s="804" t="s">
        <v>651</v>
      </c>
      <c r="B1448" s="53" t="s">
        <v>878</v>
      </c>
      <c r="C1448" s="258" t="s">
        <v>2059</v>
      </c>
      <c r="D1448" s="62"/>
      <c r="E1448" s="261">
        <v>30.5</v>
      </c>
      <c r="F1448" s="262"/>
      <c r="G1448" s="262"/>
      <c r="H1448" s="263"/>
      <c r="I1448" s="264"/>
      <c r="J1448" s="265"/>
      <c r="K1448" s="265"/>
      <c r="L1448" s="264">
        <v>47.5</v>
      </c>
      <c r="M1448" s="263">
        <v>17.5</v>
      </c>
      <c r="N1448" s="266">
        <v>5</v>
      </c>
      <c r="O1448" s="647"/>
      <c r="P1448" s="696"/>
      <c r="Q1448" s="696"/>
      <c r="R1448" s="675"/>
      <c r="S1448" s="696"/>
      <c r="T1448" s="675"/>
      <c r="U1448" s="675"/>
      <c r="V1448" s="675"/>
      <c r="W1448" s="675"/>
      <c r="X1448" s="675"/>
      <c r="Y1448" s="675"/>
      <c r="Z1448" s="675"/>
      <c r="AA1448" s="675"/>
      <c r="AB1448" s="675"/>
      <c r="AC1448" s="675"/>
    </row>
    <row r="1449" spans="1:29" s="648" customFormat="1">
      <c r="A1449" s="804" t="s">
        <v>322</v>
      </c>
      <c r="B1449" s="53" t="s">
        <v>878</v>
      </c>
      <c r="C1449" s="258" t="s">
        <v>2055</v>
      </c>
      <c r="D1449" s="62"/>
      <c r="E1449" s="261">
        <v>49.5</v>
      </c>
      <c r="F1449" s="262"/>
      <c r="G1449" s="262"/>
      <c r="H1449" s="263"/>
      <c r="I1449" s="264"/>
      <c r="J1449" s="265"/>
      <c r="K1449" s="265"/>
      <c r="L1449" s="264">
        <v>85</v>
      </c>
      <c r="M1449" s="263">
        <v>35.5</v>
      </c>
      <c r="N1449" s="266">
        <v>6</v>
      </c>
      <c r="P1449" s="696"/>
      <c r="Q1449" s="696"/>
      <c r="R1449" s="675"/>
      <c r="S1449" s="696"/>
      <c r="T1449" s="675"/>
      <c r="U1449" s="675"/>
      <c r="V1449" s="675"/>
      <c r="W1449" s="675"/>
      <c r="X1449" s="675"/>
      <c r="Y1449" s="675"/>
      <c r="Z1449" s="675"/>
      <c r="AA1449" s="675"/>
      <c r="AB1449" s="675"/>
      <c r="AC1449" s="675"/>
    </row>
    <row r="1450" spans="1:29" s="648" customFormat="1">
      <c r="A1450" s="804" t="s">
        <v>651</v>
      </c>
      <c r="B1450" s="53" t="s">
        <v>878</v>
      </c>
      <c r="C1450" s="258" t="s">
        <v>2055</v>
      </c>
      <c r="D1450" s="62"/>
      <c r="E1450" s="261">
        <v>91.5</v>
      </c>
      <c r="F1450" s="262"/>
      <c r="G1450" s="262"/>
      <c r="H1450" s="263"/>
      <c r="I1450" s="264"/>
      <c r="J1450" s="265"/>
      <c r="K1450" s="265"/>
      <c r="L1450" s="264">
        <v>169</v>
      </c>
      <c r="M1450" s="263">
        <v>77.5</v>
      </c>
      <c r="N1450" s="266">
        <v>6</v>
      </c>
      <c r="P1450" s="696"/>
      <c r="Q1450" s="696"/>
      <c r="R1450" s="675"/>
      <c r="S1450" s="696"/>
      <c r="T1450" s="675"/>
      <c r="U1450" s="675"/>
      <c r="V1450" s="675"/>
      <c r="W1450" s="675"/>
      <c r="X1450" s="675"/>
      <c r="Y1450" s="675"/>
      <c r="Z1450" s="675"/>
      <c r="AA1450" s="675"/>
      <c r="AB1450" s="675"/>
      <c r="AC1450" s="675"/>
    </row>
    <row r="1451" spans="1:29" s="648" customFormat="1">
      <c r="A1451" s="804" t="s">
        <v>2057</v>
      </c>
      <c r="B1451" s="53" t="s">
        <v>878</v>
      </c>
      <c r="C1451" s="258" t="s">
        <v>2058</v>
      </c>
      <c r="D1451" s="62"/>
      <c r="E1451" s="261">
        <v>35.5</v>
      </c>
      <c r="F1451" s="262"/>
      <c r="G1451" s="262"/>
      <c r="H1451" s="263"/>
      <c r="I1451" s="264"/>
      <c r="J1451" s="265"/>
      <c r="K1451" s="265"/>
      <c r="L1451" s="264">
        <v>61</v>
      </c>
      <c r="M1451" s="263">
        <v>25.5</v>
      </c>
      <c r="N1451" s="266">
        <v>5</v>
      </c>
      <c r="P1451" s="696"/>
      <c r="Q1451" s="696"/>
      <c r="R1451" s="675"/>
      <c r="S1451" s="696"/>
      <c r="T1451" s="675"/>
      <c r="U1451" s="675"/>
      <c r="V1451" s="675"/>
      <c r="W1451" s="675"/>
      <c r="X1451" s="675"/>
      <c r="Y1451" s="675"/>
      <c r="Z1451" s="675"/>
      <c r="AA1451" s="675"/>
      <c r="AB1451" s="675"/>
      <c r="AC1451" s="675"/>
    </row>
    <row r="1452" spans="1:29" s="648" customFormat="1">
      <c r="A1452" s="804" t="s">
        <v>651</v>
      </c>
      <c r="B1452" s="53" t="s">
        <v>878</v>
      </c>
      <c r="C1452" s="258" t="s">
        <v>2058</v>
      </c>
      <c r="D1452" s="62"/>
      <c r="E1452" s="261">
        <v>60</v>
      </c>
      <c r="F1452" s="262"/>
      <c r="G1452" s="262"/>
      <c r="H1452" s="263"/>
      <c r="I1452" s="264"/>
      <c r="J1452" s="265"/>
      <c r="K1452" s="265"/>
      <c r="L1452" s="264">
        <v>92</v>
      </c>
      <c r="M1452" s="263">
        <v>32</v>
      </c>
      <c r="N1452" s="266">
        <v>5</v>
      </c>
      <c r="P1452" s="696"/>
      <c r="Q1452" s="696"/>
      <c r="R1452" s="675"/>
      <c r="S1452" s="696"/>
      <c r="T1452" s="675"/>
      <c r="U1452" s="675"/>
      <c r="V1452" s="675"/>
      <c r="W1452" s="675"/>
      <c r="X1452" s="675"/>
      <c r="Y1452" s="675"/>
      <c r="Z1452" s="675"/>
      <c r="AA1452" s="675"/>
      <c r="AB1452" s="675"/>
      <c r="AC1452" s="675"/>
    </row>
    <row r="1453" spans="1:29" s="396" customFormat="1">
      <c r="A1453" s="411"/>
      <c r="B1453" s="291" t="s">
        <v>862</v>
      </c>
      <c r="C1453" s="292" t="s">
        <v>711</v>
      </c>
      <c r="D1453" s="293"/>
      <c r="E1453" s="294">
        <v>54.5</v>
      </c>
      <c r="F1453" s="295"/>
      <c r="G1453" s="295" t="s">
        <v>1308</v>
      </c>
      <c r="H1453" s="273"/>
      <c r="I1453" s="296"/>
      <c r="J1453" s="300"/>
      <c r="K1453" s="300"/>
      <c r="L1453" s="296">
        <v>79</v>
      </c>
      <c r="M1453" s="273">
        <v>24.5</v>
      </c>
      <c r="N1453" s="298">
        <v>4</v>
      </c>
    </row>
    <row r="1454" spans="1:29" s="396" customFormat="1">
      <c r="A1454" s="411"/>
      <c r="B1454" s="291" t="s">
        <v>221</v>
      </c>
      <c r="C1454" s="292" t="s">
        <v>222</v>
      </c>
      <c r="D1454" s="293"/>
      <c r="E1454" s="294"/>
      <c r="F1454" s="295"/>
      <c r="G1454" s="295"/>
      <c r="H1454" s="273"/>
      <c r="I1454" s="296"/>
      <c r="J1454" s="300"/>
      <c r="K1454" s="300"/>
      <c r="L1454" s="296"/>
      <c r="M1454" s="273"/>
      <c r="N1454" s="298"/>
    </row>
    <row r="1455" spans="1:29" s="396" customFormat="1">
      <c r="A1455" s="617"/>
      <c r="B1455" s="291" t="s">
        <v>221</v>
      </c>
      <c r="C1455" s="292" t="s">
        <v>60</v>
      </c>
      <c r="D1455" s="293"/>
      <c r="E1455" s="294">
        <v>49</v>
      </c>
      <c r="F1455" s="295"/>
      <c r="G1455" s="295"/>
      <c r="H1455" s="273"/>
      <c r="I1455" s="296"/>
      <c r="J1455" s="300"/>
      <c r="K1455" s="300"/>
      <c r="L1455" s="296">
        <v>67</v>
      </c>
      <c r="M1455" s="273">
        <v>18</v>
      </c>
      <c r="N1455" s="298">
        <v>3</v>
      </c>
    </row>
    <row r="1456" spans="1:29" s="648" customFormat="1">
      <c r="A1456" s="831" t="s">
        <v>78</v>
      </c>
      <c r="B1456" s="53" t="s">
        <v>863</v>
      </c>
      <c r="C1456" s="258" t="s">
        <v>116</v>
      </c>
      <c r="D1456" s="62"/>
      <c r="E1456" s="261">
        <v>46</v>
      </c>
      <c r="F1456" s="649" t="s">
        <v>2174</v>
      </c>
      <c r="G1456" s="262">
        <v>17</v>
      </c>
      <c r="H1456" s="263"/>
      <c r="I1456" s="264" t="s">
        <v>1510</v>
      </c>
      <c r="J1456" s="265"/>
      <c r="K1456" s="265"/>
      <c r="L1456" s="264">
        <v>71</v>
      </c>
      <c r="M1456" s="263">
        <v>24</v>
      </c>
      <c r="N1456" s="266">
        <v>4</v>
      </c>
      <c r="P1456" s="647"/>
    </row>
    <row r="1457" spans="1:14" s="648" customFormat="1">
      <c r="A1457" s="831" t="s">
        <v>30</v>
      </c>
      <c r="B1457" s="53" t="s">
        <v>863</v>
      </c>
      <c r="C1457" s="258" t="s">
        <v>116</v>
      </c>
      <c r="D1457" s="62"/>
      <c r="E1457" s="261">
        <v>53</v>
      </c>
      <c r="F1457" s="649" t="s">
        <v>2174</v>
      </c>
      <c r="G1457" s="262">
        <v>17</v>
      </c>
      <c r="H1457" s="263"/>
      <c r="I1457" s="264" t="s">
        <v>1510</v>
      </c>
      <c r="J1457" s="265"/>
      <c r="K1457" s="265"/>
      <c r="L1457" s="264">
        <v>78</v>
      </c>
      <c r="M1457" s="263">
        <v>25</v>
      </c>
      <c r="N1457" s="266">
        <v>4</v>
      </c>
    </row>
    <row r="1458" spans="1:14" s="396" customFormat="1">
      <c r="A1458" s="618" t="s">
        <v>652</v>
      </c>
      <c r="B1458" s="291" t="s">
        <v>863</v>
      </c>
      <c r="C1458" s="292" t="s">
        <v>116</v>
      </c>
      <c r="D1458" s="293"/>
      <c r="E1458" s="294">
        <v>58</v>
      </c>
      <c r="F1458" s="295"/>
      <c r="G1458" s="295">
        <v>16</v>
      </c>
      <c r="H1458" s="273"/>
      <c r="I1458" s="296" t="s">
        <v>1510</v>
      </c>
      <c r="J1458" s="300"/>
      <c r="K1458" s="300"/>
      <c r="L1458" s="296">
        <v>83</v>
      </c>
      <c r="M1458" s="273">
        <v>25</v>
      </c>
      <c r="N1458" s="298">
        <v>4</v>
      </c>
    </row>
    <row r="1459" spans="1:14" s="396" customFormat="1">
      <c r="A1459" s="612"/>
      <c r="B1459" s="291" t="s">
        <v>221</v>
      </c>
      <c r="C1459" s="292" t="s">
        <v>223</v>
      </c>
      <c r="D1459" s="293"/>
      <c r="E1459" s="294"/>
      <c r="F1459" s="295"/>
      <c r="G1459" s="295"/>
      <c r="H1459" s="290"/>
      <c r="I1459" s="296"/>
      <c r="J1459" s="300"/>
      <c r="K1459" s="300"/>
      <c r="L1459" s="296"/>
      <c r="M1459" s="273"/>
      <c r="N1459" s="298"/>
    </row>
    <row r="1460" spans="1:14" s="396" customFormat="1">
      <c r="A1460" s="338" t="s">
        <v>61</v>
      </c>
      <c r="B1460" s="291" t="s">
        <v>62</v>
      </c>
      <c r="C1460" s="292" t="s">
        <v>200</v>
      </c>
      <c r="D1460" s="293"/>
      <c r="E1460" s="294">
        <v>46</v>
      </c>
      <c r="F1460" s="295"/>
      <c r="G1460" s="295" t="s">
        <v>788</v>
      </c>
      <c r="H1460" s="273" t="s">
        <v>198</v>
      </c>
      <c r="I1460" s="296"/>
      <c r="J1460" s="300" t="s">
        <v>199</v>
      </c>
      <c r="K1460" s="300"/>
      <c r="L1460" s="296">
        <v>66</v>
      </c>
      <c r="M1460" s="273">
        <v>20</v>
      </c>
      <c r="N1460" s="298"/>
    </row>
    <row r="1461" spans="1:14" s="396" customFormat="1">
      <c r="A1461" s="338" t="s">
        <v>63</v>
      </c>
      <c r="B1461" s="291" t="s">
        <v>62</v>
      </c>
      <c r="C1461" s="292" t="s">
        <v>64</v>
      </c>
      <c r="D1461" s="293"/>
      <c r="E1461" s="294">
        <v>46</v>
      </c>
      <c r="F1461" s="295"/>
      <c r="G1461" s="295" t="s">
        <v>788</v>
      </c>
      <c r="H1461" s="273" t="s">
        <v>198</v>
      </c>
      <c r="I1461" s="296"/>
      <c r="J1461" s="300"/>
      <c r="K1461" s="300"/>
      <c r="L1461" s="296">
        <v>66</v>
      </c>
      <c r="M1461" s="273">
        <v>20</v>
      </c>
      <c r="N1461" s="298"/>
    </row>
    <row r="1462" spans="1:14" s="648" customFormat="1">
      <c r="A1462" s="658" t="s">
        <v>65</v>
      </c>
      <c r="B1462" s="53" t="s">
        <v>864</v>
      </c>
      <c r="C1462" s="258" t="s">
        <v>858</v>
      </c>
      <c r="D1462" s="62"/>
      <c r="E1462" s="261">
        <v>50</v>
      </c>
      <c r="F1462" s="262"/>
      <c r="G1462" s="262" t="s">
        <v>788</v>
      </c>
      <c r="H1462" s="263" t="s">
        <v>198</v>
      </c>
      <c r="I1462" s="483" t="s">
        <v>2162</v>
      </c>
      <c r="J1462" s="265"/>
      <c r="K1462" s="265"/>
      <c r="L1462" s="264">
        <v>70</v>
      </c>
      <c r="M1462" s="263">
        <v>20</v>
      </c>
      <c r="N1462" s="266">
        <v>3</v>
      </c>
    </row>
    <row r="1463" spans="1:14" s="396" customFormat="1">
      <c r="A1463" s="338"/>
      <c r="B1463" s="291" t="s">
        <v>70</v>
      </c>
      <c r="C1463" s="619" t="s">
        <v>71</v>
      </c>
      <c r="D1463" s="293"/>
      <c r="E1463" s="294">
        <v>32</v>
      </c>
      <c r="F1463" s="295"/>
      <c r="G1463" s="295"/>
      <c r="H1463" s="273"/>
      <c r="I1463" s="296"/>
      <c r="J1463" s="300"/>
      <c r="K1463" s="300"/>
      <c r="L1463" s="296">
        <v>52</v>
      </c>
      <c r="M1463" s="273">
        <v>19</v>
      </c>
      <c r="N1463" s="298">
        <v>3</v>
      </c>
    </row>
    <row r="1464" spans="1:14" s="396" customFormat="1">
      <c r="A1464" s="338"/>
      <c r="B1464" s="291" t="s">
        <v>70</v>
      </c>
      <c r="C1464" s="292" t="s">
        <v>72</v>
      </c>
      <c r="D1464" s="293"/>
      <c r="E1464" s="294">
        <v>40</v>
      </c>
      <c r="F1464" s="295"/>
      <c r="G1464" s="295"/>
      <c r="H1464" s="273"/>
      <c r="I1464" s="296"/>
      <c r="J1464" s="300"/>
      <c r="K1464" s="300"/>
      <c r="L1464" s="296">
        <v>58</v>
      </c>
      <c r="M1464" s="273">
        <v>18</v>
      </c>
      <c r="N1464" s="298">
        <v>5</v>
      </c>
    </row>
    <row r="1465" spans="1:14" s="648" customFormat="1">
      <c r="A1465" s="658" t="s">
        <v>2064</v>
      </c>
      <c r="B1465" s="53" t="s">
        <v>73</v>
      </c>
      <c r="C1465" s="258" t="s">
        <v>2063</v>
      </c>
      <c r="D1465" s="62"/>
      <c r="E1465" s="261">
        <v>36</v>
      </c>
      <c r="F1465" s="262"/>
      <c r="G1465" s="263"/>
      <c r="H1465" s="263"/>
      <c r="I1465" s="264">
        <v>2</v>
      </c>
      <c r="J1465" s="485" t="s">
        <v>339</v>
      </c>
      <c r="K1465" s="265"/>
      <c r="L1465" s="264">
        <v>63</v>
      </c>
      <c r="M1465" s="263">
        <v>27</v>
      </c>
      <c r="N1465" s="266">
        <v>3</v>
      </c>
    </row>
    <row r="1466" spans="1:14" s="648" customFormat="1">
      <c r="A1466" s="658" t="s">
        <v>2065</v>
      </c>
      <c r="B1466" s="53" t="s">
        <v>73</v>
      </c>
      <c r="C1466" s="258" t="s">
        <v>2063</v>
      </c>
      <c r="D1466" s="62"/>
      <c r="E1466" s="261">
        <v>58.5</v>
      </c>
      <c r="F1466" s="262"/>
      <c r="G1466" s="263"/>
      <c r="H1466" s="263"/>
      <c r="I1466" s="264">
        <v>2</v>
      </c>
      <c r="J1466" s="485" t="s">
        <v>339</v>
      </c>
      <c r="K1466" s="265"/>
      <c r="L1466" s="264">
        <v>101</v>
      </c>
      <c r="M1466" s="263">
        <v>42.5</v>
      </c>
      <c r="N1466" s="266">
        <v>3</v>
      </c>
    </row>
    <row r="1467" spans="1:14" s="648" customFormat="1">
      <c r="A1467" s="658" t="s">
        <v>2066</v>
      </c>
      <c r="B1467" s="53" t="s">
        <v>73</v>
      </c>
      <c r="C1467" s="258" t="s">
        <v>2063</v>
      </c>
      <c r="D1467" s="62"/>
      <c r="E1467" s="261">
        <v>46</v>
      </c>
      <c r="F1467" s="262"/>
      <c r="G1467" s="263"/>
      <c r="H1467" s="263"/>
      <c r="I1467" s="264">
        <v>2</v>
      </c>
      <c r="J1467" s="485" t="s">
        <v>339</v>
      </c>
      <c r="K1467" s="265"/>
      <c r="L1467" s="264">
        <v>76</v>
      </c>
      <c r="M1467" s="263">
        <v>30</v>
      </c>
      <c r="N1467" s="266">
        <v>3</v>
      </c>
    </row>
    <row r="1468" spans="1:14" s="396" customFormat="1">
      <c r="A1468" s="338"/>
      <c r="B1468" s="291" t="s">
        <v>73</v>
      </c>
      <c r="C1468" s="292" t="s">
        <v>714</v>
      </c>
      <c r="D1468" s="293"/>
      <c r="E1468" s="294">
        <v>35</v>
      </c>
      <c r="F1468" s="295"/>
      <c r="G1468" s="273"/>
      <c r="H1468" s="273"/>
      <c r="I1468" s="296"/>
      <c r="J1468" s="300"/>
      <c r="K1468" s="300"/>
      <c r="L1468" s="296">
        <v>50</v>
      </c>
      <c r="M1468" s="273">
        <v>15</v>
      </c>
      <c r="N1468" s="298">
        <v>4</v>
      </c>
    </row>
    <row r="1469" spans="1:14" s="396" customFormat="1">
      <c r="A1469" s="338" t="s">
        <v>547</v>
      </c>
      <c r="B1469" s="291" t="s">
        <v>73</v>
      </c>
      <c r="C1469" s="292" t="s">
        <v>714</v>
      </c>
      <c r="D1469" s="293"/>
      <c r="E1469" s="294">
        <v>45</v>
      </c>
      <c r="F1469" s="295"/>
      <c r="G1469" s="273"/>
      <c r="H1469" s="273"/>
      <c r="I1469" s="296"/>
      <c r="J1469" s="300"/>
      <c r="K1469" s="300"/>
      <c r="L1469" s="296">
        <v>60</v>
      </c>
      <c r="M1469" s="273">
        <v>15</v>
      </c>
      <c r="N1469" s="298">
        <v>4</v>
      </c>
    </row>
    <row r="1470" spans="1:14" s="396" customFormat="1">
      <c r="A1470" s="338"/>
      <c r="B1470" s="291" t="s">
        <v>73</v>
      </c>
      <c r="C1470" s="292" t="s">
        <v>74</v>
      </c>
      <c r="D1470" s="293"/>
      <c r="E1470" s="294">
        <v>41.5</v>
      </c>
      <c r="F1470" s="295"/>
      <c r="G1470" s="273"/>
      <c r="H1470" s="273"/>
      <c r="I1470" s="296"/>
      <c r="J1470" s="300"/>
      <c r="K1470" s="300"/>
      <c r="L1470" s="296">
        <v>63</v>
      </c>
      <c r="M1470" s="273">
        <v>22</v>
      </c>
      <c r="N1470" s="298">
        <v>2.5</v>
      </c>
    </row>
    <row r="1471" spans="1:14" s="648" customFormat="1">
      <c r="A1471" s="658"/>
      <c r="B1471" s="53" t="s">
        <v>2067</v>
      </c>
      <c r="C1471" s="258" t="s">
        <v>2068</v>
      </c>
      <c r="D1471" s="62"/>
      <c r="E1471" s="261">
        <v>28</v>
      </c>
      <c r="F1471" s="262"/>
      <c r="G1471" s="263"/>
      <c r="H1471" s="263"/>
      <c r="I1471" s="264"/>
      <c r="J1471" s="485"/>
      <c r="K1471" s="265"/>
      <c r="L1471" s="264">
        <v>38.5</v>
      </c>
      <c r="M1471" s="263">
        <v>20.5</v>
      </c>
      <c r="N1471" s="490" t="s">
        <v>2016</v>
      </c>
    </row>
    <row r="1472" spans="1:14" s="648" customFormat="1">
      <c r="A1472" s="658"/>
      <c r="B1472" s="53" t="s">
        <v>2067</v>
      </c>
      <c r="C1472" s="258" t="s">
        <v>2068</v>
      </c>
      <c r="D1472" s="62"/>
      <c r="E1472" s="261">
        <v>44</v>
      </c>
      <c r="F1472" s="262"/>
      <c r="G1472" s="263"/>
      <c r="H1472" s="263"/>
      <c r="I1472" s="264"/>
      <c r="J1472" s="485"/>
      <c r="K1472" s="265"/>
      <c r="L1472" s="264">
        <v>72</v>
      </c>
      <c r="M1472" s="263">
        <v>28</v>
      </c>
      <c r="N1472" s="490" t="s">
        <v>2016</v>
      </c>
    </row>
    <row r="1473" spans="1:14" s="648" customFormat="1">
      <c r="A1473" s="805" t="s">
        <v>322</v>
      </c>
      <c r="B1473" s="53" t="s">
        <v>224</v>
      </c>
      <c r="C1473" s="258" t="s">
        <v>2070</v>
      </c>
      <c r="D1473" s="62"/>
      <c r="E1473" s="261">
        <v>46.5</v>
      </c>
      <c r="F1473" s="262"/>
      <c r="G1473" s="262"/>
      <c r="H1473" s="263"/>
      <c r="I1473" s="264"/>
      <c r="J1473" s="265"/>
      <c r="K1473" s="265"/>
      <c r="L1473" s="264">
        <v>72</v>
      </c>
      <c r="M1473" s="263">
        <v>25.5</v>
      </c>
      <c r="N1473" s="266">
        <v>4</v>
      </c>
    </row>
    <row r="1474" spans="1:14" s="648" customFormat="1">
      <c r="A1474" s="805" t="s">
        <v>651</v>
      </c>
      <c r="B1474" s="53" t="s">
        <v>224</v>
      </c>
      <c r="C1474" s="258" t="s">
        <v>2070</v>
      </c>
      <c r="D1474" s="62"/>
      <c r="E1474" s="261">
        <v>62</v>
      </c>
      <c r="F1474" s="262"/>
      <c r="G1474" s="262"/>
      <c r="H1474" s="263"/>
      <c r="I1474" s="264"/>
      <c r="J1474" s="265"/>
      <c r="K1474" s="265"/>
      <c r="L1474" s="264">
        <v>86</v>
      </c>
      <c r="M1474" s="263">
        <v>24</v>
      </c>
      <c r="N1474" s="266">
        <v>4</v>
      </c>
    </row>
    <row r="1475" spans="1:14" s="648" customFormat="1">
      <c r="A1475" s="805" t="s">
        <v>2072</v>
      </c>
      <c r="B1475" s="53" t="s">
        <v>224</v>
      </c>
      <c r="C1475" s="258" t="s">
        <v>2077</v>
      </c>
      <c r="D1475" s="62"/>
      <c r="E1475" s="261">
        <v>39</v>
      </c>
      <c r="F1475" s="262"/>
      <c r="G1475" s="262"/>
      <c r="H1475" s="263"/>
      <c r="I1475" s="264"/>
      <c r="J1475" s="265"/>
      <c r="K1475" s="265"/>
      <c r="L1475" s="264">
        <v>67</v>
      </c>
      <c r="M1475" s="263">
        <v>28</v>
      </c>
      <c r="N1475" s="266">
        <v>5</v>
      </c>
    </row>
    <row r="1476" spans="1:14" s="648" customFormat="1">
      <c r="A1476" s="805"/>
      <c r="B1476" s="53" t="s">
        <v>224</v>
      </c>
      <c r="C1476" s="258" t="s">
        <v>2077</v>
      </c>
      <c r="D1476" s="62"/>
      <c r="E1476" s="261">
        <v>49</v>
      </c>
      <c r="F1476" s="262"/>
      <c r="G1476" s="262"/>
      <c r="H1476" s="263"/>
      <c r="I1476" s="264"/>
      <c r="J1476" s="265"/>
      <c r="K1476" s="265"/>
      <c r="L1476" s="264">
        <v>77</v>
      </c>
      <c r="M1476" s="263">
        <v>28</v>
      </c>
      <c r="N1476" s="266">
        <v>5</v>
      </c>
    </row>
    <row r="1477" spans="1:14" s="648" customFormat="1">
      <c r="A1477" s="805" t="s">
        <v>2072</v>
      </c>
      <c r="B1477" s="53" t="s">
        <v>224</v>
      </c>
      <c r="C1477" s="258" t="s">
        <v>2071</v>
      </c>
      <c r="D1477" s="62"/>
      <c r="E1477" s="261">
        <v>38</v>
      </c>
      <c r="F1477" s="262"/>
      <c r="G1477" s="262"/>
      <c r="H1477" s="263"/>
      <c r="I1477" s="264"/>
      <c r="J1477" s="265"/>
      <c r="K1477" s="265"/>
      <c r="L1477" s="264">
        <v>61</v>
      </c>
      <c r="M1477" s="263">
        <v>23</v>
      </c>
      <c r="N1477" s="266">
        <v>5</v>
      </c>
    </row>
    <row r="1478" spans="1:14" s="648" customFormat="1">
      <c r="A1478" s="805"/>
      <c r="B1478" s="53" t="s">
        <v>224</v>
      </c>
      <c r="C1478" s="258" t="s">
        <v>2071</v>
      </c>
      <c r="D1478" s="62"/>
      <c r="E1478" s="261">
        <v>45</v>
      </c>
      <c r="F1478" s="262"/>
      <c r="G1478" s="262"/>
      <c r="H1478" s="263"/>
      <c r="I1478" s="264"/>
      <c r="J1478" s="265"/>
      <c r="K1478" s="265"/>
      <c r="L1478" s="264">
        <v>67.5</v>
      </c>
      <c r="M1478" s="263">
        <v>22.5</v>
      </c>
      <c r="N1478" s="266">
        <v>5</v>
      </c>
    </row>
    <row r="1479" spans="1:14" s="648" customFormat="1">
      <c r="A1479" s="805" t="s">
        <v>78</v>
      </c>
      <c r="B1479" s="53" t="s">
        <v>224</v>
      </c>
      <c r="C1479" s="258" t="s">
        <v>2073</v>
      </c>
      <c r="D1479" s="62"/>
      <c r="E1479" s="261">
        <v>39</v>
      </c>
      <c r="F1479" s="262"/>
      <c r="G1479" s="262"/>
      <c r="H1479" s="263"/>
      <c r="I1479" s="264"/>
      <c r="J1479" s="265"/>
      <c r="K1479" s="265"/>
      <c r="L1479" s="264">
        <v>68</v>
      </c>
      <c r="M1479" s="263">
        <v>29</v>
      </c>
      <c r="N1479" s="490" t="s">
        <v>2016</v>
      </c>
    </row>
    <row r="1480" spans="1:14" s="648" customFormat="1">
      <c r="A1480" s="805" t="s">
        <v>30</v>
      </c>
      <c r="B1480" s="53" t="s">
        <v>224</v>
      </c>
      <c r="C1480" s="258" t="s">
        <v>2073</v>
      </c>
      <c r="D1480" s="62"/>
      <c r="E1480" s="261">
        <v>43</v>
      </c>
      <c r="F1480" s="262"/>
      <c r="G1480" s="262"/>
      <c r="H1480" s="263"/>
      <c r="I1480" s="264"/>
      <c r="J1480" s="265"/>
      <c r="K1480" s="265"/>
      <c r="L1480" s="264">
        <v>72</v>
      </c>
      <c r="M1480" s="263">
        <v>29</v>
      </c>
      <c r="N1480" s="490" t="s">
        <v>2016</v>
      </c>
    </row>
    <row r="1481" spans="1:14" s="648" customFormat="1">
      <c r="A1481" s="805" t="s">
        <v>78</v>
      </c>
      <c r="B1481" s="53" t="s">
        <v>224</v>
      </c>
      <c r="C1481" s="258" t="s">
        <v>2074</v>
      </c>
      <c r="D1481" s="62"/>
      <c r="E1481" s="261">
        <v>43</v>
      </c>
      <c r="F1481" s="262"/>
      <c r="G1481" s="262"/>
      <c r="H1481" s="263"/>
      <c r="I1481" s="264"/>
      <c r="J1481" s="265"/>
      <c r="K1481" s="265"/>
      <c r="L1481" s="264">
        <v>65</v>
      </c>
      <c r="M1481" s="263">
        <v>22</v>
      </c>
      <c r="N1481" s="490" t="s">
        <v>2016</v>
      </c>
    </row>
    <row r="1482" spans="1:14" s="648" customFormat="1">
      <c r="A1482" s="805" t="s">
        <v>30</v>
      </c>
      <c r="B1482" s="53" t="s">
        <v>224</v>
      </c>
      <c r="C1482" s="258" t="s">
        <v>2074</v>
      </c>
      <c r="D1482" s="62"/>
      <c r="E1482" s="261">
        <v>52</v>
      </c>
      <c r="F1482" s="262"/>
      <c r="G1482" s="262"/>
      <c r="H1482" s="263"/>
      <c r="I1482" s="264"/>
      <c r="J1482" s="265"/>
      <c r="K1482" s="265"/>
      <c r="L1482" s="264">
        <v>77</v>
      </c>
      <c r="M1482" s="263">
        <v>25</v>
      </c>
      <c r="N1482" s="490" t="s">
        <v>2016</v>
      </c>
    </row>
    <row r="1483" spans="1:14" s="396" customFormat="1">
      <c r="A1483" s="338"/>
      <c r="B1483" s="291" t="s">
        <v>224</v>
      </c>
      <c r="C1483" s="292" t="s">
        <v>133</v>
      </c>
      <c r="D1483" s="293"/>
      <c r="E1483" s="294">
        <v>72</v>
      </c>
      <c r="F1483" s="295"/>
      <c r="G1483" s="295"/>
      <c r="H1483" s="273"/>
      <c r="I1483" s="296" t="s">
        <v>134</v>
      </c>
      <c r="J1483" s="300"/>
      <c r="K1483" s="300"/>
      <c r="L1483" s="296">
        <v>132</v>
      </c>
      <c r="M1483" s="273">
        <v>60</v>
      </c>
      <c r="N1483" s="298">
        <v>5</v>
      </c>
    </row>
    <row r="1484" spans="1:14" s="396" customFormat="1">
      <c r="A1484" s="338"/>
      <c r="B1484" s="291" t="s">
        <v>224</v>
      </c>
      <c r="C1484" s="292" t="s">
        <v>2069</v>
      </c>
      <c r="D1484" s="293"/>
      <c r="E1484" s="294">
        <v>65</v>
      </c>
      <c r="F1484" s="295"/>
      <c r="G1484" s="295"/>
      <c r="H1484" s="273"/>
      <c r="I1484" s="296" t="s">
        <v>134</v>
      </c>
      <c r="J1484" s="300"/>
      <c r="K1484" s="300"/>
      <c r="L1484" s="296">
        <v>109</v>
      </c>
      <c r="M1484" s="273">
        <v>44</v>
      </c>
      <c r="N1484" s="298">
        <v>5</v>
      </c>
    </row>
    <row r="1485" spans="1:14" s="648" customFormat="1">
      <c r="A1485" s="658"/>
      <c r="B1485" s="53" t="s">
        <v>224</v>
      </c>
      <c r="C1485" s="258" t="s">
        <v>2075</v>
      </c>
      <c r="D1485" s="62"/>
      <c r="E1485" s="261">
        <v>52</v>
      </c>
      <c r="F1485" s="262"/>
      <c r="G1485" s="262"/>
      <c r="H1485" s="263"/>
      <c r="I1485" s="264"/>
      <c r="J1485" s="265"/>
      <c r="K1485" s="265"/>
      <c r="L1485" s="264">
        <v>79</v>
      </c>
      <c r="M1485" s="263">
        <v>27</v>
      </c>
      <c r="N1485" s="266">
        <v>6</v>
      </c>
    </row>
    <row r="1486" spans="1:14" s="648" customFormat="1">
      <c r="A1486" s="658" t="s">
        <v>2072</v>
      </c>
      <c r="B1486" s="53" t="s">
        <v>224</v>
      </c>
      <c r="C1486" s="258" t="s">
        <v>2076</v>
      </c>
      <c r="D1486" s="62"/>
      <c r="E1486" s="261">
        <v>40.5</v>
      </c>
      <c r="F1486" s="262"/>
      <c r="G1486" s="262"/>
      <c r="H1486" s="263"/>
      <c r="I1486" s="264"/>
      <c r="J1486" s="265"/>
      <c r="K1486" s="265"/>
      <c r="L1486" s="264">
        <v>63</v>
      </c>
      <c r="M1486" s="263">
        <v>22.5</v>
      </c>
      <c r="N1486" s="266">
        <v>6</v>
      </c>
    </row>
    <row r="1487" spans="1:14" s="648" customFormat="1">
      <c r="A1487" s="658"/>
      <c r="B1487" s="53" t="s">
        <v>224</v>
      </c>
      <c r="C1487" s="258" t="s">
        <v>2076</v>
      </c>
      <c r="D1487" s="62"/>
      <c r="E1487" s="261">
        <v>47</v>
      </c>
      <c r="F1487" s="262"/>
      <c r="G1487" s="262"/>
      <c r="H1487" s="263"/>
      <c r="I1487" s="264"/>
      <c r="J1487" s="265"/>
      <c r="K1487" s="265"/>
      <c r="L1487" s="264">
        <v>69.5</v>
      </c>
      <c r="M1487" s="263">
        <v>22.5</v>
      </c>
      <c r="N1487" s="266">
        <v>6</v>
      </c>
    </row>
    <row r="1488" spans="1:14" s="396" customFormat="1">
      <c r="A1488" s="338"/>
      <c r="B1488" s="291" t="s">
        <v>224</v>
      </c>
      <c r="C1488" s="292" t="s">
        <v>143</v>
      </c>
      <c r="D1488" s="293"/>
      <c r="E1488" s="294">
        <v>70</v>
      </c>
      <c r="F1488" s="295"/>
      <c r="G1488" s="295"/>
      <c r="H1488" s="273"/>
      <c r="I1488" s="296"/>
      <c r="J1488" s="300"/>
      <c r="K1488" s="300"/>
      <c r="L1488" s="296">
        <v>128</v>
      </c>
      <c r="M1488" s="273">
        <v>58</v>
      </c>
      <c r="N1488" s="298">
        <v>5</v>
      </c>
    </row>
    <row r="1489" spans="1:14" s="396" customFormat="1">
      <c r="A1489" s="338" t="s">
        <v>547</v>
      </c>
      <c r="B1489" s="291" t="s">
        <v>224</v>
      </c>
      <c r="C1489" s="292" t="s">
        <v>143</v>
      </c>
      <c r="D1489" s="293"/>
      <c r="E1489" s="294">
        <v>65</v>
      </c>
      <c r="F1489" s="295"/>
      <c r="G1489" s="295"/>
      <c r="H1489" s="273"/>
      <c r="I1489" s="296"/>
      <c r="J1489" s="300"/>
      <c r="K1489" s="300"/>
      <c r="L1489" s="296">
        <v>116</v>
      </c>
      <c r="M1489" s="273">
        <v>51</v>
      </c>
      <c r="N1489" s="298">
        <v>5</v>
      </c>
    </row>
    <row r="1490" spans="1:14" s="396" customFormat="1">
      <c r="A1490" s="338"/>
      <c r="B1490" s="291" t="s">
        <v>224</v>
      </c>
      <c r="C1490" s="292" t="s">
        <v>145</v>
      </c>
      <c r="D1490" s="293"/>
      <c r="E1490" s="294">
        <v>36</v>
      </c>
      <c r="F1490" s="295"/>
      <c r="G1490" s="295"/>
      <c r="H1490" s="273"/>
      <c r="I1490" s="296"/>
      <c r="J1490" s="300"/>
      <c r="K1490" s="300"/>
      <c r="L1490" s="296">
        <v>58</v>
      </c>
      <c r="M1490" s="273">
        <v>22</v>
      </c>
      <c r="N1490" s="298">
        <v>5</v>
      </c>
    </row>
    <row r="1491" spans="1:14" s="396" customFormat="1">
      <c r="A1491" s="338" t="s">
        <v>547</v>
      </c>
      <c r="B1491" s="291" t="s">
        <v>224</v>
      </c>
      <c r="C1491" s="292" t="s">
        <v>145</v>
      </c>
      <c r="D1491" s="293"/>
      <c r="E1491" s="294">
        <v>33</v>
      </c>
      <c r="F1491" s="295"/>
      <c r="G1491" s="295"/>
      <c r="H1491" s="273"/>
      <c r="I1491" s="296"/>
      <c r="J1491" s="300"/>
      <c r="K1491" s="300"/>
      <c r="L1491" s="296">
        <v>53</v>
      </c>
      <c r="M1491" s="273">
        <v>20</v>
      </c>
      <c r="N1491" s="298">
        <v>5</v>
      </c>
    </row>
    <row r="1492" spans="1:14" s="396" customFormat="1">
      <c r="A1492" s="338"/>
      <c r="B1492" s="291" t="s">
        <v>756</v>
      </c>
      <c r="C1492" s="292" t="s">
        <v>66</v>
      </c>
      <c r="D1492" s="293"/>
      <c r="E1492" s="294">
        <v>40</v>
      </c>
      <c r="F1492" s="295"/>
      <c r="G1492" s="295"/>
      <c r="H1492" s="273"/>
      <c r="I1492" s="296"/>
      <c r="J1492" s="300"/>
      <c r="K1492" s="300"/>
      <c r="L1492" s="296">
        <v>55</v>
      </c>
      <c r="M1492" s="273">
        <v>15</v>
      </c>
      <c r="N1492" s="298">
        <v>3</v>
      </c>
    </row>
    <row r="1493" spans="1:14" s="396" customFormat="1">
      <c r="A1493" s="338"/>
      <c r="B1493" s="291" t="s">
        <v>756</v>
      </c>
      <c r="C1493" s="292" t="s">
        <v>217</v>
      </c>
      <c r="D1493" s="293"/>
      <c r="E1493" s="294"/>
      <c r="F1493" s="295"/>
      <c r="G1493" s="295"/>
      <c r="H1493" s="273"/>
      <c r="I1493" s="296"/>
      <c r="J1493" s="300"/>
      <c r="K1493" s="300"/>
      <c r="L1493" s="296"/>
      <c r="M1493" s="273"/>
      <c r="N1493" s="298"/>
    </row>
    <row r="1494" spans="1:14" s="396" customFormat="1">
      <c r="A1494" s="338"/>
      <c r="B1494" s="291" t="s">
        <v>756</v>
      </c>
      <c r="C1494" s="292" t="s">
        <v>890</v>
      </c>
      <c r="D1494" s="293"/>
      <c r="E1494" s="294">
        <v>41</v>
      </c>
      <c r="F1494" s="295"/>
      <c r="G1494" s="295"/>
      <c r="H1494" s="273"/>
      <c r="I1494" s="296"/>
      <c r="J1494" s="300"/>
      <c r="K1494" s="300"/>
      <c r="L1494" s="296">
        <v>68</v>
      </c>
      <c r="M1494" s="273">
        <v>27</v>
      </c>
      <c r="N1494" s="298">
        <v>3</v>
      </c>
    </row>
    <row r="1495" spans="1:14" s="396" customFormat="1">
      <c r="A1495" s="338" t="s">
        <v>891</v>
      </c>
      <c r="B1495" s="291" t="s">
        <v>756</v>
      </c>
      <c r="C1495" s="292" t="s">
        <v>890</v>
      </c>
      <c r="D1495" s="293"/>
      <c r="E1495" s="294">
        <v>44</v>
      </c>
      <c r="F1495" s="295"/>
      <c r="G1495" s="295"/>
      <c r="H1495" s="273"/>
      <c r="I1495" s="296"/>
      <c r="J1495" s="300"/>
      <c r="K1495" s="300"/>
      <c r="L1495" s="296">
        <v>72</v>
      </c>
      <c r="M1495" s="273">
        <v>28</v>
      </c>
      <c r="N1495" s="298">
        <v>3</v>
      </c>
    </row>
    <row r="1496" spans="1:14" s="648" customFormat="1">
      <c r="A1496" s="658" t="s">
        <v>2079</v>
      </c>
      <c r="B1496" s="53" t="s">
        <v>756</v>
      </c>
      <c r="C1496" s="258" t="s">
        <v>889</v>
      </c>
      <c r="D1496" s="62"/>
      <c r="E1496" s="261">
        <v>31.5</v>
      </c>
      <c r="F1496" s="262" t="s">
        <v>2081</v>
      </c>
      <c r="G1496" s="262"/>
      <c r="H1496" s="263"/>
      <c r="I1496" s="264"/>
      <c r="J1496" s="265"/>
      <c r="K1496" s="265"/>
      <c r="L1496" s="264">
        <v>62</v>
      </c>
      <c r="M1496" s="263">
        <v>30.5</v>
      </c>
      <c r="N1496" s="266">
        <v>5</v>
      </c>
    </row>
    <row r="1497" spans="1:14" s="648" customFormat="1">
      <c r="A1497" s="658" t="s">
        <v>2080</v>
      </c>
      <c r="B1497" s="53" t="s">
        <v>756</v>
      </c>
      <c r="C1497" s="258" t="s">
        <v>889</v>
      </c>
      <c r="D1497" s="62"/>
      <c r="E1497" s="261">
        <v>38.5</v>
      </c>
      <c r="F1497" s="262" t="s">
        <v>2082</v>
      </c>
      <c r="G1497" s="262"/>
      <c r="H1497" s="263"/>
      <c r="I1497" s="264"/>
      <c r="J1497" s="265"/>
      <c r="K1497" s="265"/>
      <c r="L1497" s="264">
        <v>76</v>
      </c>
      <c r="M1497" s="263">
        <v>37.5</v>
      </c>
      <c r="N1497" s="266">
        <v>5</v>
      </c>
    </row>
    <row r="1498" spans="1:14" s="648" customFormat="1">
      <c r="A1498" s="658" t="s">
        <v>2084</v>
      </c>
      <c r="B1498" s="53" t="s">
        <v>756</v>
      </c>
      <c r="C1498" s="258" t="s">
        <v>2083</v>
      </c>
      <c r="D1498" s="62"/>
      <c r="E1498" s="261">
        <v>40.5</v>
      </c>
      <c r="F1498" s="649" t="s">
        <v>2085</v>
      </c>
      <c r="G1498" s="262"/>
      <c r="H1498" s="263"/>
      <c r="I1498" s="264"/>
      <c r="J1498" s="265"/>
      <c r="K1498" s="265"/>
      <c r="L1498" s="264">
        <v>74</v>
      </c>
      <c r="M1498" s="263">
        <v>33.5</v>
      </c>
      <c r="N1498" s="266">
        <v>5</v>
      </c>
    </row>
    <row r="1499" spans="1:14" s="648" customFormat="1">
      <c r="A1499" s="658" t="s">
        <v>2086</v>
      </c>
      <c r="B1499" s="53" t="s">
        <v>756</v>
      </c>
      <c r="C1499" s="258" t="s">
        <v>2083</v>
      </c>
      <c r="D1499" s="62"/>
      <c r="E1499" s="261">
        <v>49</v>
      </c>
      <c r="F1499" s="262"/>
      <c r="G1499" s="262"/>
      <c r="H1499" s="263"/>
      <c r="I1499" s="264"/>
      <c r="J1499" s="265"/>
      <c r="K1499" s="265"/>
      <c r="L1499" s="264">
        <v>94</v>
      </c>
      <c r="M1499" s="263">
        <v>45</v>
      </c>
      <c r="N1499" s="266">
        <v>5</v>
      </c>
    </row>
    <row r="1500" spans="1:14" s="648" customFormat="1">
      <c r="A1500" s="658" t="s">
        <v>2087</v>
      </c>
      <c r="B1500" s="53" t="s">
        <v>756</v>
      </c>
      <c r="C1500" s="258" t="s">
        <v>2083</v>
      </c>
      <c r="D1500" s="62"/>
      <c r="E1500" s="261">
        <v>55</v>
      </c>
      <c r="F1500" s="262"/>
      <c r="G1500" s="262"/>
      <c r="H1500" s="263"/>
      <c r="I1500" s="264"/>
      <c r="J1500" s="265"/>
      <c r="K1500" s="265"/>
      <c r="L1500" s="264">
        <v>100</v>
      </c>
      <c r="M1500" s="263">
        <v>45</v>
      </c>
      <c r="N1500" s="266">
        <v>5</v>
      </c>
    </row>
    <row r="1501" spans="1:14" s="396" customFormat="1">
      <c r="A1501" s="338"/>
      <c r="B1501" s="291" t="s">
        <v>756</v>
      </c>
      <c r="C1501" s="292" t="s">
        <v>782</v>
      </c>
      <c r="D1501" s="293"/>
      <c r="E1501" s="294">
        <v>44</v>
      </c>
      <c r="F1501" s="295"/>
      <c r="G1501" s="295"/>
      <c r="H1501" s="273"/>
      <c r="I1501" s="296"/>
      <c r="J1501" s="300"/>
      <c r="K1501" s="300"/>
      <c r="L1501" s="296">
        <v>65</v>
      </c>
      <c r="M1501" s="273">
        <v>21</v>
      </c>
      <c r="N1501" s="298">
        <v>5</v>
      </c>
    </row>
    <row r="1502" spans="1:14" s="396" customFormat="1">
      <c r="A1502" s="338" t="s">
        <v>322</v>
      </c>
      <c r="B1502" s="291" t="s">
        <v>756</v>
      </c>
      <c r="C1502" s="292" t="s">
        <v>133</v>
      </c>
      <c r="D1502" s="293"/>
      <c r="E1502" s="294">
        <v>34</v>
      </c>
      <c r="F1502" s="295"/>
      <c r="G1502" s="295"/>
      <c r="H1502" s="273"/>
      <c r="I1502" s="296"/>
      <c r="J1502" s="300"/>
      <c r="K1502" s="300"/>
      <c r="L1502" s="296">
        <v>54</v>
      </c>
      <c r="M1502" s="273">
        <v>20</v>
      </c>
      <c r="N1502" s="298">
        <v>3</v>
      </c>
    </row>
    <row r="1503" spans="1:14" s="396" customFormat="1">
      <c r="A1503" s="338" t="s">
        <v>651</v>
      </c>
      <c r="B1503" s="291" t="s">
        <v>756</v>
      </c>
      <c r="C1503" s="292" t="s">
        <v>133</v>
      </c>
      <c r="D1503" s="293"/>
      <c r="E1503" s="294">
        <v>46</v>
      </c>
      <c r="F1503" s="295"/>
      <c r="G1503" s="295"/>
      <c r="H1503" s="273"/>
      <c r="I1503" s="296"/>
      <c r="J1503" s="300"/>
      <c r="K1503" s="300"/>
      <c r="L1503" s="296">
        <v>78</v>
      </c>
      <c r="M1503" s="273">
        <v>32</v>
      </c>
      <c r="N1503" s="298">
        <v>3</v>
      </c>
    </row>
    <row r="1504" spans="1:14" s="648" customFormat="1">
      <c r="A1504" s="658"/>
      <c r="B1504" s="53" t="s">
        <v>417</v>
      </c>
      <c r="C1504" s="258" t="s">
        <v>2088</v>
      </c>
      <c r="D1504" s="62"/>
      <c r="E1504" s="261">
        <v>41</v>
      </c>
      <c r="F1504" s="649" t="s">
        <v>2020</v>
      </c>
      <c r="G1504" s="262"/>
      <c r="H1504" s="263"/>
      <c r="I1504" s="264"/>
      <c r="J1504" s="265"/>
      <c r="K1504" s="265"/>
      <c r="L1504" s="264">
        <v>81</v>
      </c>
      <c r="M1504" s="263">
        <v>40</v>
      </c>
      <c r="N1504" s="266">
        <v>5</v>
      </c>
    </row>
    <row r="1505" spans="1:29" s="648" customFormat="1">
      <c r="A1505" s="658"/>
      <c r="B1505" s="53" t="s">
        <v>756</v>
      </c>
      <c r="C1505" s="258" t="s">
        <v>2078</v>
      </c>
      <c r="D1505" s="62"/>
      <c r="E1505" s="261"/>
      <c r="F1505" s="262" t="s">
        <v>487</v>
      </c>
      <c r="G1505" s="262"/>
      <c r="H1505" s="263"/>
      <c r="I1505" s="264"/>
      <c r="J1505" s="265"/>
      <c r="K1505" s="265"/>
      <c r="L1505" s="264"/>
      <c r="M1505" s="263"/>
      <c r="N1505" s="266"/>
    </row>
    <row r="1506" spans="1:29" s="396" customFormat="1">
      <c r="A1506" s="338"/>
      <c r="B1506" s="291"/>
      <c r="C1506" s="292"/>
      <c r="D1506" s="293"/>
      <c r="E1506" s="294"/>
      <c r="F1506" s="295"/>
      <c r="G1506" s="295"/>
      <c r="H1506" s="273"/>
      <c r="I1506" s="296"/>
      <c r="J1506" s="300"/>
      <c r="K1506" s="300"/>
      <c r="L1506" s="296"/>
      <c r="M1506" s="273"/>
      <c r="N1506" s="298"/>
    </row>
    <row r="1507" spans="1:29" s="648" customFormat="1">
      <c r="A1507" s="658"/>
      <c r="B1507" s="53" t="s">
        <v>2089</v>
      </c>
      <c r="C1507" s="258" t="s">
        <v>2090</v>
      </c>
      <c r="D1507" s="62"/>
      <c r="E1507" s="261">
        <v>32</v>
      </c>
      <c r="F1507" s="649" t="s">
        <v>2007</v>
      </c>
      <c r="G1507" s="262"/>
      <c r="H1507" s="263"/>
      <c r="I1507" s="264"/>
      <c r="J1507" s="265"/>
      <c r="K1507" s="265"/>
      <c r="L1507" s="264">
        <v>51</v>
      </c>
      <c r="M1507" s="263">
        <v>19</v>
      </c>
      <c r="N1507" s="266"/>
    </row>
    <row r="1508" spans="1:29" s="648" customFormat="1">
      <c r="A1508" s="652"/>
      <c r="B1508" s="53" t="s">
        <v>1929</v>
      </c>
      <c r="C1508" s="258" t="s">
        <v>1343</v>
      </c>
      <c r="D1508" s="62"/>
      <c r="E1508" s="261" t="s">
        <v>1423</v>
      </c>
      <c r="F1508" s="262"/>
      <c r="G1508" s="262"/>
      <c r="H1508" s="263"/>
      <c r="I1508" s="264"/>
      <c r="J1508" s="265"/>
      <c r="K1508" s="265"/>
      <c r="L1508" s="264">
        <v>63</v>
      </c>
      <c r="M1508" s="263">
        <v>22</v>
      </c>
      <c r="N1508" s="266">
        <v>3</v>
      </c>
      <c r="P1508" s="695"/>
      <c r="Q1508" s="696"/>
      <c r="R1508" s="696"/>
      <c r="S1508" s="696"/>
      <c r="T1508" s="675"/>
      <c r="U1508" s="675"/>
      <c r="V1508" s="675"/>
      <c r="W1508" s="675"/>
      <c r="X1508" s="675"/>
      <c r="Y1508" s="675"/>
      <c r="Z1508" s="675"/>
      <c r="AA1508" s="675"/>
      <c r="AB1508" s="675"/>
      <c r="AC1508" s="675"/>
    </row>
    <row r="1509" spans="1:29" s="396" customFormat="1">
      <c r="A1509" s="407"/>
      <c r="B1509" s="291" t="s">
        <v>1929</v>
      </c>
      <c r="C1509" s="292" t="s">
        <v>1930</v>
      </c>
      <c r="D1509" s="293"/>
      <c r="E1509" s="294">
        <v>39</v>
      </c>
      <c r="F1509" s="295"/>
      <c r="G1509" s="295"/>
      <c r="H1509" s="273"/>
      <c r="I1509" s="296"/>
      <c r="J1509" s="300"/>
      <c r="K1509" s="300"/>
      <c r="L1509" s="296">
        <v>59</v>
      </c>
      <c r="M1509" s="273">
        <v>19.5</v>
      </c>
      <c r="N1509" s="298"/>
      <c r="P1509" s="620"/>
      <c r="Q1509" s="306"/>
      <c r="R1509" s="306"/>
      <c r="S1509" s="306"/>
      <c r="T1509" s="307"/>
      <c r="U1509" s="307"/>
      <c r="V1509" s="307"/>
      <c r="W1509" s="307"/>
      <c r="X1509" s="307"/>
      <c r="Y1509" s="307"/>
      <c r="Z1509" s="307"/>
      <c r="AA1509" s="307"/>
      <c r="AB1509" s="307"/>
      <c r="AC1509" s="307"/>
    </row>
    <row r="1510" spans="1:29" s="648" customFormat="1">
      <c r="A1510" s="652" t="s">
        <v>547</v>
      </c>
      <c r="B1510" s="53" t="s">
        <v>31</v>
      </c>
      <c r="C1510" s="258" t="s">
        <v>2093</v>
      </c>
      <c r="D1510" s="62"/>
      <c r="E1510" s="261">
        <v>35</v>
      </c>
      <c r="F1510" s="262"/>
      <c r="G1510" s="262"/>
      <c r="H1510" s="263"/>
      <c r="I1510" s="264"/>
      <c r="J1510" s="265"/>
      <c r="K1510" s="265"/>
      <c r="L1510" s="264">
        <v>60</v>
      </c>
      <c r="M1510" s="263">
        <v>25</v>
      </c>
      <c r="N1510" s="266">
        <v>5</v>
      </c>
      <c r="P1510" s="695"/>
      <c r="Q1510" s="696"/>
      <c r="R1510" s="696"/>
      <c r="S1510" s="696"/>
      <c r="T1510" s="675"/>
      <c r="U1510" s="675"/>
      <c r="V1510" s="675"/>
      <c r="W1510" s="675"/>
      <c r="X1510" s="675"/>
      <c r="Y1510" s="675"/>
      <c r="Z1510" s="675"/>
      <c r="AA1510" s="675"/>
      <c r="AB1510" s="675"/>
      <c r="AC1510" s="675"/>
    </row>
    <row r="1511" spans="1:29" s="648" customFormat="1">
      <c r="A1511" s="652" t="s">
        <v>30</v>
      </c>
      <c r="B1511" s="53" t="s">
        <v>31</v>
      </c>
      <c r="C1511" s="258" t="s">
        <v>2093</v>
      </c>
      <c r="D1511" s="62"/>
      <c r="E1511" s="261">
        <v>40</v>
      </c>
      <c r="F1511" s="262"/>
      <c r="G1511" s="262"/>
      <c r="H1511" s="263"/>
      <c r="I1511" s="264"/>
      <c r="J1511" s="265"/>
      <c r="K1511" s="265"/>
      <c r="L1511" s="264">
        <v>70</v>
      </c>
      <c r="M1511" s="263">
        <v>30</v>
      </c>
      <c r="N1511" s="266">
        <v>5</v>
      </c>
      <c r="P1511" s="695"/>
      <c r="Q1511" s="696"/>
      <c r="R1511" s="696"/>
      <c r="S1511" s="696"/>
      <c r="T1511" s="675"/>
      <c r="U1511" s="675"/>
      <c r="V1511" s="675"/>
      <c r="W1511" s="675"/>
      <c r="X1511" s="675"/>
      <c r="Y1511" s="675"/>
      <c r="Z1511" s="675"/>
      <c r="AA1511" s="675"/>
      <c r="AB1511" s="675"/>
      <c r="AC1511" s="675"/>
    </row>
    <row r="1512" spans="1:29" s="396" customFormat="1">
      <c r="A1512" s="407"/>
      <c r="B1512" s="291" t="s">
        <v>31</v>
      </c>
      <c r="C1512" s="292" t="s">
        <v>139</v>
      </c>
      <c r="D1512" s="293"/>
      <c r="E1512" s="294">
        <v>40</v>
      </c>
      <c r="F1512" s="295"/>
      <c r="G1512" s="295"/>
      <c r="H1512" s="273"/>
      <c r="I1512" s="296"/>
      <c r="J1512" s="300"/>
      <c r="K1512" s="300"/>
      <c r="L1512" s="296">
        <v>66</v>
      </c>
      <c r="M1512" s="273">
        <v>26</v>
      </c>
      <c r="N1512" s="298">
        <v>3</v>
      </c>
      <c r="P1512" s="620"/>
      <c r="Q1512" s="306"/>
      <c r="R1512" s="306"/>
      <c r="S1512" s="306"/>
      <c r="T1512" s="307"/>
      <c r="U1512" s="307"/>
      <c r="V1512" s="307"/>
      <c r="W1512" s="307"/>
      <c r="X1512" s="307"/>
      <c r="Y1512" s="307"/>
      <c r="Z1512" s="307"/>
      <c r="AA1512" s="307"/>
      <c r="AB1512" s="307"/>
      <c r="AC1512" s="307"/>
    </row>
    <row r="1513" spans="1:29" s="396" customFormat="1">
      <c r="A1513" s="407" t="s">
        <v>888</v>
      </c>
      <c r="B1513" s="291" t="s">
        <v>31</v>
      </c>
      <c r="C1513" s="292" t="s">
        <v>139</v>
      </c>
      <c r="D1513" s="293"/>
      <c r="E1513" s="294">
        <v>34.5</v>
      </c>
      <c r="F1513" s="295"/>
      <c r="G1513" s="295"/>
      <c r="H1513" s="273"/>
      <c r="I1513" s="296"/>
      <c r="J1513" s="300"/>
      <c r="K1513" s="300"/>
      <c r="L1513" s="296">
        <v>55</v>
      </c>
      <c r="M1513" s="273">
        <v>20.5</v>
      </c>
      <c r="N1513" s="298">
        <v>3</v>
      </c>
      <c r="P1513" s="620"/>
      <c r="Q1513" s="306"/>
      <c r="R1513" s="306"/>
      <c r="S1513" s="306"/>
      <c r="T1513" s="307"/>
      <c r="U1513" s="307"/>
      <c r="V1513" s="307"/>
      <c r="W1513" s="307"/>
      <c r="X1513" s="307"/>
      <c r="Y1513" s="307"/>
      <c r="Z1513" s="307"/>
      <c r="AA1513" s="307"/>
      <c r="AB1513" s="307"/>
      <c r="AC1513" s="307"/>
    </row>
    <row r="1514" spans="1:29" s="648" customFormat="1">
      <c r="A1514" s="652" t="s">
        <v>547</v>
      </c>
      <c r="B1514" s="53" t="s">
        <v>31</v>
      </c>
      <c r="C1514" s="258" t="s">
        <v>2094</v>
      </c>
      <c r="D1514" s="62"/>
      <c r="E1514" s="261">
        <v>32</v>
      </c>
      <c r="F1514" s="262"/>
      <c r="G1514" s="262"/>
      <c r="H1514" s="263"/>
      <c r="I1514" s="264"/>
      <c r="J1514" s="265"/>
      <c r="K1514" s="265"/>
      <c r="L1514" s="264">
        <v>56</v>
      </c>
      <c r="M1514" s="263">
        <v>24</v>
      </c>
      <c r="N1514" s="266">
        <v>5</v>
      </c>
      <c r="P1514" s="695"/>
      <c r="Q1514" s="696"/>
      <c r="R1514" s="696"/>
      <c r="S1514" s="696"/>
      <c r="T1514" s="675"/>
      <c r="U1514" s="675"/>
      <c r="V1514" s="675"/>
      <c r="W1514" s="675"/>
      <c r="X1514" s="675"/>
      <c r="Y1514" s="675"/>
      <c r="Z1514" s="675"/>
      <c r="AA1514" s="675"/>
      <c r="AB1514" s="675"/>
      <c r="AC1514" s="675"/>
    </row>
    <row r="1515" spans="1:29" s="648" customFormat="1">
      <c r="A1515" s="652" t="s">
        <v>30</v>
      </c>
      <c r="B1515" s="53" t="s">
        <v>31</v>
      </c>
      <c r="C1515" s="258" t="s">
        <v>2094</v>
      </c>
      <c r="D1515" s="62"/>
      <c r="E1515" s="261">
        <v>36</v>
      </c>
      <c r="F1515" s="262"/>
      <c r="G1515" s="262"/>
      <c r="H1515" s="263"/>
      <c r="I1515" s="264"/>
      <c r="J1515" s="265"/>
      <c r="K1515" s="265"/>
      <c r="L1515" s="264">
        <v>65</v>
      </c>
      <c r="M1515" s="263">
        <v>29</v>
      </c>
      <c r="N1515" s="266">
        <v>5</v>
      </c>
      <c r="P1515" s="695"/>
      <c r="Q1515" s="696"/>
      <c r="R1515" s="696"/>
      <c r="S1515" s="696"/>
      <c r="T1515" s="675"/>
      <c r="U1515" s="675"/>
      <c r="V1515" s="675"/>
      <c r="W1515" s="675"/>
      <c r="X1515" s="675"/>
      <c r="Y1515" s="675"/>
      <c r="Z1515" s="675"/>
      <c r="AA1515" s="675"/>
      <c r="AB1515" s="675"/>
      <c r="AC1515" s="675"/>
    </row>
    <row r="1516" spans="1:29" s="648" customFormat="1">
      <c r="A1516" s="652" t="s">
        <v>322</v>
      </c>
      <c r="B1516" s="53" t="s">
        <v>31</v>
      </c>
      <c r="C1516" s="258" t="s">
        <v>136</v>
      </c>
      <c r="D1516" s="62"/>
      <c r="E1516" s="261">
        <v>56</v>
      </c>
      <c r="F1516" s="262"/>
      <c r="G1516" s="262"/>
      <c r="H1516" s="263"/>
      <c r="I1516" s="264"/>
      <c r="J1516" s="265"/>
      <c r="K1516" s="265"/>
      <c r="L1516" s="264">
        <v>97</v>
      </c>
      <c r="M1516" s="263">
        <v>41</v>
      </c>
      <c r="N1516" s="266">
        <v>5</v>
      </c>
    </row>
    <row r="1517" spans="1:29" s="648" customFormat="1">
      <c r="A1517" s="652" t="s">
        <v>651</v>
      </c>
      <c r="B1517" s="53" t="s">
        <v>31</v>
      </c>
      <c r="C1517" s="258" t="s">
        <v>136</v>
      </c>
      <c r="D1517" s="62"/>
      <c r="E1517" s="261">
        <v>74</v>
      </c>
      <c r="F1517" s="262"/>
      <c r="G1517" s="262"/>
      <c r="H1517" s="263"/>
      <c r="I1517" s="264"/>
      <c r="J1517" s="265"/>
      <c r="K1517" s="265"/>
      <c r="L1517" s="264">
        <v>134</v>
      </c>
      <c r="M1517" s="263">
        <v>60</v>
      </c>
      <c r="N1517" s="266">
        <v>5</v>
      </c>
    </row>
    <row r="1518" spans="1:29" s="648" customFormat="1">
      <c r="A1518" s="652" t="s">
        <v>30</v>
      </c>
      <c r="B1518" s="53" t="s">
        <v>31</v>
      </c>
      <c r="C1518" s="258" t="s">
        <v>2101</v>
      </c>
      <c r="D1518" s="62"/>
      <c r="E1518" s="261">
        <v>63</v>
      </c>
      <c r="F1518" s="262"/>
      <c r="G1518" s="262"/>
      <c r="H1518" s="263"/>
      <c r="I1518" s="264"/>
      <c r="J1518" s="265"/>
      <c r="K1518" s="265"/>
      <c r="L1518" s="264">
        <v>99</v>
      </c>
      <c r="M1518" s="263">
        <v>36</v>
      </c>
      <c r="N1518" s="266">
        <v>4</v>
      </c>
    </row>
    <row r="1519" spans="1:29" s="648" customFormat="1">
      <c r="A1519" s="652" t="s">
        <v>29</v>
      </c>
      <c r="B1519" s="53" t="s">
        <v>31</v>
      </c>
      <c r="C1519" s="258" t="s">
        <v>2101</v>
      </c>
      <c r="D1519" s="62"/>
      <c r="E1519" s="261">
        <v>58.5</v>
      </c>
      <c r="F1519" s="262"/>
      <c r="G1519" s="262"/>
      <c r="H1519" s="263"/>
      <c r="I1519" s="264"/>
      <c r="J1519" s="265"/>
      <c r="K1519" s="265"/>
      <c r="L1519" s="264">
        <v>94</v>
      </c>
      <c r="M1519" s="263">
        <v>35.5</v>
      </c>
      <c r="N1519" s="266">
        <v>4</v>
      </c>
    </row>
    <row r="1520" spans="1:29" s="648" customFormat="1">
      <c r="A1520" s="652"/>
      <c r="B1520" s="53" t="s">
        <v>31</v>
      </c>
      <c r="C1520" s="258" t="s">
        <v>2102</v>
      </c>
      <c r="D1520" s="62"/>
      <c r="E1520" s="261">
        <v>53</v>
      </c>
      <c r="F1520" s="262"/>
      <c r="G1520" s="262"/>
      <c r="H1520" s="263"/>
      <c r="I1520" s="264"/>
      <c r="J1520" s="265"/>
      <c r="K1520" s="265"/>
      <c r="L1520" s="264">
        <v>80</v>
      </c>
      <c r="M1520" s="263">
        <v>27</v>
      </c>
      <c r="N1520" s="266">
        <v>5</v>
      </c>
    </row>
    <row r="1521" spans="1:14" s="648" customFormat="1">
      <c r="A1521" s="652"/>
      <c r="B1521" s="53" t="s">
        <v>31</v>
      </c>
      <c r="C1521" s="258" t="s">
        <v>2103</v>
      </c>
      <c r="D1521" s="62"/>
      <c r="E1521" s="261">
        <v>47.5</v>
      </c>
      <c r="F1521" s="262" t="s">
        <v>2007</v>
      </c>
      <c r="G1521" s="262"/>
      <c r="H1521" s="263"/>
      <c r="I1521" s="264"/>
      <c r="J1521" s="265"/>
      <c r="K1521" s="265"/>
      <c r="L1521" s="264">
        <v>75</v>
      </c>
      <c r="M1521" s="263">
        <v>27.5</v>
      </c>
      <c r="N1521" s="266">
        <v>4</v>
      </c>
    </row>
    <row r="1522" spans="1:14" s="648" customFormat="1">
      <c r="A1522" s="652" t="s">
        <v>322</v>
      </c>
      <c r="B1522" s="53" t="s">
        <v>2095</v>
      </c>
      <c r="C1522" s="258" t="s">
        <v>2096</v>
      </c>
      <c r="D1522" s="62"/>
      <c r="E1522" s="261">
        <v>29</v>
      </c>
      <c r="F1522" s="262"/>
      <c r="G1522" s="262"/>
      <c r="H1522" s="263"/>
      <c r="I1522" s="264"/>
      <c r="J1522" s="265"/>
      <c r="K1522" s="265"/>
      <c r="L1522" s="264">
        <v>53</v>
      </c>
      <c r="M1522" s="263">
        <v>24</v>
      </c>
      <c r="N1522" s="266">
        <v>5</v>
      </c>
    </row>
    <row r="1523" spans="1:14" s="648" customFormat="1">
      <c r="A1523" s="652" t="s">
        <v>651</v>
      </c>
      <c r="B1523" s="53" t="s">
        <v>31</v>
      </c>
      <c r="C1523" s="258" t="s">
        <v>2096</v>
      </c>
      <c r="D1523" s="62"/>
      <c r="E1523" s="261">
        <v>35</v>
      </c>
      <c r="F1523" s="262"/>
      <c r="G1523" s="262"/>
      <c r="H1523" s="263"/>
      <c r="I1523" s="264"/>
      <c r="J1523" s="265"/>
      <c r="K1523" s="265"/>
      <c r="L1523" s="264">
        <v>59.5</v>
      </c>
      <c r="M1523" s="263">
        <v>24.5</v>
      </c>
      <c r="N1523" s="266">
        <v>5</v>
      </c>
    </row>
    <row r="1524" spans="1:14" s="648" customFormat="1">
      <c r="A1524" s="806"/>
      <c r="B1524" s="53" t="s">
        <v>2091</v>
      </c>
      <c r="C1524" s="258" t="s">
        <v>2068</v>
      </c>
      <c r="D1524" s="62"/>
      <c r="E1524" s="261">
        <v>34.5</v>
      </c>
      <c r="F1524" s="262" t="s">
        <v>2020</v>
      </c>
      <c r="G1524" s="262"/>
      <c r="H1524" s="263"/>
      <c r="I1524" s="264"/>
      <c r="J1524" s="265"/>
      <c r="K1524" s="265"/>
      <c r="L1524" s="264">
        <v>57</v>
      </c>
      <c r="M1524" s="263">
        <v>22.5</v>
      </c>
      <c r="N1524" s="266">
        <v>5</v>
      </c>
    </row>
    <row r="1525" spans="1:14" s="396" customFormat="1">
      <c r="A1525" s="411"/>
      <c r="B1525" s="291" t="s">
        <v>33</v>
      </c>
      <c r="C1525" s="292" t="s">
        <v>34</v>
      </c>
      <c r="D1525" s="293"/>
      <c r="E1525" s="294">
        <v>30</v>
      </c>
      <c r="F1525" s="295" t="s">
        <v>35</v>
      </c>
      <c r="G1525" s="295"/>
      <c r="H1525" s="273"/>
      <c r="I1525" s="296"/>
      <c r="J1525" s="300"/>
      <c r="K1525" s="300"/>
      <c r="L1525" s="296">
        <v>50</v>
      </c>
      <c r="M1525" s="273">
        <v>20</v>
      </c>
      <c r="N1525" s="298">
        <v>3</v>
      </c>
    </row>
    <row r="1526" spans="1:14" s="648" customFormat="1">
      <c r="A1526" s="806" t="s">
        <v>322</v>
      </c>
      <c r="B1526" s="53" t="s">
        <v>2091</v>
      </c>
      <c r="C1526" s="258" t="s">
        <v>2092</v>
      </c>
      <c r="D1526" s="62"/>
      <c r="E1526" s="261">
        <v>26</v>
      </c>
      <c r="F1526" s="262"/>
      <c r="G1526" s="262"/>
      <c r="H1526" s="263"/>
      <c r="I1526" s="264"/>
      <c r="J1526" s="265"/>
      <c r="K1526" s="265"/>
      <c r="L1526" s="264">
        <v>47</v>
      </c>
      <c r="M1526" s="263">
        <v>11</v>
      </c>
      <c r="N1526" s="266">
        <v>4</v>
      </c>
    </row>
    <row r="1527" spans="1:14" s="648" customFormat="1">
      <c r="A1527" s="806" t="s">
        <v>651</v>
      </c>
      <c r="B1527" s="53" t="s">
        <v>2091</v>
      </c>
      <c r="C1527" s="258" t="s">
        <v>2092</v>
      </c>
      <c r="D1527" s="62"/>
      <c r="E1527" s="261">
        <v>36</v>
      </c>
      <c r="F1527" s="262"/>
      <c r="G1527" s="262"/>
      <c r="H1527" s="263"/>
      <c r="I1527" s="264"/>
      <c r="J1527" s="265"/>
      <c r="K1527" s="265"/>
      <c r="L1527" s="264">
        <v>56</v>
      </c>
      <c r="M1527" s="263">
        <v>20</v>
      </c>
      <c r="N1527" s="266">
        <v>4</v>
      </c>
    </row>
    <row r="1528" spans="1:14" s="396" customFormat="1">
      <c r="A1528" s="411"/>
      <c r="B1528" s="291" t="s">
        <v>113</v>
      </c>
      <c r="C1528" s="292" t="s">
        <v>114</v>
      </c>
      <c r="D1528" s="293"/>
      <c r="E1528" s="294"/>
      <c r="F1528" s="295" t="s">
        <v>728</v>
      </c>
      <c r="G1528" s="295"/>
      <c r="H1528" s="273"/>
      <c r="I1528" s="296"/>
      <c r="J1528" s="300"/>
      <c r="K1528" s="300"/>
      <c r="L1528" s="296"/>
      <c r="M1528" s="273"/>
      <c r="N1528" s="298"/>
    </row>
    <row r="1529" spans="1:14" s="648" customFormat="1">
      <c r="A1529" s="658" t="s">
        <v>30</v>
      </c>
      <c r="B1529" s="53" t="s">
        <v>2099</v>
      </c>
      <c r="C1529" s="258" t="s">
        <v>196</v>
      </c>
      <c r="D1529" s="62"/>
      <c r="E1529" s="261">
        <v>38</v>
      </c>
      <c r="F1529" s="649" t="s">
        <v>2097</v>
      </c>
      <c r="G1529" s="262"/>
      <c r="H1529" s="263"/>
      <c r="I1529" s="264"/>
      <c r="J1529" s="265"/>
      <c r="K1529" s="265"/>
      <c r="L1529" s="264">
        <v>58.5</v>
      </c>
      <c r="M1529" s="263">
        <v>20.5</v>
      </c>
      <c r="N1529" s="266">
        <v>5</v>
      </c>
    </row>
    <row r="1530" spans="1:14" s="648" customFormat="1">
      <c r="A1530" s="658" t="s">
        <v>547</v>
      </c>
      <c r="B1530" s="53" t="s">
        <v>2099</v>
      </c>
      <c r="C1530" s="258" t="s">
        <v>196</v>
      </c>
      <c r="D1530" s="62"/>
      <c r="E1530" s="261">
        <v>28</v>
      </c>
      <c r="F1530" s="262"/>
      <c r="G1530" s="262"/>
      <c r="H1530" s="263"/>
      <c r="I1530" s="264"/>
      <c r="J1530" s="265"/>
      <c r="K1530" s="265"/>
      <c r="L1530" s="264">
        <v>48.5</v>
      </c>
      <c r="M1530" s="263">
        <v>20.5</v>
      </c>
      <c r="N1530" s="266">
        <v>5</v>
      </c>
    </row>
    <row r="1531" spans="1:14" s="648" customFormat="1">
      <c r="A1531" s="658" t="s">
        <v>30</v>
      </c>
      <c r="B1531" s="53" t="s">
        <v>2099</v>
      </c>
      <c r="C1531" s="258" t="s">
        <v>2100</v>
      </c>
      <c r="D1531" s="62"/>
      <c r="E1531" s="261">
        <v>56.5</v>
      </c>
      <c r="F1531" s="262"/>
      <c r="G1531" s="262"/>
      <c r="H1531" s="263"/>
      <c r="I1531" s="264"/>
      <c r="J1531" s="265"/>
      <c r="K1531" s="265"/>
      <c r="L1531" s="264">
        <v>90</v>
      </c>
      <c r="M1531" s="263">
        <v>33.5</v>
      </c>
      <c r="N1531" s="266">
        <v>5</v>
      </c>
    </row>
    <row r="1532" spans="1:14" s="648" customFormat="1">
      <c r="A1532" s="658" t="s">
        <v>1480</v>
      </c>
      <c r="B1532" s="53" t="s">
        <v>2099</v>
      </c>
      <c r="C1532" s="258" t="s">
        <v>2100</v>
      </c>
      <c r="D1532" s="62"/>
      <c r="E1532" s="261">
        <v>49</v>
      </c>
      <c r="F1532" s="262"/>
      <c r="G1532" s="262"/>
      <c r="H1532" s="263"/>
      <c r="I1532" s="264"/>
      <c r="J1532" s="265"/>
      <c r="K1532" s="265"/>
      <c r="L1532" s="264">
        <v>76</v>
      </c>
      <c r="M1532" s="263">
        <v>27</v>
      </c>
      <c r="N1532" s="266">
        <v>5</v>
      </c>
    </row>
    <row r="1533" spans="1:14" s="648" customFormat="1">
      <c r="A1533" s="658"/>
      <c r="B1533" s="53" t="s">
        <v>2099</v>
      </c>
      <c r="C1533" s="258" t="s">
        <v>1797</v>
      </c>
      <c r="D1533" s="62"/>
      <c r="E1533" s="261">
        <v>31.5</v>
      </c>
      <c r="F1533" s="262" t="s">
        <v>2007</v>
      </c>
      <c r="G1533" s="262"/>
      <c r="H1533" s="263"/>
      <c r="I1533" s="264"/>
      <c r="J1533" s="265"/>
      <c r="K1533" s="265"/>
      <c r="L1533" s="264">
        <v>54</v>
      </c>
      <c r="M1533" s="263">
        <v>22.5</v>
      </c>
      <c r="N1533" s="266">
        <v>3</v>
      </c>
    </row>
    <row r="1534" spans="1:14" s="648" customFormat="1">
      <c r="A1534" s="806" t="s">
        <v>1480</v>
      </c>
      <c r="B1534" s="53" t="s">
        <v>2099</v>
      </c>
      <c r="C1534" s="258" t="s">
        <v>2098</v>
      </c>
      <c r="D1534" s="62"/>
      <c r="E1534" s="261">
        <v>65</v>
      </c>
      <c r="F1534" s="262"/>
      <c r="G1534" s="262"/>
      <c r="H1534" s="263"/>
      <c r="I1534" s="264"/>
      <c r="J1534" s="265"/>
      <c r="K1534" s="265"/>
      <c r="L1534" s="264">
        <v>105</v>
      </c>
      <c r="M1534" s="263">
        <v>40</v>
      </c>
      <c r="N1534" s="266">
        <v>0</v>
      </c>
    </row>
    <row r="1535" spans="1:14" s="648" customFormat="1">
      <c r="A1535" s="806" t="s">
        <v>651</v>
      </c>
      <c r="B1535" s="53" t="s">
        <v>2099</v>
      </c>
      <c r="C1535" s="258" t="s">
        <v>2098</v>
      </c>
      <c r="D1535" s="62"/>
      <c r="E1535" s="261">
        <v>70</v>
      </c>
      <c r="F1535" s="262"/>
      <c r="G1535" s="262"/>
      <c r="H1535" s="263"/>
      <c r="I1535" s="264"/>
      <c r="J1535" s="265"/>
      <c r="K1535" s="265"/>
      <c r="L1535" s="264">
        <v>110</v>
      </c>
      <c r="M1535" s="263">
        <v>40</v>
      </c>
      <c r="N1535" s="266">
        <v>0</v>
      </c>
    </row>
    <row r="1536" spans="1:14" s="396" customFormat="1">
      <c r="A1536" s="338"/>
      <c r="B1536" s="291" t="s">
        <v>757</v>
      </c>
      <c r="C1536" s="292" t="s">
        <v>68</v>
      </c>
      <c r="D1536" s="293"/>
      <c r="E1536" s="294">
        <v>41</v>
      </c>
      <c r="F1536" s="295"/>
      <c r="G1536" s="295"/>
      <c r="H1536" s="273"/>
      <c r="I1536" s="296" t="s">
        <v>134</v>
      </c>
      <c r="J1536" s="300"/>
      <c r="K1536" s="300"/>
      <c r="L1536" s="296">
        <v>70</v>
      </c>
      <c r="M1536" s="273">
        <v>29</v>
      </c>
      <c r="N1536" s="298">
        <v>3</v>
      </c>
    </row>
    <row r="1537" spans="1:15" s="396" customFormat="1">
      <c r="A1537" s="621" t="s">
        <v>322</v>
      </c>
      <c r="B1537" s="291" t="s">
        <v>58</v>
      </c>
      <c r="C1537" s="292" t="s">
        <v>418</v>
      </c>
      <c r="D1537" s="293"/>
      <c r="E1537" s="294">
        <v>32</v>
      </c>
      <c r="F1537" s="295"/>
      <c r="G1537" s="295"/>
      <c r="H1537" s="273"/>
      <c r="I1537" s="296"/>
      <c r="J1537" s="300"/>
      <c r="K1537" s="300"/>
      <c r="L1537" s="296">
        <v>48</v>
      </c>
      <c r="M1537" s="273">
        <v>16</v>
      </c>
      <c r="N1537" s="298">
        <v>3</v>
      </c>
    </row>
    <row r="1538" spans="1:15" s="396" customFormat="1">
      <c r="A1538" s="621" t="s">
        <v>651</v>
      </c>
      <c r="B1538" s="291" t="s">
        <v>58</v>
      </c>
      <c r="C1538" s="292" t="s">
        <v>418</v>
      </c>
      <c r="D1538" s="293"/>
      <c r="E1538" s="294">
        <v>41</v>
      </c>
      <c r="F1538" s="295"/>
      <c r="G1538" s="295"/>
      <c r="H1538" s="273"/>
      <c r="I1538" s="296"/>
      <c r="J1538" s="300"/>
      <c r="K1538" s="300"/>
      <c r="L1538" s="296">
        <v>57</v>
      </c>
      <c r="M1538" s="273">
        <v>16</v>
      </c>
      <c r="N1538" s="298">
        <v>3</v>
      </c>
    </row>
    <row r="1539" spans="1:15" s="648" customFormat="1">
      <c r="A1539" s="806" t="s">
        <v>2107</v>
      </c>
      <c r="B1539" s="53" t="s">
        <v>58</v>
      </c>
      <c r="C1539" s="258" t="s">
        <v>2106</v>
      </c>
      <c r="D1539" s="62"/>
      <c r="E1539" s="261">
        <v>34</v>
      </c>
      <c r="F1539" s="262" t="s">
        <v>2108</v>
      </c>
      <c r="G1539" s="262"/>
      <c r="H1539" s="263"/>
      <c r="I1539" s="264"/>
      <c r="J1539" s="265"/>
      <c r="K1539" s="265"/>
      <c r="L1539" s="264">
        <v>55</v>
      </c>
      <c r="M1539" s="263">
        <v>21</v>
      </c>
      <c r="N1539" s="266">
        <v>5</v>
      </c>
    </row>
    <row r="1540" spans="1:15" s="648" customFormat="1">
      <c r="A1540" s="806" t="s">
        <v>2109</v>
      </c>
      <c r="B1540" s="53" t="s">
        <v>58</v>
      </c>
      <c r="C1540" s="258" t="s">
        <v>2106</v>
      </c>
      <c r="D1540" s="62"/>
      <c r="E1540" s="261">
        <v>45</v>
      </c>
      <c r="F1540" s="262" t="s">
        <v>2110</v>
      </c>
      <c r="G1540" s="262"/>
      <c r="H1540" s="263"/>
      <c r="I1540" s="264"/>
      <c r="J1540" s="265"/>
      <c r="K1540" s="265"/>
      <c r="L1540" s="264">
        <v>71</v>
      </c>
      <c r="M1540" s="263">
        <v>26</v>
      </c>
      <c r="N1540" s="266">
        <v>5</v>
      </c>
    </row>
    <row r="1541" spans="1:15" s="648" customFormat="1">
      <c r="A1541" s="807"/>
      <c r="B1541" s="53" t="s">
        <v>58</v>
      </c>
      <c r="C1541" s="258" t="s">
        <v>2104</v>
      </c>
      <c r="D1541" s="62"/>
      <c r="E1541" s="261">
        <v>36</v>
      </c>
      <c r="F1541" s="262" t="s">
        <v>2105</v>
      </c>
      <c r="G1541" s="262"/>
      <c r="H1541" s="263"/>
      <c r="I1541" s="264"/>
      <c r="J1541" s="265"/>
      <c r="K1541" s="265"/>
      <c r="L1541" s="264">
        <v>56</v>
      </c>
      <c r="M1541" s="263">
        <v>20</v>
      </c>
      <c r="N1541" s="266">
        <v>4</v>
      </c>
    </row>
    <row r="1542" spans="1:15" s="648" customFormat="1">
      <c r="A1542" s="806" t="s">
        <v>2107</v>
      </c>
      <c r="B1542" s="53" t="s">
        <v>58</v>
      </c>
      <c r="C1542" s="258" t="s">
        <v>2111</v>
      </c>
      <c r="D1542" s="62"/>
      <c r="E1542" s="261">
        <v>29.5</v>
      </c>
      <c r="F1542" s="649" t="s">
        <v>2112</v>
      </c>
      <c r="G1542" s="262"/>
      <c r="H1542" s="263"/>
      <c r="I1542" s="264"/>
      <c r="J1542" s="265"/>
      <c r="K1542" s="265"/>
      <c r="L1542" s="264">
        <v>54</v>
      </c>
      <c r="M1542" s="263">
        <v>24.5</v>
      </c>
      <c r="N1542" s="266">
        <v>5</v>
      </c>
    </row>
    <row r="1543" spans="1:15" s="648" customFormat="1">
      <c r="A1543" s="806"/>
      <c r="B1543" s="53"/>
      <c r="C1543" s="258"/>
      <c r="D1543" s="62"/>
      <c r="E1543" s="261"/>
      <c r="F1543" s="262"/>
      <c r="G1543" s="262"/>
      <c r="H1543" s="263"/>
      <c r="I1543" s="264"/>
      <c r="J1543" s="265"/>
      <c r="K1543" s="265"/>
      <c r="L1543" s="264"/>
      <c r="M1543" s="263"/>
      <c r="N1543" s="266"/>
    </row>
    <row r="1544" spans="1:15" s="396" customFormat="1">
      <c r="A1544" s="411"/>
      <c r="B1544" s="291"/>
      <c r="C1544" s="292"/>
      <c r="D1544" s="293"/>
      <c r="E1544" s="294"/>
      <c r="F1544" s="295"/>
      <c r="G1544" s="295"/>
      <c r="H1544" s="273"/>
      <c r="I1544" s="296"/>
      <c r="J1544" s="300"/>
      <c r="K1544" s="300"/>
      <c r="L1544" s="296"/>
      <c r="M1544" s="273"/>
      <c r="N1544" s="298"/>
      <c r="O1544" s="622"/>
    </row>
    <row r="1545" spans="1:15" s="396" customFormat="1">
      <c r="A1545" s="338"/>
      <c r="B1545" s="291" t="s">
        <v>759</v>
      </c>
      <c r="C1545" s="292" t="s">
        <v>69</v>
      </c>
      <c r="D1545" s="293"/>
      <c r="E1545" s="294">
        <v>53</v>
      </c>
      <c r="F1545" s="295"/>
      <c r="G1545" s="295"/>
      <c r="H1545" s="273"/>
      <c r="I1545" s="296"/>
      <c r="J1545" s="300"/>
      <c r="K1545" s="300"/>
      <c r="L1545" s="296">
        <v>96</v>
      </c>
      <c r="M1545" s="273">
        <v>43</v>
      </c>
      <c r="N1545" s="298">
        <v>3</v>
      </c>
    </row>
    <row r="1546" spans="1:15" s="396" customFormat="1">
      <c r="A1546" s="338"/>
      <c r="B1546" s="291" t="s">
        <v>865</v>
      </c>
      <c r="C1546" s="292" t="s">
        <v>883</v>
      </c>
      <c r="D1546" s="293"/>
      <c r="E1546" s="294">
        <v>27</v>
      </c>
      <c r="F1546" s="295"/>
      <c r="G1546" s="295"/>
      <c r="H1546" s="273"/>
      <c r="I1546" s="296"/>
      <c r="J1546" s="300"/>
      <c r="K1546" s="300"/>
      <c r="L1546" s="296">
        <v>47</v>
      </c>
      <c r="M1546" s="273">
        <v>20</v>
      </c>
      <c r="N1546" s="298"/>
    </row>
    <row r="1547" spans="1:15" s="396" customFormat="1">
      <c r="A1547" s="338"/>
      <c r="B1547" s="291" t="s">
        <v>865</v>
      </c>
      <c r="C1547" s="292" t="s">
        <v>884</v>
      </c>
      <c r="D1547" s="293"/>
      <c r="E1547" s="294">
        <v>26.5</v>
      </c>
      <c r="F1547" s="295"/>
      <c r="G1547" s="295"/>
      <c r="H1547" s="273"/>
      <c r="I1547" s="296"/>
      <c r="J1547" s="300"/>
      <c r="K1547" s="300"/>
      <c r="L1547" s="296">
        <v>46</v>
      </c>
      <c r="M1547" s="273">
        <v>19.5</v>
      </c>
      <c r="N1547" s="298"/>
    </row>
    <row r="1548" spans="1:15" s="396" customFormat="1">
      <c r="A1548" s="338"/>
      <c r="B1548" s="291" t="s">
        <v>865</v>
      </c>
      <c r="C1548" s="292" t="s">
        <v>882</v>
      </c>
      <c r="D1548" s="293"/>
      <c r="E1548" s="294">
        <v>25.5</v>
      </c>
      <c r="F1548" s="295"/>
      <c r="G1548" s="295"/>
      <c r="H1548" s="273"/>
      <c r="I1548" s="296"/>
      <c r="J1548" s="300"/>
      <c r="K1548" s="300"/>
      <c r="L1548" s="296">
        <v>49.5</v>
      </c>
      <c r="M1548" s="273">
        <v>24</v>
      </c>
      <c r="N1548" s="298">
        <v>4</v>
      </c>
    </row>
    <row r="1549" spans="1:15" s="396" customFormat="1">
      <c r="A1549" s="338" t="s">
        <v>322</v>
      </c>
      <c r="B1549" s="291" t="s">
        <v>760</v>
      </c>
      <c r="C1549" s="292" t="s">
        <v>419</v>
      </c>
      <c r="D1549" s="293"/>
      <c r="E1549" s="294">
        <v>40</v>
      </c>
      <c r="F1549" s="295"/>
      <c r="G1549" s="295"/>
      <c r="H1549" s="273"/>
      <c r="I1549" s="296"/>
      <c r="J1549" s="300"/>
      <c r="K1549" s="300"/>
      <c r="L1549" s="296">
        <v>70</v>
      </c>
      <c r="M1549" s="273">
        <v>30</v>
      </c>
      <c r="N1549" s="298">
        <v>4</v>
      </c>
    </row>
    <row r="1550" spans="1:15" s="396" customFormat="1">
      <c r="A1550" s="338" t="s">
        <v>651</v>
      </c>
      <c r="B1550" s="291" t="s">
        <v>760</v>
      </c>
      <c r="C1550" s="292" t="s">
        <v>426</v>
      </c>
      <c r="D1550" s="293"/>
      <c r="E1550" s="294">
        <v>61</v>
      </c>
      <c r="F1550" s="295"/>
      <c r="G1550" s="295"/>
      <c r="H1550" s="273"/>
      <c r="I1550" s="296"/>
      <c r="J1550" s="300"/>
      <c r="K1550" s="300"/>
      <c r="L1550" s="296">
        <v>109</v>
      </c>
      <c r="M1550" s="273">
        <v>48</v>
      </c>
      <c r="N1550" s="298">
        <v>4</v>
      </c>
    </row>
    <row r="1551" spans="1:15" s="396" customFormat="1">
      <c r="A1551" s="338" t="s">
        <v>322</v>
      </c>
      <c r="B1551" s="291" t="s">
        <v>760</v>
      </c>
      <c r="C1551" s="292" t="s">
        <v>426</v>
      </c>
      <c r="D1551" s="293"/>
      <c r="E1551" s="294">
        <v>37</v>
      </c>
      <c r="F1551" s="295"/>
      <c r="G1551" s="295"/>
      <c r="H1551" s="273"/>
      <c r="I1551" s="296"/>
      <c r="J1551" s="300"/>
      <c r="K1551" s="300"/>
      <c r="L1551" s="296">
        <v>67</v>
      </c>
      <c r="M1551" s="273">
        <v>30</v>
      </c>
      <c r="N1551" s="298">
        <v>4</v>
      </c>
    </row>
    <row r="1552" spans="1:15" s="648" customFormat="1">
      <c r="A1552" s="658"/>
      <c r="B1552" s="53" t="s">
        <v>865</v>
      </c>
      <c r="C1552" s="258" t="s">
        <v>2117</v>
      </c>
      <c r="D1552" s="62"/>
      <c r="E1552" s="261">
        <v>52.5</v>
      </c>
      <c r="F1552" s="649" t="s">
        <v>2116</v>
      </c>
      <c r="G1552" s="262"/>
      <c r="H1552" s="263"/>
      <c r="I1552" s="264"/>
      <c r="J1552" s="265"/>
      <c r="K1552" s="265"/>
      <c r="L1552" s="264">
        <v>93</v>
      </c>
      <c r="M1552" s="263">
        <v>40.5</v>
      </c>
      <c r="N1552" s="266">
        <v>5</v>
      </c>
    </row>
    <row r="1553" spans="1:14" s="648" customFormat="1">
      <c r="A1553" s="658" t="s">
        <v>2118</v>
      </c>
      <c r="B1553" s="53" t="s">
        <v>865</v>
      </c>
      <c r="C1553" s="258" t="s">
        <v>2117</v>
      </c>
      <c r="D1553" s="62"/>
      <c r="E1553" s="261">
        <v>93.5</v>
      </c>
      <c r="F1553" s="262"/>
      <c r="G1553" s="262"/>
      <c r="H1553" s="263"/>
      <c r="I1553" s="264"/>
      <c r="J1553" s="265"/>
      <c r="K1553" s="265"/>
      <c r="L1553" s="264">
        <v>164</v>
      </c>
      <c r="M1553" s="263">
        <v>70.5</v>
      </c>
      <c r="N1553" s="266">
        <v>5</v>
      </c>
    </row>
    <row r="1554" spans="1:14" s="648" customFormat="1">
      <c r="A1554" s="658" t="s">
        <v>2133</v>
      </c>
      <c r="B1554" s="53" t="s">
        <v>865</v>
      </c>
      <c r="C1554" s="258" t="s">
        <v>2132</v>
      </c>
      <c r="D1554" s="62"/>
      <c r="E1554" s="261">
        <v>99</v>
      </c>
      <c r="F1554" s="649"/>
      <c r="G1554" s="262"/>
      <c r="H1554" s="263"/>
      <c r="I1554" s="264"/>
      <c r="J1554" s="265"/>
      <c r="K1554" s="265"/>
      <c r="L1554" s="264">
        <v>174</v>
      </c>
      <c r="M1554" s="263">
        <v>75</v>
      </c>
      <c r="N1554" s="266">
        <v>5</v>
      </c>
    </row>
    <row r="1555" spans="1:14" s="648" customFormat="1">
      <c r="A1555" s="658"/>
      <c r="B1555" s="53" t="s">
        <v>865</v>
      </c>
      <c r="C1555" s="258" t="s">
        <v>2132</v>
      </c>
      <c r="D1555" s="62"/>
      <c r="E1555" s="261">
        <v>58</v>
      </c>
      <c r="F1555" s="649" t="s">
        <v>2114</v>
      </c>
      <c r="G1555" s="262"/>
      <c r="H1555" s="263"/>
      <c r="I1555" s="264"/>
      <c r="J1555" s="265"/>
      <c r="K1555" s="265"/>
      <c r="L1555" s="264">
        <v>104</v>
      </c>
      <c r="M1555" s="263">
        <v>46</v>
      </c>
      <c r="N1555" s="266">
        <v>5</v>
      </c>
    </row>
    <row r="1556" spans="1:14" s="396" customFormat="1">
      <c r="A1556" s="338" t="s">
        <v>651</v>
      </c>
      <c r="B1556" s="291" t="s">
        <v>760</v>
      </c>
      <c r="C1556" s="292" t="s">
        <v>427</v>
      </c>
      <c r="D1556" s="293"/>
      <c r="E1556" s="294">
        <v>91</v>
      </c>
      <c r="F1556" s="295"/>
      <c r="G1556" s="295"/>
      <c r="H1556" s="273"/>
      <c r="I1556" s="296"/>
      <c r="J1556" s="300"/>
      <c r="K1556" s="300"/>
      <c r="L1556" s="296">
        <v>164</v>
      </c>
      <c r="M1556" s="273">
        <v>73</v>
      </c>
      <c r="N1556" s="298">
        <v>4</v>
      </c>
    </row>
    <row r="1557" spans="1:14" s="396" customFormat="1">
      <c r="A1557" s="338" t="s">
        <v>322</v>
      </c>
      <c r="B1557" s="291" t="s">
        <v>760</v>
      </c>
      <c r="C1557" s="292" t="s">
        <v>427</v>
      </c>
      <c r="D1557" s="293"/>
      <c r="E1557" s="294">
        <v>61</v>
      </c>
      <c r="F1557" s="295"/>
      <c r="G1557" s="295"/>
      <c r="H1557" s="273"/>
      <c r="I1557" s="296"/>
      <c r="J1557" s="300"/>
      <c r="K1557" s="300"/>
      <c r="L1557" s="296">
        <v>121</v>
      </c>
      <c r="M1557" s="273">
        <v>60</v>
      </c>
      <c r="N1557" s="298">
        <v>4</v>
      </c>
    </row>
    <row r="1558" spans="1:14" s="648" customFormat="1">
      <c r="A1558" s="658" t="s">
        <v>999</v>
      </c>
      <c r="B1558" s="53" t="s">
        <v>865</v>
      </c>
      <c r="C1558" s="258" t="s">
        <v>2124</v>
      </c>
      <c r="D1558" s="62"/>
      <c r="E1558" s="261">
        <v>32.5</v>
      </c>
      <c r="F1558" s="262" t="s">
        <v>2123</v>
      </c>
      <c r="G1558" s="262"/>
      <c r="H1558" s="263"/>
      <c r="I1558" s="264"/>
      <c r="J1558" s="265"/>
      <c r="K1558" s="265"/>
      <c r="L1558" s="264">
        <v>58.5</v>
      </c>
      <c r="M1558" s="263">
        <v>26</v>
      </c>
      <c r="N1558" s="266">
        <v>4</v>
      </c>
    </row>
    <row r="1559" spans="1:14" s="648" customFormat="1">
      <c r="A1559" s="658" t="s">
        <v>30</v>
      </c>
      <c r="B1559" s="53" t="s">
        <v>865</v>
      </c>
      <c r="C1559" s="258" t="s">
        <v>2124</v>
      </c>
      <c r="D1559" s="62"/>
      <c r="E1559" s="261">
        <v>39.5</v>
      </c>
      <c r="F1559" s="262" t="s">
        <v>2123</v>
      </c>
      <c r="G1559" s="262"/>
      <c r="H1559" s="263"/>
      <c r="I1559" s="264"/>
      <c r="J1559" s="265"/>
      <c r="K1559" s="265"/>
      <c r="L1559" s="264">
        <v>65</v>
      </c>
      <c r="M1559" s="263">
        <v>25.5</v>
      </c>
      <c r="N1559" s="266">
        <v>4</v>
      </c>
    </row>
    <row r="1560" spans="1:14" s="396" customFormat="1">
      <c r="A1560" s="338"/>
      <c r="B1560" s="291" t="s">
        <v>760</v>
      </c>
      <c r="C1560" s="292" t="s">
        <v>422</v>
      </c>
      <c r="D1560" s="293"/>
      <c r="E1560" s="294">
        <v>40</v>
      </c>
      <c r="F1560" s="295"/>
      <c r="G1560" s="295"/>
      <c r="H1560" s="273"/>
      <c r="I1560" s="296"/>
      <c r="J1560" s="300"/>
      <c r="K1560" s="300"/>
      <c r="L1560" s="296">
        <v>65</v>
      </c>
      <c r="M1560" s="273">
        <v>25</v>
      </c>
      <c r="N1560" s="298">
        <v>4</v>
      </c>
    </row>
    <row r="1561" spans="1:14" s="648" customFormat="1">
      <c r="A1561" s="658" t="s">
        <v>999</v>
      </c>
      <c r="B1561" s="53" t="s">
        <v>865</v>
      </c>
      <c r="C1561" s="258" t="s">
        <v>873</v>
      </c>
      <c r="D1561" s="62"/>
      <c r="E1561" s="261">
        <v>43.5</v>
      </c>
      <c r="F1561" s="262" t="s">
        <v>2123</v>
      </c>
      <c r="G1561" s="262"/>
      <c r="H1561" s="263"/>
      <c r="I1561" s="264"/>
      <c r="J1561" s="265"/>
      <c r="K1561" s="265"/>
      <c r="L1561" s="264">
        <v>81</v>
      </c>
      <c r="M1561" s="263">
        <v>37.5</v>
      </c>
      <c r="N1561" s="266">
        <v>5</v>
      </c>
    </row>
    <row r="1562" spans="1:14" s="648" customFormat="1">
      <c r="A1562" s="658" t="s">
        <v>30</v>
      </c>
      <c r="B1562" s="53" t="s">
        <v>865</v>
      </c>
      <c r="C1562" s="258" t="s">
        <v>873</v>
      </c>
      <c r="D1562" s="62"/>
      <c r="E1562" s="261">
        <v>47</v>
      </c>
      <c r="F1562" s="262" t="s">
        <v>2125</v>
      </c>
      <c r="G1562" s="262"/>
      <c r="H1562" s="263"/>
      <c r="I1562" s="264"/>
      <c r="J1562" s="265"/>
      <c r="K1562" s="265"/>
      <c r="L1562" s="264">
        <v>86.5</v>
      </c>
      <c r="M1562" s="263">
        <v>39.5</v>
      </c>
      <c r="N1562" s="266">
        <v>5</v>
      </c>
    </row>
    <row r="1563" spans="1:14" s="396" customFormat="1">
      <c r="A1563" s="338" t="s">
        <v>651</v>
      </c>
      <c r="B1563" s="291" t="s">
        <v>760</v>
      </c>
      <c r="C1563" s="292" t="s">
        <v>68</v>
      </c>
      <c r="D1563" s="293"/>
      <c r="E1563" s="294">
        <v>57</v>
      </c>
      <c r="F1563" s="295"/>
      <c r="G1563" s="295"/>
      <c r="H1563" s="273"/>
      <c r="I1563" s="296"/>
      <c r="J1563" s="300"/>
      <c r="K1563" s="300"/>
      <c r="L1563" s="296">
        <v>103</v>
      </c>
      <c r="M1563" s="273">
        <v>46</v>
      </c>
      <c r="N1563" s="298">
        <v>4</v>
      </c>
    </row>
    <row r="1564" spans="1:14" s="396" customFormat="1">
      <c r="A1564" s="338" t="s">
        <v>322</v>
      </c>
      <c r="B1564" s="291" t="s">
        <v>760</v>
      </c>
      <c r="C1564" s="292" t="s">
        <v>68</v>
      </c>
      <c r="D1564" s="293"/>
      <c r="E1564" s="294">
        <v>51</v>
      </c>
      <c r="F1564" s="295"/>
      <c r="G1564" s="295"/>
      <c r="H1564" s="273"/>
      <c r="I1564" s="296"/>
      <c r="J1564" s="300"/>
      <c r="K1564" s="300"/>
      <c r="L1564" s="296">
        <v>91</v>
      </c>
      <c r="M1564" s="273">
        <v>40</v>
      </c>
      <c r="N1564" s="298">
        <v>4</v>
      </c>
    </row>
    <row r="1565" spans="1:14" s="396" customFormat="1">
      <c r="A1565" s="338" t="s">
        <v>651</v>
      </c>
      <c r="B1565" s="291" t="s">
        <v>760</v>
      </c>
      <c r="C1565" s="292" t="s">
        <v>28</v>
      </c>
      <c r="D1565" s="293"/>
      <c r="E1565" s="294">
        <v>58</v>
      </c>
      <c r="F1565" s="295"/>
      <c r="G1565" s="295"/>
      <c r="H1565" s="273"/>
      <c r="I1565" s="296"/>
      <c r="J1565" s="300"/>
      <c r="K1565" s="300"/>
      <c r="L1565" s="296">
        <v>97</v>
      </c>
      <c r="M1565" s="273">
        <v>39</v>
      </c>
      <c r="N1565" s="298">
        <v>4</v>
      </c>
    </row>
    <row r="1566" spans="1:14" s="396" customFormat="1">
      <c r="A1566" s="338" t="s">
        <v>322</v>
      </c>
      <c r="B1566" s="291" t="s">
        <v>760</v>
      </c>
      <c r="C1566" s="292" t="s">
        <v>28</v>
      </c>
      <c r="D1566" s="293"/>
      <c r="E1566" s="294">
        <v>40</v>
      </c>
      <c r="F1566" s="295"/>
      <c r="G1566" s="295"/>
      <c r="H1566" s="273"/>
      <c r="I1566" s="296"/>
      <c r="J1566" s="300"/>
      <c r="K1566" s="300"/>
      <c r="L1566" s="296">
        <v>68</v>
      </c>
      <c r="M1566" s="273">
        <v>28</v>
      </c>
      <c r="N1566" s="298">
        <v>4</v>
      </c>
    </row>
    <row r="1567" spans="1:14" s="396" customFormat="1">
      <c r="A1567" s="338" t="s">
        <v>30</v>
      </c>
      <c r="B1567" s="291" t="s">
        <v>760</v>
      </c>
      <c r="C1567" s="292" t="s">
        <v>305</v>
      </c>
      <c r="D1567" s="293"/>
      <c r="E1567" s="294">
        <v>44</v>
      </c>
      <c r="F1567" s="295"/>
      <c r="G1567" s="295"/>
      <c r="H1567" s="273"/>
      <c r="I1567" s="296"/>
      <c r="J1567" s="300"/>
      <c r="K1567" s="300"/>
      <c r="L1567" s="296">
        <v>76</v>
      </c>
      <c r="M1567" s="273">
        <v>32</v>
      </c>
      <c r="N1567" s="298">
        <v>4</v>
      </c>
    </row>
    <row r="1568" spans="1:14" s="396" customFormat="1">
      <c r="A1568" s="338" t="s">
        <v>784</v>
      </c>
      <c r="B1568" s="291" t="s">
        <v>760</v>
      </c>
      <c r="C1568" s="292" t="s">
        <v>305</v>
      </c>
      <c r="D1568" s="293"/>
      <c r="E1568" s="294">
        <v>39</v>
      </c>
      <c r="F1568" s="295"/>
      <c r="G1568" s="295"/>
      <c r="H1568" s="273"/>
      <c r="I1568" s="296"/>
      <c r="J1568" s="300"/>
      <c r="K1568" s="300"/>
      <c r="L1568" s="296">
        <v>69</v>
      </c>
      <c r="M1568" s="273">
        <v>30</v>
      </c>
      <c r="N1568" s="298">
        <v>4</v>
      </c>
    </row>
    <row r="1569" spans="1:14" s="648" customFormat="1">
      <c r="A1569" s="658" t="s">
        <v>2120</v>
      </c>
      <c r="B1569" s="53" t="s">
        <v>865</v>
      </c>
      <c r="C1569" s="808" t="s">
        <v>2119</v>
      </c>
      <c r="D1569" s="62"/>
      <c r="E1569" s="261">
        <v>31.5</v>
      </c>
      <c r="F1569" s="262"/>
      <c r="G1569" s="262"/>
      <c r="H1569" s="263"/>
      <c r="I1569" s="264"/>
      <c r="J1569" s="265"/>
      <c r="K1569" s="265"/>
      <c r="L1569" s="264">
        <v>57.5</v>
      </c>
      <c r="M1569" s="263">
        <v>26</v>
      </c>
      <c r="N1569" s="266">
        <v>4</v>
      </c>
    </row>
    <row r="1570" spans="1:14" s="648" customFormat="1">
      <c r="A1570" s="658" t="s">
        <v>2121</v>
      </c>
      <c r="B1570" s="53" t="s">
        <v>865</v>
      </c>
      <c r="C1570" s="808" t="s">
        <v>2119</v>
      </c>
      <c r="D1570" s="62"/>
      <c r="E1570" s="261">
        <v>36</v>
      </c>
      <c r="F1570" s="649" t="s">
        <v>2020</v>
      </c>
      <c r="G1570" s="262"/>
      <c r="H1570" s="263"/>
      <c r="I1570" s="264"/>
      <c r="J1570" s="265"/>
      <c r="K1570" s="265"/>
      <c r="L1570" s="264">
        <v>62</v>
      </c>
      <c r="M1570" s="263">
        <v>26</v>
      </c>
      <c r="N1570" s="266">
        <v>4</v>
      </c>
    </row>
    <row r="1571" spans="1:14" s="648" customFormat="1">
      <c r="A1571" s="658" t="s">
        <v>2122</v>
      </c>
      <c r="B1571" s="53" t="s">
        <v>865</v>
      </c>
      <c r="C1571" s="808" t="s">
        <v>2119</v>
      </c>
      <c r="D1571" s="62"/>
      <c r="E1571" s="261">
        <v>42.5</v>
      </c>
      <c r="F1571" s="649" t="s">
        <v>2123</v>
      </c>
      <c r="G1571" s="262"/>
      <c r="H1571" s="263"/>
      <c r="I1571" s="264"/>
      <c r="J1571" s="265"/>
      <c r="K1571" s="265"/>
      <c r="L1571" s="264">
        <v>68.5</v>
      </c>
      <c r="M1571" s="263">
        <v>26</v>
      </c>
      <c r="N1571" s="266">
        <v>4</v>
      </c>
    </row>
    <row r="1572" spans="1:14" s="648" customFormat="1">
      <c r="A1572" s="658"/>
      <c r="B1572" s="53" t="s">
        <v>865</v>
      </c>
      <c r="C1572" s="808" t="s">
        <v>887</v>
      </c>
      <c r="D1572" s="62"/>
      <c r="E1572" s="261"/>
      <c r="F1572" s="262" t="s">
        <v>2113</v>
      </c>
      <c r="G1572" s="262"/>
      <c r="H1572" s="263"/>
      <c r="I1572" s="264"/>
      <c r="J1572" s="265"/>
      <c r="K1572" s="265"/>
      <c r="L1572" s="264"/>
      <c r="M1572" s="263"/>
      <c r="N1572" s="266"/>
    </row>
    <row r="1573" spans="1:14" s="648" customFormat="1">
      <c r="A1573" s="658"/>
      <c r="B1573" s="53" t="s">
        <v>865</v>
      </c>
      <c r="C1573" s="808" t="s">
        <v>886</v>
      </c>
      <c r="D1573" s="62"/>
      <c r="E1573" s="261">
        <v>41</v>
      </c>
      <c r="F1573" s="262" t="s">
        <v>2114</v>
      </c>
      <c r="G1573" s="262"/>
      <c r="H1573" s="263"/>
      <c r="I1573" s="264"/>
      <c r="J1573" s="265"/>
      <c r="K1573" s="265"/>
      <c r="L1573" s="264">
        <v>81</v>
      </c>
      <c r="M1573" s="263">
        <v>40</v>
      </c>
      <c r="N1573" s="266">
        <v>4.5</v>
      </c>
    </row>
    <row r="1574" spans="1:14" s="648" customFormat="1">
      <c r="A1574" s="658"/>
      <c r="B1574" s="53" t="s">
        <v>865</v>
      </c>
      <c r="C1574" s="808" t="s">
        <v>2134</v>
      </c>
      <c r="D1574" s="62"/>
      <c r="E1574" s="261"/>
      <c r="F1574" s="262" t="s">
        <v>487</v>
      </c>
      <c r="G1574" s="262"/>
      <c r="H1574" s="263"/>
      <c r="I1574" s="264"/>
      <c r="J1574" s="265"/>
      <c r="K1574" s="265"/>
      <c r="L1574" s="264"/>
      <c r="M1574" s="263"/>
      <c r="N1574" s="266"/>
    </row>
    <row r="1575" spans="1:14" s="648" customFormat="1">
      <c r="A1575" s="658"/>
      <c r="B1575" s="53" t="s">
        <v>865</v>
      </c>
      <c r="C1575" s="808" t="s">
        <v>428</v>
      </c>
      <c r="D1575" s="62"/>
      <c r="E1575" s="261"/>
      <c r="F1575" s="649" t="s">
        <v>2113</v>
      </c>
      <c r="G1575" s="262"/>
      <c r="H1575" s="263"/>
      <c r="I1575" s="264"/>
      <c r="J1575" s="265"/>
      <c r="K1575" s="265"/>
      <c r="L1575" s="264"/>
      <c r="M1575" s="263"/>
      <c r="N1575" s="266"/>
    </row>
    <row r="1576" spans="1:14" s="648" customFormat="1">
      <c r="A1576" s="658"/>
      <c r="B1576" s="53" t="s">
        <v>865</v>
      </c>
      <c r="C1576" s="808" t="s">
        <v>2136</v>
      </c>
      <c r="D1576" s="62"/>
      <c r="E1576" s="261">
        <v>45</v>
      </c>
      <c r="F1576" s="262" t="s">
        <v>2135</v>
      </c>
      <c r="G1576" s="262"/>
      <c r="H1576" s="263"/>
      <c r="I1576" s="264"/>
      <c r="J1576" s="265"/>
      <c r="K1576" s="265"/>
      <c r="L1576" s="264">
        <v>72</v>
      </c>
      <c r="M1576" s="263">
        <v>27</v>
      </c>
      <c r="N1576" s="266"/>
    </row>
    <row r="1577" spans="1:14" s="648" customFormat="1">
      <c r="A1577" s="658" t="s">
        <v>2139</v>
      </c>
      <c r="B1577" s="53" t="s">
        <v>2138</v>
      </c>
      <c r="C1577" s="808" t="s">
        <v>2137</v>
      </c>
      <c r="D1577" s="62"/>
      <c r="E1577" s="261">
        <v>61</v>
      </c>
      <c r="F1577" s="262"/>
      <c r="G1577" s="262"/>
      <c r="H1577" s="263"/>
      <c r="I1577" s="264"/>
      <c r="J1577" s="265"/>
      <c r="K1577" s="265"/>
      <c r="L1577" s="264">
        <v>93.5</v>
      </c>
      <c r="M1577" s="263">
        <v>32.5</v>
      </c>
      <c r="N1577" s="266">
        <v>4</v>
      </c>
    </row>
    <row r="1578" spans="1:14" s="648" customFormat="1">
      <c r="A1578" s="658"/>
      <c r="B1578" s="53" t="s">
        <v>2138</v>
      </c>
      <c r="C1578" s="808" t="s">
        <v>2137</v>
      </c>
      <c r="D1578" s="62"/>
      <c r="E1578" s="261">
        <v>31</v>
      </c>
      <c r="F1578" s="262"/>
      <c r="G1578" s="262"/>
      <c r="H1578" s="263"/>
      <c r="I1578" s="264"/>
      <c r="J1578" s="265"/>
      <c r="K1578" s="265"/>
      <c r="L1578" s="264">
        <v>46.5</v>
      </c>
      <c r="M1578" s="263">
        <v>15.5</v>
      </c>
      <c r="N1578" s="266">
        <v>4</v>
      </c>
    </row>
    <row r="1579" spans="1:14" s="396" customFormat="1">
      <c r="A1579" s="338"/>
      <c r="B1579" s="291" t="s">
        <v>865</v>
      </c>
      <c r="C1579" s="619" t="s">
        <v>420</v>
      </c>
      <c r="D1579" s="293"/>
      <c r="E1579" s="294">
        <v>34</v>
      </c>
      <c r="F1579" s="295" t="s">
        <v>885</v>
      </c>
      <c r="G1579" s="295"/>
      <c r="H1579" s="273"/>
      <c r="I1579" s="296"/>
      <c r="J1579" s="300"/>
      <c r="K1579" s="300"/>
      <c r="L1579" s="296">
        <v>56</v>
      </c>
      <c r="M1579" s="273">
        <v>22</v>
      </c>
      <c r="N1579" s="298">
        <v>3</v>
      </c>
    </row>
    <row r="1580" spans="1:14" s="396" customFormat="1">
      <c r="A1580" s="338"/>
      <c r="B1580" s="291"/>
      <c r="C1580" s="619"/>
      <c r="D1580" s="293"/>
      <c r="E1580" s="294"/>
      <c r="F1580" s="295"/>
      <c r="G1580" s="295"/>
      <c r="H1580" s="273"/>
      <c r="I1580" s="296"/>
      <c r="J1580" s="300"/>
      <c r="K1580" s="300"/>
      <c r="L1580" s="296"/>
      <c r="M1580" s="273"/>
      <c r="N1580" s="298"/>
    </row>
    <row r="1581" spans="1:14" s="396" customFormat="1">
      <c r="A1581" s="338"/>
      <c r="B1581" s="291" t="s">
        <v>760</v>
      </c>
      <c r="C1581" s="619" t="s">
        <v>421</v>
      </c>
      <c r="D1581" s="293"/>
      <c r="E1581" s="294">
        <v>61</v>
      </c>
      <c r="F1581" s="295"/>
      <c r="G1581" s="295"/>
      <c r="H1581" s="273"/>
      <c r="I1581" s="296"/>
      <c r="J1581" s="300"/>
      <c r="K1581" s="300"/>
      <c r="L1581" s="296">
        <v>105</v>
      </c>
      <c r="M1581" s="273">
        <v>44</v>
      </c>
      <c r="N1581" s="298">
        <v>3</v>
      </c>
    </row>
    <row r="1582" spans="1:14" s="396" customFormat="1">
      <c r="A1582" s="338" t="s">
        <v>78</v>
      </c>
      <c r="B1582" s="291" t="s">
        <v>760</v>
      </c>
      <c r="C1582" s="619" t="s">
        <v>421</v>
      </c>
      <c r="D1582" s="293"/>
      <c r="E1582" s="294">
        <v>44</v>
      </c>
      <c r="F1582" s="295"/>
      <c r="G1582" s="295"/>
      <c r="H1582" s="273"/>
      <c r="I1582" s="296"/>
      <c r="J1582" s="300"/>
      <c r="K1582" s="300"/>
      <c r="L1582" s="296">
        <v>87</v>
      </c>
      <c r="M1582" s="273">
        <v>43</v>
      </c>
      <c r="N1582" s="298">
        <v>3</v>
      </c>
    </row>
    <row r="1583" spans="1:14" s="648" customFormat="1">
      <c r="A1583" s="658" t="s">
        <v>651</v>
      </c>
      <c r="B1583" s="53" t="s">
        <v>2115</v>
      </c>
      <c r="C1583" s="808" t="s">
        <v>424</v>
      </c>
      <c r="D1583" s="62"/>
      <c r="E1583" s="261">
        <v>62.5</v>
      </c>
      <c r="F1583" s="262"/>
      <c r="G1583" s="262"/>
      <c r="H1583" s="263"/>
      <c r="I1583" s="264"/>
      <c r="J1583" s="265"/>
      <c r="K1583" s="265"/>
      <c r="L1583" s="264">
        <v>109</v>
      </c>
      <c r="M1583" s="263">
        <v>46.5</v>
      </c>
      <c r="N1583" s="266">
        <v>4</v>
      </c>
    </row>
    <row r="1584" spans="1:14" s="648" customFormat="1">
      <c r="A1584" s="658" t="s">
        <v>322</v>
      </c>
      <c r="B1584" s="53" t="s">
        <v>2115</v>
      </c>
      <c r="C1584" s="808" t="s">
        <v>424</v>
      </c>
      <c r="D1584" s="62"/>
      <c r="E1584" s="261">
        <v>36</v>
      </c>
      <c r="F1584" s="262"/>
      <c r="G1584" s="262"/>
      <c r="H1584" s="263"/>
      <c r="I1584" s="264"/>
      <c r="J1584" s="265"/>
      <c r="K1584" s="265"/>
      <c r="L1584" s="264">
        <v>70</v>
      </c>
      <c r="M1584" s="263">
        <v>34</v>
      </c>
      <c r="N1584" s="266">
        <v>4</v>
      </c>
    </row>
    <row r="1585" spans="1:14" s="396" customFormat="1">
      <c r="A1585" s="338"/>
      <c r="B1585" s="291" t="s">
        <v>760</v>
      </c>
      <c r="C1585" s="619" t="s">
        <v>423</v>
      </c>
      <c r="D1585" s="293"/>
      <c r="E1585" s="294">
        <v>37</v>
      </c>
      <c r="F1585" s="295"/>
      <c r="G1585" s="295"/>
      <c r="H1585" s="273"/>
      <c r="I1585" s="296"/>
      <c r="J1585" s="300"/>
      <c r="K1585" s="300"/>
      <c r="L1585" s="296">
        <v>65</v>
      </c>
      <c r="M1585" s="273">
        <v>28</v>
      </c>
      <c r="N1585" s="298">
        <v>3</v>
      </c>
    </row>
    <row r="1586" spans="1:14" s="396" customFormat="1">
      <c r="A1586" s="411"/>
      <c r="B1586" s="291" t="s">
        <v>59</v>
      </c>
      <c r="C1586" s="292" t="s">
        <v>758</v>
      </c>
      <c r="D1586" s="293"/>
      <c r="E1586" s="294">
        <v>34</v>
      </c>
      <c r="F1586" s="295"/>
      <c r="G1586" s="295"/>
      <c r="H1586" s="273"/>
      <c r="I1586" s="296"/>
      <c r="J1586" s="300"/>
      <c r="K1586" s="300"/>
      <c r="L1586" s="296">
        <v>52</v>
      </c>
      <c r="M1586" s="273">
        <v>18</v>
      </c>
      <c r="N1586" s="298">
        <v>3</v>
      </c>
    </row>
    <row r="1587" spans="1:14" s="648" customFormat="1">
      <c r="A1587" s="645"/>
      <c r="B1587" s="53" t="s">
        <v>299</v>
      </c>
      <c r="C1587" s="258" t="s">
        <v>892</v>
      </c>
      <c r="D1587" s="62"/>
      <c r="E1587" s="261">
        <v>42</v>
      </c>
      <c r="F1587" s="262"/>
      <c r="G1587" s="262"/>
      <c r="H1587" s="263"/>
      <c r="I1587" s="264"/>
      <c r="J1587" s="265"/>
      <c r="K1587" s="265"/>
      <c r="L1587" s="264">
        <v>71</v>
      </c>
      <c r="M1587" s="263">
        <v>29</v>
      </c>
      <c r="N1587" s="266">
        <v>5</v>
      </c>
    </row>
    <row r="1588" spans="1:14" s="396" customFormat="1">
      <c r="A1588" s="309" t="s">
        <v>651</v>
      </c>
      <c r="B1588" s="291" t="s">
        <v>299</v>
      </c>
      <c r="C1588" s="292" t="s">
        <v>32</v>
      </c>
      <c r="D1588" s="293"/>
      <c r="E1588" s="294">
        <v>46</v>
      </c>
      <c r="F1588" s="295"/>
      <c r="G1588" s="295"/>
      <c r="H1588" s="273"/>
      <c r="I1588" s="296"/>
      <c r="J1588" s="300"/>
      <c r="K1588" s="300"/>
      <c r="L1588" s="296">
        <v>86</v>
      </c>
      <c r="M1588" s="273">
        <v>40</v>
      </c>
      <c r="N1588" s="298">
        <v>4</v>
      </c>
    </row>
    <row r="1589" spans="1:14" s="396" customFormat="1">
      <c r="A1589" s="309" t="s">
        <v>322</v>
      </c>
      <c r="B1589" s="291" t="s">
        <v>299</v>
      </c>
      <c r="C1589" s="292" t="s">
        <v>32</v>
      </c>
      <c r="D1589" s="293"/>
      <c r="E1589" s="294">
        <v>36</v>
      </c>
      <c r="F1589" s="295"/>
      <c r="G1589" s="295"/>
      <c r="H1589" s="273"/>
      <c r="I1589" s="296"/>
      <c r="J1589" s="300"/>
      <c r="K1589" s="300"/>
      <c r="L1589" s="296">
        <v>58</v>
      </c>
      <c r="M1589" s="273">
        <v>22</v>
      </c>
      <c r="N1589" s="298">
        <v>4</v>
      </c>
    </row>
    <row r="1590" spans="1:14" s="648" customFormat="1">
      <c r="A1590" s="645"/>
      <c r="B1590" s="53" t="s">
        <v>299</v>
      </c>
      <c r="C1590" s="258" t="s">
        <v>138</v>
      </c>
      <c r="D1590" s="62"/>
      <c r="E1590" s="261">
        <v>30.5</v>
      </c>
      <c r="F1590" s="649" t="s">
        <v>2019</v>
      </c>
      <c r="G1590" s="262"/>
      <c r="H1590" s="263"/>
      <c r="I1590" s="264"/>
      <c r="J1590" s="265"/>
      <c r="K1590" s="265"/>
      <c r="L1590" s="264">
        <v>54.5</v>
      </c>
      <c r="M1590" s="263">
        <v>24.5</v>
      </c>
      <c r="N1590" s="266">
        <v>4</v>
      </c>
    </row>
    <row r="1591" spans="1:14" s="396" customFormat="1">
      <c r="A1591" s="338"/>
      <c r="B1591" s="291" t="s">
        <v>299</v>
      </c>
      <c r="C1591" s="292" t="s">
        <v>1244</v>
      </c>
      <c r="D1591" s="293"/>
      <c r="E1591" s="294">
        <v>29</v>
      </c>
      <c r="F1591" s="295"/>
      <c r="G1591" s="295"/>
      <c r="H1591" s="273"/>
      <c r="I1591" s="296"/>
      <c r="J1591" s="300"/>
      <c r="K1591" s="300"/>
      <c r="L1591" s="296">
        <v>45</v>
      </c>
      <c r="M1591" s="273">
        <v>16</v>
      </c>
      <c r="N1591" s="298">
        <v>3</v>
      </c>
    </row>
    <row r="1592" spans="1:14" s="396" customFormat="1">
      <c r="A1592" s="338"/>
      <c r="B1592" s="291" t="s">
        <v>299</v>
      </c>
      <c r="C1592" s="292" t="s">
        <v>389</v>
      </c>
      <c r="D1592" s="293"/>
      <c r="E1592" s="294"/>
      <c r="F1592" s="295" t="s">
        <v>487</v>
      </c>
      <c r="G1592" s="295"/>
      <c r="H1592" s="273"/>
      <c r="I1592" s="296"/>
      <c r="J1592" s="300"/>
      <c r="K1592" s="300"/>
      <c r="L1592" s="296"/>
      <c r="M1592" s="273"/>
      <c r="N1592" s="298"/>
    </row>
    <row r="1593" spans="1:14" s="648" customFormat="1">
      <c r="A1593" s="658"/>
      <c r="B1593" s="53" t="s">
        <v>1295</v>
      </c>
      <c r="C1593" s="258" t="s">
        <v>1244</v>
      </c>
      <c r="D1593" s="62"/>
      <c r="E1593" s="261">
        <v>34</v>
      </c>
      <c r="F1593" s="262"/>
      <c r="G1593" s="262"/>
      <c r="H1593" s="263"/>
      <c r="I1593" s="264"/>
      <c r="J1593" s="265"/>
      <c r="K1593" s="265"/>
      <c r="L1593" s="264">
        <v>49</v>
      </c>
      <c r="M1593" s="263">
        <v>15</v>
      </c>
      <c r="N1593" s="266">
        <v>3.2</v>
      </c>
    </row>
    <row r="1594" spans="1:14" s="648" customFormat="1">
      <c r="A1594" s="658" t="s">
        <v>78</v>
      </c>
      <c r="B1594" s="53" t="s">
        <v>75</v>
      </c>
      <c r="C1594" s="258" t="s">
        <v>1777</v>
      </c>
      <c r="D1594" s="62"/>
      <c r="E1594" s="261">
        <v>39</v>
      </c>
      <c r="F1594" s="262"/>
      <c r="G1594" s="262"/>
      <c r="H1594" s="263"/>
      <c r="I1594" s="264"/>
      <c r="J1594" s="265"/>
      <c r="K1594" s="265"/>
      <c r="L1594" s="264">
        <v>60</v>
      </c>
      <c r="M1594" s="263">
        <v>21</v>
      </c>
      <c r="N1594" s="266">
        <v>5</v>
      </c>
    </row>
    <row r="1595" spans="1:14" s="648" customFormat="1">
      <c r="A1595" s="658" t="s">
        <v>30</v>
      </c>
      <c r="B1595" s="53" t="s">
        <v>75</v>
      </c>
      <c r="C1595" s="258" t="s">
        <v>1777</v>
      </c>
      <c r="D1595" s="62"/>
      <c r="E1595" s="261">
        <v>53</v>
      </c>
      <c r="F1595" s="262"/>
      <c r="G1595" s="262"/>
      <c r="H1595" s="263"/>
      <c r="I1595" s="264"/>
      <c r="J1595" s="265"/>
      <c r="K1595" s="265"/>
      <c r="L1595" s="264">
        <v>79</v>
      </c>
      <c r="M1595" s="263">
        <v>26</v>
      </c>
      <c r="N1595" s="266">
        <v>6</v>
      </c>
    </row>
    <row r="1596" spans="1:14" s="396" customFormat="1">
      <c r="A1596" s="309"/>
      <c r="B1596" s="291" t="s">
        <v>75</v>
      </c>
      <c r="C1596" s="292" t="s">
        <v>76</v>
      </c>
      <c r="D1596" s="293"/>
      <c r="E1596" s="294">
        <v>40</v>
      </c>
      <c r="F1596" s="295"/>
      <c r="G1596" s="295"/>
      <c r="H1596" s="273"/>
      <c r="I1596" s="296"/>
      <c r="J1596" s="300"/>
      <c r="K1596" s="300"/>
      <c r="L1596" s="296">
        <v>52</v>
      </c>
      <c r="M1596" s="273">
        <v>12</v>
      </c>
      <c r="N1596" s="298">
        <v>3</v>
      </c>
    </row>
    <row r="1597" spans="1:14" s="396" customFormat="1">
      <c r="A1597" s="309"/>
      <c r="B1597" s="291" t="s">
        <v>75</v>
      </c>
      <c r="C1597" s="292" t="s">
        <v>77</v>
      </c>
      <c r="D1597" s="293"/>
      <c r="E1597" s="294">
        <v>47.5</v>
      </c>
      <c r="F1597" s="295"/>
      <c r="G1597" s="295"/>
      <c r="H1597" s="273"/>
      <c r="I1597" s="296"/>
      <c r="J1597" s="300"/>
      <c r="K1597" s="300"/>
      <c r="L1597" s="296">
        <v>65.5</v>
      </c>
      <c r="M1597" s="273">
        <v>18</v>
      </c>
      <c r="N1597" s="298">
        <v>4</v>
      </c>
    </row>
    <row r="1598" spans="1:14" s="648" customFormat="1">
      <c r="A1598" s="645" t="s">
        <v>1290</v>
      </c>
      <c r="B1598" s="53" t="s">
        <v>75</v>
      </c>
      <c r="C1598" s="258" t="s">
        <v>794</v>
      </c>
      <c r="D1598" s="62"/>
      <c r="E1598" s="261">
        <v>53</v>
      </c>
      <c r="F1598" s="262"/>
      <c r="G1598" s="262">
        <v>14</v>
      </c>
      <c r="H1598" s="263"/>
      <c r="I1598" s="264"/>
      <c r="J1598" s="265"/>
      <c r="K1598" s="265"/>
      <c r="L1598" s="264">
        <v>81</v>
      </c>
      <c r="M1598" s="263">
        <v>28</v>
      </c>
      <c r="N1598" s="266">
        <v>6</v>
      </c>
    </row>
    <row r="1599" spans="1:14" s="648" customFormat="1">
      <c r="A1599" s="645" t="s">
        <v>30</v>
      </c>
      <c r="B1599" s="53" t="s">
        <v>75</v>
      </c>
      <c r="C1599" s="258" t="s">
        <v>794</v>
      </c>
      <c r="D1599" s="62"/>
      <c r="E1599" s="261">
        <v>69</v>
      </c>
      <c r="F1599" s="262"/>
      <c r="G1599" s="262">
        <v>14</v>
      </c>
      <c r="H1599" s="263"/>
      <c r="I1599" s="264"/>
      <c r="J1599" s="265"/>
      <c r="K1599" s="265"/>
      <c r="L1599" s="264">
        <v>97</v>
      </c>
      <c r="M1599" s="263">
        <v>28</v>
      </c>
      <c r="N1599" s="266">
        <v>6</v>
      </c>
    </row>
    <row r="1600" spans="1:14" s="648" customFormat="1">
      <c r="A1600" s="645" t="s">
        <v>1725</v>
      </c>
      <c r="B1600" s="53" t="s">
        <v>75</v>
      </c>
      <c r="C1600" s="258" t="s">
        <v>794</v>
      </c>
      <c r="D1600" s="62"/>
      <c r="E1600" s="261">
        <v>55</v>
      </c>
      <c r="F1600" s="262"/>
      <c r="G1600" s="262">
        <v>14</v>
      </c>
      <c r="H1600" s="263"/>
      <c r="I1600" s="264"/>
      <c r="J1600" s="265"/>
      <c r="K1600" s="265"/>
      <c r="L1600" s="264">
        <v>83</v>
      </c>
      <c r="M1600" s="263">
        <v>28</v>
      </c>
      <c r="N1600" s="266">
        <v>6</v>
      </c>
    </row>
    <row r="1601" spans="1:14" s="396" customFormat="1">
      <c r="A1601" s="309" t="s">
        <v>79</v>
      </c>
      <c r="B1601" s="291" t="s">
        <v>80</v>
      </c>
      <c r="C1601" s="292" t="s">
        <v>401</v>
      </c>
      <c r="D1601" s="293"/>
      <c r="E1601" s="294">
        <v>32</v>
      </c>
      <c r="F1601" s="295"/>
      <c r="G1601" s="295"/>
      <c r="H1601" s="273"/>
      <c r="I1601" s="296"/>
      <c r="J1601" s="300"/>
      <c r="K1601" s="300"/>
      <c r="L1601" s="296">
        <v>43</v>
      </c>
      <c r="M1601" s="273">
        <v>12</v>
      </c>
      <c r="N1601" s="298">
        <v>3</v>
      </c>
    </row>
    <row r="1602" spans="1:14" s="396" customFormat="1">
      <c r="A1602" s="309" t="s">
        <v>81</v>
      </c>
      <c r="B1602" s="291" t="s">
        <v>80</v>
      </c>
      <c r="C1602" s="292" t="s">
        <v>401</v>
      </c>
      <c r="D1602" s="293"/>
      <c r="E1602" s="294">
        <v>36</v>
      </c>
      <c r="F1602" s="295"/>
      <c r="G1602" s="295"/>
      <c r="H1602" s="273"/>
      <c r="I1602" s="296"/>
      <c r="J1602" s="300"/>
      <c r="K1602" s="300"/>
      <c r="L1602" s="296">
        <v>48</v>
      </c>
      <c r="M1602" s="273">
        <v>12</v>
      </c>
      <c r="N1602" s="298">
        <v>3</v>
      </c>
    </row>
    <row r="1603" spans="1:14" s="396" customFormat="1">
      <c r="A1603" s="309" t="s">
        <v>79</v>
      </c>
      <c r="B1603" s="291" t="s">
        <v>80</v>
      </c>
      <c r="C1603" s="292" t="s">
        <v>755</v>
      </c>
      <c r="D1603" s="293"/>
      <c r="E1603" s="294">
        <v>32</v>
      </c>
      <c r="F1603" s="295"/>
      <c r="G1603" s="295"/>
      <c r="H1603" s="273"/>
      <c r="I1603" s="296"/>
      <c r="J1603" s="300"/>
      <c r="K1603" s="300"/>
      <c r="L1603" s="296">
        <v>43</v>
      </c>
      <c r="M1603" s="273">
        <v>12</v>
      </c>
      <c r="N1603" s="298">
        <v>3</v>
      </c>
    </row>
    <row r="1604" spans="1:14" s="396" customFormat="1">
      <c r="A1604" s="309" t="s">
        <v>81</v>
      </c>
      <c r="B1604" s="291" t="s">
        <v>80</v>
      </c>
      <c r="C1604" s="292" t="s">
        <v>755</v>
      </c>
      <c r="D1604" s="293"/>
      <c r="E1604" s="294">
        <v>36</v>
      </c>
      <c r="F1604" s="295"/>
      <c r="G1604" s="295"/>
      <c r="H1604" s="273"/>
      <c r="I1604" s="296"/>
      <c r="J1604" s="300"/>
      <c r="K1604" s="300"/>
      <c r="L1604" s="296">
        <v>48</v>
      </c>
      <c r="M1604" s="273">
        <v>12</v>
      </c>
      <c r="N1604" s="298">
        <v>3</v>
      </c>
    </row>
    <row r="1605" spans="1:14" s="396" customFormat="1">
      <c r="A1605" s="309" t="s">
        <v>79</v>
      </c>
      <c r="B1605" s="291" t="s">
        <v>80</v>
      </c>
      <c r="C1605" s="292" t="s">
        <v>82</v>
      </c>
      <c r="D1605" s="293"/>
      <c r="E1605" s="294">
        <v>32</v>
      </c>
      <c r="F1605" s="295"/>
      <c r="G1605" s="295"/>
      <c r="H1605" s="273"/>
      <c r="I1605" s="296"/>
      <c r="J1605" s="300"/>
      <c r="K1605" s="300"/>
      <c r="L1605" s="296">
        <v>43</v>
      </c>
      <c r="M1605" s="273">
        <v>12</v>
      </c>
      <c r="N1605" s="298">
        <v>3</v>
      </c>
    </row>
    <row r="1606" spans="1:14" s="396" customFormat="1">
      <c r="A1606" s="309" t="s">
        <v>81</v>
      </c>
      <c r="B1606" s="291" t="s">
        <v>80</v>
      </c>
      <c r="C1606" s="292" t="s">
        <v>82</v>
      </c>
      <c r="D1606" s="293"/>
      <c r="E1606" s="294">
        <v>36</v>
      </c>
      <c r="F1606" s="295"/>
      <c r="G1606" s="295"/>
      <c r="H1606" s="273"/>
      <c r="I1606" s="296"/>
      <c r="J1606" s="300"/>
      <c r="K1606" s="300"/>
      <c r="L1606" s="296">
        <v>48</v>
      </c>
      <c r="M1606" s="273">
        <v>12</v>
      </c>
      <c r="N1606" s="298">
        <v>3</v>
      </c>
    </row>
    <row r="1607" spans="1:14" s="648" customFormat="1">
      <c r="A1607" s="645"/>
      <c r="B1607" s="53" t="s">
        <v>83</v>
      </c>
      <c r="C1607" s="258" t="s">
        <v>32</v>
      </c>
      <c r="D1607" s="62"/>
      <c r="E1607" s="261"/>
      <c r="F1607" s="649" t="s">
        <v>2129</v>
      </c>
      <c r="G1607" s="262"/>
      <c r="H1607" s="263"/>
      <c r="I1607" s="264"/>
      <c r="J1607" s="265"/>
      <c r="K1607" s="265"/>
      <c r="L1607" s="264"/>
      <c r="M1607" s="263"/>
      <c r="N1607" s="266"/>
    </row>
    <row r="1608" spans="1:14" s="648" customFormat="1">
      <c r="A1608" s="645"/>
      <c r="B1608" s="53" t="s">
        <v>83</v>
      </c>
      <c r="C1608" s="258" t="s">
        <v>2130</v>
      </c>
      <c r="D1608" s="62"/>
      <c r="E1608" s="261">
        <v>31</v>
      </c>
      <c r="F1608" s="262" t="s">
        <v>805</v>
      </c>
      <c r="G1608" s="262"/>
      <c r="H1608" s="263"/>
      <c r="I1608" s="264"/>
      <c r="J1608" s="265"/>
      <c r="K1608" s="265"/>
      <c r="L1608" s="264">
        <v>47</v>
      </c>
      <c r="M1608" s="263">
        <v>16</v>
      </c>
      <c r="N1608" s="266">
        <v>5</v>
      </c>
    </row>
    <row r="1609" spans="1:14" s="648" customFormat="1">
      <c r="A1609" s="645"/>
      <c r="B1609" s="53" t="s">
        <v>83</v>
      </c>
      <c r="C1609" s="258" t="s">
        <v>2126</v>
      </c>
      <c r="D1609" s="62"/>
      <c r="E1609" s="261">
        <v>60</v>
      </c>
      <c r="F1609" s="262" t="s">
        <v>2020</v>
      </c>
      <c r="G1609" s="262"/>
      <c r="H1609" s="263"/>
      <c r="I1609" s="264"/>
      <c r="J1609" s="265"/>
      <c r="K1609" s="265"/>
      <c r="L1609" s="264">
        <v>106</v>
      </c>
      <c r="M1609" s="263">
        <v>46</v>
      </c>
      <c r="N1609" s="266">
        <v>5</v>
      </c>
    </row>
    <row r="1610" spans="1:14" s="648" customFormat="1">
      <c r="A1610" s="645" t="s">
        <v>2127</v>
      </c>
      <c r="B1610" s="53" t="s">
        <v>83</v>
      </c>
      <c r="C1610" s="258" t="s">
        <v>2126</v>
      </c>
      <c r="D1610" s="62"/>
      <c r="E1610" s="261">
        <v>86</v>
      </c>
      <c r="F1610" s="262" t="s">
        <v>2128</v>
      </c>
      <c r="G1610" s="262"/>
      <c r="H1610" s="263"/>
      <c r="I1610" s="264"/>
      <c r="J1610" s="265"/>
      <c r="K1610" s="265"/>
      <c r="L1610" s="264">
        <v>143</v>
      </c>
      <c r="M1610" s="263">
        <v>57</v>
      </c>
      <c r="N1610" s="266">
        <v>5</v>
      </c>
    </row>
    <row r="1611" spans="1:14" s="648" customFormat="1">
      <c r="A1611" s="645" t="s">
        <v>322</v>
      </c>
      <c r="B1611" s="53" t="s">
        <v>83</v>
      </c>
      <c r="C1611" s="258" t="s">
        <v>2131</v>
      </c>
      <c r="D1611" s="62"/>
      <c r="E1611" s="261">
        <v>41.5</v>
      </c>
      <c r="F1611" s="649" t="s">
        <v>805</v>
      </c>
      <c r="G1611" s="262"/>
      <c r="H1611" s="263"/>
      <c r="I1611" s="264"/>
      <c r="J1611" s="265"/>
      <c r="K1611" s="265"/>
      <c r="L1611" s="264">
        <v>70</v>
      </c>
      <c r="M1611" s="263">
        <v>28.5</v>
      </c>
      <c r="N1611" s="266">
        <v>5</v>
      </c>
    </row>
    <row r="1612" spans="1:14" s="648" customFormat="1">
      <c r="A1612" s="645" t="s">
        <v>651</v>
      </c>
      <c r="B1612" s="53" t="s">
        <v>83</v>
      </c>
      <c r="C1612" s="258" t="s">
        <v>2131</v>
      </c>
      <c r="D1612" s="62"/>
      <c r="E1612" s="261">
        <v>54</v>
      </c>
      <c r="F1612" s="649" t="s">
        <v>805</v>
      </c>
      <c r="G1612" s="262"/>
      <c r="H1612" s="263"/>
      <c r="I1612" s="264"/>
      <c r="J1612" s="265"/>
      <c r="K1612" s="265"/>
      <c r="L1612" s="264">
        <v>82</v>
      </c>
      <c r="M1612" s="263">
        <v>28</v>
      </c>
      <c r="N1612" s="266">
        <v>5</v>
      </c>
    </row>
    <row r="1613" spans="1:14" s="396" customFormat="1">
      <c r="A1613" s="309"/>
      <c r="B1613" s="291" t="s">
        <v>83</v>
      </c>
      <c r="C1613" s="292" t="s">
        <v>425</v>
      </c>
      <c r="D1613" s="293"/>
      <c r="E1613" s="294">
        <v>42</v>
      </c>
      <c r="F1613" s="295"/>
      <c r="G1613" s="295"/>
      <c r="H1613" s="273"/>
      <c r="I1613" s="296"/>
      <c r="J1613" s="300"/>
      <c r="K1613" s="300"/>
      <c r="L1613" s="296">
        <v>67</v>
      </c>
      <c r="M1613" s="273">
        <v>25</v>
      </c>
      <c r="N1613" s="298">
        <v>3</v>
      </c>
    </row>
    <row r="1614" spans="1:14" s="396" customFormat="1">
      <c r="A1614" s="309" t="s">
        <v>78</v>
      </c>
      <c r="B1614" s="291" t="s">
        <v>761</v>
      </c>
      <c r="C1614" s="292" t="s">
        <v>323</v>
      </c>
      <c r="D1614" s="293"/>
      <c r="E1614" s="294">
        <v>34.5</v>
      </c>
      <c r="F1614" s="295"/>
      <c r="G1614" s="295">
        <v>13</v>
      </c>
      <c r="H1614" s="273"/>
      <c r="I1614" s="296"/>
      <c r="J1614" s="300"/>
      <c r="K1614" s="300"/>
      <c r="L1614" s="296">
        <v>44.5</v>
      </c>
      <c r="M1614" s="273">
        <v>10</v>
      </c>
      <c r="N1614" s="298">
        <v>5</v>
      </c>
    </row>
    <row r="1615" spans="1:14" s="396" customFormat="1">
      <c r="A1615" s="309" t="s">
        <v>30</v>
      </c>
      <c r="B1615" s="291" t="s">
        <v>761</v>
      </c>
      <c r="C1615" s="292" t="s">
        <v>323</v>
      </c>
      <c r="D1615" s="293"/>
      <c r="E1615" s="294">
        <v>37.5</v>
      </c>
      <c r="F1615" s="295"/>
      <c r="G1615" s="295">
        <v>13</v>
      </c>
      <c r="H1615" s="273"/>
      <c r="I1615" s="296"/>
      <c r="J1615" s="300"/>
      <c r="K1615" s="300"/>
      <c r="L1615" s="296">
        <v>47.5</v>
      </c>
      <c r="M1615" s="273">
        <v>10</v>
      </c>
      <c r="N1615" s="298">
        <v>5</v>
      </c>
    </row>
    <row r="1616" spans="1:14" s="396" customFormat="1">
      <c r="A1616" s="309" t="s">
        <v>78</v>
      </c>
      <c r="B1616" s="291" t="s">
        <v>84</v>
      </c>
      <c r="C1616" s="292" t="s">
        <v>67</v>
      </c>
      <c r="D1616" s="293"/>
      <c r="E1616" s="294">
        <v>33</v>
      </c>
      <c r="F1616" s="295"/>
      <c r="G1616" s="295"/>
      <c r="H1616" s="273"/>
      <c r="I1616" s="296"/>
      <c r="J1616" s="300"/>
      <c r="K1616" s="300"/>
      <c r="L1616" s="296">
        <v>57</v>
      </c>
      <c r="M1616" s="273">
        <v>24</v>
      </c>
      <c r="N1616" s="298">
        <v>3</v>
      </c>
    </row>
    <row r="1617" spans="1:16" s="396" customFormat="1">
      <c r="A1617" s="309" t="s">
        <v>30</v>
      </c>
      <c r="B1617" s="291" t="s">
        <v>84</v>
      </c>
      <c r="C1617" s="292" t="s">
        <v>67</v>
      </c>
      <c r="D1617" s="293"/>
      <c r="E1617" s="294">
        <v>44</v>
      </c>
      <c r="F1617" s="295"/>
      <c r="G1617" s="295"/>
      <c r="H1617" s="273"/>
      <c r="I1617" s="296"/>
      <c r="J1617" s="300"/>
      <c r="K1617" s="300"/>
      <c r="L1617" s="296">
        <v>79</v>
      </c>
      <c r="M1617" s="273">
        <v>35</v>
      </c>
      <c r="N1617" s="298">
        <v>3</v>
      </c>
    </row>
    <row r="1618" spans="1:16" s="648" customFormat="1">
      <c r="A1618" s="645"/>
      <c r="B1618" s="53" t="s">
        <v>84</v>
      </c>
      <c r="C1618" s="258" t="s">
        <v>197</v>
      </c>
      <c r="D1618" s="62"/>
      <c r="E1618" s="261">
        <v>30</v>
      </c>
      <c r="F1618" s="262"/>
      <c r="G1618" s="262"/>
      <c r="H1618" s="263"/>
      <c r="I1618" s="264"/>
      <c r="J1618" s="265"/>
      <c r="K1618" s="265"/>
      <c r="L1618" s="264">
        <v>50.5</v>
      </c>
      <c r="M1618" s="263">
        <v>20.5</v>
      </c>
      <c r="N1618" s="266">
        <v>5</v>
      </c>
    </row>
    <row r="1619" spans="1:16" s="396" customFormat="1">
      <c r="A1619" s="338"/>
      <c r="B1619" s="291" t="s">
        <v>84</v>
      </c>
      <c r="C1619" s="292" t="s">
        <v>866</v>
      </c>
      <c r="D1619" s="293"/>
      <c r="E1619" s="294">
        <v>42.5</v>
      </c>
      <c r="F1619" s="295" t="s">
        <v>805</v>
      </c>
      <c r="G1619" s="295"/>
      <c r="H1619" s="273"/>
      <c r="I1619" s="296"/>
      <c r="J1619" s="300"/>
      <c r="K1619" s="300"/>
      <c r="L1619" s="296">
        <v>75</v>
      </c>
      <c r="M1619" s="273">
        <v>32.5</v>
      </c>
      <c r="N1619" s="298">
        <v>4</v>
      </c>
    </row>
    <row r="1620" spans="1:16" s="396" customFormat="1">
      <c r="A1620" s="338"/>
      <c r="B1620" s="291"/>
      <c r="C1620" s="292"/>
      <c r="D1620" s="293"/>
      <c r="E1620" s="294"/>
      <c r="F1620" s="295"/>
      <c r="G1620" s="295"/>
      <c r="H1620" s="273"/>
      <c r="I1620" s="296"/>
      <c r="J1620" s="300"/>
      <c r="K1620" s="300"/>
      <c r="L1620" s="296"/>
      <c r="M1620" s="273"/>
      <c r="N1620" s="298"/>
    </row>
    <row r="1621" spans="1:16" s="396" customFormat="1">
      <c r="A1621" s="338"/>
      <c r="B1621" s="291"/>
      <c r="C1621" s="292"/>
      <c r="D1621" s="293"/>
      <c r="E1621" s="294"/>
      <c r="F1621" s="295"/>
      <c r="G1621" s="295"/>
      <c r="H1621" s="273"/>
      <c r="I1621" s="296"/>
      <c r="J1621" s="300"/>
      <c r="K1621" s="300"/>
      <c r="L1621" s="296"/>
      <c r="M1621" s="273"/>
      <c r="N1621" s="298"/>
    </row>
    <row r="1622" spans="1:16" s="396" customFormat="1" ht="16.5" thickBot="1">
      <c r="A1622" s="355"/>
      <c r="B1622" s="412"/>
      <c r="C1622" s="413"/>
      <c r="D1622" s="414"/>
      <c r="E1622" s="361"/>
      <c r="F1622" s="361"/>
      <c r="G1622" s="361"/>
      <c r="H1622" s="415"/>
      <c r="I1622" s="415"/>
      <c r="J1622" s="415"/>
      <c r="K1622" s="415"/>
      <c r="L1622" s="415"/>
      <c r="M1622" s="415"/>
      <c r="N1622" s="415"/>
    </row>
    <row r="1623" spans="1:16" s="396" customFormat="1">
      <c r="A1623" s="766" t="s">
        <v>1245</v>
      </c>
      <c r="B1623" s="767"/>
      <c r="C1623" s="768">
        <v>24</v>
      </c>
      <c r="D1623" s="769" t="s">
        <v>1246</v>
      </c>
      <c r="E1623" s="770"/>
      <c r="F1623" s="748">
        <v>100</v>
      </c>
      <c r="G1623" s="769" t="s">
        <v>1944</v>
      </c>
      <c r="H1623" s="748"/>
      <c r="I1623" s="770"/>
      <c r="J1623" s="770"/>
      <c r="K1623" s="749" t="s">
        <v>1945</v>
      </c>
      <c r="L1623" s="749"/>
      <c r="M1623" s="749">
        <v>37</v>
      </c>
      <c r="N1623" s="771"/>
    </row>
    <row r="1624" spans="1:16" s="396" customFormat="1">
      <c r="A1624" s="772" t="s">
        <v>1247</v>
      </c>
      <c r="B1624" s="773"/>
      <c r="C1624" s="773">
        <v>380</v>
      </c>
      <c r="D1624" s="774" t="s">
        <v>1946</v>
      </c>
      <c r="E1624" s="774"/>
      <c r="F1624" s="775">
        <v>3</v>
      </c>
      <c r="G1624" s="776" t="s">
        <v>1947</v>
      </c>
      <c r="H1624" s="774"/>
      <c r="I1624" s="774"/>
      <c r="J1624" s="750"/>
      <c r="K1624" s="750" t="s">
        <v>1948</v>
      </c>
      <c r="L1624" s="750"/>
      <c r="M1624" s="750">
        <v>6</v>
      </c>
      <c r="N1624" s="777"/>
    </row>
    <row r="1625" spans="1:16" s="396" customFormat="1">
      <c r="A1625" s="737" t="s">
        <v>1949</v>
      </c>
      <c r="B1625" s="753"/>
      <c r="C1625" s="753">
        <v>7.5</v>
      </c>
      <c r="D1625" s="750" t="s">
        <v>1248</v>
      </c>
      <c r="E1625" s="750">
        <v>7</v>
      </c>
      <c r="F1625" s="750"/>
      <c r="G1625" s="778" t="s">
        <v>1950</v>
      </c>
      <c r="H1625" s="745"/>
      <c r="I1625" s="753"/>
      <c r="J1625" s="753"/>
      <c r="K1625" s="779" t="s">
        <v>1951</v>
      </c>
      <c r="L1625" s="750"/>
      <c r="M1625" s="750" t="s">
        <v>1249</v>
      </c>
      <c r="N1625" s="777"/>
    </row>
    <row r="1626" spans="1:16" s="396" customFormat="1">
      <c r="A1626" s="737" t="s">
        <v>1952</v>
      </c>
      <c r="B1626" s="753"/>
      <c r="C1626" s="780"/>
      <c r="D1626" s="781">
        <v>23</v>
      </c>
      <c r="E1626" s="781"/>
      <c r="F1626" s="781"/>
      <c r="G1626" s="750" t="s">
        <v>1953</v>
      </c>
      <c r="H1626" s="750"/>
      <c r="I1626" s="750">
        <v>7.5</v>
      </c>
      <c r="J1626" s="750"/>
      <c r="K1626" s="779"/>
      <c r="L1626" s="750"/>
      <c r="M1626" s="750"/>
      <c r="N1626" s="777"/>
    </row>
    <row r="1627" spans="1:16" s="396" customFormat="1">
      <c r="A1627" s="782" t="s">
        <v>1954</v>
      </c>
      <c r="B1627" s="753"/>
      <c r="C1627" s="780"/>
      <c r="D1627" s="781" t="s">
        <v>1955</v>
      </c>
      <c r="E1627" s="781"/>
      <c r="F1627" s="781"/>
      <c r="G1627" s="750"/>
      <c r="H1627" s="750"/>
      <c r="I1627" s="750"/>
      <c r="J1627" s="750" t="s">
        <v>1956</v>
      </c>
      <c r="K1627" s="750"/>
      <c r="L1627" s="750"/>
      <c r="M1627" s="750"/>
      <c r="N1627" s="777"/>
    </row>
    <row r="1628" spans="1:16" s="396" customFormat="1">
      <c r="A1628" s="782" t="s">
        <v>1957</v>
      </c>
      <c r="B1628" s="753"/>
      <c r="C1628" s="780"/>
      <c r="D1628" s="781" t="s">
        <v>1958</v>
      </c>
      <c r="E1628" s="781"/>
      <c r="F1628" s="781"/>
      <c r="G1628" s="750"/>
      <c r="H1628" s="750"/>
      <c r="I1628" s="750"/>
      <c r="J1628" s="750"/>
      <c r="K1628" s="750"/>
      <c r="L1628" s="750"/>
      <c r="M1628" s="750"/>
      <c r="N1628" s="777"/>
    </row>
    <row r="1629" spans="1:16" s="396" customFormat="1">
      <c r="A1629" s="737" t="s">
        <v>1959</v>
      </c>
      <c r="B1629" s="753"/>
      <c r="C1629" s="780"/>
      <c r="D1629" s="781"/>
      <c r="E1629" s="781"/>
      <c r="F1629" s="781"/>
      <c r="G1629" s="750" t="s">
        <v>1250</v>
      </c>
      <c r="H1629" s="750"/>
      <c r="I1629" s="750"/>
      <c r="J1629" s="750" t="s">
        <v>1960</v>
      </c>
      <c r="K1629" s="779"/>
      <c r="L1629" s="750"/>
      <c r="M1629" s="750"/>
      <c r="N1629" s="777"/>
      <c r="O1629" s="310"/>
      <c r="P1629" s="307"/>
    </row>
    <row r="1630" spans="1:16" s="396" customFormat="1">
      <c r="A1630" s="782" t="s">
        <v>1961</v>
      </c>
      <c r="B1630" s="753"/>
      <c r="C1630" s="780"/>
      <c r="D1630" s="781" t="s">
        <v>1962</v>
      </c>
      <c r="E1630" s="781"/>
      <c r="F1630" s="781"/>
      <c r="G1630" s="779" t="s">
        <v>1963</v>
      </c>
      <c r="H1630" s="750"/>
      <c r="I1630" s="750"/>
      <c r="J1630" s="750" t="s">
        <v>1964</v>
      </c>
      <c r="K1630" s="779"/>
      <c r="L1630" s="750"/>
      <c r="M1630" s="750"/>
      <c r="N1630" s="777"/>
    </row>
    <row r="1631" spans="1:16" s="396" customFormat="1">
      <c r="A1631" s="782" t="s">
        <v>1965</v>
      </c>
      <c r="B1631" s="753"/>
      <c r="C1631" s="780"/>
      <c r="D1631" s="781" t="s">
        <v>1966</v>
      </c>
      <c r="E1631" s="781"/>
      <c r="F1631" s="781"/>
      <c r="G1631" s="779" t="s">
        <v>1967</v>
      </c>
      <c r="H1631" s="750"/>
      <c r="I1631" s="750"/>
      <c r="J1631" s="750" t="s">
        <v>1968</v>
      </c>
      <c r="K1631" s="783"/>
      <c r="L1631" s="775"/>
      <c r="M1631" s="750"/>
      <c r="N1631" s="777"/>
    </row>
    <row r="1632" spans="1:16" s="396" customFormat="1" ht="16.5" thickBot="1">
      <c r="A1632" s="882" t="s">
        <v>749</v>
      </c>
      <c r="B1632" s="883"/>
      <c r="C1632" s="883"/>
      <c r="D1632" s="883"/>
      <c r="E1632" s="883"/>
      <c r="F1632" s="883"/>
      <c r="G1632" s="883"/>
      <c r="H1632" s="883"/>
      <c r="I1632" s="883"/>
      <c r="J1632" s="883"/>
      <c r="K1632" s="883"/>
      <c r="L1632" s="883"/>
      <c r="M1632" s="883"/>
      <c r="N1632" s="884"/>
    </row>
    <row r="1633" spans="1:18" s="396" customFormat="1">
      <c r="A1633" s="784"/>
      <c r="B1633" s="780"/>
      <c r="C1633" s="780"/>
      <c r="D1633" s="781"/>
      <c r="E1633" s="781"/>
      <c r="F1633" s="781"/>
      <c r="G1633" s="779"/>
      <c r="H1633" s="750"/>
      <c r="I1633" s="750"/>
      <c r="J1633" s="754"/>
      <c r="K1633" s="785"/>
      <c r="L1633" s="786"/>
      <c r="M1633" s="753"/>
      <c r="N1633" s="777"/>
    </row>
    <row r="1634" spans="1:18" s="396" customFormat="1" ht="16.5" thickBot="1">
      <c r="A1634" s="743" t="s">
        <v>280</v>
      </c>
      <c r="B1634" s="743" t="s">
        <v>750</v>
      </c>
      <c r="C1634" s="787"/>
      <c r="D1634" s="775"/>
      <c r="E1634" s="775"/>
      <c r="F1634" s="775"/>
      <c r="G1634" s="783"/>
      <c r="H1634" s="775"/>
      <c r="I1634" s="750"/>
      <c r="J1634" s="788"/>
      <c r="K1634" s="762"/>
      <c r="L1634" s="762"/>
      <c r="M1634" s="762"/>
      <c r="N1634" s="789"/>
    </row>
    <row r="1635" spans="1:18" s="396" customFormat="1">
      <c r="A1635" s="790" t="s">
        <v>1908</v>
      </c>
      <c r="B1635" s="791"/>
      <c r="C1635" s="791"/>
      <c r="D1635" s="791"/>
      <c r="E1635" s="791"/>
      <c r="F1635" s="791"/>
      <c r="G1635" s="791"/>
      <c r="H1635" s="792"/>
      <c r="I1635" s="745"/>
      <c r="J1635" s="790" t="s">
        <v>1920</v>
      </c>
      <c r="K1635" s="791"/>
      <c r="L1635" s="791"/>
      <c r="M1635" s="791"/>
      <c r="N1635" s="792"/>
      <c r="P1635" s="416"/>
    </row>
    <row r="1636" spans="1:18" s="396" customFormat="1">
      <c r="A1636" s="693" t="s">
        <v>1909</v>
      </c>
      <c r="B1636" s="683"/>
      <c r="C1636" s="683"/>
      <c r="D1636" s="683"/>
      <c r="E1636" s="683"/>
      <c r="F1636" s="683"/>
      <c r="G1636" s="683"/>
      <c r="H1636" s="684"/>
      <c r="I1636" s="397"/>
      <c r="J1636" s="623"/>
      <c r="K1636" s="591"/>
      <c r="L1636" s="591"/>
      <c r="M1636" s="591"/>
      <c r="N1636" s="624"/>
      <c r="P1636" s="416"/>
    </row>
    <row r="1637" spans="1:18" s="396" customFormat="1" ht="16.5" thickBot="1">
      <c r="A1637" s="691" t="s">
        <v>1910</v>
      </c>
      <c r="B1637" s="686"/>
      <c r="C1637" s="686"/>
      <c r="D1637" s="686"/>
      <c r="E1637" s="686"/>
      <c r="F1637" s="686"/>
      <c r="G1637" s="686"/>
      <c r="H1637" s="687"/>
      <c r="I1637" s="397"/>
      <c r="J1637" s="693" t="s">
        <v>1921</v>
      </c>
      <c r="K1637" s="683"/>
      <c r="L1637" s="683"/>
      <c r="M1637" s="683"/>
      <c r="N1637" s="624"/>
      <c r="O1637" s="396" t="s">
        <v>2156</v>
      </c>
      <c r="P1637" s="416"/>
    </row>
    <row r="1638" spans="1:18" s="396" customFormat="1" ht="16.5" thickBot="1">
      <c r="A1638" s="628"/>
      <c r="B1638" s="628"/>
      <c r="C1638" s="628"/>
      <c r="D1638" s="628"/>
      <c r="E1638" s="628"/>
      <c r="F1638" s="628"/>
      <c r="G1638" s="628"/>
      <c r="H1638" s="628"/>
      <c r="I1638" s="599"/>
      <c r="J1638" s="623" t="s">
        <v>1592</v>
      </c>
      <c r="K1638" s="591"/>
      <c r="L1638" s="591"/>
      <c r="M1638" s="591"/>
      <c r="N1638" s="624"/>
      <c r="P1638" s="272"/>
    </row>
    <row r="1639" spans="1:18" s="396" customFormat="1">
      <c r="A1639" s="692" t="s">
        <v>1911</v>
      </c>
      <c r="B1639" s="680"/>
      <c r="C1639" s="680"/>
      <c r="D1639" s="680"/>
      <c r="E1639" s="680"/>
      <c r="F1639" s="680"/>
      <c r="G1639" s="680"/>
      <c r="H1639" s="681"/>
      <c r="I1639" s="397"/>
      <c r="J1639" s="693" t="s">
        <v>1593</v>
      </c>
      <c r="K1639" s="683"/>
      <c r="L1639" s="683"/>
      <c r="M1639" s="591"/>
      <c r="N1639" s="624"/>
      <c r="P1639" s="416"/>
    </row>
    <row r="1640" spans="1:18" s="396" customFormat="1">
      <c r="A1640" s="693" t="s">
        <v>1577</v>
      </c>
      <c r="B1640" s="683"/>
      <c r="C1640" s="683"/>
      <c r="D1640" s="683"/>
      <c r="E1640" s="683"/>
      <c r="F1640" s="683"/>
      <c r="G1640" s="683"/>
      <c r="H1640" s="684"/>
      <c r="I1640" s="397"/>
      <c r="J1640" s="693" t="s">
        <v>1594</v>
      </c>
      <c r="K1640" s="683"/>
      <c r="L1640" s="683"/>
      <c r="M1640" s="591"/>
      <c r="N1640" s="624"/>
      <c r="P1640" s="416"/>
    </row>
    <row r="1641" spans="1:18" s="396" customFormat="1" ht="16.5" thickBot="1">
      <c r="A1641" s="625"/>
      <c r="B1641" s="626"/>
      <c r="C1641" s="626"/>
      <c r="D1641" s="626"/>
      <c r="E1641" s="626"/>
      <c r="F1641" s="626"/>
      <c r="G1641" s="626"/>
      <c r="H1641" s="627"/>
      <c r="I1641" s="397"/>
      <c r="J1641" s="623" t="s">
        <v>1584</v>
      </c>
      <c r="K1641" s="591"/>
      <c r="L1641" s="591"/>
      <c r="M1641" s="591"/>
      <c r="N1641" s="624"/>
      <c r="P1641" s="416"/>
    </row>
    <row r="1642" spans="1:18" s="396" customFormat="1">
      <c r="A1642" s="601"/>
      <c r="B1642" s="601"/>
      <c r="C1642" s="601"/>
      <c r="D1642" s="601"/>
      <c r="E1642" s="601"/>
      <c r="F1642" s="601"/>
      <c r="G1642" s="601"/>
      <c r="H1642" s="601"/>
      <c r="I1642" s="397"/>
      <c r="J1642" s="602"/>
      <c r="K1642" s="629"/>
      <c r="L1642" s="629"/>
      <c r="M1642" s="629"/>
      <c r="N1642" s="630"/>
    </row>
    <row r="1643" spans="1:18" s="396" customFormat="1" ht="16.5" thickBot="1">
      <c r="A1643" s="689" t="s">
        <v>1903</v>
      </c>
      <c r="B1643" s="689"/>
      <c r="C1643" s="689"/>
      <c r="D1643" s="690"/>
      <c r="E1643" s="615"/>
      <c r="F1643" s="615"/>
      <c r="G1643" s="615"/>
      <c r="H1643" s="615"/>
      <c r="I1643" s="599"/>
      <c r="J1643" s="632"/>
      <c r="K1643" s="633"/>
      <c r="L1643" s="633"/>
      <c r="M1643" s="633"/>
      <c r="N1643" s="634"/>
      <c r="O1643" s="417" t="s">
        <v>11</v>
      </c>
      <c r="R1643" s="417" t="s">
        <v>12</v>
      </c>
    </row>
    <row r="1644" spans="1:18" s="396" customFormat="1">
      <c r="A1644" s="682" t="s">
        <v>1578</v>
      </c>
      <c r="B1644" s="682"/>
      <c r="C1644" s="682"/>
      <c r="D1644" s="682"/>
      <c r="E1644" s="601"/>
      <c r="F1644" s="601"/>
      <c r="G1644" s="601"/>
      <c r="H1644" s="601"/>
      <c r="I1644" s="601"/>
      <c r="J1644" s="690" t="s">
        <v>1922</v>
      </c>
      <c r="K1644" s="631"/>
      <c r="L1644" s="631"/>
      <c r="M1644" s="631"/>
      <c r="N1644" s="631"/>
      <c r="O1644" s="417"/>
    </row>
    <row r="1645" spans="1:18" s="396" customFormat="1">
      <c r="A1645" s="682" t="s">
        <v>1906</v>
      </c>
      <c r="B1645" s="682"/>
      <c r="C1645" s="682"/>
      <c r="D1645" s="682"/>
      <c r="E1645" s="601"/>
      <c r="F1645" s="601"/>
      <c r="G1645" s="601"/>
      <c r="H1645" s="601"/>
      <c r="I1645" s="601"/>
      <c r="J1645" s="610" t="s">
        <v>1924</v>
      </c>
      <c r="K1645" s="610"/>
      <c r="L1645" s="610"/>
      <c r="M1645" s="610"/>
      <c r="N1645" s="610"/>
    </row>
    <row r="1646" spans="1:18" s="396" customFormat="1">
      <c r="A1646" s="682" t="s">
        <v>1907</v>
      </c>
      <c r="B1646" s="610"/>
      <c r="C1646" s="610"/>
      <c r="D1646" s="610"/>
      <c r="E1646" s="601"/>
      <c r="F1646" s="601"/>
      <c r="G1646" s="601"/>
      <c r="H1646" s="601"/>
      <c r="I1646" s="601"/>
      <c r="J1646" s="682" t="s">
        <v>1923</v>
      </c>
      <c r="K1646" s="682"/>
      <c r="L1646" s="682"/>
      <c r="M1646" s="682"/>
      <c r="N1646" s="682"/>
    </row>
    <row r="1647" spans="1:18" s="396" customFormat="1" ht="16.5" thickBot="1">
      <c r="A1647" s="601"/>
      <c r="B1647" s="601"/>
      <c r="C1647" s="601"/>
      <c r="D1647" s="614"/>
      <c r="E1647" s="614"/>
      <c r="F1647" s="614"/>
      <c r="G1647" s="601"/>
      <c r="H1647" s="601"/>
      <c r="I1647" s="601"/>
      <c r="J1647" s="601"/>
      <c r="K1647" s="601"/>
      <c r="L1647" s="601"/>
      <c r="M1647" s="601"/>
      <c r="N1647" s="601"/>
    </row>
    <row r="1648" spans="1:18" s="396" customFormat="1">
      <c r="A1648" s="692" t="s">
        <v>1579</v>
      </c>
      <c r="B1648" s="680"/>
      <c r="C1648" s="680"/>
      <c r="D1648" s="680"/>
      <c r="E1648" s="680" t="s">
        <v>1580</v>
      </c>
      <c r="F1648" s="681"/>
      <c r="G1648" s="392"/>
      <c r="H1648" s="601"/>
      <c r="I1648" s="601"/>
      <c r="J1648" s="610" t="s">
        <v>1595</v>
      </c>
      <c r="K1648" s="610"/>
      <c r="L1648" s="610"/>
      <c r="M1648" s="601"/>
      <c r="N1648" s="601"/>
    </row>
    <row r="1649" spans="1:18" s="396" customFormat="1">
      <c r="A1649" s="693" t="s">
        <v>1905</v>
      </c>
      <c r="B1649" s="683"/>
      <c r="C1649" s="683"/>
      <c r="D1649" s="683"/>
      <c r="E1649" s="683"/>
      <c r="F1649" s="624"/>
      <c r="G1649" s="608"/>
      <c r="H1649" s="614"/>
      <c r="I1649" s="601"/>
      <c r="J1649" s="601"/>
      <c r="K1649" s="601"/>
      <c r="L1649" s="601"/>
      <c r="M1649" s="601"/>
      <c r="N1649" s="601"/>
    </row>
    <row r="1650" spans="1:18" s="396" customFormat="1" ht="16.5" thickBot="1">
      <c r="A1650" s="691" t="s">
        <v>1904</v>
      </c>
      <c r="B1650" s="686"/>
      <c r="C1650" s="686"/>
      <c r="D1650" s="686"/>
      <c r="E1650" s="686"/>
      <c r="F1650" s="687"/>
      <c r="G1650" s="608"/>
      <c r="H1650" s="614"/>
      <c r="I1650" s="601"/>
      <c r="J1650" s="601"/>
      <c r="K1650" s="601"/>
      <c r="L1650" s="601"/>
      <c r="M1650" s="601"/>
      <c r="N1650" s="601"/>
    </row>
    <row r="1651" spans="1:18" s="396" customFormat="1">
      <c r="A1651" s="690" t="s">
        <v>1912</v>
      </c>
      <c r="B1651" s="689"/>
      <c r="C1651" s="689"/>
      <c r="D1651" s="689" t="s">
        <v>1913</v>
      </c>
      <c r="E1651" s="689"/>
      <c r="F1651" s="689"/>
      <c r="G1651" s="614"/>
      <c r="H1651" s="614"/>
      <c r="I1651" s="601"/>
      <c r="J1651" s="601"/>
      <c r="K1651" s="601"/>
      <c r="L1651" s="601"/>
      <c r="M1651" s="601"/>
      <c r="N1651" s="601"/>
    </row>
    <row r="1652" spans="1:18" s="396" customFormat="1" ht="16.5" thickBot="1">
      <c r="A1652" s="694" t="s">
        <v>1581</v>
      </c>
      <c r="B1652" s="694"/>
      <c r="C1652" s="694"/>
      <c r="D1652" s="694"/>
      <c r="E1652" s="614"/>
      <c r="F1652" s="614"/>
      <c r="G1652" s="614"/>
      <c r="H1652" s="614"/>
      <c r="I1652" s="601"/>
      <c r="J1652" s="601"/>
      <c r="K1652" s="601"/>
      <c r="L1652" s="601"/>
      <c r="M1652" s="601"/>
      <c r="N1652" s="601"/>
    </row>
    <row r="1653" spans="1:18" s="396" customFormat="1">
      <c r="A1653" s="679" t="s">
        <v>1896</v>
      </c>
      <c r="B1653" s="680"/>
      <c r="C1653" s="680"/>
      <c r="D1653" s="680"/>
      <c r="E1653" s="680"/>
      <c r="F1653" s="680"/>
      <c r="G1653" s="680"/>
      <c r="H1653" s="681"/>
      <c r="I1653" s="392"/>
      <c r="J1653" s="601"/>
      <c r="K1653" s="601"/>
      <c r="L1653" s="601"/>
      <c r="M1653" s="601"/>
      <c r="N1653" s="599"/>
      <c r="O1653" s="307"/>
      <c r="P1653" s="307"/>
      <c r="Q1653" s="307"/>
      <c r="R1653" s="307"/>
    </row>
    <row r="1654" spans="1:18" s="396" customFormat="1">
      <c r="A1654" s="682" t="s">
        <v>1897</v>
      </c>
      <c r="B1654" s="683"/>
      <c r="C1654" s="683"/>
      <c r="D1654" s="683"/>
      <c r="E1654" s="683"/>
      <c r="F1654" s="683"/>
      <c r="G1654" s="683"/>
      <c r="H1654" s="684"/>
      <c r="I1654" s="392"/>
      <c r="J1654" s="601"/>
      <c r="K1654" s="601"/>
      <c r="L1654" s="601"/>
      <c r="M1654" s="601"/>
      <c r="N1654" s="599"/>
      <c r="O1654" s="307"/>
      <c r="P1654" s="307"/>
      <c r="Q1654" s="307"/>
      <c r="R1654" s="307"/>
    </row>
    <row r="1655" spans="1:18" s="396" customFormat="1">
      <c r="A1655" s="682" t="s">
        <v>1898</v>
      </c>
      <c r="B1655" s="683"/>
      <c r="C1655" s="683"/>
      <c r="D1655" s="683"/>
      <c r="E1655" s="683"/>
      <c r="F1655" s="683"/>
      <c r="G1655" s="683"/>
      <c r="H1655" s="684"/>
      <c r="I1655" s="392"/>
      <c r="J1655" s="682" t="s">
        <v>1902</v>
      </c>
      <c r="K1655" s="682"/>
      <c r="L1655" s="682"/>
      <c r="M1655" s="682"/>
      <c r="N1655" s="688"/>
      <c r="O1655" s="307"/>
      <c r="P1655" s="307"/>
      <c r="Q1655" s="307"/>
      <c r="R1655" s="307"/>
    </row>
    <row r="1656" spans="1:18" s="396" customFormat="1">
      <c r="A1656" s="682" t="s">
        <v>1899</v>
      </c>
      <c r="B1656" s="683"/>
      <c r="C1656" s="683"/>
      <c r="D1656" s="683"/>
      <c r="E1656" s="683"/>
      <c r="F1656" s="683"/>
      <c r="G1656" s="683"/>
      <c r="H1656" s="684"/>
      <c r="I1656" s="392"/>
      <c r="J1656" s="601"/>
      <c r="K1656" s="601"/>
      <c r="L1656" s="601"/>
      <c r="M1656" s="601"/>
      <c r="N1656" s="599"/>
      <c r="O1656" s="307"/>
      <c r="P1656" s="307"/>
      <c r="Q1656" s="307"/>
      <c r="R1656" s="307"/>
    </row>
    <row r="1657" spans="1:18" s="396" customFormat="1">
      <c r="A1657" s="682" t="s">
        <v>1900</v>
      </c>
      <c r="B1657" s="683"/>
      <c r="C1657" s="683"/>
      <c r="D1657" s="683"/>
      <c r="E1657" s="683"/>
      <c r="F1657" s="683"/>
      <c r="G1657" s="683"/>
      <c r="H1657" s="684"/>
      <c r="I1657" s="392"/>
      <c r="J1657" s="601"/>
      <c r="K1657" s="601"/>
      <c r="L1657" s="601"/>
      <c r="M1657" s="601"/>
      <c r="N1657" s="599"/>
      <c r="O1657" s="307"/>
      <c r="P1657" s="307"/>
      <c r="Q1657" s="307"/>
      <c r="R1657" s="307"/>
    </row>
    <row r="1658" spans="1:18" s="396" customFormat="1" ht="16.5" thickBot="1">
      <c r="A1658" s="685" t="s">
        <v>1901</v>
      </c>
      <c r="B1658" s="686"/>
      <c r="C1658" s="686"/>
      <c r="D1658" s="686"/>
      <c r="E1658" s="686"/>
      <c r="F1658" s="686"/>
      <c r="G1658" s="686"/>
      <c r="H1658" s="687"/>
      <c r="I1658" s="392"/>
      <c r="J1658" s="614"/>
      <c r="K1658" s="614"/>
      <c r="L1658" s="614"/>
      <c r="M1658" s="614"/>
      <c r="N1658" s="605"/>
      <c r="O1658" s="307"/>
      <c r="P1658" s="307"/>
      <c r="Q1658" s="307"/>
      <c r="R1658" s="307"/>
    </row>
    <row r="1659" spans="1:18" s="396" customFormat="1">
      <c r="A1659" s="690" t="s">
        <v>1582</v>
      </c>
      <c r="B1659" s="690"/>
      <c r="C1659" s="690">
        <v>42</v>
      </c>
      <c r="D1659" s="690"/>
      <c r="E1659" s="615"/>
      <c r="F1659" s="615"/>
      <c r="G1659" s="615"/>
      <c r="H1659" s="615"/>
      <c r="I1659" s="599"/>
      <c r="J1659" s="692" t="s">
        <v>769</v>
      </c>
      <c r="K1659" s="680"/>
      <c r="L1659" s="680"/>
      <c r="M1659" s="680"/>
      <c r="N1659" s="681"/>
      <c r="O1659" s="307"/>
      <c r="P1659" s="307"/>
      <c r="Q1659" s="307"/>
      <c r="R1659" s="307"/>
    </row>
    <row r="1660" spans="1:18" s="396" customFormat="1">
      <c r="A1660" s="682" t="s">
        <v>1583</v>
      </c>
      <c r="B1660" s="682"/>
      <c r="C1660" s="682">
        <v>21</v>
      </c>
      <c r="D1660" s="682"/>
      <c r="E1660" s="601"/>
      <c r="F1660" s="601"/>
      <c r="G1660" s="601"/>
      <c r="H1660" s="601"/>
      <c r="I1660" s="599"/>
      <c r="J1660" s="693"/>
      <c r="K1660" s="683" t="s">
        <v>1925</v>
      </c>
      <c r="L1660" s="683"/>
      <c r="M1660" s="683"/>
      <c r="N1660" s="684"/>
      <c r="O1660" s="307"/>
      <c r="P1660" s="307"/>
      <c r="Q1660" s="307"/>
      <c r="R1660" s="307"/>
    </row>
    <row r="1661" spans="1:18" s="396" customFormat="1">
      <c r="A1661" s="682" t="s">
        <v>310</v>
      </c>
      <c r="B1661" s="682"/>
      <c r="C1661" s="682"/>
      <c r="D1661" s="682"/>
      <c r="E1661" s="682"/>
      <c r="F1661" s="682" t="s">
        <v>1914</v>
      </c>
      <c r="G1661" s="682"/>
      <c r="H1661" s="682"/>
      <c r="I1661" s="688" t="s">
        <v>319</v>
      </c>
      <c r="J1661" s="623" t="s">
        <v>770</v>
      </c>
      <c r="K1661" s="591"/>
      <c r="L1661" s="591"/>
      <c r="M1661" s="591"/>
      <c r="N1661" s="624"/>
      <c r="O1661" s="307"/>
      <c r="P1661" s="307"/>
      <c r="Q1661" s="307"/>
      <c r="R1661" s="307"/>
    </row>
    <row r="1662" spans="1:18" s="396" customFormat="1">
      <c r="A1662" s="610" t="s">
        <v>314</v>
      </c>
      <c r="B1662" s="610"/>
      <c r="C1662" s="610"/>
      <c r="D1662" s="610"/>
      <c r="E1662" s="610"/>
      <c r="F1662" s="610"/>
      <c r="G1662" s="610"/>
      <c r="H1662" s="610" t="s">
        <v>1587</v>
      </c>
      <c r="I1662" s="635" t="s">
        <v>319</v>
      </c>
      <c r="J1662" s="623"/>
      <c r="K1662" s="591"/>
      <c r="L1662" s="591"/>
      <c r="M1662" s="591"/>
      <c r="N1662" s="624"/>
      <c r="O1662" s="307"/>
      <c r="P1662" s="307"/>
      <c r="Q1662" s="307"/>
      <c r="R1662" s="307"/>
    </row>
    <row r="1663" spans="1:18" s="396" customFormat="1">
      <c r="A1663" s="682" t="s">
        <v>1589</v>
      </c>
      <c r="B1663" s="682"/>
      <c r="C1663" s="682"/>
      <c r="D1663" s="682"/>
      <c r="E1663" s="682"/>
      <c r="F1663" s="682"/>
      <c r="G1663" s="682"/>
      <c r="H1663" s="682" t="s">
        <v>729</v>
      </c>
      <c r="I1663" s="688" t="s">
        <v>319</v>
      </c>
      <c r="J1663" s="623"/>
      <c r="K1663" s="591" t="s">
        <v>1586</v>
      </c>
      <c r="L1663" s="591"/>
      <c r="M1663" s="591"/>
      <c r="N1663" s="624"/>
      <c r="O1663" s="307"/>
      <c r="P1663" s="307"/>
      <c r="Q1663" s="307"/>
      <c r="R1663" s="307"/>
    </row>
    <row r="1664" spans="1:18" s="396" customFormat="1">
      <c r="A1664" s="682" t="s">
        <v>589</v>
      </c>
      <c r="B1664" s="682"/>
      <c r="C1664" s="682"/>
      <c r="D1664" s="682"/>
      <c r="E1664" s="682"/>
      <c r="F1664" s="682"/>
      <c r="G1664" s="682"/>
      <c r="H1664" s="682" t="s">
        <v>1915</v>
      </c>
      <c r="I1664" s="688" t="s">
        <v>319</v>
      </c>
      <c r="J1664" s="693" t="s">
        <v>771</v>
      </c>
      <c r="K1664" s="683"/>
      <c r="L1664" s="683"/>
      <c r="M1664" s="683"/>
      <c r="N1664" s="684"/>
      <c r="O1664" s="307"/>
      <c r="P1664" s="307"/>
      <c r="Q1664" s="307"/>
      <c r="R1664" s="307"/>
    </row>
    <row r="1665" spans="1:18" s="396" customFormat="1" ht="16.5" thickBot="1">
      <c r="A1665" s="682" t="s">
        <v>313</v>
      </c>
      <c r="B1665" s="682"/>
      <c r="C1665" s="682"/>
      <c r="D1665" s="682"/>
      <c r="E1665" s="682"/>
      <c r="F1665" s="682"/>
      <c r="G1665" s="682"/>
      <c r="H1665" s="682" t="s">
        <v>590</v>
      </c>
      <c r="I1665" s="688"/>
      <c r="J1665" s="691"/>
      <c r="K1665" s="686" t="s">
        <v>1926</v>
      </c>
      <c r="L1665" s="686"/>
      <c r="M1665" s="686"/>
      <c r="N1665" s="687"/>
      <c r="O1665" s="307"/>
      <c r="P1665" s="307"/>
      <c r="Q1665" s="307"/>
      <c r="R1665" s="307"/>
    </row>
    <row r="1666" spans="1:18" s="396" customFormat="1">
      <c r="A1666" s="682" t="s">
        <v>315</v>
      </c>
      <c r="B1666" s="682"/>
      <c r="C1666" s="682"/>
      <c r="D1666" s="682"/>
      <c r="E1666" s="682"/>
      <c r="F1666" s="682"/>
      <c r="G1666" s="682"/>
      <c r="H1666" s="682" t="s">
        <v>1588</v>
      </c>
      <c r="I1666" s="688" t="s">
        <v>319</v>
      </c>
      <c r="J1666" s="602"/>
      <c r="K1666" s="629"/>
      <c r="L1666" s="629"/>
      <c r="M1666" s="629"/>
      <c r="N1666" s="629"/>
      <c r="O1666" s="307"/>
      <c r="P1666" s="307"/>
      <c r="Q1666" s="307"/>
      <c r="R1666" s="307"/>
    </row>
    <row r="1667" spans="1:18" s="396" customFormat="1">
      <c r="A1667" s="682" t="s">
        <v>733</v>
      </c>
      <c r="B1667" s="682"/>
      <c r="C1667" s="682"/>
      <c r="D1667" s="682"/>
      <c r="E1667" s="682"/>
      <c r="F1667" s="682"/>
      <c r="G1667" s="682"/>
      <c r="H1667" s="682" t="s">
        <v>590</v>
      </c>
      <c r="I1667" s="682" t="s">
        <v>319</v>
      </c>
      <c r="J1667" s="615"/>
      <c r="K1667" s="615"/>
      <c r="L1667" s="615"/>
      <c r="M1667" s="615"/>
      <c r="N1667" s="636"/>
      <c r="O1667" s="307"/>
      <c r="P1667" s="307"/>
      <c r="Q1667" s="307"/>
      <c r="R1667" s="307"/>
    </row>
    <row r="1668" spans="1:18" s="396" customFormat="1">
      <c r="A1668" s="682" t="s">
        <v>734</v>
      </c>
      <c r="B1668" s="682"/>
      <c r="C1668" s="682"/>
      <c r="D1668" s="682"/>
      <c r="E1668" s="682"/>
      <c r="F1668" s="682" t="s">
        <v>1914</v>
      </c>
      <c r="G1668" s="682"/>
      <c r="H1668" s="682"/>
      <c r="I1668" s="682" t="s">
        <v>1511</v>
      </c>
      <c r="J1668" s="601"/>
      <c r="K1668" s="601"/>
      <c r="L1668" s="601"/>
      <c r="M1668" s="601"/>
      <c r="N1668" s="599"/>
      <c r="O1668" s="307"/>
      <c r="P1668" s="307"/>
      <c r="Q1668" s="307"/>
      <c r="R1668" s="307"/>
    </row>
    <row r="1669" spans="1:18" s="396" customFormat="1">
      <c r="A1669" s="682" t="s">
        <v>735</v>
      </c>
      <c r="B1669" s="682"/>
      <c r="C1669" s="682"/>
      <c r="D1669" s="682"/>
      <c r="E1669" s="682"/>
      <c r="F1669" s="682"/>
      <c r="G1669" s="682"/>
      <c r="H1669" s="682" t="s">
        <v>1916</v>
      </c>
      <c r="I1669" s="682" t="s">
        <v>319</v>
      </c>
      <c r="J1669" s="601"/>
      <c r="K1669" s="601"/>
      <c r="L1669" s="601"/>
      <c r="M1669" s="601"/>
      <c r="N1669" s="601"/>
    </row>
    <row r="1670" spans="1:18" s="396" customFormat="1">
      <c r="A1670" s="601"/>
      <c r="B1670" s="601"/>
      <c r="C1670" s="601"/>
      <c r="D1670" s="601"/>
      <c r="E1670" s="601"/>
      <c r="F1670" s="601"/>
      <c r="G1670" s="601"/>
      <c r="H1670" s="601"/>
      <c r="I1670" s="601"/>
      <c r="J1670" s="875" t="s">
        <v>1596</v>
      </c>
      <c r="K1670" s="876"/>
      <c r="L1670" s="876"/>
      <c r="M1670" s="876"/>
      <c r="N1670" s="876"/>
      <c r="O1670" s="307"/>
      <c r="P1670" s="307"/>
      <c r="Q1670" s="307"/>
      <c r="R1670" s="307"/>
    </row>
    <row r="1671" spans="1:18" s="396" customFormat="1">
      <c r="A1671" s="601"/>
      <c r="B1671" s="601"/>
      <c r="C1671" s="601"/>
      <c r="D1671" s="601"/>
      <c r="E1671" s="601"/>
      <c r="F1671" s="601"/>
      <c r="G1671" s="601"/>
      <c r="H1671" s="601"/>
      <c r="I1671" s="601"/>
      <c r="J1671" s="601"/>
      <c r="K1671" s="601"/>
      <c r="L1671" s="601"/>
      <c r="M1671" s="601"/>
      <c r="N1671" s="601"/>
    </row>
    <row r="1672" spans="1:18" s="396" customFormat="1">
      <c r="A1672" s="610" t="s">
        <v>731</v>
      </c>
      <c r="B1672" s="610"/>
      <c r="C1672" s="610"/>
      <c r="D1672" s="610"/>
      <c r="E1672" s="610"/>
      <c r="F1672" s="610" t="s">
        <v>311</v>
      </c>
      <c r="G1672" s="610"/>
      <c r="H1672" s="610"/>
      <c r="I1672" s="610" t="s">
        <v>319</v>
      </c>
      <c r="J1672" s="601"/>
      <c r="K1672" s="601"/>
      <c r="L1672" s="601"/>
      <c r="M1672" s="601"/>
      <c r="N1672" s="601"/>
    </row>
    <row r="1673" spans="1:18" s="396" customFormat="1">
      <c r="A1673" s="682" t="s">
        <v>732</v>
      </c>
      <c r="B1673" s="682"/>
      <c r="C1673" s="682" t="s">
        <v>1917</v>
      </c>
      <c r="D1673" s="682"/>
      <c r="E1673" s="682"/>
      <c r="F1673" s="682"/>
      <c r="G1673" s="682" t="s">
        <v>316</v>
      </c>
      <c r="H1673" s="682" t="s">
        <v>1590</v>
      </c>
      <c r="I1673" s="682" t="s">
        <v>319</v>
      </c>
      <c r="J1673" s="601"/>
      <c r="K1673" s="601"/>
      <c r="L1673" s="601"/>
      <c r="M1673" s="601"/>
      <c r="N1673" s="601"/>
    </row>
    <row r="1674" spans="1:18" s="396" customFormat="1">
      <c r="A1674" s="682" t="s">
        <v>736</v>
      </c>
      <c r="B1674" s="682"/>
      <c r="C1674" s="682"/>
      <c r="D1674" s="682"/>
      <c r="E1674" s="682"/>
      <c r="F1674" s="682" t="s">
        <v>1914</v>
      </c>
      <c r="G1674" s="682"/>
      <c r="H1674" s="682"/>
      <c r="I1674" s="682"/>
      <c r="J1674" s="601"/>
      <c r="K1674" s="601"/>
      <c r="L1674" s="601"/>
      <c r="M1674" s="601"/>
      <c r="N1674" s="601"/>
    </row>
    <row r="1675" spans="1:18" s="396" customFormat="1">
      <c r="A1675" s="610" t="s">
        <v>1591</v>
      </c>
      <c r="B1675" s="610"/>
      <c r="C1675" s="610"/>
      <c r="D1675" s="610"/>
      <c r="E1675" s="610"/>
      <c r="F1675" s="610"/>
      <c r="G1675" s="610"/>
      <c r="H1675" s="610" t="s">
        <v>590</v>
      </c>
      <c r="I1675" s="610"/>
      <c r="J1675" s="601"/>
      <c r="K1675" s="601"/>
      <c r="L1675" s="601"/>
      <c r="M1675" s="601"/>
      <c r="N1675" s="601"/>
    </row>
    <row r="1676" spans="1:18" s="396" customFormat="1">
      <c r="A1676" s="682" t="s">
        <v>317</v>
      </c>
      <c r="B1676" s="682"/>
      <c r="C1676" s="682" t="s">
        <v>1919</v>
      </c>
      <c r="D1676" s="682"/>
      <c r="E1676" s="682"/>
      <c r="F1676" s="682"/>
      <c r="G1676" s="682"/>
      <c r="H1676" s="682" t="s">
        <v>1918</v>
      </c>
      <c r="I1676" s="682"/>
      <c r="J1676" s="601"/>
      <c r="K1676" s="601"/>
      <c r="L1676" s="601"/>
      <c r="M1676" s="601"/>
      <c r="N1676" s="601"/>
    </row>
    <row r="1677" spans="1:18" s="396" customFormat="1">
      <c r="A1677" s="610" t="s">
        <v>318</v>
      </c>
      <c r="B1677" s="610"/>
      <c r="C1677" s="610"/>
      <c r="D1677" s="610"/>
      <c r="E1677" s="610"/>
      <c r="F1677" s="610" t="s">
        <v>311</v>
      </c>
      <c r="G1677" s="610"/>
      <c r="H1677" s="610"/>
      <c r="I1677" s="610"/>
      <c r="J1677" s="601"/>
      <c r="K1677" s="601"/>
      <c r="L1677" s="601"/>
      <c r="M1677" s="601"/>
      <c r="N1677" s="601"/>
    </row>
    <row r="1678" spans="1:18" s="396" customFormat="1">
      <c r="A1678" s="610" t="s">
        <v>1512</v>
      </c>
      <c r="B1678" s="610"/>
      <c r="C1678" s="610"/>
      <c r="D1678" s="610"/>
      <c r="E1678" s="610"/>
      <c r="F1678" s="610"/>
      <c r="G1678" s="610"/>
      <c r="H1678" s="610" t="s">
        <v>312</v>
      </c>
      <c r="I1678" s="610"/>
      <c r="J1678" s="601"/>
      <c r="K1678" s="601"/>
      <c r="L1678" s="601"/>
      <c r="M1678" s="601"/>
      <c r="N1678" s="601"/>
      <c r="P1678" s="310"/>
    </row>
    <row r="1679" spans="1:18" s="396" customFormat="1">
      <c r="A1679" s="610" t="s">
        <v>1585</v>
      </c>
      <c r="B1679" s="610"/>
      <c r="C1679" s="610"/>
      <c r="D1679" s="610"/>
      <c r="E1679" s="610"/>
      <c r="F1679" s="610"/>
      <c r="G1679" s="610"/>
      <c r="H1679" s="610"/>
      <c r="I1679" s="610"/>
      <c r="J1679" s="601"/>
      <c r="K1679" s="601"/>
      <c r="L1679" s="601"/>
      <c r="M1679" s="601"/>
      <c r="N1679" s="601"/>
      <c r="O1679" s="310"/>
    </row>
    <row r="1680" spans="1:18" s="396" customFormat="1">
      <c r="A1680" s="610" t="s">
        <v>737</v>
      </c>
      <c r="B1680" s="610"/>
      <c r="C1680" s="610"/>
      <c r="D1680" s="610"/>
      <c r="E1680" s="610"/>
      <c r="F1680" s="610"/>
      <c r="G1680" s="610"/>
      <c r="H1680" s="610"/>
      <c r="I1680" s="610"/>
      <c r="J1680" s="601"/>
      <c r="K1680" s="601"/>
      <c r="L1680" s="601"/>
      <c r="M1680" s="601"/>
      <c r="N1680" s="601"/>
    </row>
    <row r="1681" spans="1:16" s="396" customFormat="1">
      <c r="A1681" s="601"/>
      <c r="B1681" s="601"/>
      <c r="C1681" s="601"/>
      <c r="D1681" s="601"/>
      <c r="E1681" s="601"/>
      <c r="F1681" s="601"/>
      <c r="G1681" s="601"/>
      <c r="H1681" s="601"/>
      <c r="I1681" s="601"/>
      <c r="J1681" s="601"/>
      <c r="K1681" s="601"/>
      <c r="L1681" s="601"/>
      <c r="M1681" s="601"/>
      <c r="N1681" s="601"/>
    </row>
    <row r="1682" spans="1:16" s="396" customFormat="1">
      <c r="A1682" s="418" t="s">
        <v>280</v>
      </c>
      <c r="B1682" s="291" t="s">
        <v>281</v>
      </c>
      <c r="C1682" s="292" t="s">
        <v>375</v>
      </c>
      <c r="D1682" s="293"/>
      <c r="E1682" s="294">
        <v>54</v>
      </c>
      <c r="F1682" s="273"/>
      <c r="G1682" s="273"/>
      <c r="H1682" s="273"/>
      <c r="I1682" s="296"/>
      <c r="J1682" s="300"/>
      <c r="K1682" s="300"/>
      <c r="L1682" s="296">
        <v>75</v>
      </c>
      <c r="M1682" s="273">
        <v>21</v>
      </c>
      <c r="N1682" s="298">
        <v>3</v>
      </c>
    </row>
    <row r="1683" spans="1:16" s="396" customFormat="1">
      <c r="A1683" s="418" t="s">
        <v>753</v>
      </c>
      <c r="B1683" s="291" t="s">
        <v>281</v>
      </c>
      <c r="C1683" s="292" t="s">
        <v>282</v>
      </c>
      <c r="D1683" s="293"/>
      <c r="E1683" s="294">
        <v>77.5</v>
      </c>
      <c r="F1683" s="273" t="s">
        <v>117</v>
      </c>
      <c r="G1683" s="273"/>
      <c r="H1683" s="273"/>
      <c r="I1683" s="296"/>
      <c r="J1683" s="300"/>
      <c r="K1683" s="300"/>
      <c r="L1683" s="296">
        <v>122.5</v>
      </c>
      <c r="M1683" s="273">
        <v>45</v>
      </c>
      <c r="N1683" s="298">
        <v>9</v>
      </c>
    </row>
    <row r="1684" spans="1:16" s="396" customFormat="1">
      <c r="A1684" s="418" t="s">
        <v>395</v>
      </c>
      <c r="B1684" s="291" t="s">
        <v>281</v>
      </c>
      <c r="C1684" s="292" t="s">
        <v>282</v>
      </c>
      <c r="D1684" s="293"/>
      <c r="E1684" s="294">
        <v>117.5</v>
      </c>
      <c r="F1684" s="273" t="s">
        <v>117</v>
      </c>
      <c r="G1684" s="273"/>
      <c r="H1684" s="273"/>
      <c r="I1684" s="296"/>
      <c r="J1684" s="300"/>
      <c r="K1684" s="300"/>
      <c r="L1684" s="296">
        <v>159</v>
      </c>
      <c r="M1684" s="273">
        <v>41.5</v>
      </c>
      <c r="N1684" s="298">
        <v>9</v>
      </c>
    </row>
    <row r="1685" spans="1:16" s="396" customFormat="1">
      <c r="A1685" s="314"/>
      <c r="B1685" s="291" t="s">
        <v>381</v>
      </c>
      <c r="C1685" s="292" t="s">
        <v>324</v>
      </c>
      <c r="D1685" s="293"/>
      <c r="E1685" s="294"/>
      <c r="F1685" s="295"/>
      <c r="G1685" s="295"/>
      <c r="H1685" s="273"/>
      <c r="I1685" s="296"/>
      <c r="J1685" s="300"/>
      <c r="K1685" s="300"/>
      <c r="L1685" s="296">
        <v>114</v>
      </c>
      <c r="M1685" s="295">
        <v>25</v>
      </c>
      <c r="N1685" s="298">
        <v>8</v>
      </c>
    </row>
    <row r="1686" spans="1:16" s="396" customFormat="1">
      <c r="A1686" s="418"/>
      <c r="B1686" s="291"/>
      <c r="C1686" s="292"/>
      <c r="D1686" s="293"/>
      <c r="E1686" s="294"/>
      <c r="F1686" s="273"/>
      <c r="G1686" s="273"/>
      <c r="H1686" s="273"/>
      <c r="I1686" s="296"/>
      <c r="J1686" s="300"/>
      <c r="K1686" s="300"/>
      <c r="L1686" s="296"/>
      <c r="M1686" s="273"/>
      <c r="N1686" s="298"/>
    </row>
    <row r="1687" spans="1:16" s="396" customFormat="1">
      <c r="A1687" s="418"/>
      <c r="B1687" s="291" t="s">
        <v>342</v>
      </c>
      <c r="C1687" s="292" t="s">
        <v>896</v>
      </c>
      <c r="D1687" s="293"/>
      <c r="E1687" s="294">
        <v>68</v>
      </c>
      <c r="F1687" s="273" t="s">
        <v>117</v>
      </c>
      <c r="G1687" s="273"/>
      <c r="H1687" s="273"/>
      <c r="I1687" s="296" t="s">
        <v>339</v>
      </c>
      <c r="J1687" s="300"/>
      <c r="K1687" s="300"/>
      <c r="L1687" s="296">
        <v>114</v>
      </c>
      <c r="M1687" s="273">
        <v>46</v>
      </c>
      <c r="N1687" s="298">
        <v>6</v>
      </c>
      <c r="O1687" s="301"/>
      <c r="P1687" s="310"/>
    </row>
    <row r="1688" spans="1:16" s="396" customFormat="1">
      <c r="A1688" s="418" t="s">
        <v>322</v>
      </c>
      <c r="B1688" s="291" t="s">
        <v>342</v>
      </c>
      <c r="C1688" s="292" t="s">
        <v>341</v>
      </c>
      <c r="D1688" s="293"/>
      <c r="E1688" s="294">
        <v>96</v>
      </c>
      <c r="F1688" s="273" t="s">
        <v>117</v>
      </c>
      <c r="G1688" s="273"/>
      <c r="H1688" s="273">
        <v>3.4</v>
      </c>
      <c r="I1688" s="296" t="s">
        <v>339</v>
      </c>
      <c r="J1688" s="300"/>
      <c r="K1688" s="300"/>
      <c r="L1688" s="296">
        <v>115</v>
      </c>
      <c r="M1688" s="273">
        <v>19</v>
      </c>
      <c r="N1688" s="298">
        <v>8</v>
      </c>
    </row>
    <row r="1689" spans="1:16" s="396" customFormat="1">
      <c r="A1689" s="418" t="s">
        <v>651</v>
      </c>
      <c r="B1689" s="291" t="s">
        <v>342</v>
      </c>
      <c r="C1689" s="292" t="s">
        <v>341</v>
      </c>
      <c r="D1689" s="293"/>
      <c r="E1689" s="294">
        <v>108.5</v>
      </c>
      <c r="F1689" s="273" t="s">
        <v>117</v>
      </c>
      <c r="G1689" s="273"/>
      <c r="H1689" s="273">
        <v>3.4</v>
      </c>
      <c r="I1689" s="296" t="s">
        <v>339</v>
      </c>
      <c r="J1689" s="300"/>
      <c r="K1689" s="300"/>
      <c r="L1689" s="296">
        <v>130</v>
      </c>
      <c r="M1689" s="273">
        <v>21.5</v>
      </c>
      <c r="N1689" s="298">
        <v>8</v>
      </c>
      <c r="O1689" s="301"/>
      <c r="P1689" s="310"/>
    </row>
    <row r="1690" spans="1:16" s="396" customFormat="1">
      <c r="A1690" s="418"/>
      <c r="B1690" s="291" t="s">
        <v>1251</v>
      </c>
      <c r="C1690" s="292" t="s">
        <v>1307</v>
      </c>
      <c r="D1690" s="293"/>
      <c r="E1690" s="294">
        <v>123</v>
      </c>
      <c r="F1690" s="273" t="s">
        <v>117</v>
      </c>
      <c r="G1690" s="312" t="s">
        <v>788</v>
      </c>
      <c r="H1690" s="273"/>
      <c r="I1690" s="296"/>
      <c r="J1690" s="300"/>
      <c r="K1690" s="300"/>
      <c r="L1690" s="296">
        <v>133</v>
      </c>
      <c r="M1690" s="273">
        <v>10</v>
      </c>
      <c r="N1690" s="298">
        <v>5</v>
      </c>
      <c r="O1690" s="301"/>
      <c r="P1690" s="310"/>
    </row>
    <row r="1691" spans="1:16" s="396" customFormat="1">
      <c r="A1691" s="418"/>
      <c r="B1691" s="291" t="s">
        <v>1251</v>
      </c>
      <c r="C1691" s="292" t="s">
        <v>1355</v>
      </c>
      <c r="D1691" s="293"/>
      <c r="E1691" s="294">
        <v>74</v>
      </c>
      <c r="F1691" s="273" t="s">
        <v>117</v>
      </c>
      <c r="G1691" s="301"/>
      <c r="H1691" s="273"/>
      <c r="I1691" s="296"/>
      <c r="J1691" s="300"/>
      <c r="K1691" s="300"/>
      <c r="L1691" s="296">
        <v>89</v>
      </c>
      <c r="M1691" s="273">
        <v>15</v>
      </c>
      <c r="N1691" s="298">
        <v>5</v>
      </c>
      <c r="O1691" s="301"/>
      <c r="P1691" s="310"/>
    </row>
    <row r="1692" spans="1:16" s="396" customFormat="1">
      <c r="A1692" s="418"/>
      <c r="B1692" s="291" t="s">
        <v>325</v>
      </c>
      <c r="C1692" s="292" t="s">
        <v>382</v>
      </c>
      <c r="D1692" s="293"/>
      <c r="E1692" s="294">
        <v>75</v>
      </c>
      <c r="F1692" s="273" t="s">
        <v>117</v>
      </c>
      <c r="G1692" s="273"/>
      <c r="H1692" s="273" t="s">
        <v>118</v>
      </c>
      <c r="I1692" s="296"/>
      <c r="J1692" s="300"/>
      <c r="K1692" s="300"/>
      <c r="L1692" s="296">
        <v>130</v>
      </c>
      <c r="M1692" s="273">
        <v>55</v>
      </c>
      <c r="N1692" s="298">
        <v>6</v>
      </c>
    </row>
    <row r="1693" spans="1:16" s="396" customFormat="1">
      <c r="A1693" s="418"/>
      <c r="B1693" s="291" t="s">
        <v>325</v>
      </c>
      <c r="C1693" s="292" t="s">
        <v>382</v>
      </c>
      <c r="D1693" s="293"/>
      <c r="E1693" s="294">
        <v>65</v>
      </c>
      <c r="F1693" s="273" t="s">
        <v>117</v>
      </c>
      <c r="G1693" s="273"/>
      <c r="H1693" s="273"/>
      <c r="I1693" s="296"/>
      <c r="J1693" s="300"/>
      <c r="K1693" s="300"/>
      <c r="L1693" s="296">
        <v>120</v>
      </c>
      <c r="M1693" s="273">
        <v>55</v>
      </c>
      <c r="N1693" s="298">
        <v>6</v>
      </c>
      <c r="O1693" s="396" t="s">
        <v>454</v>
      </c>
      <c r="P1693" s="310"/>
    </row>
    <row r="1694" spans="1:16" s="396" customFormat="1">
      <c r="A1694" s="314"/>
      <c r="B1694" s="291" t="s">
        <v>325</v>
      </c>
      <c r="C1694" s="292" t="s">
        <v>383</v>
      </c>
      <c r="D1694" s="293"/>
      <c r="E1694" s="294">
        <v>39</v>
      </c>
      <c r="F1694" s="295"/>
      <c r="G1694" s="295"/>
      <c r="H1694" s="273"/>
      <c r="I1694" s="296"/>
      <c r="J1694" s="300"/>
      <c r="K1694" s="300"/>
      <c r="L1694" s="296">
        <v>65</v>
      </c>
      <c r="M1694" s="273">
        <v>26</v>
      </c>
      <c r="N1694" s="298">
        <v>2</v>
      </c>
      <c r="O1694" s="310"/>
      <c r="P1694" s="310"/>
    </row>
    <row r="1695" spans="1:16" s="396" customFormat="1">
      <c r="A1695" s="314" t="s">
        <v>1134</v>
      </c>
      <c r="B1695" s="291" t="s">
        <v>867</v>
      </c>
      <c r="C1695" s="292" t="s">
        <v>1252</v>
      </c>
      <c r="D1695" s="293"/>
      <c r="E1695" s="294"/>
      <c r="F1695" s="295" t="s">
        <v>1513</v>
      </c>
      <c r="G1695" s="295"/>
      <c r="H1695" s="273"/>
      <c r="I1695" s="301"/>
      <c r="J1695" s="301"/>
      <c r="K1695" s="300"/>
      <c r="L1695" s="296"/>
      <c r="M1695" s="273"/>
      <c r="N1695" s="298"/>
      <c r="O1695" s="310"/>
      <c r="P1695" s="310"/>
    </row>
    <row r="1696" spans="1:16" s="396" customFormat="1">
      <c r="A1696" s="314" t="s">
        <v>547</v>
      </c>
      <c r="B1696" s="291" t="s">
        <v>867</v>
      </c>
      <c r="C1696" s="292" t="s">
        <v>1252</v>
      </c>
      <c r="D1696" s="293"/>
      <c r="E1696" s="294"/>
      <c r="F1696" s="295" t="s">
        <v>1513</v>
      </c>
      <c r="G1696" s="295"/>
      <c r="H1696" s="273"/>
      <c r="I1696" s="301"/>
      <c r="J1696" s="301"/>
      <c r="K1696" s="300"/>
      <c r="L1696" s="296"/>
      <c r="M1696" s="273"/>
      <c r="N1696" s="298"/>
      <c r="O1696" s="310"/>
      <c r="P1696" s="310"/>
    </row>
    <row r="1697" spans="1:16" s="396" customFormat="1">
      <c r="A1697" s="314" t="s">
        <v>1134</v>
      </c>
      <c r="B1697" s="291" t="s">
        <v>867</v>
      </c>
      <c r="C1697" s="292" t="s">
        <v>1254</v>
      </c>
      <c r="D1697" s="293"/>
      <c r="E1697" s="294"/>
      <c r="F1697" s="295" t="s">
        <v>1513</v>
      </c>
      <c r="G1697" s="295"/>
      <c r="H1697" s="273"/>
      <c r="I1697" s="301"/>
      <c r="J1697" s="301"/>
      <c r="K1697" s="300"/>
      <c r="L1697" s="296"/>
      <c r="M1697" s="273"/>
      <c r="N1697" s="298"/>
      <c r="O1697" s="310"/>
      <c r="P1697" s="310"/>
    </row>
    <row r="1698" spans="1:16" s="396" customFormat="1">
      <c r="A1698" s="314" t="s">
        <v>547</v>
      </c>
      <c r="B1698" s="291" t="s">
        <v>867</v>
      </c>
      <c r="C1698" s="292" t="s">
        <v>1254</v>
      </c>
      <c r="D1698" s="293"/>
      <c r="E1698" s="294"/>
      <c r="F1698" s="295" t="s">
        <v>1513</v>
      </c>
      <c r="G1698" s="295"/>
      <c r="H1698" s="273"/>
      <c r="I1698" s="301"/>
      <c r="J1698" s="301"/>
      <c r="K1698" s="300"/>
      <c r="L1698" s="296"/>
      <c r="M1698" s="273"/>
      <c r="N1698" s="298"/>
      <c r="O1698" s="310"/>
      <c r="P1698" s="310"/>
    </row>
    <row r="1699" spans="1:16" s="648" customFormat="1">
      <c r="A1699" s="660"/>
      <c r="B1699" s="53" t="s">
        <v>1255</v>
      </c>
      <c r="C1699" s="258" t="s">
        <v>1693</v>
      </c>
      <c r="D1699" s="62"/>
      <c r="E1699" s="261"/>
      <c r="F1699" s="263" t="s">
        <v>1733</v>
      </c>
      <c r="G1699" s="262"/>
      <c r="H1699" s="263"/>
      <c r="I1699" s="264"/>
      <c r="J1699" s="265"/>
      <c r="K1699" s="265"/>
      <c r="L1699" s="264"/>
      <c r="M1699" s="263"/>
      <c r="N1699" s="266"/>
      <c r="O1699" s="647"/>
      <c r="P1699" s="647"/>
    </row>
    <row r="1700" spans="1:16" s="648" customFormat="1">
      <c r="A1700" s="660"/>
      <c r="B1700" s="53" t="s">
        <v>1255</v>
      </c>
      <c r="C1700" s="258" t="s">
        <v>1693</v>
      </c>
      <c r="D1700" s="62"/>
      <c r="E1700" s="261"/>
      <c r="F1700" s="263" t="s">
        <v>1733</v>
      </c>
      <c r="G1700" s="262"/>
      <c r="H1700" s="263"/>
      <c r="I1700" s="264"/>
      <c r="J1700" s="265"/>
      <c r="K1700" s="265"/>
      <c r="L1700" s="264"/>
      <c r="M1700" s="263"/>
      <c r="N1700" s="266"/>
      <c r="O1700" s="647"/>
      <c r="P1700" s="647"/>
    </row>
    <row r="1701" spans="1:16" s="648" customFormat="1">
      <c r="A1701" s="660" t="s">
        <v>2219</v>
      </c>
      <c r="B1701" s="53" t="s">
        <v>1255</v>
      </c>
      <c r="C1701" s="258" t="s">
        <v>1692</v>
      </c>
      <c r="D1701" s="62"/>
      <c r="E1701" s="261">
        <v>151.25</v>
      </c>
      <c r="F1701" s="263" t="s">
        <v>117</v>
      </c>
      <c r="G1701" s="263"/>
      <c r="H1701" s="263"/>
      <c r="I1701" s="264"/>
      <c r="J1701" s="265"/>
      <c r="K1701" s="265"/>
      <c r="L1701" s="264">
        <v>202.25</v>
      </c>
      <c r="M1701" s="263">
        <v>51</v>
      </c>
      <c r="N1701" s="490" t="s">
        <v>453</v>
      </c>
      <c r="O1701" s="647"/>
      <c r="P1701" s="647"/>
    </row>
    <row r="1702" spans="1:16" s="648" customFormat="1">
      <c r="A1702" s="660" t="s">
        <v>2220</v>
      </c>
      <c r="B1702" s="53" t="s">
        <v>1255</v>
      </c>
      <c r="C1702" s="258" t="s">
        <v>1692</v>
      </c>
      <c r="D1702" s="62"/>
      <c r="E1702" s="261">
        <v>176.25</v>
      </c>
      <c r="F1702" s="263" t="s">
        <v>117</v>
      </c>
      <c r="G1702" s="263"/>
      <c r="H1702" s="263"/>
      <c r="I1702" s="264"/>
      <c r="J1702" s="265"/>
      <c r="K1702" s="265"/>
      <c r="L1702" s="264">
        <v>241.25</v>
      </c>
      <c r="M1702" s="263">
        <v>65</v>
      </c>
      <c r="N1702" s="490" t="s">
        <v>453</v>
      </c>
      <c r="O1702" s="647"/>
      <c r="P1702" s="647"/>
    </row>
    <row r="1703" spans="1:16" s="648" customFormat="1">
      <c r="A1703" s="660" t="s">
        <v>2221</v>
      </c>
      <c r="B1703" s="53" t="s">
        <v>1255</v>
      </c>
      <c r="C1703" s="258" t="s">
        <v>1692</v>
      </c>
      <c r="D1703" s="62"/>
      <c r="E1703" s="261">
        <v>191.25</v>
      </c>
      <c r="F1703" s="263" t="s">
        <v>117</v>
      </c>
      <c r="G1703" s="263"/>
      <c r="H1703" s="263"/>
      <c r="I1703" s="264"/>
      <c r="J1703" s="265"/>
      <c r="K1703" s="265"/>
      <c r="L1703" s="264">
        <v>228.25</v>
      </c>
      <c r="M1703" s="263">
        <v>37</v>
      </c>
      <c r="N1703" s="490" t="s">
        <v>453</v>
      </c>
      <c r="O1703" s="647"/>
      <c r="P1703" s="647"/>
    </row>
    <row r="1704" spans="1:16" s="396" customFormat="1">
      <c r="A1704" s="314" t="s">
        <v>1695</v>
      </c>
      <c r="B1704" s="291" t="s">
        <v>1255</v>
      </c>
      <c r="C1704" s="292" t="s">
        <v>720</v>
      </c>
      <c r="D1704" s="293"/>
      <c r="E1704" s="294">
        <v>137</v>
      </c>
      <c r="F1704" s="273" t="s">
        <v>117</v>
      </c>
      <c r="G1704" s="273" t="s">
        <v>721</v>
      </c>
      <c r="H1704" s="273"/>
      <c r="I1704" s="296" t="s">
        <v>1256</v>
      </c>
      <c r="J1704" s="300"/>
      <c r="K1704" s="300"/>
      <c r="L1704" s="296">
        <v>157</v>
      </c>
      <c r="M1704" s="273">
        <v>20</v>
      </c>
      <c r="N1704" s="298">
        <v>4</v>
      </c>
      <c r="O1704" s="310"/>
      <c r="P1704" s="310"/>
    </row>
    <row r="1705" spans="1:16" s="396" customFormat="1">
      <c r="A1705" s="314" t="s">
        <v>1694</v>
      </c>
      <c r="B1705" s="291" t="s">
        <v>1255</v>
      </c>
      <c r="C1705" s="292" t="s">
        <v>720</v>
      </c>
      <c r="D1705" s="293"/>
      <c r="E1705" s="294">
        <v>112</v>
      </c>
      <c r="F1705" s="273" t="s">
        <v>117</v>
      </c>
      <c r="G1705" s="273" t="s">
        <v>721</v>
      </c>
      <c r="H1705" s="273"/>
      <c r="I1705" s="296" t="s">
        <v>1256</v>
      </c>
      <c r="J1705" s="300"/>
      <c r="K1705" s="300"/>
      <c r="L1705" s="296">
        <v>132</v>
      </c>
      <c r="M1705" s="273">
        <v>20</v>
      </c>
      <c r="N1705" s="298">
        <v>4</v>
      </c>
      <c r="O1705" s="310"/>
      <c r="P1705" s="310"/>
    </row>
    <row r="1706" spans="1:16" s="396" customFormat="1">
      <c r="A1706" s="314" t="s">
        <v>18</v>
      </c>
      <c r="B1706" s="291" t="s">
        <v>1255</v>
      </c>
      <c r="C1706" s="292" t="s">
        <v>720</v>
      </c>
      <c r="D1706" s="293"/>
      <c r="E1706" s="294">
        <v>102</v>
      </c>
      <c r="F1706" s="273" t="s">
        <v>117</v>
      </c>
      <c r="G1706" s="273" t="s">
        <v>721</v>
      </c>
      <c r="H1706" s="273"/>
      <c r="I1706" s="296" t="s">
        <v>1256</v>
      </c>
      <c r="J1706" s="300"/>
      <c r="K1706" s="300"/>
      <c r="L1706" s="296">
        <v>122</v>
      </c>
      <c r="M1706" s="273">
        <v>20</v>
      </c>
      <c r="N1706" s="298">
        <v>4</v>
      </c>
      <c r="O1706" s="310"/>
      <c r="P1706" s="310"/>
    </row>
    <row r="1707" spans="1:16" s="396" customFormat="1">
      <c r="A1707" s="314"/>
      <c r="B1707" s="291" t="s">
        <v>1257</v>
      </c>
      <c r="C1707" s="292" t="s">
        <v>1258</v>
      </c>
      <c r="D1707" s="293"/>
      <c r="E1707" s="294">
        <v>65</v>
      </c>
      <c r="F1707" s="273" t="s">
        <v>117</v>
      </c>
      <c r="G1707" s="295"/>
      <c r="H1707" s="273" t="s">
        <v>1259</v>
      </c>
      <c r="I1707" s="296"/>
      <c r="J1707" s="300"/>
      <c r="K1707" s="300"/>
      <c r="L1707" s="296">
        <v>95</v>
      </c>
      <c r="M1707" s="273">
        <v>30</v>
      </c>
      <c r="N1707" s="298"/>
      <c r="O1707" s="310"/>
      <c r="P1707" s="310"/>
    </row>
    <row r="1708" spans="1:16" s="648" customFormat="1" ht="16.5" customHeight="1">
      <c r="A1708" s="660" t="s">
        <v>1739</v>
      </c>
      <c r="B1708" s="53" t="s">
        <v>326</v>
      </c>
      <c r="C1708" s="258" t="s">
        <v>1738</v>
      </c>
      <c r="D1708" s="62"/>
      <c r="E1708" s="261">
        <v>58</v>
      </c>
      <c r="F1708" s="263" t="s">
        <v>117</v>
      </c>
      <c r="G1708" s="262"/>
      <c r="H1708" s="263"/>
      <c r="I1708" s="264"/>
      <c r="J1708" s="265"/>
      <c r="K1708" s="265"/>
      <c r="L1708" s="264">
        <v>88</v>
      </c>
      <c r="M1708" s="263">
        <v>30</v>
      </c>
      <c r="N1708" s="266">
        <v>6</v>
      </c>
      <c r="O1708" s="647"/>
      <c r="P1708" s="647"/>
    </row>
    <row r="1709" spans="1:16" s="648" customFormat="1">
      <c r="A1709" s="660" t="s">
        <v>1740</v>
      </c>
      <c r="B1709" s="53" t="s">
        <v>326</v>
      </c>
      <c r="C1709" s="258" t="s">
        <v>1738</v>
      </c>
      <c r="D1709" s="62"/>
      <c r="E1709" s="261">
        <v>82</v>
      </c>
      <c r="F1709" s="263" t="s">
        <v>117</v>
      </c>
      <c r="G1709" s="262"/>
      <c r="H1709" s="263"/>
      <c r="I1709" s="264"/>
      <c r="J1709" s="265"/>
      <c r="K1709" s="265"/>
      <c r="L1709" s="264">
        <v>112</v>
      </c>
      <c r="M1709" s="263">
        <v>30</v>
      </c>
      <c r="N1709" s="266">
        <v>6</v>
      </c>
      <c r="O1709" s="647"/>
      <c r="P1709" s="647"/>
    </row>
    <row r="1710" spans="1:16" s="648" customFormat="1">
      <c r="A1710" s="660" t="s">
        <v>1741</v>
      </c>
      <c r="B1710" s="53" t="s">
        <v>326</v>
      </c>
      <c r="C1710" s="258" t="s">
        <v>1738</v>
      </c>
      <c r="D1710" s="62"/>
      <c r="E1710" s="261">
        <v>86</v>
      </c>
      <c r="F1710" s="263" t="s">
        <v>117</v>
      </c>
      <c r="G1710" s="262"/>
      <c r="H1710" s="263"/>
      <c r="I1710" s="264"/>
      <c r="J1710" s="265"/>
      <c r="K1710" s="265"/>
      <c r="L1710" s="264">
        <v>116</v>
      </c>
      <c r="M1710" s="263">
        <v>30</v>
      </c>
      <c r="N1710" s="266">
        <v>6</v>
      </c>
      <c r="O1710" s="647"/>
      <c r="P1710" s="647"/>
    </row>
    <row r="1711" spans="1:16" s="648" customFormat="1" ht="16.5" customHeight="1">
      <c r="A1711" s="660" t="s">
        <v>1734</v>
      </c>
      <c r="B1711" s="53" t="s">
        <v>326</v>
      </c>
      <c r="C1711" s="258" t="s">
        <v>895</v>
      </c>
      <c r="D1711" s="62"/>
      <c r="E1711" s="261">
        <v>65</v>
      </c>
      <c r="F1711" s="263" t="s">
        <v>117</v>
      </c>
      <c r="G1711" s="262"/>
      <c r="H1711" s="263"/>
      <c r="I1711" s="264"/>
      <c r="J1711" s="265"/>
      <c r="K1711" s="265"/>
      <c r="L1711" s="264">
        <v>98</v>
      </c>
      <c r="M1711" s="263">
        <v>33</v>
      </c>
      <c r="N1711" s="266">
        <v>6</v>
      </c>
      <c r="O1711" s="647" t="s">
        <v>1737</v>
      </c>
      <c r="P1711" s="647"/>
    </row>
    <row r="1712" spans="1:16" s="648" customFormat="1">
      <c r="A1712" s="660" t="s">
        <v>1735</v>
      </c>
      <c r="B1712" s="53" t="s">
        <v>326</v>
      </c>
      <c r="C1712" s="258" t="s">
        <v>895</v>
      </c>
      <c r="D1712" s="62"/>
      <c r="E1712" s="261">
        <v>70</v>
      </c>
      <c r="F1712" s="263" t="s">
        <v>117</v>
      </c>
      <c r="G1712" s="262"/>
      <c r="H1712" s="263"/>
      <c r="I1712" s="264"/>
      <c r="J1712" s="265"/>
      <c r="K1712" s="265"/>
      <c r="L1712" s="264">
        <v>108</v>
      </c>
      <c r="M1712" s="263">
        <v>38</v>
      </c>
      <c r="N1712" s="266">
        <v>6</v>
      </c>
      <c r="O1712" s="647" t="s">
        <v>1737</v>
      </c>
      <c r="P1712" s="647"/>
    </row>
    <row r="1713" spans="1:16" s="648" customFormat="1">
      <c r="A1713" s="660">
        <v>38383</v>
      </c>
      <c r="B1713" s="53" t="s">
        <v>326</v>
      </c>
      <c r="C1713" s="258" t="s">
        <v>895</v>
      </c>
      <c r="D1713" s="62"/>
      <c r="E1713" s="261">
        <v>80</v>
      </c>
      <c r="F1713" s="263" t="s">
        <v>117</v>
      </c>
      <c r="G1713" s="262"/>
      <c r="H1713" s="263"/>
      <c r="I1713" s="264"/>
      <c r="J1713" s="265"/>
      <c r="K1713" s="265"/>
      <c r="L1713" s="264">
        <v>108</v>
      </c>
      <c r="M1713" s="263">
        <v>28</v>
      </c>
      <c r="N1713" s="266">
        <v>6</v>
      </c>
      <c r="O1713" s="647" t="s">
        <v>1737</v>
      </c>
      <c r="P1713" s="647"/>
    </row>
    <row r="1714" spans="1:16" s="648" customFormat="1">
      <c r="A1714" s="660" t="s">
        <v>1736</v>
      </c>
      <c r="B1714" s="53" t="s">
        <v>326</v>
      </c>
      <c r="C1714" s="258" t="s">
        <v>895</v>
      </c>
      <c r="D1714" s="62"/>
      <c r="E1714" s="261">
        <v>118</v>
      </c>
      <c r="F1714" s="263" t="s">
        <v>117</v>
      </c>
      <c r="G1714" s="262"/>
      <c r="H1714" s="263"/>
      <c r="I1714" s="264"/>
      <c r="J1714" s="265"/>
      <c r="K1714" s="265"/>
      <c r="L1714" s="264">
        <v>150</v>
      </c>
      <c r="M1714" s="263">
        <v>32</v>
      </c>
      <c r="N1714" s="266">
        <v>6</v>
      </c>
      <c r="O1714" s="647" t="s">
        <v>1737</v>
      </c>
      <c r="P1714" s="647"/>
    </row>
    <row r="1715" spans="1:16" s="648" customFormat="1">
      <c r="A1715" s="660">
        <v>40209</v>
      </c>
      <c r="B1715" s="53" t="s">
        <v>326</v>
      </c>
      <c r="C1715" s="258" t="s">
        <v>895</v>
      </c>
      <c r="D1715" s="62"/>
      <c r="E1715" s="261">
        <v>82</v>
      </c>
      <c r="F1715" s="263" t="s">
        <v>117</v>
      </c>
      <c r="G1715" s="262"/>
      <c r="H1715" s="263"/>
      <c r="I1715" s="264"/>
      <c r="J1715" s="265"/>
      <c r="K1715" s="265"/>
      <c r="L1715" s="264">
        <v>113</v>
      </c>
      <c r="M1715" s="263">
        <v>31</v>
      </c>
      <c r="N1715" s="266">
        <v>6</v>
      </c>
      <c r="O1715" s="647" t="s">
        <v>1737</v>
      </c>
      <c r="P1715" s="647"/>
    </row>
    <row r="1716" spans="1:16" s="396" customFormat="1">
      <c r="A1716" s="418">
        <v>40209</v>
      </c>
      <c r="B1716" s="291" t="s">
        <v>326</v>
      </c>
      <c r="C1716" s="292" t="s">
        <v>1260</v>
      </c>
      <c r="D1716" s="293"/>
      <c r="E1716" s="294">
        <v>100</v>
      </c>
      <c r="F1716" s="273" t="s">
        <v>117</v>
      </c>
      <c r="G1716" s="273"/>
      <c r="H1716" s="273">
        <v>3.1</v>
      </c>
      <c r="I1716" s="296" t="s">
        <v>339</v>
      </c>
      <c r="J1716" s="300"/>
      <c r="K1716" s="300"/>
      <c r="L1716" s="296">
        <v>125</v>
      </c>
      <c r="M1716" s="273">
        <v>25</v>
      </c>
      <c r="N1716" s="298">
        <v>8</v>
      </c>
      <c r="O1716" s="310"/>
      <c r="P1716" s="310"/>
    </row>
    <row r="1717" spans="1:16" s="396" customFormat="1">
      <c r="A1717" s="418" t="s">
        <v>338</v>
      </c>
      <c r="B1717" s="291" t="s">
        <v>326</v>
      </c>
      <c r="C1717" s="292" t="s">
        <v>1260</v>
      </c>
      <c r="D1717" s="293"/>
      <c r="E1717" s="294">
        <v>140</v>
      </c>
      <c r="F1717" s="273" t="s">
        <v>117</v>
      </c>
      <c r="G1717" s="273"/>
      <c r="H1717" s="273">
        <v>3.1</v>
      </c>
      <c r="I1717" s="296" t="s">
        <v>339</v>
      </c>
      <c r="J1717" s="300"/>
      <c r="K1717" s="300"/>
      <c r="L1717" s="296">
        <v>160</v>
      </c>
      <c r="M1717" s="273">
        <v>20</v>
      </c>
      <c r="N1717" s="298">
        <v>8</v>
      </c>
      <c r="O1717" s="310"/>
      <c r="P1717" s="310"/>
    </row>
    <row r="1718" spans="1:16" s="396" customFormat="1">
      <c r="A1718" s="418" t="s">
        <v>18</v>
      </c>
      <c r="B1718" s="291" t="s">
        <v>326</v>
      </c>
      <c r="C1718" s="292" t="s">
        <v>1261</v>
      </c>
      <c r="D1718" s="293"/>
      <c r="E1718" s="294">
        <v>73</v>
      </c>
      <c r="F1718" s="273" t="s">
        <v>117</v>
      </c>
      <c r="G1718" s="273"/>
      <c r="H1718" s="273" t="s">
        <v>1262</v>
      </c>
      <c r="I1718" s="301"/>
      <c r="J1718" s="301"/>
      <c r="K1718" s="301"/>
      <c r="L1718" s="296">
        <v>98</v>
      </c>
      <c r="M1718" s="273">
        <v>25</v>
      </c>
      <c r="N1718" s="298">
        <v>7</v>
      </c>
      <c r="O1718" s="310"/>
      <c r="P1718" s="310"/>
    </row>
    <row r="1719" spans="1:16" s="396" customFormat="1">
      <c r="A1719" s="418" t="s">
        <v>1263</v>
      </c>
      <c r="B1719" s="291" t="s">
        <v>326</v>
      </c>
      <c r="C1719" s="292" t="s">
        <v>1261</v>
      </c>
      <c r="D1719" s="293"/>
      <c r="E1719" s="294">
        <v>95</v>
      </c>
      <c r="F1719" s="273" t="s">
        <v>117</v>
      </c>
      <c r="G1719" s="273"/>
      <c r="H1719" s="273" t="s">
        <v>1262</v>
      </c>
      <c r="I1719" s="301"/>
      <c r="J1719" s="301"/>
      <c r="K1719" s="301"/>
      <c r="L1719" s="296">
        <v>120</v>
      </c>
      <c r="M1719" s="273">
        <v>25</v>
      </c>
      <c r="N1719" s="298">
        <v>7</v>
      </c>
      <c r="O1719" s="310"/>
    </row>
    <row r="1720" spans="1:16" s="396" customFormat="1">
      <c r="A1720" s="418" t="s">
        <v>338</v>
      </c>
      <c r="B1720" s="291" t="s">
        <v>326</v>
      </c>
      <c r="C1720" s="292" t="s">
        <v>1261</v>
      </c>
      <c r="D1720" s="293"/>
      <c r="E1720" s="294">
        <v>119</v>
      </c>
      <c r="F1720" s="273" t="s">
        <v>117</v>
      </c>
      <c r="G1720" s="273"/>
      <c r="H1720" s="273" t="s">
        <v>1262</v>
      </c>
      <c r="I1720" s="301"/>
      <c r="J1720" s="301"/>
      <c r="K1720" s="301"/>
      <c r="L1720" s="296">
        <v>144</v>
      </c>
      <c r="M1720" s="273">
        <v>25</v>
      </c>
      <c r="N1720" s="298">
        <v>7</v>
      </c>
    </row>
    <row r="1721" spans="1:16" s="396" customFormat="1">
      <c r="A1721" s="637"/>
      <c r="B1721" s="291" t="s">
        <v>723</v>
      </c>
      <c r="C1721" s="292" t="s">
        <v>283</v>
      </c>
      <c r="D1721" s="293"/>
      <c r="E1721" s="294">
        <v>85</v>
      </c>
      <c r="F1721" s="295"/>
      <c r="G1721" s="295"/>
      <c r="H1721" s="273"/>
      <c r="I1721" s="296"/>
      <c r="J1721" s="300"/>
      <c r="K1721" s="300"/>
      <c r="L1721" s="296">
        <v>125</v>
      </c>
      <c r="M1721" s="295">
        <v>40</v>
      </c>
      <c r="N1721" s="298">
        <v>6</v>
      </c>
      <c r="P1721" s="310"/>
    </row>
    <row r="1722" spans="1:16" s="396" customFormat="1">
      <c r="A1722" s="407" t="s">
        <v>786</v>
      </c>
      <c r="B1722" s="291" t="s">
        <v>723</v>
      </c>
      <c r="C1722" s="292" t="s">
        <v>724</v>
      </c>
      <c r="D1722" s="293"/>
      <c r="E1722" s="294">
        <v>87.5</v>
      </c>
      <c r="F1722" s="273" t="s">
        <v>117</v>
      </c>
      <c r="G1722" s="295"/>
      <c r="H1722" s="295" t="s">
        <v>727</v>
      </c>
      <c r="I1722" s="296"/>
      <c r="J1722" s="300"/>
      <c r="K1722" s="300"/>
      <c r="L1722" s="296">
        <v>87.5</v>
      </c>
      <c r="M1722" s="295">
        <v>0</v>
      </c>
      <c r="N1722" s="298">
        <v>5</v>
      </c>
      <c r="P1722" s="310"/>
    </row>
    <row r="1723" spans="1:16" s="396" customFormat="1">
      <c r="A1723" s="407" t="s">
        <v>726</v>
      </c>
      <c r="B1723" s="291" t="s">
        <v>723</v>
      </c>
      <c r="C1723" s="292" t="s">
        <v>724</v>
      </c>
      <c r="D1723" s="293"/>
      <c r="E1723" s="294">
        <v>66.5</v>
      </c>
      <c r="F1723" s="273" t="s">
        <v>117</v>
      </c>
      <c r="G1723" s="295"/>
      <c r="H1723" s="295" t="s">
        <v>727</v>
      </c>
      <c r="I1723" s="296"/>
      <c r="J1723" s="300"/>
      <c r="K1723" s="300"/>
      <c r="L1723" s="296">
        <v>66.5</v>
      </c>
      <c r="M1723" s="295">
        <v>0</v>
      </c>
      <c r="N1723" s="298">
        <v>5</v>
      </c>
      <c r="P1723" s="310"/>
    </row>
    <row r="1724" spans="1:16" s="396" customFormat="1">
      <c r="A1724" s="407" t="s">
        <v>725</v>
      </c>
      <c r="B1724" s="291" t="s">
        <v>723</v>
      </c>
      <c r="C1724" s="292" t="s">
        <v>724</v>
      </c>
      <c r="D1724" s="293"/>
      <c r="E1724" s="294">
        <v>70.5</v>
      </c>
      <c r="F1724" s="273" t="s">
        <v>117</v>
      </c>
      <c r="G1724" s="295"/>
      <c r="H1724" s="295" t="s">
        <v>727</v>
      </c>
      <c r="I1724" s="296"/>
      <c r="J1724" s="300"/>
      <c r="K1724" s="300"/>
      <c r="L1724" s="296">
        <v>70.5</v>
      </c>
      <c r="M1724" s="295">
        <v>0</v>
      </c>
      <c r="N1724" s="298">
        <v>5</v>
      </c>
      <c r="P1724" s="310"/>
    </row>
    <row r="1725" spans="1:16" s="396" customFormat="1">
      <c r="A1725" s="637"/>
      <c r="B1725" s="291" t="s">
        <v>327</v>
      </c>
      <c r="C1725" s="292" t="s">
        <v>284</v>
      </c>
      <c r="D1725" s="293"/>
      <c r="E1725" s="294">
        <v>97.2</v>
      </c>
      <c r="F1725" s="295"/>
      <c r="G1725" s="295"/>
      <c r="H1725" s="273"/>
      <c r="I1725" s="296"/>
      <c r="J1725" s="300"/>
      <c r="K1725" s="300"/>
      <c r="L1725" s="296">
        <v>132.19999999999999</v>
      </c>
      <c r="M1725" s="295">
        <v>35</v>
      </c>
      <c r="N1725" s="298">
        <v>4</v>
      </c>
      <c r="O1725" s="310"/>
    </row>
    <row r="1726" spans="1:16" s="396" customFormat="1">
      <c r="A1726" s="407"/>
      <c r="B1726" s="291" t="s">
        <v>327</v>
      </c>
      <c r="C1726" s="292" t="s">
        <v>382</v>
      </c>
      <c r="D1726" s="293"/>
      <c r="E1726" s="294">
        <v>69</v>
      </c>
      <c r="F1726" s="295"/>
      <c r="G1726" s="295"/>
      <c r="H1726" s="273"/>
      <c r="I1726" s="296"/>
      <c r="J1726" s="300"/>
      <c r="K1726" s="300"/>
      <c r="L1726" s="296">
        <v>109</v>
      </c>
      <c r="M1726" s="295">
        <v>40</v>
      </c>
      <c r="N1726" s="298">
        <v>4.2</v>
      </c>
    </row>
    <row r="1727" spans="1:16" s="396" customFormat="1">
      <c r="A1727" s="407"/>
      <c r="B1727" s="291"/>
      <c r="C1727" s="292"/>
      <c r="D1727" s="293"/>
      <c r="E1727" s="294"/>
      <c r="F1727" s="295"/>
      <c r="G1727" s="295"/>
      <c r="H1727" s="638"/>
      <c r="I1727" s="638"/>
      <c r="J1727" s="638"/>
      <c r="K1727" s="300"/>
      <c r="L1727" s="296"/>
      <c r="M1727" s="295"/>
      <c r="N1727" s="298"/>
    </row>
    <row r="1728" spans="1:16" s="396" customFormat="1">
      <c r="A1728" s="407"/>
      <c r="B1728" s="291"/>
      <c r="C1728" s="292"/>
      <c r="D1728" s="293"/>
      <c r="E1728" s="294"/>
      <c r="F1728" s="295"/>
      <c r="G1728" s="295"/>
      <c r="H1728" s="638"/>
      <c r="I1728" s="638"/>
      <c r="J1728" s="638"/>
      <c r="K1728" s="300"/>
      <c r="L1728" s="296"/>
      <c r="M1728" s="295"/>
      <c r="N1728" s="298"/>
    </row>
    <row r="1729" spans="1:14" s="396" customFormat="1">
      <c r="A1729" s="407" t="s">
        <v>18</v>
      </c>
      <c r="B1729" s="291" t="s">
        <v>285</v>
      </c>
      <c r="C1729" s="292" t="s">
        <v>1264</v>
      </c>
      <c r="D1729" s="293"/>
      <c r="E1729" s="294">
        <v>65</v>
      </c>
      <c r="F1729" s="295" t="s">
        <v>117</v>
      </c>
      <c r="G1729" s="295"/>
      <c r="H1729" s="273"/>
      <c r="I1729" s="296"/>
      <c r="J1729" s="300"/>
      <c r="K1729" s="300"/>
      <c r="L1729" s="296">
        <v>90</v>
      </c>
      <c r="M1729" s="295">
        <v>25</v>
      </c>
      <c r="N1729" s="298">
        <v>5</v>
      </c>
    </row>
    <row r="1730" spans="1:14" s="396" customFormat="1">
      <c r="A1730" s="407" t="s">
        <v>338</v>
      </c>
      <c r="B1730" s="291" t="s">
        <v>285</v>
      </c>
      <c r="C1730" s="292" t="s">
        <v>1264</v>
      </c>
      <c r="D1730" s="293"/>
      <c r="E1730" s="294">
        <v>95</v>
      </c>
      <c r="F1730" s="295" t="s">
        <v>117</v>
      </c>
      <c r="G1730" s="295"/>
      <c r="H1730" s="273"/>
      <c r="I1730" s="296"/>
      <c r="J1730" s="300"/>
      <c r="K1730" s="300"/>
      <c r="L1730" s="296">
        <v>128</v>
      </c>
      <c r="M1730" s="295">
        <v>33</v>
      </c>
      <c r="N1730" s="298">
        <v>5</v>
      </c>
    </row>
    <row r="1731" spans="1:14" s="396" customFormat="1">
      <c r="A1731" s="407" t="s">
        <v>18</v>
      </c>
      <c r="B1731" s="291" t="s">
        <v>285</v>
      </c>
      <c r="C1731" s="292" t="s">
        <v>722</v>
      </c>
      <c r="D1731" s="293"/>
      <c r="E1731" s="294">
        <v>75.5</v>
      </c>
      <c r="F1731" s="295" t="s">
        <v>117</v>
      </c>
      <c r="G1731" s="295"/>
      <c r="H1731" s="273"/>
      <c r="I1731" s="296"/>
      <c r="J1731" s="300"/>
      <c r="K1731" s="300"/>
      <c r="L1731" s="296">
        <v>120</v>
      </c>
      <c r="M1731" s="295">
        <v>44.5</v>
      </c>
      <c r="N1731" s="298">
        <v>9</v>
      </c>
    </row>
    <row r="1732" spans="1:14" s="396" customFormat="1">
      <c r="A1732" s="407" t="s">
        <v>338</v>
      </c>
      <c r="B1732" s="291" t="s">
        <v>285</v>
      </c>
      <c r="C1732" s="292" t="s">
        <v>722</v>
      </c>
      <c r="D1732" s="293"/>
      <c r="E1732" s="294">
        <v>115</v>
      </c>
      <c r="F1732" s="295" t="s">
        <v>117</v>
      </c>
      <c r="G1732" s="295"/>
      <c r="H1732" s="273"/>
      <c r="I1732" s="296"/>
      <c r="J1732" s="300"/>
      <c r="K1732" s="300"/>
      <c r="L1732" s="296">
        <v>157</v>
      </c>
      <c r="M1732" s="295">
        <v>42</v>
      </c>
      <c r="N1732" s="298">
        <v>9</v>
      </c>
    </row>
    <row r="1733" spans="1:14" s="396" customFormat="1">
      <c r="A1733" s="637"/>
      <c r="B1733" s="291" t="s">
        <v>286</v>
      </c>
      <c r="C1733" s="292" t="s">
        <v>287</v>
      </c>
      <c r="D1733" s="293"/>
      <c r="E1733" s="294">
        <v>160</v>
      </c>
      <c r="F1733" s="295"/>
      <c r="G1733" s="295"/>
      <c r="H1733" s="273"/>
      <c r="I1733" s="296"/>
      <c r="J1733" s="300"/>
      <c r="K1733" s="300"/>
      <c r="L1733" s="296">
        <v>220</v>
      </c>
      <c r="M1733" s="295">
        <v>60</v>
      </c>
      <c r="N1733" s="298">
        <v>10</v>
      </c>
    </row>
    <row r="1734" spans="1:14" s="396" customFormat="1">
      <c r="A1734" s="637"/>
      <c r="B1734" s="291" t="s">
        <v>286</v>
      </c>
      <c r="C1734" s="292" t="s">
        <v>1265</v>
      </c>
      <c r="D1734" s="293"/>
      <c r="E1734" s="294">
        <v>95</v>
      </c>
      <c r="F1734" s="295" t="s">
        <v>117</v>
      </c>
      <c r="G1734" s="295"/>
      <c r="H1734" s="273"/>
      <c r="I1734" s="296"/>
      <c r="J1734" s="300"/>
      <c r="K1734" s="300"/>
      <c r="L1734" s="296">
        <v>130</v>
      </c>
      <c r="M1734" s="295">
        <v>35</v>
      </c>
      <c r="N1734" s="298">
        <v>4</v>
      </c>
    </row>
    <row r="1735" spans="1:14" s="648" customFormat="1">
      <c r="A1735" s="842"/>
      <c r="B1735" s="53" t="s">
        <v>893</v>
      </c>
      <c r="C1735" s="258" t="s">
        <v>894</v>
      </c>
      <c r="D1735" s="62"/>
      <c r="E1735" s="261">
        <v>115</v>
      </c>
      <c r="F1735" s="262" t="s">
        <v>117</v>
      </c>
      <c r="G1735" s="262"/>
      <c r="H1735" s="263">
        <v>3.45</v>
      </c>
      <c r="I1735" s="483" t="s">
        <v>339</v>
      </c>
      <c r="J1735" s="265"/>
      <c r="K1735" s="265"/>
      <c r="L1735" s="264">
        <v>135</v>
      </c>
      <c r="M1735" s="262">
        <v>20</v>
      </c>
      <c r="N1735" s="266">
        <v>8</v>
      </c>
    </row>
    <row r="1736" spans="1:14" s="396" customFormat="1">
      <c r="A1736" s="314"/>
      <c r="B1736" s="291" t="s">
        <v>288</v>
      </c>
      <c r="C1736" s="292" t="s">
        <v>1266</v>
      </c>
      <c r="D1736" s="293"/>
      <c r="E1736" s="294">
        <v>98</v>
      </c>
      <c r="F1736" s="295" t="s">
        <v>117</v>
      </c>
      <c r="G1736" s="295"/>
      <c r="H1736" s="273" t="s">
        <v>1267</v>
      </c>
      <c r="I1736" s="301"/>
      <c r="J1736" s="300"/>
      <c r="K1736" s="300"/>
      <c r="L1736" s="296">
        <v>105</v>
      </c>
      <c r="M1736" s="295">
        <v>7</v>
      </c>
      <c r="N1736" s="298">
        <v>5</v>
      </c>
    </row>
    <row r="1737" spans="1:14" s="396" customFormat="1">
      <c r="A1737" s="314" t="s">
        <v>781</v>
      </c>
      <c r="B1737" s="291" t="s">
        <v>288</v>
      </c>
      <c r="C1737" s="291" t="s">
        <v>246</v>
      </c>
      <c r="D1737" s="291"/>
      <c r="E1737" s="294">
        <v>100</v>
      </c>
      <c r="F1737" s="295"/>
      <c r="G1737" s="295"/>
      <c r="H1737" s="273"/>
      <c r="I1737" s="296"/>
      <c r="J1737" s="300"/>
      <c r="K1737" s="300"/>
      <c r="L1737" s="296">
        <v>135</v>
      </c>
      <c r="M1737" s="295">
        <v>35</v>
      </c>
      <c r="N1737" s="298">
        <v>4</v>
      </c>
    </row>
    <row r="1738" spans="1:14" s="396" customFormat="1">
      <c r="A1738" s="314" t="s">
        <v>1134</v>
      </c>
      <c r="B1738" s="291" t="s">
        <v>289</v>
      </c>
      <c r="C1738" s="877" t="s">
        <v>1268</v>
      </c>
      <c r="D1738" s="878"/>
      <c r="E1738" s="294">
        <v>70</v>
      </c>
      <c r="F1738" s="295" t="s">
        <v>1253</v>
      </c>
      <c r="G1738" s="295"/>
      <c r="H1738" s="273"/>
      <c r="I1738" s="301" t="s">
        <v>117</v>
      </c>
      <c r="J1738" s="301"/>
      <c r="K1738" s="300"/>
      <c r="L1738" s="296">
        <v>110</v>
      </c>
      <c r="M1738" s="295">
        <v>40</v>
      </c>
      <c r="N1738" s="298">
        <v>6</v>
      </c>
    </row>
    <row r="1739" spans="1:14" s="396" customFormat="1">
      <c r="A1739" s="314" t="s">
        <v>773</v>
      </c>
      <c r="B1739" s="291" t="s">
        <v>289</v>
      </c>
      <c r="C1739" s="877" t="s">
        <v>1268</v>
      </c>
      <c r="D1739" s="878"/>
      <c r="E1739" s="294">
        <v>62</v>
      </c>
      <c r="F1739" s="295" t="s">
        <v>1253</v>
      </c>
      <c r="G1739" s="295"/>
      <c r="H1739" s="273"/>
      <c r="I1739" s="301" t="s">
        <v>117</v>
      </c>
      <c r="J1739" s="301"/>
      <c r="K1739" s="300"/>
      <c r="L1739" s="296">
        <v>102</v>
      </c>
      <c r="M1739" s="295">
        <v>40</v>
      </c>
      <c r="N1739" s="298">
        <v>6</v>
      </c>
    </row>
    <row r="1740" spans="1:14" s="648" customFormat="1">
      <c r="A1740" s="660" t="s">
        <v>338</v>
      </c>
      <c r="B1740" s="53" t="s">
        <v>289</v>
      </c>
      <c r="C1740" s="879" t="s">
        <v>1269</v>
      </c>
      <c r="D1740" s="880"/>
      <c r="E1740" s="261">
        <v>95</v>
      </c>
      <c r="F1740" s="262" t="s">
        <v>117</v>
      </c>
      <c r="G1740" s="262" t="s">
        <v>651</v>
      </c>
      <c r="H1740" s="263">
        <v>2.5</v>
      </c>
      <c r="I1740" s="264" t="s">
        <v>339</v>
      </c>
      <c r="J1740" s="265" t="s">
        <v>1270</v>
      </c>
      <c r="K1740" s="265"/>
      <c r="L1740" s="264">
        <v>175</v>
      </c>
      <c r="M1740" s="262">
        <v>80</v>
      </c>
      <c r="N1740" s="266">
        <v>6</v>
      </c>
    </row>
    <row r="1741" spans="1:14" s="648" customFormat="1">
      <c r="A1741" s="660" t="s">
        <v>338</v>
      </c>
      <c r="B1741" s="53" t="s">
        <v>289</v>
      </c>
      <c r="C1741" s="879" t="s">
        <v>1269</v>
      </c>
      <c r="D1741" s="880"/>
      <c r="E1741" s="261">
        <v>73</v>
      </c>
      <c r="F1741" s="262" t="s">
        <v>117</v>
      </c>
      <c r="G1741" s="262" t="s">
        <v>652</v>
      </c>
      <c r="H1741" s="263">
        <v>2.5</v>
      </c>
      <c r="I1741" s="264" t="s">
        <v>339</v>
      </c>
      <c r="J1741" s="265" t="s">
        <v>1270</v>
      </c>
      <c r="K1741" s="265"/>
      <c r="L1741" s="264">
        <v>138</v>
      </c>
      <c r="M1741" s="262">
        <v>65</v>
      </c>
      <c r="N1741" s="266">
        <v>6</v>
      </c>
    </row>
    <row r="1742" spans="1:14" s="648" customFormat="1">
      <c r="A1742" s="660" t="s">
        <v>18</v>
      </c>
      <c r="B1742" s="53" t="s">
        <v>289</v>
      </c>
      <c r="C1742" s="879" t="s">
        <v>1269</v>
      </c>
      <c r="D1742" s="880"/>
      <c r="E1742" s="261">
        <v>65</v>
      </c>
      <c r="F1742" s="262" t="s">
        <v>117</v>
      </c>
      <c r="G1742" s="262"/>
      <c r="H1742" s="263">
        <v>2.5</v>
      </c>
      <c r="I1742" s="264" t="s">
        <v>339</v>
      </c>
      <c r="J1742" s="265" t="s">
        <v>1270</v>
      </c>
      <c r="K1742" s="265"/>
      <c r="L1742" s="264">
        <v>57</v>
      </c>
      <c r="M1742" s="262">
        <v>54.5</v>
      </c>
      <c r="N1742" s="266">
        <v>6</v>
      </c>
    </row>
    <row r="1743" spans="1:14" s="396" customFormat="1">
      <c r="A1743" s="314"/>
      <c r="B1743" s="291" t="s">
        <v>1271</v>
      </c>
      <c r="C1743" s="291" t="s">
        <v>280</v>
      </c>
      <c r="D1743" s="291"/>
      <c r="E1743" s="294"/>
      <c r="F1743" s="295"/>
      <c r="G1743" s="295"/>
      <c r="H1743" s="273"/>
      <c r="I1743" s="296"/>
      <c r="J1743" s="300"/>
      <c r="K1743" s="300"/>
      <c r="L1743" s="296"/>
      <c r="M1743" s="295"/>
      <c r="N1743" s="298"/>
    </row>
    <row r="1744" spans="1:14" s="396" customFormat="1">
      <c r="A1744" s="775" t="s">
        <v>1969</v>
      </c>
      <c r="B1744" s="775"/>
      <c r="C1744" s="754"/>
      <c r="D1744" s="778"/>
      <c r="E1744" s="753"/>
      <c r="F1744" s="745">
        <v>6</v>
      </c>
      <c r="G1744" s="754" t="s">
        <v>1970</v>
      </c>
      <c r="H1744" s="745"/>
      <c r="I1744" s="753"/>
      <c r="J1744" s="753"/>
      <c r="K1744" s="393"/>
      <c r="L1744" s="393"/>
      <c r="M1744" s="393"/>
      <c r="N1744" s="393"/>
    </row>
    <row r="1745" spans="1:15" s="396" customFormat="1">
      <c r="A1745" s="788" t="s">
        <v>1971</v>
      </c>
      <c r="B1745" s="773"/>
      <c r="C1745" s="773"/>
      <c r="D1745" s="774">
        <v>11</v>
      </c>
      <c r="E1745" s="774" t="s">
        <v>1272</v>
      </c>
      <c r="F1745" s="775">
        <v>3</v>
      </c>
      <c r="G1745" s="774" t="s">
        <v>1972</v>
      </c>
      <c r="H1745" s="750"/>
      <c r="I1745" s="750"/>
      <c r="J1745" s="750"/>
      <c r="K1745" s="603"/>
      <c r="L1745" s="393"/>
      <c r="M1745" s="393"/>
      <c r="N1745" s="393"/>
    </row>
    <row r="1746" spans="1:15" s="396" customFormat="1">
      <c r="A1746" s="754" t="s">
        <v>1973</v>
      </c>
      <c r="B1746" s="745"/>
      <c r="C1746" s="745"/>
      <c r="D1746" s="745"/>
      <c r="E1746" s="753">
        <v>7</v>
      </c>
      <c r="F1746" s="753"/>
      <c r="G1746" s="754"/>
      <c r="H1746" s="750"/>
      <c r="I1746" s="750"/>
      <c r="J1746" s="750"/>
      <c r="K1746" s="393"/>
      <c r="L1746" s="393"/>
      <c r="M1746" s="393"/>
      <c r="N1746" s="393"/>
    </row>
    <row r="1747" spans="1:15" s="396" customFormat="1">
      <c r="A1747" s="639"/>
      <c r="B1747" s="640" t="s">
        <v>793</v>
      </c>
      <c r="C1747" s="641"/>
      <c r="D1747" s="642"/>
      <c r="E1747" s="642"/>
      <c r="F1747" s="642"/>
      <c r="G1747" s="642"/>
      <c r="H1747" s="273"/>
      <c r="I1747" s="296"/>
      <c r="J1747" s="300"/>
      <c r="K1747" s="300"/>
      <c r="L1747" s="296"/>
      <c r="M1747" s="295"/>
      <c r="N1747" s="298"/>
    </row>
    <row r="1748" spans="1:15" s="396" customFormat="1">
      <c r="A1748" s="314" t="s">
        <v>523</v>
      </c>
      <c r="B1748" s="291" t="s">
        <v>524</v>
      </c>
      <c r="C1748" s="877" t="s">
        <v>525</v>
      </c>
      <c r="D1748" s="881"/>
      <c r="E1748" s="294">
        <v>35</v>
      </c>
      <c r="F1748" s="295"/>
      <c r="G1748" s="295"/>
      <c r="H1748" s="273"/>
      <c r="I1748" s="296"/>
      <c r="J1748" s="300"/>
      <c r="K1748" s="300"/>
      <c r="L1748" s="296">
        <v>66</v>
      </c>
      <c r="M1748" s="295">
        <v>31</v>
      </c>
      <c r="N1748" s="298">
        <v>3</v>
      </c>
    </row>
    <row r="1749" spans="1:15" s="396" customFormat="1">
      <c r="A1749" s="314" t="s">
        <v>523</v>
      </c>
      <c r="B1749" s="291" t="s">
        <v>524</v>
      </c>
      <c r="C1749" s="877" t="s">
        <v>526</v>
      </c>
      <c r="D1749" s="881"/>
      <c r="E1749" s="294">
        <v>39</v>
      </c>
      <c r="F1749" s="295"/>
      <c r="G1749" s="295"/>
      <c r="H1749" s="273"/>
      <c r="I1749" s="296"/>
      <c r="J1749" s="300"/>
      <c r="K1749" s="300"/>
      <c r="L1749" s="296">
        <v>69</v>
      </c>
      <c r="M1749" s="295">
        <v>30</v>
      </c>
      <c r="N1749" s="298">
        <v>3</v>
      </c>
    </row>
    <row r="1750" spans="1:15" s="396" customFormat="1">
      <c r="A1750" s="314" t="s">
        <v>523</v>
      </c>
      <c r="B1750" s="291" t="s">
        <v>527</v>
      </c>
      <c r="C1750" s="877" t="s">
        <v>528</v>
      </c>
      <c r="D1750" s="881"/>
      <c r="E1750" s="294">
        <v>40</v>
      </c>
      <c r="F1750" s="295" t="s">
        <v>529</v>
      </c>
      <c r="G1750" s="295"/>
      <c r="H1750" s="273"/>
      <c r="I1750" s="296"/>
      <c r="J1750" s="300"/>
      <c r="K1750" s="300"/>
      <c r="L1750" s="296">
        <v>60</v>
      </c>
      <c r="M1750" s="295">
        <v>20</v>
      </c>
      <c r="N1750" s="298">
        <v>3</v>
      </c>
    </row>
    <row r="1751" spans="1:15" s="396" customFormat="1">
      <c r="A1751" s="314" t="s">
        <v>523</v>
      </c>
      <c r="B1751" s="291" t="s">
        <v>527</v>
      </c>
      <c r="C1751" s="877" t="s">
        <v>530</v>
      </c>
      <c r="D1751" s="881"/>
      <c r="E1751" s="294">
        <v>42</v>
      </c>
      <c r="F1751" s="295" t="s">
        <v>529</v>
      </c>
      <c r="G1751" s="295"/>
      <c r="H1751" s="273"/>
      <c r="I1751" s="296"/>
      <c r="J1751" s="300"/>
      <c r="K1751" s="300"/>
      <c r="L1751" s="296">
        <v>62</v>
      </c>
      <c r="M1751" s="295">
        <v>20</v>
      </c>
      <c r="N1751" s="298">
        <v>3</v>
      </c>
    </row>
    <row r="1752" spans="1:15" s="396" customFormat="1">
      <c r="A1752" s="314" t="s">
        <v>523</v>
      </c>
      <c r="B1752" s="291" t="s">
        <v>531</v>
      </c>
      <c r="C1752" s="643" t="s">
        <v>532</v>
      </c>
      <c r="D1752" s="644"/>
      <c r="E1752" s="294">
        <v>45</v>
      </c>
      <c r="F1752" s="295" t="s">
        <v>533</v>
      </c>
      <c r="G1752" s="295"/>
      <c r="H1752" s="273"/>
      <c r="I1752" s="296"/>
      <c r="J1752" s="300"/>
      <c r="K1752" s="300"/>
      <c r="L1752" s="296">
        <v>65</v>
      </c>
      <c r="M1752" s="295">
        <v>20</v>
      </c>
      <c r="N1752" s="298">
        <v>3</v>
      </c>
    </row>
    <row r="1753" spans="1:15" s="396" customFormat="1">
      <c r="A1753" s="314" t="s">
        <v>523</v>
      </c>
      <c r="B1753" s="291" t="s">
        <v>534</v>
      </c>
      <c r="C1753" s="643" t="s">
        <v>304</v>
      </c>
      <c r="D1753" s="644"/>
      <c r="E1753" s="294">
        <v>60</v>
      </c>
      <c r="F1753" s="295"/>
      <c r="G1753" s="295"/>
      <c r="H1753" s="273"/>
      <c r="I1753" s="296"/>
      <c r="J1753" s="300"/>
      <c r="K1753" s="300"/>
      <c r="L1753" s="296">
        <v>120</v>
      </c>
      <c r="M1753" s="295">
        <v>60</v>
      </c>
      <c r="N1753" s="298">
        <v>3</v>
      </c>
    </row>
    <row r="1754" spans="1:15" s="396" customFormat="1">
      <c r="A1754" s="314" t="s">
        <v>523</v>
      </c>
      <c r="B1754" s="291" t="s">
        <v>534</v>
      </c>
      <c r="C1754" s="643" t="s">
        <v>535</v>
      </c>
      <c r="D1754" s="644"/>
      <c r="E1754" s="294">
        <v>55</v>
      </c>
      <c r="F1754" s="295"/>
      <c r="G1754" s="295"/>
      <c r="H1754" s="273"/>
      <c r="I1754" s="296"/>
      <c r="J1754" s="300"/>
      <c r="K1754" s="300"/>
      <c r="L1754" s="296">
        <v>95</v>
      </c>
      <c r="M1754" s="295">
        <v>40</v>
      </c>
      <c r="N1754" s="298">
        <v>3</v>
      </c>
    </row>
    <row r="1755" spans="1:15" s="396" customFormat="1">
      <c r="A1755" s="314" t="s">
        <v>523</v>
      </c>
      <c r="B1755" s="291" t="s">
        <v>536</v>
      </c>
      <c r="C1755" s="643" t="s">
        <v>537</v>
      </c>
      <c r="D1755" s="644"/>
      <c r="E1755" s="294">
        <v>40</v>
      </c>
      <c r="F1755" s="295" t="s">
        <v>538</v>
      </c>
      <c r="G1755" s="295"/>
      <c r="H1755" s="273"/>
      <c r="I1755" s="296"/>
      <c r="J1755" s="300"/>
      <c r="K1755" s="300"/>
      <c r="L1755" s="296">
        <v>70</v>
      </c>
      <c r="M1755" s="295">
        <v>30</v>
      </c>
      <c r="N1755" s="298">
        <v>3</v>
      </c>
    </row>
    <row r="1756" spans="1:15" s="396" customFormat="1" ht="17.25" customHeight="1">
      <c r="A1756" s="314" t="s">
        <v>523</v>
      </c>
      <c r="B1756" s="291" t="s">
        <v>539</v>
      </c>
      <c r="C1756" s="877" t="s">
        <v>540</v>
      </c>
      <c r="D1756" s="881"/>
      <c r="E1756" s="294">
        <v>42</v>
      </c>
      <c r="F1756" s="295"/>
      <c r="G1756" s="295"/>
      <c r="H1756" s="273"/>
      <c r="I1756" s="296"/>
      <c r="J1756" s="300"/>
      <c r="K1756" s="300"/>
      <c r="L1756" s="296">
        <v>72</v>
      </c>
      <c r="M1756" s="295">
        <v>30</v>
      </c>
      <c r="N1756" s="298">
        <v>3</v>
      </c>
    </row>
    <row r="1757" spans="1:15" s="396" customFormat="1">
      <c r="A1757" s="314" t="s">
        <v>523</v>
      </c>
      <c r="B1757" s="291" t="s">
        <v>539</v>
      </c>
      <c r="C1757" s="643" t="s">
        <v>541</v>
      </c>
      <c r="D1757" s="644"/>
      <c r="E1757" s="294">
        <v>38</v>
      </c>
      <c r="F1757" s="295"/>
      <c r="G1757" s="295"/>
      <c r="H1757" s="273"/>
      <c r="I1757" s="296"/>
      <c r="J1757" s="300"/>
      <c r="K1757" s="300"/>
      <c r="L1757" s="296">
        <v>63</v>
      </c>
      <c r="M1757" s="295">
        <v>25</v>
      </c>
      <c r="N1757" s="298">
        <v>3</v>
      </c>
      <c r="O1757" s="396" t="s">
        <v>107</v>
      </c>
    </row>
    <row r="1758" spans="1:15" s="396" customFormat="1">
      <c r="A1758" s="314"/>
      <c r="B1758" s="291" t="s">
        <v>542</v>
      </c>
      <c r="C1758" s="873" t="s">
        <v>543</v>
      </c>
      <c r="D1758" s="874"/>
      <c r="E1758" s="294">
        <v>70</v>
      </c>
      <c r="F1758" s="295"/>
      <c r="G1758" s="312" t="s">
        <v>788</v>
      </c>
      <c r="H1758" s="273"/>
      <c r="I1758" s="296"/>
      <c r="J1758" s="300"/>
      <c r="K1758" s="300"/>
      <c r="L1758" s="296">
        <v>95</v>
      </c>
      <c r="M1758" s="273">
        <v>25</v>
      </c>
      <c r="N1758" s="298">
        <v>4</v>
      </c>
    </row>
    <row r="1759" spans="1:15" s="396" customFormat="1">
      <c r="A1759" s="314"/>
      <c r="B1759" s="291" t="s">
        <v>544</v>
      </c>
      <c r="C1759" s="873" t="s">
        <v>545</v>
      </c>
      <c r="D1759" s="874"/>
      <c r="E1759" s="294">
        <v>60</v>
      </c>
      <c r="F1759" s="295"/>
      <c r="G1759" s="295"/>
      <c r="H1759" s="273"/>
      <c r="I1759" s="296"/>
      <c r="J1759" s="300"/>
      <c r="K1759" s="300"/>
      <c r="L1759" s="296">
        <v>80</v>
      </c>
      <c r="M1759" s="295">
        <v>20</v>
      </c>
      <c r="N1759" s="298">
        <v>4</v>
      </c>
    </row>
    <row r="1760" spans="1:15" s="290" customFormat="1"/>
    <row r="1761" s="290" customFormat="1"/>
    <row r="1762" s="290" customFormat="1"/>
    <row r="1763" s="290" customFormat="1"/>
    <row r="1764" s="290" customFormat="1"/>
    <row r="1765" s="290" customFormat="1"/>
    <row r="1766" s="290" customFormat="1"/>
    <row r="1767" s="290" customFormat="1"/>
    <row r="1768" s="290" customFormat="1"/>
    <row r="1769" s="290" customFormat="1"/>
    <row r="1770" s="290" customFormat="1"/>
    <row r="1771" s="290" customFormat="1"/>
    <row r="1772" s="290" customFormat="1"/>
    <row r="1773" s="290" customFormat="1"/>
    <row r="1774" s="290" customFormat="1"/>
    <row r="1775" s="290" customFormat="1"/>
    <row r="1776" s="290" customFormat="1"/>
    <row r="1777" s="290" customFormat="1"/>
    <row r="1778" s="290" customFormat="1"/>
    <row r="1779" s="290" customFormat="1"/>
    <row r="1780" s="290" customFormat="1"/>
    <row r="1781" s="290" customFormat="1"/>
    <row r="1782" s="290" customFormat="1"/>
    <row r="1783" s="290" customFormat="1"/>
    <row r="1784" s="290" customFormat="1"/>
    <row r="1785" s="290" customFormat="1"/>
    <row r="1786" s="290" customFormat="1"/>
    <row r="1787" s="290" customFormat="1"/>
    <row r="1788" s="290" customFormat="1"/>
    <row r="1789" s="290" customFormat="1"/>
    <row r="1790" s="290" customFormat="1"/>
    <row r="1791" s="290" customFormat="1"/>
    <row r="1792" s="290" customFormat="1"/>
    <row r="1793" s="290" customFormat="1"/>
    <row r="1794" s="290" customFormat="1"/>
    <row r="1795" s="290" customFormat="1"/>
    <row r="1796" s="290" customFormat="1"/>
    <row r="1797" s="290" customFormat="1"/>
    <row r="1798" s="290" customFormat="1"/>
    <row r="1799" s="290" customFormat="1"/>
    <row r="1800" s="290" customFormat="1"/>
    <row r="1801" s="290" customFormat="1"/>
    <row r="1802" s="290" customFormat="1"/>
    <row r="1803" s="290" customFormat="1"/>
    <row r="1804" s="290" customFormat="1"/>
    <row r="1805" s="290" customFormat="1"/>
    <row r="1806" s="290" customFormat="1"/>
    <row r="1807" s="290" customFormat="1"/>
    <row r="1808" s="290" customFormat="1"/>
    <row r="1809" s="290" customFormat="1"/>
    <row r="1810" s="290" customFormat="1"/>
    <row r="1811" s="290" customFormat="1"/>
    <row r="1812" s="290" customFormat="1"/>
    <row r="1813" s="290" customFormat="1"/>
    <row r="1814" s="290" customFormat="1"/>
    <row r="1815" s="290" customFormat="1"/>
    <row r="1816" s="290" customFormat="1"/>
    <row r="1817" s="290" customFormat="1"/>
    <row r="1818" s="290" customFormat="1"/>
    <row r="1819" s="290" customFormat="1"/>
    <row r="1820" s="290" customFormat="1"/>
    <row r="1821" s="290" customFormat="1"/>
    <row r="1822" s="290" customFormat="1"/>
    <row r="1823" s="290" customFormat="1"/>
    <row r="1824" s="290" customFormat="1"/>
    <row r="1825" spans="1:14" s="290" customFormat="1"/>
    <row r="1826" spans="1:14" s="290" customFormat="1"/>
    <row r="1827" spans="1:14" s="290" customFormat="1"/>
    <row r="1828" spans="1:14" s="290" customFormat="1"/>
    <row r="1829" spans="1:14" s="290" customFormat="1"/>
    <row r="1830" spans="1:14" s="290" customFormat="1"/>
    <row r="1831" spans="1:14">
      <c r="A1831" s="290"/>
      <c r="B1831" s="290"/>
      <c r="C1831" s="290"/>
      <c r="D1831" s="290"/>
      <c r="E1831" s="290"/>
      <c r="F1831" s="290"/>
      <c r="G1831" s="290"/>
      <c r="H1831" s="290"/>
      <c r="I1831" s="290"/>
      <c r="J1831" s="290"/>
      <c r="K1831" s="290"/>
      <c r="L1831" s="290"/>
      <c r="M1831" s="290"/>
      <c r="N1831" s="290"/>
    </row>
    <row r="1832" spans="1:14">
      <c r="A1832" s="290"/>
      <c r="B1832" s="290"/>
      <c r="C1832" s="290"/>
      <c r="D1832" s="290"/>
      <c r="E1832" s="290"/>
      <c r="F1832" s="290"/>
      <c r="G1832" s="290"/>
      <c r="H1832" s="290"/>
      <c r="I1832" s="290"/>
      <c r="J1832" s="290"/>
      <c r="K1832" s="290"/>
      <c r="L1832" s="290"/>
      <c r="M1832" s="290"/>
      <c r="N1832" s="290"/>
    </row>
    <row r="1833" spans="1:14">
      <c r="A1833" s="290"/>
      <c r="B1833" s="290"/>
      <c r="C1833" s="290"/>
      <c r="D1833" s="290"/>
      <c r="E1833" s="290"/>
      <c r="F1833" s="290"/>
      <c r="G1833" s="290"/>
      <c r="H1833" s="290"/>
      <c r="I1833" s="290"/>
      <c r="J1833" s="290"/>
      <c r="K1833" s="290"/>
      <c r="L1833" s="290"/>
      <c r="M1833" s="290"/>
      <c r="N1833" s="290"/>
    </row>
    <row r="1834" spans="1:14">
      <c r="A1834" s="290"/>
      <c r="B1834" s="290"/>
      <c r="C1834" s="290"/>
      <c r="D1834" s="290"/>
      <c r="E1834" s="290"/>
      <c r="F1834" s="290"/>
      <c r="G1834" s="290"/>
      <c r="H1834" s="290"/>
      <c r="I1834" s="290"/>
      <c r="J1834" s="290"/>
      <c r="K1834" s="290"/>
      <c r="L1834" s="290"/>
      <c r="M1834" s="290"/>
      <c r="N1834" s="290"/>
    </row>
    <row r="1835" spans="1:14">
      <c r="A1835" s="290"/>
      <c r="B1835" s="290"/>
      <c r="C1835" s="290"/>
      <c r="D1835" s="290"/>
      <c r="E1835" s="290"/>
      <c r="F1835" s="290"/>
      <c r="G1835" s="290"/>
      <c r="H1835" s="290"/>
      <c r="I1835" s="290"/>
      <c r="J1835" s="290"/>
      <c r="K1835" s="290"/>
      <c r="L1835" s="290"/>
      <c r="M1835" s="290"/>
      <c r="N1835" s="290"/>
    </row>
    <row r="1836" spans="1:14">
      <c r="A1836" s="290"/>
      <c r="B1836" s="290"/>
      <c r="C1836" s="290"/>
      <c r="D1836" s="290"/>
      <c r="E1836" s="290"/>
      <c r="F1836" s="290"/>
      <c r="G1836" s="290"/>
      <c r="H1836" s="290"/>
      <c r="I1836" s="290"/>
      <c r="J1836" s="290"/>
      <c r="K1836" s="290"/>
      <c r="L1836" s="290"/>
      <c r="M1836" s="290"/>
      <c r="N1836" s="290"/>
    </row>
    <row r="1837" spans="1:14">
      <c r="A1837" s="290"/>
      <c r="B1837" s="290"/>
      <c r="C1837" s="290"/>
      <c r="D1837" s="290"/>
      <c r="E1837" s="290"/>
      <c r="F1837" s="290"/>
      <c r="G1837" s="290"/>
      <c r="H1837" s="290"/>
      <c r="I1837" s="290"/>
      <c r="J1837" s="290"/>
      <c r="K1837" s="290"/>
      <c r="L1837" s="290"/>
      <c r="M1837" s="290"/>
      <c r="N1837" s="290"/>
    </row>
    <row r="1838" spans="1:14">
      <c r="A1838" s="290"/>
      <c r="B1838" s="290"/>
      <c r="C1838" s="290"/>
      <c r="D1838" s="290"/>
      <c r="E1838" s="290"/>
      <c r="F1838" s="290"/>
      <c r="G1838" s="290"/>
    </row>
    <row r="1839" spans="1:14">
      <c r="A1839" s="290"/>
      <c r="B1839" s="290"/>
      <c r="C1839" s="290"/>
      <c r="D1839" s="290"/>
      <c r="E1839" s="290"/>
      <c r="F1839" s="290"/>
      <c r="G1839" s="290"/>
    </row>
  </sheetData>
  <sheetProtection formatCells="0" formatColumns="0" formatRows="0" insertColumns="0" insertRows="0" insertHyperlinks="0" deleteColumns="0" deleteRows="0" sort="0" autoFilter="0" pivotTables="0"/>
  <mergeCells count="143">
    <mergeCell ref="M351:N351"/>
    <mergeCell ref="A352:B352"/>
    <mergeCell ref="C352:D352"/>
    <mergeCell ref="E352:F352"/>
    <mergeCell ref="G352:H352"/>
    <mergeCell ref="C351:D351"/>
    <mergeCell ref="E351:F351"/>
    <mergeCell ref="I351:J351"/>
    <mergeCell ref="K351:L351"/>
    <mergeCell ref="G349:H349"/>
    <mergeCell ref="M347:N347"/>
    <mergeCell ref="E348:F348"/>
    <mergeCell ref="G348:H348"/>
    <mergeCell ref="M348:N348"/>
    <mergeCell ref="C350:D350"/>
    <mergeCell ref="G350:H350"/>
    <mergeCell ref="M350:N350"/>
    <mergeCell ref="A349:B349"/>
    <mergeCell ref="C349:D349"/>
    <mergeCell ref="E349:F349"/>
    <mergeCell ref="E350:F350"/>
    <mergeCell ref="I350:J350"/>
    <mergeCell ref="K350:L350"/>
    <mergeCell ref="A348:B348"/>
    <mergeCell ref="C348:D348"/>
    <mergeCell ref="A343:B343"/>
    <mergeCell ref="K343:L343"/>
    <mergeCell ref="A342:B342"/>
    <mergeCell ref="D341:E341"/>
    <mergeCell ref="C342:D342"/>
    <mergeCell ref="M346:N346"/>
    <mergeCell ref="A345:B345"/>
    <mergeCell ref="G345:H345"/>
    <mergeCell ref="A346:B346"/>
    <mergeCell ref="C346:D346"/>
    <mergeCell ref="G342:H342"/>
    <mergeCell ref="K342:L342"/>
    <mergeCell ref="C343:D343"/>
    <mergeCell ref="E343:F343"/>
    <mergeCell ref="G343:H343"/>
    <mergeCell ref="I343:J343"/>
    <mergeCell ref="C345:D345"/>
    <mergeCell ref="E345:F345"/>
    <mergeCell ref="M345:N345"/>
    <mergeCell ref="G346:H346"/>
    <mergeCell ref="E344:F344"/>
    <mergeCell ref="G344:H344"/>
    <mergeCell ref="E346:F346"/>
    <mergeCell ref="A336:B336"/>
    <mergeCell ref="C336:D336"/>
    <mergeCell ref="E336:F336"/>
    <mergeCell ref="M337:N337"/>
    <mergeCell ref="A338:B338"/>
    <mergeCell ref="M338:N338"/>
    <mergeCell ref="A339:B339"/>
    <mergeCell ref="K339:L339"/>
    <mergeCell ref="A337:B337"/>
    <mergeCell ref="G337:H337"/>
    <mergeCell ref="K337:L337"/>
    <mergeCell ref="A333:B333"/>
    <mergeCell ref="C333:D333"/>
    <mergeCell ref="E333:F333"/>
    <mergeCell ref="A335:B335"/>
    <mergeCell ref="C335:D335"/>
    <mergeCell ref="K335:L335"/>
    <mergeCell ref="A334:B334"/>
    <mergeCell ref="C334:D334"/>
    <mergeCell ref="E334:F334"/>
    <mergeCell ref="G334:H334"/>
    <mergeCell ref="G333:H333"/>
    <mergeCell ref="K333:L333"/>
    <mergeCell ref="A329:N329"/>
    <mergeCell ref="A330:B330"/>
    <mergeCell ref="C330:D330"/>
    <mergeCell ref="E330:F330"/>
    <mergeCell ref="G330:H330"/>
    <mergeCell ref="I330:J330"/>
    <mergeCell ref="K330:L330"/>
    <mergeCell ref="C1749:D1749"/>
    <mergeCell ref="C1751:D1751"/>
    <mergeCell ref="C1742:D1742"/>
    <mergeCell ref="A434:N434"/>
    <mergeCell ref="E347:F347"/>
    <mergeCell ref="G347:H347"/>
    <mergeCell ref="A347:B347"/>
    <mergeCell ref="C347:D347"/>
    <mergeCell ref="M349:N349"/>
    <mergeCell ref="A350:B350"/>
    <mergeCell ref="I334:J334"/>
    <mergeCell ref="K334:L334"/>
    <mergeCell ref="I344:J344"/>
    <mergeCell ref="A341:B341"/>
    <mergeCell ref="G341:H341"/>
    <mergeCell ref="I341:J341"/>
    <mergeCell ref="E340:G340"/>
    <mergeCell ref="A332:B332"/>
    <mergeCell ref="C332:D332"/>
    <mergeCell ref="E332:F332"/>
    <mergeCell ref="G332:H332"/>
    <mergeCell ref="I332:J332"/>
    <mergeCell ref="K332:L332"/>
    <mergeCell ref="A331:B331"/>
    <mergeCell ref="C331:D331"/>
    <mergeCell ref="E331:F331"/>
    <mergeCell ref="G331:H331"/>
    <mergeCell ref="I331:J331"/>
    <mergeCell ref="K331:L331"/>
    <mergeCell ref="M333:N333"/>
    <mergeCell ref="M334:N334"/>
    <mergeCell ref="I337:J337"/>
    <mergeCell ref="M339:N339"/>
    <mergeCell ref="L340:N340"/>
    <mergeCell ref="M343:N343"/>
    <mergeCell ref="M342:N342"/>
    <mergeCell ref="K344:L344"/>
    <mergeCell ref="M344:N344"/>
    <mergeCell ref="E360:F360"/>
    <mergeCell ref="G360:H360"/>
    <mergeCell ref="I360:J360"/>
    <mergeCell ref="M360:N360"/>
    <mergeCell ref="A600:N600"/>
    <mergeCell ref="A724:N724"/>
    <mergeCell ref="J354:K354"/>
    <mergeCell ref="J357:M357"/>
    <mergeCell ref="I358:J358"/>
    <mergeCell ref="L358:M358"/>
    <mergeCell ref="I359:J359"/>
    <mergeCell ref="L359:M359"/>
    <mergeCell ref="C1759:D1759"/>
    <mergeCell ref="J1670:N1670"/>
    <mergeCell ref="C1738:D1738"/>
    <mergeCell ref="C1739:D1739"/>
    <mergeCell ref="C1740:D1740"/>
    <mergeCell ref="C1748:D1748"/>
    <mergeCell ref="C1750:D1750"/>
    <mergeCell ref="C1741:D1741"/>
    <mergeCell ref="A875:N875"/>
    <mergeCell ref="A950:B950"/>
    <mergeCell ref="A955:B955"/>
    <mergeCell ref="A1632:N1632"/>
    <mergeCell ref="C1756:D1756"/>
    <mergeCell ref="C1758:D1758"/>
    <mergeCell ref="C1369:D1369"/>
  </mergeCells>
  <phoneticPr fontId="18" type="noConversion"/>
  <hyperlinks>
    <hyperlink ref="O1643" r:id="rId1" display="http://www.hotelzuercherhof.ch/"/>
    <hyperlink ref="R1643" r:id="rId2" display="http://www.walliser-keller.ch/"/>
  </hyperlinks>
  <printOptions horizontalCentered="1" verticalCentered="1"/>
  <pageMargins left="0" right="0" top="0" bottom="0" header="0" footer="0"/>
  <pageSetup paperSize="9" orientation="landscape" blackAndWhite="1" horizontalDpi="4294967292" verticalDpi="36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11"/>
  <sheetViews>
    <sheetView zoomScaleNormal="100" workbookViewId="0">
      <selection activeCell="G15" sqref="G15"/>
    </sheetView>
  </sheetViews>
  <sheetFormatPr baseColWidth="10" defaultColWidth="9" defaultRowHeight="15.75"/>
  <cols>
    <col min="1" max="1" width="8.625" style="19" customWidth="1"/>
    <col min="2" max="2" width="12.875" style="19" customWidth="1"/>
    <col min="3" max="3" width="9.875" style="19" customWidth="1"/>
    <col min="4" max="4" width="9" style="19"/>
    <col min="5" max="5" width="10.5" style="19" customWidth="1"/>
    <col min="6" max="6" width="9" style="19"/>
    <col min="7" max="7" width="8.875" style="19" customWidth="1"/>
    <col min="8" max="8" width="12.125" style="19" customWidth="1"/>
    <col min="9" max="9" width="9" style="19"/>
    <col min="10" max="10" width="10.5" style="19" customWidth="1"/>
    <col min="11" max="16384" width="9" style="19"/>
  </cols>
  <sheetData>
    <row r="1" spans="1:10" ht="18.75">
      <c r="A1" s="25"/>
      <c r="B1" s="26"/>
      <c r="C1" s="26"/>
      <c r="D1" s="26"/>
      <c r="E1" s="26"/>
      <c r="F1" s="133" t="s">
        <v>1388</v>
      </c>
      <c r="G1" s="26"/>
      <c r="H1" s="26"/>
      <c r="I1" s="26"/>
      <c r="J1" s="134"/>
    </row>
    <row r="2" spans="1:10" ht="18.75">
      <c r="A2" s="27"/>
      <c r="B2" s="1"/>
      <c r="C2" s="1"/>
      <c r="D2" s="1"/>
      <c r="E2" s="1"/>
      <c r="F2" s="135" t="s">
        <v>1389</v>
      </c>
      <c r="G2" s="1"/>
      <c r="H2" s="1"/>
      <c r="I2" s="1"/>
      <c r="J2" s="136"/>
    </row>
    <row r="3" spans="1:10">
      <c r="A3" s="27"/>
      <c r="B3" s="1"/>
      <c r="C3" s="1"/>
      <c r="D3" s="1"/>
      <c r="E3" s="1"/>
      <c r="F3" s="2" t="s">
        <v>1390</v>
      </c>
      <c r="G3" s="1"/>
      <c r="H3" s="1"/>
      <c r="I3" s="1"/>
      <c r="J3" s="136"/>
    </row>
    <row r="4" spans="1:10">
      <c r="A4" s="27"/>
      <c r="B4" s="1"/>
      <c r="C4" s="1"/>
      <c r="D4" s="1"/>
      <c r="E4" s="1"/>
      <c r="F4" s="67" t="s">
        <v>1391</v>
      </c>
      <c r="G4" s="1"/>
      <c r="H4" s="1"/>
      <c r="I4" s="1"/>
      <c r="J4" s="136"/>
    </row>
    <row r="5" spans="1:10" ht="18.75" thickBot="1">
      <c r="A5" s="137"/>
      <c r="B5" s="138"/>
      <c r="C5" s="139"/>
      <c r="D5" s="139"/>
      <c r="E5" s="139"/>
      <c r="F5" s="140" t="s">
        <v>1392</v>
      </c>
      <c r="G5" s="139"/>
      <c r="H5" s="139"/>
      <c r="I5" s="139"/>
      <c r="J5" s="141"/>
    </row>
    <row r="6" spans="1:10">
      <c r="A6" s="27"/>
      <c r="B6" s="2" t="s">
        <v>167</v>
      </c>
      <c r="C6" s="142" t="s">
        <v>2292</v>
      </c>
      <c r="D6" s="142"/>
      <c r="E6" s="142"/>
      <c r="F6" s="142"/>
      <c r="G6" s="142"/>
      <c r="H6" s="142"/>
      <c r="I6" s="142"/>
      <c r="J6" s="143"/>
    </row>
    <row r="7" spans="1:10">
      <c r="A7" s="27"/>
      <c r="B7" s="2" t="s">
        <v>168</v>
      </c>
      <c r="C7" s="144" t="s">
        <v>2224</v>
      </c>
      <c r="D7" s="144"/>
      <c r="E7" s="2" t="s">
        <v>2225</v>
      </c>
      <c r="F7" s="145" t="s">
        <v>2305</v>
      </c>
      <c r="G7" s="44"/>
      <c r="H7" s="1"/>
      <c r="I7" s="1"/>
      <c r="J7" s="136"/>
    </row>
    <row r="8" spans="1:10">
      <c r="A8" s="28"/>
      <c r="B8" s="3" t="s">
        <v>170</v>
      </c>
      <c r="C8" s="146" t="s">
        <v>2314</v>
      </c>
      <c r="D8" s="146"/>
      <c r="E8" s="146"/>
      <c r="F8" s="146"/>
      <c r="G8" s="146"/>
      <c r="H8" s="3" t="s">
        <v>171</v>
      </c>
      <c r="I8" s="146">
        <v>2</v>
      </c>
      <c r="J8" s="147" t="s">
        <v>172</v>
      </c>
    </row>
    <row r="9" spans="1:10">
      <c r="A9" s="29" t="s">
        <v>247</v>
      </c>
      <c r="B9" s="29" t="s">
        <v>248</v>
      </c>
      <c r="C9" s="148" t="s">
        <v>173</v>
      </c>
      <c r="D9" s="149"/>
      <c r="E9" s="150"/>
      <c r="F9" s="26"/>
      <c r="G9" s="26"/>
      <c r="H9" s="150"/>
      <c r="I9" s="149"/>
      <c r="J9" s="134"/>
    </row>
    <row r="10" spans="1:10">
      <c r="A10" s="30" t="s">
        <v>174</v>
      </c>
      <c r="B10" s="31"/>
      <c r="C10" s="151" t="s">
        <v>175</v>
      </c>
      <c r="D10" s="60"/>
      <c r="E10" s="60"/>
      <c r="F10" s="60"/>
      <c r="G10" s="60"/>
      <c r="H10" s="60"/>
      <c r="I10" s="3" t="s">
        <v>176</v>
      </c>
      <c r="J10" s="152"/>
    </row>
    <row r="11" spans="1:10">
      <c r="A11" s="34" t="str">
        <f>+'Quotation Sheet'!A2</f>
        <v xml:space="preserve">  14 / 01</v>
      </c>
      <c r="B11" s="35" t="str">
        <f>+'Quotation Sheet'!B2</f>
        <v>Ljubljana</v>
      </c>
      <c r="C11" s="25" t="s">
        <v>2226</v>
      </c>
      <c r="D11" s="154"/>
      <c r="E11" s="42"/>
      <c r="F11" s="149"/>
      <c r="G11" s="42"/>
      <c r="H11" s="42"/>
      <c r="I11" s="844" t="s">
        <v>2237</v>
      </c>
      <c r="J11" s="845"/>
    </row>
    <row r="12" spans="1:10">
      <c r="A12" s="36" t="str">
        <f>+'Quotation Sheet'!C2</f>
        <v xml:space="preserve">Plaza 4* or similar </v>
      </c>
      <c r="B12" s="37"/>
      <c r="C12" s="28" t="s">
        <v>2287</v>
      </c>
      <c r="D12" s="43"/>
      <c r="E12" s="3"/>
      <c r="F12" s="43"/>
      <c r="G12" s="43"/>
      <c r="H12" s="43"/>
      <c r="I12" s="60" t="s">
        <v>2247</v>
      </c>
      <c r="J12" s="846"/>
    </row>
    <row r="13" spans="1:10">
      <c r="A13" s="34" t="str">
        <f>+'Quotation Sheet'!A3</f>
        <v xml:space="preserve">  15 / 01</v>
      </c>
      <c r="B13" s="35" t="str">
        <f>+'Quotation Sheet'!B3</f>
        <v>Zadar</v>
      </c>
      <c r="C13" s="27" t="s">
        <v>2227</v>
      </c>
      <c r="D13" s="157"/>
      <c r="E13" s="1"/>
      <c r="F13" s="44"/>
      <c r="G13" s="44"/>
      <c r="H13" s="523"/>
      <c r="I13" s="163" t="s">
        <v>2238</v>
      </c>
      <c r="J13" s="848"/>
    </row>
    <row r="14" spans="1:10">
      <c r="A14" s="36" t="str">
        <f>+'Quotation Sheet'!C3</f>
        <v xml:space="preserve">Pinija 4* or similar </v>
      </c>
      <c r="B14" s="37"/>
      <c r="C14" s="28" t="s">
        <v>2228</v>
      </c>
      <c r="D14" s="44"/>
      <c r="E14" s="1"/>
      <c r="F14" s="1"/>
      <c r="G14" s="2"/>
      <c r="H14" s="66"/>
      <c r="I14" s="60" t="s">
        <v>2248</v>
      </c>
      <c r="J14" s="848"/>
    </row>
    <row r="15" spans="1:10">
      <c r="A15" s="34" t="str">
        <f>+'Quotation Sheet'!A4</f>
        <v xml:space="preserve">  16 / 01</v>
      </c>
      <c r="B15" s="36" t="str">
        <f>+'Quotation Sheet'!B4</f>
        <v>Dubrovnik</v>
      </c>
      <c r="C15" s="52" t="s">
        <v>2288</v>
      </c>
      <c r="D15" s="154"/>
      <c r="E15" s="42"/>
      <c r="F15" s="26"/>
      <c r="G15" s="42"/>
      <c r="H15" s="42"/>
      <c r="I15" s="163" t="s">
        <v>2249</v>
      </c>
      <c r="J15" s="845"/>
    </row>
    <row r="16" spans="1:10">
      <c r="A16" s="36" t="str">
        <f>+'Quotation Sheet'!C4</f>
        <v xml:space="preserve">Croatia 5* , Rixos , Radisson Blu or similar </v>
      </c>
      <c r="B16" s="64"/>
      <c r="C16" s="165" t="s">
        <v>2229</v>
      </c>
      <c r="D16" s="43"/>
      <c r="E16" s="43"/>
      <c r="F16" s="160"/>
      <c r="G16" s="43"/>
      <c r="H16" s="3"/>
      <c r="I16" s="524" t="s">
        <v>2239</v>
      </c>
      <c r="J16" s="849"/>
    </row>
    <row r="17" spans="1:10">
      <c r="A17" s="34" t="str">
        <f>+'Quotation Sheet'!A5</f>
        <v xml:space="preserve">  17 / 01</v>
      </c>
      <c r="B17" s="35" t="str">
        <f>+'Quotation Sheet'!B5</f>
        <v>Split</v>
      </c>
      <c r="C17" s="164" t="s">
        <v>2289</v>
      </c>
      <c r="D17" s="44"/>
      <c r="E17" s="44"/>
      <c r="F17" s="44"/>
      <c r="G17" s="44"/>
      <c r="H17" s="2"/>
      <c r="I17" s="847" t="s">
        <v>2244</v>
      </c>
      <c r="J17" s="848"/>
    </row>
    <row r="18" spans="1:10">
      <c r="A18" s="36" t="str">
        <f>+'Quotation Sheet'!C5</f>
        <v>Atrium 5* or President Solin 5*</v>
      </c>
      <c r="B18" s="37"/>
      <c r="C18" s="27" t="s">
        <v>2230</v>
      </c>
      <c r="D18" s="43"/>
      <c r="E18" s="43"/>
      <c r="F18" s="43"/>
      <c r="G18" s="43"/>
      <c r="H18" s="43"/>
      <c r="I18" s="525" t="s">
        <v>2291</v>
      </c>
      <c r="J18" s="849"/>
    </row>
    <row r="19" spans="1:10">
      <c r="A19" s="34" t="str">
        <f>+'Quotation Sheet'!A6</f>
        <v xml:space="preserve">  18 / 01</v>
      </c>
      <c r="B19" s="35" t="str">
        <f>+'Quotation Sheet'!B6</f>
        <v xml:space="preserve">Plitvice </v>
      </c>
      <c r="C19" s="52" t="s">
        <v>2234</v>
      </c>
      <c r="D19" s="42"/>
      <c r="E19" s="66"/>
      <c r="F19" s="48"/>
      <c r="G19" s="42"/>
      <c r="H19" s="42"/>
      <c r="I19" s="847" t="s">
        <v>2245</v>
      </c>
      <c r="J19" s="845"/>
    </row>
    <row r="20" spans="1:10">
      <c r="A20" s="36" t="str">
        <f>+'Quotation Sheet'!C6</f>
        <v>Jezero , Plitvice , Grabovac</v>
      </c>
      <c r="B20" s="37"/>
      <c r="C20" s="164" t="s">
        <v>2235</v>
      </c>
      <c r="D20" s="44"/>
      <c r="E20" s="66"/>
      <c r="F20" s="44"/>
      <c r="G20" s="44"/>
      <c r="H20" s="1" t="s">
        <v>2246</v>
      </c>
      <c r="I20" s="525"/>
      <c r="J20" s="849"/>
    </row>
    <row r="21" spans="1:10">
      <c r="A21" s="34" t="str">
        <f>+'Quotation Sheet'!A7</f>
        <v xml:space="preserve">  19 / 01</v>
      </c>
      <c r="B21" s="36" t="str">
        <f>+'Quotation Sheet'!B7</f>
        <v>Zagreb</v>
      </c>
      <c r="C21" s="52" t="s">
        <v>2236</v>
      </c>
      <c r="D21" s="42"/>
      <c r="E21" s="42"/>
      <c r="F21" s="48"/>
      <c r="G21" s="48"/>
      <c r="H21" s="42"/>
      <c r="I21" s="872" t="s">
        <v>2283</v>
      </c>
      <c r="J21" s="845"/>
    </row>
    <row r="22" spans="1:10">
      <c r="A22" s="36" t="str">
        <f>+'Quotation Sheet'!C7</f>
        <v>Westin 5*</v>
      </c>
      <c r="B22" s="64"/>
      <c r="C22" s="164" t="s">
        <v>2231</v>
      </c>
      <c r="D22" s="44"/>
      <c r="E22" s="44"/>
      <c r="F22" s="65"/>
      <c r="G22" s="44"/>
      <c r="H22" s="44"/>
      <c r="I22" s="463" t="s">
        <v>2240</v>
      </c>
      <c r="J22" s="848"/>
    </row>
    <row r="23" spans="1:10">
      <c r="A23" s="34" t="str">
        <f>+'Quotation Sheet'!A8</f>
        <v xml:space="preserve">  20 / 01</v>
      </c>
      <c r="B23" s="36" t="str">
        <f>+'Quotation Sheet'!B8</f>
        <v>Vienna</v>
      </c>
      <c r="C23" s="52" t="s">
        <v>2290</v>
      </c>
      <c r="D23" s="154"/>
      <c r="E23" s="42"/>
      <c r="F23" s="26"/>
      <c r="G23" s="42"/>
      <c r="H23" s="42"/>
      <c r="I23" s="844" t="s">
        <v>2241</v>
      </c>
      <c r="J23" s="845"/>
    </row>
    <row r="24" spans="1:10">
      <c r="A24" s="36" t="str">
        <f>+'Quotation Sheet'!C8</f>
        <v>NH Vienna Airport</v>
      </c>
      <c r="B24" s="64"/>
      <c r="C24" s="165" t="s">
        <v>2232</v>
      </c>
      <c r="D24" s="43"/>
      <c r="E24" s="43"/>
      <c r="F24" s="160"/>
      <c r="G24" s="43"/>
      <c r="H24" s="43"/>
      <c r="I24" s="524" t="s">
        <v>2242</v>
      </c>
      <c r="J24" s="849"/>
    </row>
    <row r="25" spans="1:10">
      <c r="A25" s="34" t="str">
        <f>+'Quotation Sheet'!A9</f>
        <v xml:space="preserve">  21 / 01</v>
      </c>
      <c r="B25" s="35" t="str">
        <f>+'Quotation Sheet'!B9</f>
        <v xml:space="preserve">VIE/TPE </v>
      </c>
      <c r="C25" s="164" t="s">
        <v>2233</v>
      </c>
      <c r="D25" s="44"/>
      <c r="E25" s="44"/>
      <c r="F25" s="44"/>
      <c r="G25" s="44"/>
      <c r="H25" s="44"/>
      <c r="I25" s="163" t="s">
        <v>2243</v>
      </c>
      <c r="J25" s="158"/>
    </row>
    <row r="26" spans="1:10">
      <c r="A26" s="36" t="str">
        <f>+'Quotation Sheet'!C9</f>
        <v>END OF SERVICE</v>
      </c>
      <c r="B26" s="37"/>
      <c r="C26" s="871" t="s">
        <v>2273</v>
      </c>
      <c r="D26" s="43"/>
      <c r="E26" s="43"/>
      <c r="F26" s="43"/>
      <c r="G26" s="43"/>
      <c r="H26" s="43"/>
      <c r="I26" s="43"/>
      <c r="J26" s="73"/>
    </row>
    <row r="27" spans="1:10">
      <c r="A27" s="34" t="str">
        <f>+'Quotation Sheet'!A10</f>
        <v xml:space="preserve"> D 10</v>
      </c>
      <c r="B27" s="35" t="str">
        <f>+'Quotation Sheet'!B10</f>
        <v xml:space="preserve">        </v>
      </c>
      <c r="C27" s="46"/>
      <c r="D27" s="42"/>
      <c r="E27" s="66"/>
      <c r="F27" s="48"/>
      <c r="G27" s="42"/>
      <c r="H27" s="42"/>
      <c r="I27" s="65"/>
      <c r="J27" s="71"/>
    </row>
    <row r="28" spans="1:10">
      <c r="A28" s="36" t="str">
        <f>+'Quotation Sheet'!C10</f>
        <v xml:space="preserve"> </v>
      </c>
      <c r="B28" s="37"/>
      <c r="C28" s="47"/>
      <c r="D28" s="44"/>
      <c r="E28" s="66"/>
      <c r="F28" s="44"/>
      <c r="G28" s="44"/>
      <c r="H28" s="44"/>
      <c r="I28" s="43"/>
      <c r="J28" s="73"/>
    </row>
    <row r="29" spans="1:10">
      <c r="A29" s="34" t="str">
        <f>+'Quotation Sheet'!A11</f>
        <v xml:space="preserve"> D 11</v>
      </c>
      <c r="B29" s="36" t="str">
        <f>+'Quotation Sheet'!B11</f>
        <v xml:space="preserve"> </v>
      </c>
      <c r="C29" s="870" t="s">
        <v>2293</v>
      </c>
      <c r="D29" s="42"/>
      <c r="E29" s="42"/>
      <c r="F29" s="48"/>
      <c r="G29" s="48"/>
      <c r="H29" s="42"/>
      <c r="I29" s="65"/>
      <c r="J29" s="158"/>
    </row>
    <row r="30" spans="1:10">
      <c r="A30" s="36" t="str">
        <f>+'Quotation Sheet'!C11</f>
        <v xml:space="preserve">  </v>
      </c>
      <c r="B30" s="64"/>
      <c r="C30" s="47"/>
      <c r="D30" s="44"/>
      <c r="E30" s="44"/>
      <c r="F30" s="65"/>
      <c r="G30" s="44"/>
      <c r="H30" s="44"/>
      <c r="I30" s="2"/>
      <c r="J30" s="158"/>
    </row>
    <row r="31" spans="1:10">
      <c r="A31" s="34" t="str">
        <f>+'Quotation Sheet'!A12</f>
        <v xml:space="preserve"> D 12</v>
      </c>
      <c r="B31" s="36" t="str">
        <f>+'Quotation Sheet'!B12</f>
        <v xml:space="preserve"> </v>
      </c>
      <c r="C31" s="46"/>
      <c r="D31" s="42"/>
      <c r="E31" s="42"/>
      <c r="F31" s="42"/>
      <c r="G31" s="42"/>
      <c r="H31" s="42"/>
      <c r="I31" s="159"/>
      <c r="J31" s="71"/>
    </row>
    <row r="32" spans="1:10">
      <c r="A32" s="36" t="str">
        <f>+'Quotation Sheet'!C12</f>
        <v xml:space="preserve"> </v>
      </c>
      <c r="B32" s="64"/>
      <c r="C32" s="162"/>
      <c r="D32" s="44"/>
      <c r="E32" s="163"/>
      <c r="F32" s="44"/>
      <c r="G32" s="44"/>
      <c r="H32" s="44"/>
      <c r="I32" s="44"/>
      <c r="J32" s="158"/>
    </row>
    <row r="33" spans="1:10">
      <c r="A33" s="34" t="str">
        <f>+'Quotation Sheet'!A13</f>
        <v xml:space="preserve"> D 13</v>
      </c>
      <c r="B33" s="36" t="str">
        <f>+'Quotation Sheet'!B13</f>
        <v xml:space="preserve"> </v>
      </c>
      <c r="C33" s="52"/>
      <c r="D33" s="42"/>
      <c r="E33" s="42"/>
      <c r="F33" s="42"/>
      <c r="G33" s="42"/>
      <c r="H33" s="42"/>
      <c r="I33" s="159"/>
      <c r="J33" s="71"/>
    </row>
    <row r="34" spans="1:10">
      <c r="A34" s="36" t="str">
        <f>+'Quotation Sheet'!C13</f>
        <v xml:space="preserve"> </v>
      </c>
      <c r="B34" s="64"/>
      <c r="C34" s="166" t="s">
        <v>2298</v>
      </c>
      <c r="D34" s="44"/>
      <c r="E34" s="66"/>
      <c r="F34" s="44"/>
      <c r="G34" s="66"/>
      <c r="H34" s="44"/>
      <c r="I34" s="44"/>
      <c r="J34" s="158"/>
    </row>
    <row r="35" spans="1:10">
      <c r="A35" s="34" t="str">
        <f>+'Quotation Sheet'!A14</f>
        <v xml:space="preserve"> D 14</v>
      </c>
      <c r="B35" s="36" t="str">
        <f>+'Quotation Sheet'!B14</f>
        <v xml:space="preserve"> </v>
      </c>
      <c r="C35" s="515" t="s">
        <v>2258</v>
      </c>
      <c r="D35" s="149"/>
      <c r="E35" s="149"/>
      <c r="F35" s="149"/>
      <c r="G35" s="149"/>
      <c r="H35" s="149"/>
      <c r="I35" s="149"/>
      <c r="J35" s="516"/>
    </row>
    <row r="36" spans="1:10">
      <c r="A36" s="36" t="str">
        <f>+'Quotation Sheet'!C14</f>
        <v xml:space="preserve"> </v>
      </c>
      <c r="B36" s="64"/>
      <c r="C36" s="166" t="s">
        <v>2294</v>
      </c>
      <c r="D36" s="2"/>
      <c r="E36" s="2"/>
      <c r="F36" s="2"/>
      <c r="G36" s="2"/>
      <c r="H36" s="2"/>
      <c r="I36" s="2"/>
      <c r="J36" s="517"/>
    </row>
    <row r="37" spans="1:10">
      <c r="A37" s="38" t="str">
        <f>+'Quotation Sheet'!A15</f>
        <v xml:space="preserve"> D 15</v>
      </c>
      <c r="B37" s="34" t="str">
        <f>+'Quotation Sheet'!B15</f>
        <v xml:space="preserve"> </v>
      </c>
      <c r="C37" s="70" t="s">
        <v>2259</v>
      </c>
      <c r="D37" s="42"/>
      <c r="E37" s="42"/>
      <c r="F37" s="42"/>
      <c r="G37" s="42"/>
      <c r="H37" s="42"/>
      <c r="I37" s="42"/>
      <c r="J37" s="71"/>
    </row>
    <row r="38" spans="1:10">
      <c r="A38" s="36" t="str">
        <f>+'Quotation Sheet'!C15</f>
        <v xml:space="preserve"> </v>
      </c>
      <c r="B38" s="37"/>
      <c r="C38" s="514" t="s">
        <v>2264</v>
      </c>
      <c r="D38" s="68"/>
      <c r="E38" s="60"/>
      <c r="F38" s="60"/>
      <c r="G38" s="60"/>
      <c r="H38" s="60"/>
      <c r="I38" s="60"/>
      <c r="J38" s="73"/>
    </row>
    <row r="39" spans="1:10">
      <c r="A39" s="34" t="str">
        <f>+'Quotation Sheet'!A16</f>
        <v xml:space="preserve"> D 16</v>
      </c>
      <c r="B39" s="35" t="str">
        <f>+'Quotation Sheet'!B16</f>
        <v xml:space="preserve"> </v>
      </c>
      <c r="C39" s="166" t="s">
        <v>2260</v>
      </c>
      <c r="D39" s="44"/>
      <c r="E39" s="44"/>
      <c r="F39" s="66"/>
      <c r="G39" s="66"/>
      <c r="H39" s="44"/>
      <c r="I39" s="65"/>
      <c r="J39" s="158"/>
    </row>
    <row r="40" spans="1:10">
      <c r="A40" s="36" t="str">
        <f>+'Quotation Sheet'!C16</f>
        <v xml:space="preserve"> </v>
      </c>
      <c r="B40" s="37"/>
      <c r="C40" s="155" t="s">
        <v>2261</v>
      </c>
      <c r="D40" s="44"/>
      <c r="E40" s="44"/>
      <c r="F40" s="65"/>
      <c r="G40" s="44"/>
      <c r="H40" s="44"/>
      <c r="I40" s="2"/>
      <c r="J40" s="158"/>
    </row>
    <row r="41" spans="1:10">
      <c r="A41" s="34" t="str">
        <f>+'Quotation Sheet'!A17</f>
        <v xml:space="preserve"> D 17</v>
      </c>
      <c r="B41" s="35" t="str">
        <f>+'Quotation Sheet'!B17</f>
        <v xml:space="preserve"> </v>
      </c>
      <c r="C41" s="25" t="s">
        <v>2262</v>
      </c>
      <c r="D41" s="42"/>
      <c r="E41" s="42"/>
      <c r="F41" s="42"/>
      <c r="G41" s="42"/>
      <c r="H41" s="42"/>
      <c r="I41" s="42"/>
      <c r="J41" s="71"/>
    </row>
    <row r="42" spans="1:10">
      <c r="A42" s="36" t="str">
        <f>+'Quotation Sheet'!C17</f>
        <v xml:space="preserve"> </v>
      </c>
      <c r="B42" s="37"/>
      <c r="C42" s="28" t="s">
        <v>2263</v>
      </c>
      <c r="D42" s="43"/>
      <c r="E42" s="43"/>
      <c r="F42" s="43"/>
      <c r="G42" s="43"/>
      <c r="H42" s="43"/>
      <c r="I42" s="43"/>
      <c r="J42" s="73"/>
    </row>
    <row r="43" spans="1:10">
      <c r="A43" s="34" t="str">
        <f>+'Quotation Sheet'!A18</f>
        <v xml:space="preserve"> D 18</v>
      </c>
      <c r="B43" s="35" t="str">
        <f>+'Quotation Sheet'!B18</f>
        <v xml:space="preserve"> </v>
      </c>
      <c r="C43" s="515"/>
      <c r="D43" s="149"/>
      <c r="E43" s="149"/>
      <c r="F43" s="149"/>
      <c r="G43" s="149"/>
      <c r="H43" s="149"/>
      <c r="I43" s="149"/>
      <c r="J43" s="516"/>
    </row>
    <row r="44" spans="1:10">
      <c r="A44" s="36" t="str">
        <f>+'Quotation Sheet'!C18</f>
        <v xml:space="preserve"> </v>
      </c>
      <c r="B44" s="37"/>
      <c r="C44" s="166"/>
      <c r="D44" s="2"/>
      <c r="E44" s="2"/>
      <c r="F44" s="2"/>
      <c r="G44" s="2"/>
      <c r="H44" s="2"/>
      <c r="I44" s="2"/>
      <c r="J44" s="517"/>
    </row>
    <row r="45" spans="1:10">
      <c r="A45" s="34" t="str">
        <f>+'Quotation Sheet'!A19</f>
        <v xml:space="preserve"> D 19</v>
      </c>
      <c r="B45" s="35" t="str">
        <f>+'Quotation Sheet'!B19</f>
        <v xml:space="preserve"> </v>
      </c>
      <c r="C45" s="70"/>
      <c r="D45" s="42"/>
      <c r="E45" s="42"/>
      <c r="F45" s="42"/>
      <c r="G45" s="42"/>
      <c r="H45" s="42"/>
      <c r="I45" s="42"/>
      <c r="J45" s="71"/>
    </row>
    <row r="46" spans="1:10">
      <c r="A46" s="36" t="str">
        <f>+'Quotation Sheet'!C19</f>
        <v xml:space="preserve"> </v>
      </c>
      <c r="B46" s="37"/>
      <c r="C46" s="514"/>
      <c r="D46" s="68"/>
      <c r="E46" s="60"/>
      <c r="F46" s="60"/>
      <c r="G46" s="60"/>
      <c r="H46" s="60"/>
      <c r="I46" s="60"/>
      <c r="J46" s="73"/>
    </row>
    <row r="47" spans="1:10">
      <c r="A47" s="34" t="str">
        <f>+'Quotation Sheet'!A20</f>
        <v xml:space="preserve"> D 20</v>
      </c>
      <c r="B47" s="35" t="str">
        <f>+'Quotation Sheet'!B20</f>
        <v xml:space="preserve"> </v>
      </c>
      <c r="C47" s="166"/>
      <c r="D47" s="44"/>
      <c r="E47" s="44"/>
      <c r="F47" s="66"/>
      <c r="G47" s="66"/>
      <c r="H47" s="44"/>
      <c r="I47" s="65"/>
      <c r="J47" s="158"/>
    </row>
    <row r="48" spans="1:10">
      <c r="A48" s="36" t="str">
        <f>+'Quotation Sheet'!C20</f>
        <v xml:space="preserve"> </v>
      </c>
      <c r="B48" s="37"/>
      <c r="C48" s="155"/>
      <c r="D48" s="44"/>
      <c r="E48" s="44"/>
      <c r="F48" s="65"/>
      <c r="G48" s="44"/>
      <c r="H48" s="44"/>
      <c r="I48" s="2"/>
      <c r="J48" s="158"/>
    </row>
    <row r="49" spans="1:10">
      <c r="A49" s="34" t="str">
        <f>+'Quotation Sheet'!A21</f>
        <v xml:space="preserve"> D 21</v>
      </c>
      <c r="B49" s="35" t="str">
        <f>+'Quotation Sheet'!B21</f>
        <v xml:space="preserve"> </v>
      </c>
      <c r="C49" s="25"/>
      <c r="D49" s="42"/>
      <c r="E49" s="42"/>
      <c r="F49" s="42"/>
      <c r="G49" s="42"/>
      <c r="H49" s="42"/>
      <c r="I49" s="42"/>
      <c r="J49" s="71"/>
    </row>
    <row r="50" spans="1:10">
      <c r="A50" s="36" t="str">
        <f>+'Quotation Sheet'!C21</f>
        <v xml:space="preserve"> </v>
      </c>
      <c r="B50" s="37"/>
      <c r="C50" s="28"/>
      <c r="D50" s="43"/>
      <c r="E50" s="43"/>
      <c r="F50" s="43"/>
      <c r="G50" s="43"/>
      <c r="H50" s="43"/>
      <c r="I50" s="43"/>
      <c r="J50" s="73"/>
    </row>
    <row r="51" spans="1:10" ht="18.75">
      <c r="A51" s="1"/>
      <c r="B51" s="1"/>
      <c r="C51" s="1"/>
      <c r="D51" s="1"/>
      <c r="E51" s="1"/>
      <c r="F51" s="133" t="s">
        <v>1388</v>
      </c>
      <c r="G51" s="26"/>
      <c r="H51" s="26"/>
      <c r="I51" s="26"/>
      <c r="J51" s="134"/>
    </row>
    <row r="52" spans="1:10" ht="18.75">
      <c r="A52" s="1"/>
      <c r="B52" s="1"/>
      <c r="C52" s="1"/>
      <c r="D52" s="1"/>
      <c r="E52" s="1"/>
      <c r="F52" s="135" t="s">
        <v>1389</v>
      </c>
      <c r="G52" s="1"/>
      <c r="H52" s="1"/>
      <c r="I52" s="1"/>
      <c r="J52" s="136"/>
    </row>
    <row r="53" spans="1:10">
      <c r="A53" s="1"/>
      <c r="B53" s="1"/>
      <c r="C53" s="1"/>
      <c r="D53" s="1"/>
      <c r="E53" s="1"/>
      <c r="F53" s="2" t="s">
        <v>1390</v>
      </c>
      <c r="G53" s="1"/>
      <c r="H53" s="1"/>
      <c r="I53" s="1"/>
      <c r="J53" s="136"/>
    </row>
    <row r="54" spans="1:10">
      <c r="F54" s="67" t="s">
        <v>1391</v>
      </c>
      <c r="G54" s="1"/>
      <c r="H54" s="1"/>
      <c r="I54" s="1"/>
      <c r="J54" s="136"/>
    </row>
    <row r="55" spans="1:10" ht="18.75" thickBot="1">
      <c r="A55" s="139"/>
      <c r="B55" s="138"/>
      <c r="C55" s="139"/>
      <c r="D55" s="139"/>
      <c r="E55" s="139"/>
      <c r="F55" s="140" t="s">
        <v>1392</v>
      </c>
      <c r="G55" s="139"/>
      <c r="H55" s="139"/>
      <c r="I55" s="139"/>
      <c r="J55" s="141"/>
    </row>
    <row r="56" spans="1:10">
      <c r="A56" s="12"/>
      <c r="B56" s="32" t="s">
        <v>167</v>
      </c>
      <c r="C56" s="501" t="str">
        <f>+C6</f>
        <v>Cola / 淑楨                                       TEL : 02-25267-2898                 FAX : 02-2521-6686</v>
      </c>
      <c r="D56" s="501"/>
      <c r="E56" s="501"/>
      <c r="F56" s="501"/>
      <c r="G56" s="501"/>
      <c r="H56" s="502"/>
      <c r="I56" s="502"/>
      <c r="J56" s="15"/>
    </row>
    <row r="57" spans="1:10">
      <c r="A57" s="12"/>
      <c r="B57" s="10" t="s">
        <v>168</v>
      </c>
      <c r="C57" s="503" t="str">
        <f>+C7</f>
        <v>EETS/TPE/Jerry</v>
      </c>
      <c r="D57" s="503"/>
      <c r="E57" s="503"/>
      <c r="F57" s="503"/>
      <c r="G57" s="504"/>
      <c r="H57" s="504"/>
      <c r="I57" s="504"/>
      <c r="J57" s="15"/>
    </row>
    <row r="58" spans="1:10">
      <c r="A58" s="12"/>
      <c r="B58" s="32" t="s">
        <v>169</v>
      </c>
      <c r="C58" s="505" t="str">
        <f>+F7</f>
        <v>2015/OCT/02</v>
      </c>
      <c r="D58" s="503"/>
      <c r="E58" s="503"/>
      <c r="F58" s="503"/>
      <c r="G58" s="504"/>
      <c r="H58" s="504"/>
      <c r="I58" s="504"/>
      <c r="J58" s="15"/>
    </row>
    <row r="59" spans="1:10">
      <c r="A59" s="12"/>
      <c r="B59" s="12"/>
      <c r="C59" s="15"/>
      <c r="D59" s="15"/>
      <c r="E59" s="12"/>
      <c r="F59" s="12"/>
      <c r="G59" s="12"/>
      <c r="H59" s="12"/>
      <c r="I59" s="12"/>
      <c r="J59" s="12"/>
    </row>
    <row r="60" spans="1:10" ht="16.5" thickBot="1">
      <c r="A60" s="12"/>
      <c r="B60" s="13" t="s">
        <v>177</v>
      </c>
      <c r="C60" s="506" t="str">
        <f>+C8</f>
        <v>#0113 WS VIE-VIE 10D CI CS Low Coach R1</v>
      </c>
      <c r="D60" s="506"/>
      <c r="E60" s="506"/>
      <c r="F60" s="506"/>
      <c r="G60" s="506"/>
      <c r="H60" s="506">
        <f>+I8</f>
        <v>2</v>
      </c>
      <c r="I60" s="33" t="str">
        <f>+J8</f>
        <v>PAGE(S)</v>
      </c>
      <c r="J60" s="12"/>
    </row>
    <row r="61" spans="1:10">
      <c r="A61" s="12"/>
      <c r="B61" s="10" t="s">
        <v>610</v>
      </c>
      <c r="C61" s="10"/>
      <c r="D61" s="11" t="s">
        <v>303</v>
      </c>
      <c r="E61" s="11"/>
      <c r="F61" s="12"/>
      <c r="G61" s="12"/>
      <c r="H61" s="12"/>
      <c r="I61" s="12"/>
      <c r="J61" s="12"/>
    </row>
    <row r="62" spans="1:10">
      <c r="A62" s="12"/>
      <c r="B62" s="12"/>
      <c r="C62" s="12" t="s">
        <v>274</v>
      </c>
      <c r="D62" s="12" t="s">
        <v>275</v>
      </c>
      <c r="E62" s="12" t="s">
        <v>157</v>
      </c>
      <c r="F62" s="12" t="s">
        <v>158</v>
      </c>
      <c r="G62" s="12" t="s">
        <v>2284</v>
      </c>
      <c r="H62" s="12"/>
      <c r="I62" s="12"/>
    </row>
    <row r="63" spans="1:10">
      <c r="A63" s="12"/>
      <c r="B63" s="10" t="s">
        <v>302</v>
      </c>
      <c r="C63" s="507" t="str">
        <f>+'Quotation Sheet'!C31</f>
        <v>735.-</v>
      </c>
      <c r="D63" s="507" t="str">
        <f>+'Quotation Sheet'!D31</f>
        <v>657.-</v>
      </c>
      <c r="E63" s="507" t="str">
        <f>+'Quotation Sheet'!E31</f>
        <v>622.-</v>
      </c>
      <c r="F63" s="507" t="str">
        <f>+'Quotation Sheet'!F31</f>
        <v>613.-</v>
      </c>
      <c r="G63" s="507" t="str">
        <f>+'Quotation Sheet'!G31</f>
        <v>594.-</v>
      </c>
      <c r="H63" s="507" t="str">
        <f>+'Quotation Sheet'!H31</f>
        <v xml:space="preserve"> </v>
      </c>
      <c r="I63" s="507" t="str">
        <f>+'Quotation Sheet'!I31</f>
        <v xml:space="preserve"> </v>
      </c>
    </row>
    <row r="64" spans="1:10" ht="16.5" thickBot="1">
      <c r="A64" s="12"/>
      <c r="B64" s="11"/>
      <c r="C64" s="12" t="s">
        <v>615</v>
      </c>
      <c r="D64" s="22"/>
      <c r="E64" s="22"/>
      <c r="F64" s="508" t="str">
        <f>+'Quotation Sheet'!M31</f>
        <v>220.-</v>
      </c>
      <c r="G64" s="10" t="s">
        <v>302</v>
      </c>
      <c r="H64" s="10" t="s">
        <v>213</v>
      </c>
      <c r="I64" s="12"/>
      <c r="J64" s="12"/>
    </row>
    <row r="65" spans="1:10">
      <c r="A65" s="12"/>
      <c r="C65" s="12"/>
      <c r="E65" s="167"/>
      <c r="F65" s="17"/>
      <c r="G65" s="12"/>
      <c r="J65" s="17"/>
    </row>
    <row r="66" spans="1:10">
      <c r="A66" s="12"/>
      <c r="B66" s="10" t="s">
        <v>302</v>
      </c>
      <c r="C66" s="507" t="str">
        <f>+'Quotation Sheet'!J31</f>
        <v xml:space="preserve"> </v>
      </c>
      <c r="D66" s="507" t="str">
        <f>+'Quotation Sheet'!C38</f>
        <v xml:space="preserve"> </v>
      </c>
      <c r="E66" s="507" t="str">
        <f>+'Quotation Sheet'!D38</f>
        <v xml:space="preserve"> </v>
      </c>
      <c r="F66" s="507" t="str">
        <f>+'Quotation Sheet'!E38</f>
        <v xml:space="preserve"> </v>
      </c>
      <c r="G66" s="507" t="str">
        <f>+'Quotation Sheet'!F38</f>
        <v xml:space="preserve"> </v>
      </c>
      <c r="H66" s="507" t="str">
        <f>+'Quotation Sheet'!G38</f>
        <v xml:space="preserve"> </v>
      </c>
      <c r="I66" s="507" t="str">
        <f>+'Quotation Sheet'!H38</f>
        <v xml:space="preserve"> </v>
      </c>
    </row>
    <row r="67" spans="1:10">
      <c r="A67" s="12"/>
      <c r="B67" s="18"/>
      <c r="C67" s="168" t="s">
        <v>611</v>
      </c>
      <c r="D67" s="12"/>
      <c r="E67" s="169" t="s">
        <v>2295</v>
      </c>
      <c r="F67" s="12" t="s">
        <v>613</v>
      </c>
      <c r="G67" s="169" t="s">
        <v>2296</v>
      </c>
      <c r="H67" s="18"/>
      <c r="I67" s="18"/>
      <c r="J67" s="12"/>
    </row>
    <row r="68" spans="1:10">
      <c r="A68" s="12"/>
      <c r="B68" s="12" t="s">
        <v>616</v>
      </c>
      <c r="C68" s="12"/>
      <c r="D68" s="12"/>
      <c r="E68" s="12"/>
      <c r="F68" s="12"/>
      <c r="G68" s="12"/>
      <c r="H68" s="12"/>
      <c r="I68" s="12"/>
      <c r="J68" s="12"/>
    </row>
    <row r="69" spans="1:10" ht="19.5" thickBot="1">
      <c r="A69" s="12"/>
      <c r="B69" s="226" t="s">
        <v>617</v>
      </c>
      <c r="C69" s="12"/>
      <c r="D69" s="12"/>
      <c r="E69" s="12"/>
      <c r="F69" s="12"/>
      <c r="G69" s="39">
        <v>7</v>
      </c>
      <c r="H69" s="21" t="s">
        <v>1385</v>
      </c>
      <c r="I69" s="12"/>
      <c r="J69" s="12"/>
    </row>
    <row r="70" spans="1:10">
      <c r="A70" s="12"/>
      <c r="B70" s="509" t="str">
        <f>+'Quotation Sheet'!B2</f>
        <v>Ljubljana</v>
      </c>
      <c r="C70" s="509" t="str">
        <f>+'Quotation Sheet'!C2</f>
        <v xml:space="preserve">Plaza 4* or similar </v>
      </c>
      <c r="D70" s="509"/>
      <c r="E70" s="509" t="str">
        <f>+'Quotation Sheet'!B3</f>
        <v>Zadar</v>
      </c>
      <c r="F70" s="509" t="str">
        <f>+'Quotation Sheet'!C3</f>
        <v xml:space="preserve">Pinija 4* or similar </v>
      </c>
      <c r="G70" s="509"/>
      <c r="H70" s="509" t="str">
        <f>+'Quotation Sheet'!B4</f>
        <v>Dubrovnik</v>
      </c>
      <c r="I70" s="509" t="str">
        <f>+'Quotation Sheet'!C4</f>
        <v xml:space="preserve">Croatia 5* , Rixos , Radisson Blu or similar </v>
      </c>
      <c r="J70" s="503"/>
    </row>
    <row r="71" spans="1:10">
      <c r="A71" s="12"/>
      <c r="B71" s="509" t="str">
        <f>+'Quotation Sheet'!B5</f>
        <v>Split</v>
      </c>
      <c r="C71" s="509" t="str">
        <f>+'Quotation Sheet'!C5</f>
        <v>Atrium 5* or President Solin 5*</v>
      </c>
      <c r="D71" s="509"/>
      <c r="E71" s="510" t="str">
        <f>+'Quotation Sheet'!B6</f>
        <v xml:space="preserve">Plitvice </v>
      </c>
      <c r="F71" s="509" t="str">
        <f>+'Quotation Sheet'!C6</f>
        <v>Jezero , Plitvice , Grabovac</v>
      </c>
      <c r="G71" s="509"/>
      <c r="H71" s="509" t="str">
        <f>+'Quotation Sheet'!B7</f>
        <v>Zagreb</v>
      </c>
      <c r="I71" s="509" t="str">
        <f>+'Quotation Sheet'!C7</f>
        <v>Westin 5*</v>
      </c>
      <c r="J71" s="503"/>
    </row>
    <row r="72" spans="1:10">
      <c r="A72" s="12"/>
      <c r="B72" s="509" t="str">
        <f>+'Quotation Sheet'!B8</f>
        <v>Vienna</v>
      </c>
      <c r="C72" s="509" t="str">
        <f>+'Quotation Sheet'!C8</f>
        <v>NH Vienna Airport</v>
      </c>
      <c r="D72" s="509"/>
      <c r="E72" s="509" t="str">
        <f>+'Quotation Sheet'!B9</f>
        <v xml:space="preserve">VIE/TPE </v>
      </c>
      <c r="F72" s="509" t="str">
        <f>+'Quotation Sheet'!C9</f>
        <v>END OF SERVICE</v>
      </c>
      <c r="G72" s="509"/>
      <c r="H72" s="509" t="str">
        <f>+'Quotation Sheet'!B10</f>
        <v xml:space="preserve">        </v>
      </c>
      <c r="I72" s="509" t="str">
        <f>+'Quotation Sheet'!C10</f>
        <v xml:space="preserve"> </v>
      </c>
      <c r="J72" s="503"/>
    </row>
    <row r="73" spans="1:10">
      <c r="A73" s="12"/>
      <c r="B73" s="509" t="str">
        <f>+'Quotation Sheet'!B11</f>
        <v xml:space="preserve"> </v>
      </c>
      <c r="C73" s="509" t="str">
        <f>+'Quotation Sheet'!C11</f>
        <v xml:space="preserve">  </v>
      </c>
      <c r="D73" s="509"/>
      <c r="E73" s="509" t="str">
        <f>+'Quotation Sheet'!B12</f>
        <v xml:space="preserve"> </v>
      </c>
      <c r="F73" s="509" t="str">
        <f>+'Quotation Sheet'!C12</f>
        <v xml:space="preserve"> </v>
      </c>
      <c r="G73" s="509"/>
      <c r="H73" s="509" t="str">
        <f>+'Quotation Sheet'!B13</f>
        <v xml:space="preserve"> </v>
      </c>
      <c r="I73" s="509" t="str">
        <f>+'Quotation Sheet'!C13</f>
        <v xml:space="preserve"> </v>
      </c>
      <c r="J73" s="503"/>
    </row>
    <row r="74" spans="1:10">
      <c r="A74" s="12"/>
      <c r="B74" s="509" t="str">
        <f>+'Quotation Sheet'!B14</f>
        <v xml:space="preserve"> </v>
      </c>
      <c r="C74" s="509" t="str">
        <f>+'Quotation Sheet'!C14</f>
        <v xml:space="preserve"> </v>
      </c>
      <c r="D74" s="509"/>
      <c r="E74" s="509" t="str">
        <f>+'Quotation Sheet'!B15</f>
        <v xml:space="preserve"> </v>
      </c>
      <c r="F74" s="509" t="str">
        <f>+'Quotation Sheet'!C15</f>
        <v xml:space="preserve"> </v>
      </c>
      <c r="G74" s="509"/>
      <c r="H74" s="509" t="str">
        <f>+'Quotation Sheet'!B16</f>
        <v xml:space="preserve"> </v>
      </c>
      <c r="I74" s="509" t="str">
        <f>+'Quotation Sheet'!C16</f>
        <v xml:space="preserve"> </v>
      </c>
      <c r="J74" s="503"/>
    </row>
    <row r="75" spans="1:10">
      <c r="A75" s="12"/>
      <c r="B75" s="509" t="str">
        <f>+'Quotation Sheet'!B17</f>
        <v xml:space="preserve"> </v>
      </c>
      <c r="C75" s="509" t="str">
        <f>+'Quotation Sheet'!C17</f>
        <v xml:space="preserve"> </v>
      </c>
      <c r="D75" s="509"/>
      <c r="E75" s="509" t="str">
        <f>+'Quotation Sheet'!B18</f>
        <v xml:space="preserve"> </v>
      </c>
      <c r="F75" s="509" t="str">
        <f>+'Quotation Sheet'!C18</f>
        <v xml:space="preserve"> </v>
      </c>
      <c r="G75" s="509"/>
      <c r="H75" s="509" t="str">
        <f>+'Quotation Sheet'!B19</f>
        <v xml:space="preserve"> </v>
      </c>
      <c r="I75" s="509" t="str">
        <f>+'Quotation Sheet'!C19</f>
        <v xml:space="preserve"> </v>
      </c>
      <c r="J75" s="503"/>
    </row>
    <row r="76" spans="1:10">
      <c r="A76" s="12"/>
      <c r="B76" s="509" t="str">
        <f>+'Quotation Sheet'!B20</f>
        <v xml:space="preserve"> </v>
      </c>
      <c r="C76" s="509" t="str">
        <f>+'Quotation Sheet'!C20</f>
        <v xml:space="preserve"> </v>
      </c>
      <c r="D76" s="509"/>
      <c r="E76" s="509" t="str">
        <f>+'Quotation Sheet'!B21</f>
        <v xml:space="preserve"> </v>
      </c>
      <c r="F76" s="509" t="str">
        <f>+'Quotation Sheet'!C21</f>
        <v xml:space="preserve"> </v>
      </c>
      <c r="G76" s="509"/>
      <c r="H76" s="509"/>
      <c r="I76" s="509" t="s">
        <v>250</v>
      </c>
      <c r="J76" s="503"/>
    </row>
    <row r="77" spans="1:10" ht="16.5" thickBot="1">
      <c r="A77" s="12"/>
      <c r="B77" s="19" t="s">
        <v>511</v>
      </c>
      <c r="D77" s="170" t="s">
        <v>178</v>
      </c>
      <c r="E77" s="12" t="s">
        <v>512</v>
      </c>
      <c r="F77" s="12"/>
      <c r="H77" s="171">
        <v>7</v>
      </c>
      <c r="I77" s="19" t="s">
        <v>513</v>
      </c>
    </row>
    <row r="78" spans="1:10" ht="16.5" thickBot="1">
      <c r="A78" s="12"/>
      <c r="D78" s="172">
        <v>6</v>
      </c>
      <c r="E78" s="19" t="s">
        <v>1445</v>
      </c>
      <c r="H78" s="171">
        <v>7</v>
      </c>
      <c r="I78" s="19" t="s">
        <v>515</v>
      </c>
    </row>
    <row r="79" spans="1:10">
      <c r="A79" s="12" t="s">
        <v>188</v>
      </c>
      <c r="B79" s="12" t="s">
        <v>97</v>
      </c>
      <c r="C79" s="12"/>
      <c r="D79" s="12"/>
      <c r="E79" s="12"/>
      <c r="F79" s="12"/>
      <c r="G79" s="12"/>
      <c r="H79" s="12"/>
      <c r="I79" s="12"/>
      <c r="J79" s="12"/>
    </row>
    <row r="80" spans="1:10" ht="16.5" thickBot="1">
      <c r="A80" s="12"/>
      <c r="B80" s="20" t="s">
        <v>98</v>
      </c>
      <c r="C80" s="12" t="s">
        <v>516</v>
      </c>
      <c r="D80" s="39" t="s">
        <v>1444</v>
      </c>
      <c r="E80" s="168" t="s">
        <v>517</v>
      </c>
      <c r="G80" s="39" t="s">
        <v>1444</v>
      </c>
      <c r="H80" s="12" t="s">
        <v>518</v>
      </c>
      <c r="I80" s="12"/>
      <c r="J80" s="12"/>
    </row>
    <row r="81" spans="1:10" ht="16.5" thickBot="1">
      <c r="A81" s="12"/>
      <c r="B81" s="12" t="s">
        <v>519</v>
      </c>
      <c r="C81" s="12"/>
      <c r="D81" s="12"/>
      <c r="E81" s="12"/>
      <c r="F81" s="39" t="s">
        <v>2297</v>
      </c>
      <c r="G81" s="12" t="s">
        <v>520</v>
      </c>
      <c r="H81" s="170" t="s">
        <v>521</v>
      </c>
      <c r="I81" s="12" t="s">
        <v>179</v>
      </c>
      <c r="J81" s="170" t="s">
        <v>522</v>
      </c>
    </row>
    <row r="82" spans="1:10">
      <c r="A82" s="12"/>
      <c r="B82" s="12" t="s">
        <v>608</v>
      </c>
      <c r="C82" s="12"/>
      <c r="D82" s="12"/>
      <c r="E82" s="12"/>
      <c r="F82" s="12"/>
      <c r="G82" s="12"/>
      <c r="H82" s="12"/>
      <c r="I82" s="12"/>
      <c r="J82" s="12"/>
    </row>
    <row r="83" spans="1:10">
      <c r="A83" s="12"/>
      <c r="B83" s="12" t="s">
        <v>180</v>
      </c>
      <c r="C83" s="12"/>
      <c r="D83" s="12"/>
      <c r="E83" s="12" t="s">
        <v>609</v>
      </c>
      <c r="F83" s="12"/>
      <c r="G83" s="12"/>
      <c r="H83" s="12"/>
      <c r="I83" s="15"/>
      <c r="J83" s="12"/>
    </row>
    <row r="84" spans="1:10">
      <c r="A84" s="12"/>
      <c r="B84" s="233" t="s">
        <v>762</v>
      </c>
      <c r="C84" s="174"/>
      <c r="D84" s="174"/>
      <c r="F84" s="174"/>
      <c r="G84" s="174"/>
      <c r="H84" s="174"/>
      <c r="I84" s="175"/>
      <c r="J84" s="174"/>
    </row>
    <row r="85" spans="1:10">
      <c r="A85" s="12"/>
      <c r="B85" s="234"/>
      <c r="C85" s="235"/>
      <c r="D85" s="236"/>
      <c r="E85" s="237"/>
      <c r="F85" s="42"/>
      <c r="G85" s="42"/>
      <c r="H85" s="238"/>
      <c r="I85" s="239"/>
      <c r="J85" s="240"/>
    </row>
    <row r="86" spans="1:10">
      <c r="A86" s="12"/>
      <c r="B86" s="241"/>
      <c r="C86" s="45"/>
      <c r="D86" s="242"/>
      <c r="E86" s="243"/>
      <c r="F86" s="244"/>
      <c r="G86" s="245"/>
      <c r="H86" s="43"/>
      <c r="I86" s="246"/>
      <c r="J86" s="247"/>
    </row>
    <row r="87" spans="1:10">
      <c r="A87" s="12"/>
      <c r="B87" s="32" t="s">
        <v>1393</v>
      </c>
      <c r="C87" s="32"/>
      <c r="D87" s="32"/>
      <c r="E87" s="176"/>
      <c r="F87" s="176"/>
      <c r="G87" s="176"/>
      <c r="H87" s="176"/>
      <c r="I87" s="248"/>
      <c r="J87" s="175"/>
    </row>
    <row r="88" spans="1:10">
      <c r="A88" s="12"/>
      <c r="B88" s="2" t="s">
        <v>1394</v>
      </c>
      <c r="C88" s="44"/>
      <c r="D88" s="44"/>
      <c r="E88" s="66"/>
      <c r="F88" s="66"/>
      <c r="G88" s="44"/>
      <c r="H88" s="249"/>
      <c r="I88" s="44"/>
      <c r="J88" s="177"/>
    </row>
    <row r="89" spans="1:10">
      <c r="A89" s="12"/>
      <c r="B89" s="67" t="s">
        <v>1395</v>
      </c>
      <c r="C89" s="44"/>
      <c r="D89" s="44"/>
      <c r="E89" s="44"/>
      <c r="F89" s="250"/>
      <c r="G89" s="44"/>
      <c r="H89" s="249"/>
      <c r="I89" s="250"/>
      <c r="J89" s="175"/>
    </row>
    <row r="90" spans="1:10">
      <c r="A90" s="12"/>
      <c r="B90" s="178" t="s">
        <v>1396</v>
      </c>
      <c r="F90" s="179"/>
      <c r="G90" s="512"/>
    </row>
    <row r="91" spans="1:10">
      <c r="A91" s="12"/>
      <c r="B91" s="67"/>
      <c r="C91" s="44"/>
      <c r="D91" s="44"/>
      <c r="E91" s="44"/>
      <c r="F91" s="2" t="s">
        <v>1397</v>
      </c>
      <c r="G91" s="513"/>
      <c r="H91" s="10" t="s">
        <v>181</v>
      </c>
      <c r="I91" s="513"/>
      <c r="J91" s="175"/>
    </row>
    <row r="92" spans="1:10">
      <c r="A92" s="12"/>
      <c r="B92" s="178" t="s">
        <v>1398</v>
      </c>
    </row>
    <row r="93" spans="1:10">
      <c r="A93" s="12"/>
      <c r="F93" s="60"/>
      <c r="G93" s="60"/>
      <c r="H93" s="60"/>
      <c r="I93" s="61"/>
      <c r="J93" s="175"/>
    </row>
    <row r="94" spans="1:10">
      <c r="A94" s="12"/>
      <c r="G94" s="19" t="s">
        <v>1399</v>
      </c>
      <c r="I94" s="12"/>
    </row>
    <row r="95" spans="1:10">
      <c r="A95" s="12"/>
      <c r="J95" s="175"/>
    </row>
    <row r="96" spans="1:10">
      <c r="A96" s="12"/>
      <c r="B96" s="179"/>
      <c r="C96" s="1"/>
      <c r="D96" s="1"/>
      <c r="E96" s="1"/>
      <c r="F96" s="1"/>
      <c r="G96" s="511"/>
      <c r="H96" s="1"/>
      <c r="I96" s="511"/>
    </row>
    <row r="97" spans="1:10">
      <c r="A97" s="12"/>
      <c r="B97" s="32"/>
      <c r="C97" s="18"/>
      <c r="D97" s="1"/>
      <c r="E97" s="1"/>
      <c r="F97" s="2"/>
      <c r="G97" s="1"/>
      <c r="H97" s="32"/>
      <c r="I97" s="1"/>
      <c r="J97" s="12"/>
    </row>
    <row r="98" spans="1:10">
      <c r="A98" s="12"/>
      <c r="B98" s="1"/>
      <c r="C98" s="1"/>
      <c r="D98" s="18"/>
      <c r="E98" s="18"/>
      <c r="F98" s="1"/>
      <c r="G98" s="1"/>
      <c r="H98" s="1"/>
      <c r="I98" s="18"/>
      <c r="J98" s="12"/>
    </row>
    <row r="99" spans="1:10">
      <c r="B99" s="1"/>
      <c r="C99" s="1"/>
      <c r="D99" s="1"/>
      <c r="E99" s="1"/>
      <c r="F99" s="1"/>
      <c r="G99" s="1"/>
      <c r="H99" s="1"/>
      <c r="I99" s="18"/>
    </row>
    <row r="102" spans="1:10">
      <c r="A102"/>
      <c r="B102"/>
      <c r="C102"/>
      <c r="D102"/>
      <c r="E102"/>
      <c r="F102"/>
      <c r="G102"/>
      <c r="H102"/>
      <c r="I102"/>
      <c r="J102"/>
    </row>
    <row r="103" spans="1:10">
      <c r="A103"/>
      <c r="B103"/>
      <c r="C103"/>
      <c r="D103"/>
      <c r="E103"/>
      <c r="F103"/>
      <c r="G103"/>
      <c r="H103"/>
      <c r="I103"/>
      <c r="J103"/>
    </row>
    <row r="104" spans="1:10">
      <c r="A104"/>
      <c r="B104"/>
      <c r="C104"/>
      <c r="D104"/>
      <c r="E104"/>
      <c r="F104"/>
      <c r="G104"/>
      <c r="H104"/>
      <c r="I104"/>
      <c r="J104"/>
    </row>
    <row r="105" spans="1:10">
      <c r="A105"/>
      <c r="B105"/>
      <c r="C105"/>
      <c r="D105"/>
      <c r="E105"/>
      <c r="F105"/>
      <c r="G105"/>
      <c r="H105"/>
      <c r="I105"/>
      <c r="J105"/>
    </row>
    <row r="106" spans="1:10">
      <c r="A106"/>
      <c r="B106"/>
      <c r="C106"/>
      <c r="D106"/>
      <c r="E106"/>
      <c r="F106"/>
      <c r="G106"/>
      <c r="H106"/>
      <c r="I106"/>
      <c r="J106"/>
    </row>
    <row r="107" spans="1:10">
      <c r="A107"/>
      <c r="B107"/>
      <c r="C107"/>
      <c r="D107"/>
      <c r="E107"/>
      <c r="F107"/>
      <c r="G107"/>
      <c r="H107"/>
      <c r="I107"/>
      <c r="J107"/>
    </row>
    <row r="108" spans="1:10">
      <c r="A108"/>
      <c r="B108"/>
      <c r="C108"/>
      <c r="D108"/>
      <c r="E108"/>
      <c r="F108"/>
      <c r="G108"/>
      <c r="H108"/>
      <c r="I108"/>
      <c r="J108"/>
    </row>
    <row r="109" spans="1:10">
      <c r="A109"/>
      <c r="B109"/>
      <c r="C109"/>
      <c r="D109"/>
      <c r="E109"/>
      <c r="F109"/>
      <c r="G109"/>
      <c r="H109"/>
      <c r="I109"/>
      <c r="J109"/>
    </row>
    <row r="110" spans="1:10">
      <c r="A110"/>
      <c r="B110"/>
      <c r="C110"/>
      <c r="D110"/>
      <c r="E110"/>
      <c r="F110"/>
      <c r="G110"/>
      <c r="H110"/>
      <c r="I110"/>
      <c r="J110"/>
    </row>
    <row r="111" spans="1:10">
      <c r="A111"/>
      <c r="B111"/>
      <c r="C111"/>
      <c r="D111"/>
      <c r="E111"/>
      <c r="F111"/>
      <c r="G111"/>
      <c r="H111"/>
      <c r="I111"/>
      <c r="J111"/>
    </row>
  </sheetData>
  <sheetProtection password="C69B" sheet="1" formatCells="0" formatColumns="0" formatRows="0" insertColumns="0" insertRows="0" insertHyperlinks="0" deleteColumns="0" deleteRows="0" sort="0" autoFilter="0" pivotTables="0"/>
  <phoneticPr fontId="23" type="noConversion"/>
  <printOptions horizontalCentered="1" verticalCentered="1"/>
  <pageMargins left="0" right="0" top="0" bottom="0" header="0" footer="0"/>
  <pageSetup scale="94" orientation="portrait" blackAndWhite="1" r:id="rId1"/>
  <headerFooter alignWithMargins="0"/>
  <rowBreaks count="1" manualBreakCount="1">
    <brk id="50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06"/>
  <sheetViews>
    <sheetView showFormulas="1" topLeftCell="A61" zoomScaleNormal="100" workbookViewId="0">
      <selection activeCell="C67" sqref="C67"/>
    </sheetView>
  </sheetViews>
  <sheetFormatPr baseColWidth="10" defaultColWidth="9" defaultRowHeight="15.75"/>
  <cols>
    <col min="1" max="1" width="8.5" style="19" customWidth="1"/>
    <col min="2" max="2" width="45" style="19" bestFit="1" customWidth="1"/>
    <col min="3" max="3" width="10.125" style="19" customWidth="1"/>
    <col min="4" max="4" width="9.625" style="19" customWidth="1"/>
    <col min="5" max="6" width="9.875" style="19" customWidth="1"/>
    <col min="7" max="7" width="9.75" style="19" customWidth="1"/>
    <col min="8" max="8" width="10.125" style="19" customWidth="1"/>
    <col min="9" max="9" width="9.5" style="19" customWidth="1"/>
    <col min="10" max="10" width="13.375" style="19" customWidth="1"/>
    <col min="11" max="11" width="9.25" style="19" customWidth="1"/>
    <col min="12" max="12" width="11" style="19" customWidth="1"/>
    <col min="13" max="13" width="9.5" style="19" customWidth="1"/>
    <col min="14" max="14" width="9.625" style="19" customWidth="1"/>
    <col min="15" max="17" width="9" style="19"/>
    <col min="18" max="18" width="8.625" style="19" customWidth="1"/>
    <col min="19" max="19" width="9.5" style="19" customWidth="1"/>
    <col min="20" max="20" width="10.375" style="19" customWidth="1"/>
    <col min="21" max="16384" width="9" style="19"/>
  </cols>
  <sheetData>
    <row r="1" spans="1:31" ht="18.75">
      <c r="A1" s="25"/>
      <c r="B1" s="26"/>
      <c r="C1" s="26"/>
      <c r="D1" s="26"/>
      <c r="E1" s="26"/>
      <c r="F1" s="133" t="s">
        <v>673</v>
      </c>
      <c r="G1" s="26"/>
      <c r="H1" s="26"/>
      <c r="I1" s="26"/>
      <c r="J1" s="134"/>
      <c r="AE1" s="12"/>
    </row>
    <row r="2" spans="1:31" ht="18.75">
      <c r="A2" s="27"/>
      <c r="B2" s="1"/>
      <c r="C2" s="1"/>
      <c r="D2" s="1"/>
      <c r="E2" s="1"/>
      <c r="F2" s="135" t="s">
        <v>682</v>
      </c>
      <c r="G2" s="1"/>
      <c r="H2" s="1"/>
      <c r="I2" s="1"/>
      <c r="J2" s="136"/>
      <c r="AE2" s="12"/>
    </row>
    <row r="3" spans="1:31">
      <c r="A3" s="27"/>
      <c r="B3" s="1"/>
      <c r="C3" s="1"/>
      <c r="D3" s="1"/>
      <c r="E3" s="1"/>
      <c r="F3" s="185" t="s">
        <v>696</v>
      </c>
      <c r="G3" s="1"/>
      <c r="H3" s="1"/>
      <c r="I3" s="1"/>
      <c r="J3" s="136"/>
      <c r="AE3" s="12"/>
    </row>
    <row r="4" spans="1:31">
      <c r="A4" s="27"/>
      <c r="B4" s="1"/>
      <c r="C4" s="1"/>
      <c r="D4" s="1"/>
      <c r="E4" s="1"/>
      <c r="F4" s="67" t="s">
        <v>697</v>
      </c>
      <c r="G4" s="1"/>
      <c r="H4" s="1"/>
      <c r="I4" s="1"/>
      <c r="J4" s="136"/>
      <c r="AE4" s="12"/>
    </row>
    <row r="5" spans="1:31" ht="20.25" thickBot="1">
      <c r="A5" s="137"/>
      <c r="B5" s="138" t="s">
        <v>166</v>
      </c>
      <c r="C5" s="139"/>
      <c r="D5" s="139"/>
      <c r="E5" s="139"/>
      <c r="F5" s="140" t="s">
        <v>674</v>
      </c>
      <c r="G5" s="139"/>
      <c r="H5" s="139"/>
      <c r="I5" s="139"/>
      <c r="J5" s="141"/>
      <c r="AE5" s="12"/>
    </row>
    <row r="6" spans="1:31">
      <c r="A6" s="27"/>
      <c r="B6" s="2" t="s">
        <v>167</v>
      </c>
      <c r="C6" s="142"/>
      <c r="D6" s="142"/>
      <c r="E6" s="142"/>
      <c r="F6" s="142"/>
      <c r="G6" s="142"/>
      <c r="H6" s="142"/>
      <c r="I6" s="142"/>
      <c r="J6" s="143"/>
      <c r="AE6" s="12"/>
    </row>
    <row r="7" spans="1:31">
      <c r="A7" s="27"/>
      <c r="B7" s="2" t="s">
        <v>168</v>
      </c>
      <c r="C7" s="144" t="s">
        <v>691</v>
      </c>
      <c r="D7" s="144"/>
      <c r="E7" s="2" t="s">
        <v>169</v>
      </c>
      <c r="F7" s="145" t="s">
        <v>100</v>
      </c>
      <c r="G7" s="44"/>
      <c r="H7" s="1"/>
      <c r="I7" s="1"/>
      <c r="J7" s="136"/>
      <c r="AE7" s="12"/>
    </row>
    <row r="8" spans="1:31">
      <c r="A8" s="28"/>
      <c r="B8" s="3" t="s">
        <v>170</v>
      </c>
      <c r="C8" s="146"/>
      <c r="D8" s="146"/>
      <c r="E8" s="146"/>
      <c r="F8" s="146"/>
      <c r="G8" s="146"/>
      <c r="H8" s="3" t="s">
        <v>171</v>
      </c>
      <c r="I8" s="146">
        <v>2</v>
      </c>
      <c r="J8" s="147" t="s">
        <v>172</v>
      </c>
      <c r="AE8" s="12"/>
    </row>
    <row r="9" spans="1:31">
      <c r="A9" s="29" t="s">
        <v>247</v>
      </c>
      <c r="B9" s="29" t="s">
        <v>248</v>
      </c>
      <c r="C9" s="148" t="s">
        <v>173</v>
      </c>
      <c r="D9" s="149"/>
      <c r="E9" s="150"/>
      <c r="F9" s="26"/>
      <c r="G9" s="26"/>
      <c r="H9" s="150"/>
      <c r="I9" s="149"/>
      <c r="J9" s="134"/>
      <c r="AE9" s="12"/>
    </row>
    <row r="10" spans="1:31">
      <c r="A10" s="30" t="s">
        <v>174</v>
      </c>
      <c r="B10" s="31"/>
      <c r="C10" s="151" t="s">
        <v>175</v>
      </c>
      <c r="D10" s="60"/>
      <c r="E10" s="60"/>
      <c r="F10" s="60"/>
      <c r="G10" s="60"/>
      <c r="H10" s="60"/>
      <c r="I10" s="3" t="s">
        <v>176</v>
      </c>
      <c r="J10" s="152"/>
      <c r="AE10" s="12"/>
    </row>
    <row r="11" spans="1:31">
      <c r="A11" s="34" t="str">
        <f>+'Quotation Sheet'!R2</f>
        <v xml:space="preserve"> D 2</v>
      </c>
      <c r="B11" s="35">
        <f>+'Quotation Sheet'!S2</f>
        <v>0</v>
      </c>
      <c r="C11" s="153"/>
      <c r="D11" s="154"/>
      <c r="E11" s="42"/>
      <c r="F11" s="26"/>
      <c r="G11" s="42"/>
      <c r="H11" s="42"/>
      <c r="I11" s="48"/>
      <c r="J11" s="71"/>
      <c r="AE11" s="12"/>
    </row>
    <row r="12" spans="1:31">
      <c r="A12" s="36" t="str">
        <f>+'Quotation Sheet'!T2</f>
        <v xml:space="preserve"> </v>
      </c>
      <c r="B12" s="37"/>
      <c r="C12" s="155"/>
      <c r="D12" s="43"/>
      <c r="E12" s="43"/>
      <c r="F12" s="43"/>
      <c r="G12" s="43"/>
      <c r="H12" s="43"/>
      <c r="I12" s="43"/>
      <c r="J12" s="156"/>
      <c r="AE12" s="12"/>
    </row>
    <row r="13" spans="1:31">
      <c r="A13" s="34" t="str">
        <f>+'Quotation Sheet'!R3</f>
        <v xml:space="preserve"> D 3</v>
      </c>
      <c r="B13" s="35" t="str">
        <f>+'Quotation Sheet'!S3</f>
        <v xml:space="preserve"> </v>
      </c>
      <c r="C13" s="27"/>
      <c r="D13" s="157"/>
      <c r="E13" s="1"/>
      <c r="F13" s="44"/>
      <c r="G13" s="44"/>
      <c r="H13" s="44"/>
      <c r="I13" s="65"/>
      <c r="J13" s="158"/>
      <c r="AE13" s="12"/>
    </row>
    <row r="14" spans="1:31">
      <c r="A14" s="36" t="str">
        <f>+'Quotation Sheet'!T3</f>
        <v xml:space="preserve"> </v>
      </c>
      <c r="B14" s="37"/>
      <c r="C14" s="28"/>
      <c r="D14" s="43"/>
      <c r="E14" s="60"/>
      <c r="F14" s="60"/>
      <c r="G14" s="3"/>
      <c r="H14" s="3"/>
      <c r="I14" s="43"/>
      <c r="J14" s="73"/>
      <c r="AE14" s="12"/>
    </row>
    <row r="15" spans="1:31">
      <c r="A15" s="34" t="str">
        <f>+'Quotation Sheet'!R4</f>
        <v xml:space="preserve"> D 4</v>
      </c>
      <c r="B15" s="35" t="str">
        <f>+'Quotation Sheet'!S4</f>
        <v xml:space="preserve"> </v>
      </c>
      <c r="C15" s="27"/>
      <c r="D15" s="157"/>
      <c r="E15" s="1"/>
      <c r="F15" s="44"/>
      <c r="G15" s="44"/>
      <c r="H15" s="44"/>
      <c r="I15" s="65"/>
      <c r="J15" s="158"/>
      <c r="AE15" s="12"/>
    </row>
    <row r="16" spans="1:31">
      <c r="A16" s="36" t="str">
        <f>+'Quotation Sheet'!T4</f>
        <v xml:space="preserve"> </v>
      </c>
      <c r="B16" s="37"/>
      <c r="C16" s="186"/>
      <c r="D16" s="50"/>
      <c r="E16" s="43"/>
      <c r="F16" s="60"/>
      <c r="G16" s="51"/>
      <c r="H16" s="187"/>
      <c r="I16" s="45"/>
      <c r="J16" s="73"/>
      <c r="AE16" s="12"/>
    </row>
    <row r="17" spans="1:31">
      <c r="A17" s="34" t="str">
        <f>+'Quotation Sheet'!R5</f>
        <v xml:space="preserve"> D 5</v>
      </c>
      <c r="B17" s="35" t="str">
        <f>+'Quotation Sheet'!S5</f>
        <v xml:space="preserve"> </v>
      </c>
      <c r="C17" s="25"/>
      <c r="D17" s="154"/>
      <c r="E17" s="26"/>
      <c r="F17" s="42"/>
      <c r="G17" s="42"/>
      <c r="H17" s="42"/>
      <c r="I17" s="184"/>
      <c r="J17" s="158"/>
      <c r="AE17" s="12"/>
    </row>
    <row r="18" spans="1:31">
      <c r="A18" s="36" t="str">
        <f>+'Quotation Sheet'!T5</f>
        <v xml:space="preserve"> </v>
      </c>
      <c r="B18" s="37"/>
      <c r="C18" s="28"/>
      <c r="D18" s="43"/>
      <c r="E18" s="43"/>
      <c r="F18" s="43"/>
      <c r="G18" s="3"/>
      <c r="H18" s="43"/>
      <c r="I18" s="43"/>
      <c r="J18" s="156"/>
      <c r="AE18" s="12"/>
    </row>
    <row r="19" spans="1:31">
      <c r="A19" s="34" t="str">
        <f>+'Quotation Sheet'!R6</f>
        <v xml:space="preserve"> D 6</v>
      </c>
      <c r="B19" s="35" t="str">
        <f>+'Quotation Sheet'!S6</f>
        <v xml:space="preserve">  </v>
      </c>
      <c r="C19" s="25"/>
      <c r="D19" s="154"/>
      <c r="E19" s="42"/>
      <c r="F19" s="26"/>
      <c r="G19" s="42"/>
      <c r="H19" s="42"/>
      <c r="I19" s="65"/>
      <c r="J19" s="158"/>
      <c r="AE19" s="12"/>
    </row>
    <row r="20" spans="1:31">
      <c r="A20" s="36" t="str">
        <f>+'Quotation Sheet'!T6</f>
        <v xml:space="preserve"> </v>
      </c>
      <c r="B20" s="37"/>
      <c r="C20" s="28"/>
      <c r="D20" s="43"/>
      <c r="E20" s="43"/>
      <c r="F20" s="60"/>
      <c r="G20" s="3"/>
      <c r="H20" s="43"/>
      <c r="I20" s="43"/>
      <c r="J20" s="51"/>
      <c r="K20" s="27"/>
      <c r="AE20" s="12"/>
    </row>
    <row r="21" spans="1:31">
      <c r="A21" s="34" t="str">
        <f>+'Quotation Sheet'!R7</f>
        <v xml:space="preserve"> D 7</v>
      </c>
      <c r="B21" s="35" t="str">
        <f>+'Quotation Sheet'!S7</f>
        <v xml:space="preserve"> </v>
      </c>
      <c r="C21" s="46"/>
      <c r="D21" s="154"/>
      <c r="E21" s="42"/>
      <c r="F21" s="26"/>
      <c r="G21" s="42"/>
      <c r="H21" s="42"/>
      <c r="I21" s="65"/>
      <c r="J21" s="44"/>
      <c r="K21" s="27"/>
      <c r="AE21" s="12"/>
    </row>
    <row r="22" spans="1:31">
      <c r="A22" s="36" t="str">
        <f>+'Quotation Sheet'!T7</f>
        <v xml:space="preserve"> </v>
      </c>
      <c r="B22" s="37"/>
      <c r="C22" s="188"/>
      <c r="D22" s="43"/>
      <c r="E22" s="43"/>
      <c r="F22" s="163"/>
      <c r="G22" s="44"/>
      <c r="H22" s="44"/>
      <c r="I22" s="161"/>
      <c r="J22" s="44"/>
      <c r="K22" s="27"/>
      <c r="AE22" s="12"/>
    </row>
    <row r="23" spans="1:31">
      <c r="A23" s="34" t="str">
        <f>+'Quotation Sheet'!R8</f>
        <v xml:space="preserve"> D 8</v>
      </c>
      <c r="B23" s="35" t="str">
        <f>+'Quotation Sheet'!S8</f>
        <v xml:space="preserve"> </v>
      </c>
      <c r="C23" s="46"/>
      <c r="D23" s="42"/>
      <c r="E23" s="42"/>
      <c r="F23" s="42"/>
      <c r="G23" s="42"/>
      <c r="H23" s="42"/>
      <c r="I23" s="65"/>
      <c r="J23" s="42"/>
      <c r="K23" s="27"/>
      <c r="AE23" s="12"/>
    </row>
    <row r="24" spans="1:31">
      <c r="A24" s="36" t="str">
        <f>+'Quotation Sheet'!T8</f>
        <v xml:space="preserve"> </v>
      </c>
      <c r="B24" s="37"/>
      <c r="C24" s="162"/>
      <c r="D24" s="43"/>
      <c r="E24" s="43"/>
      <c r="F24" s="43"/>
      <c r="G24" s="43"/>
      <c r="H24" s="43"/>
      <c r="I24" s="43"/>
      <c r="J24" s="43"/>
      <c r="K24" s="27"/>
      <c r="AE24" s="12"/>
    </row>
    <row r="25" spans="1:31">
      <c r="A25" s="34" t="str">
        <f>+'Quotation Sheet'!R9</f>
        <v xml:space="preserve"> D 9</v>
      </c>
      <c r="B25" s="35" t="str">
        <f>+'Quotation Sheet'!S9</f>
        <v xml:space="preserve"> </v>
      </c>
      <c r="C25" s="46"/>
      <c r="D25" s="42"/>
      <c r="E25" s="66"/>
      <c r="F25" s="48"/>
      <c r="G25" s="42"/>
      <c r="H25" s="42"/>
      <c r="I25" s="65"/>
      <c r="J25" s="44"/>
      <c r="K25" s="27"/>
      <c r="AE25" s="12"/>
    </row>
    <row r="26" spans="1:31">
      <c r="A26" s="36" t="str">
        <f>+'Quotation Sheet'!T9</f>
        <v xml:space="preserve"> </v>
      </c>
      <c r="B26" s="37"/>
      <c r="C26" s="47"/>
      <c r="D26" s="44"/>
      <c r="E26" s="66"/>
      <c r="F26" s="44"/>
      <c r="G26" s="44"/>
      <c r="H26" s="44"/>
      <c r="I26" s="43"/>
      <c r="J26" s="43"/>
      <c r="K26" s="27"/>
      <c r="AE26" s="12"/>
    </row>
    <row r="27" spans="1:31">
      <c r="A27" s="34" t="str">
        <f>+'Quotation Sheet'!R10</f>
        <v xml:space="preserve"> D 10</v>
      </c>
      <c r="B27" s="35" t="str">
        <f>+'Quotation Sheet'!S10</f>
        <v xml:space="preserve"> </v>
      </c>
      <c r="C27" s="46"/>
      <c r="D27" s="42"/>
      <c r="E27" s="42"/>
      <c r="F27" s="48"/>
      <c r="G27" s="48"/>
      <c r="H27" s="42"/>
      <c r="I27" s="65"/>
      <c r="J27" s="44"/>
      <c r="K27" s="27"/>
      <c r="AE27" s="12"/>
    </row>
    <row r="28" spans="1:31">
      <c r="A28" s="36" t="str">
        <f>+'Quotation Sheet'!T10</f>
        <v xml:space="preserve"> </v>
      </c>
      <c r="B28" s="37"/>
      <c r="C28" s="49"/>
      <c r="D28" s="43"/>
      <c r="E28" s="43"/>
      <c r="F28" s="50"/>
      <c r="G28" s="43"/>
      <c r="H28" s="43"/>
      <c r="I28" s="3"/>
      <c r="J28" s="43"/>
      <c r="K28" s="27"/>
      <c r="AE28" s="12"/>
    </row>
    <row r="29" spans="1:31">
      <c r="A29" s="34" t="str">
        <f>+'Quotation Sheet'!R11</f>
        <v xml:space="preserve"> D 11</v>
      </c>
      <c r="B29" s="35" t="str">
        <f>+'Quotation Sheet'!S11</f>
        <v xml:space="preserve"> </v>
      </c>
      <c r="C29" s="47"/>
      <c r="D29" s="44"/>
      <c r="E29" s="44"/>
      <c r="F29" s="44"/>
      <c r="G29" s="44"/>
      <c r="H29" s="44"/>
      <c r="I29" s="65"/>
      <c r="J29" s="44"/>
      <c r="K29" s="27"/>
      <c r="AE29" s="12"/>
    </row>
    <row r="30" spans="1:31">
      <c r="A30" s="36" t="str">
        <f>+'Quotation Sheet'!T11</f>
        <v xml:space="preserve"> </v>
      </c>
      <c r="B30" s="37"/>
      <c r="C30" s="72"/>
      <c r="D30" s="43"/>
      <c r="E30" s="160"/>
      <c r="F30" s="43"/>
      <c r="G30" s="43"/>
      <c r="H30" s="43"/>
      <c r="I30" s="43"/>
      <c r="J30" s="43"/>
      <c r="K30" s="27"/>
      <c r="AE30" s="12"/>
    </row>
    <row r="31" spans="1:31">
      <c r="A31" s="34" t="str">
        <f>+'Quotation Sheet'!R12</f>
        <v xml:space="preserve"> D 12</v>
      </c>
      <c r="B31" s="35" t="str">
        <f>+'Quotation Sheet'!S12</f>
        <v xml:space="preserve"> </v>
      </c>
      <c r="C31" s="164"/>
      <c r="D31" s="44"/>
      <c r="E31" s="44"/>
      <c r="F31" s="42"/>
      <c r="G31" s="42"/>
      <c r="H31" s="42"/>
      <c r="I31" s="65"/>
      <c r="J31" s="44"/>
      <c r="K31" s="27"/>
      <c r="AE31" s="12"/>
    </row>
    <row r="32" spans="1:31">
      <c r="A32" s="36" t="str">
        <f>+'Quotation Sheet'!T12</f>
        <v xml:space="preserve"> </v>
      </c>
      <c r="B32" s="37"/>
      <c r="C32" s="28"/>
      <c r="D32" s="43"/>
      <c r="E32" s="51"/>
      <c r="F32" s="43"/>
      <c r="G32" s="51"/>
      <c r="H32" s="43"/>
      <c r="I32" s="43"/>
      <c r="J32" s="43"/>
      <c r="K32" s="27"/>
      <c r="AE32" s="12"/>
    </row>
    <row r="33" spans="1:31">
      <c r="A33" s="34" t="str">
        <f>+'Quotation Sheet'!R13</f>
        <v xml:space="preserve"> D 13</v>
      </c>
      <c r="B33" s="35" t="str">
        <f>+'Quotation Sheet'!S13</f>
        <v xml:space="preserve"> </v>
      </c>
      <c r="C33" s="52"/>
      <c r="D33" s="42"/>
      <c r="E33" s="42"/>
      <c r="F33" s="42"/>
      <c r="G33" s="42"/>
      <c r="H33" s="42"/>
      <c r="I33" s="159"/>
      <c r="J33" s="44"/>
      <c r="K33" s="27"/>
      <c r="AE33" s="12"/>
    </row>
    <row r="34" spans="1:31">
      <c r="A34" s="36" t="str">
        <f>+'Quotation Sheet'!T13</f>
        <v xml:space="preserve"> </v>
      </c>
      <c r="B34" s="37"/>
      <c r="C34" s="49"/>
      <c r="D34" s="43"/>
      <c r="E34" s="43"/>
      <c r="F34" s="51"/>
      <c r="G34" s="43"/>
      <c r="H34" s="43"/>
      <c r="I34" s="3"/>
      <c r="J34" s="43"/>
      <c r="K34" s="27"/>
      <c r="AE34" s="12"/>
    </row>
    <row r="35" spans="1:31">
      <c r="A35" s="34" t="str">
        <f>+'Quotation Sheet'!R14</f>
        <v xml:space="preserve"> D 14</v>
      </c>
      <c r="B35" s="35" t="str">
        <f>+'Quotation Sheet'!S14</f>
        <v xml:space="preserve"> </v>
      </c>
      <c r="C35" s="164"/>
      <c r="D35" s="44"/>
      <c r="E35" s="1"/>
      <c r="F35" s="44"/>
      <c r="G35" s="44"/>
      <c r="H35" s="1"/>
      <c r="I35" s="65"/>
      <c r="J35" s="44"/>
      <c r="K35" s="27"/>
      <c r="AE35" s="12"/>
    </row>
    <row r="36" spans="1:31">
      <c r="A36" s="36" t="str">
        <f>+'Quotation Sheet'!T14</f>
        <v xml:space="preserve"> </v>
      </c>
      <c r="B36" s="37"/>
      <c r="C36" s="165"/>
      <c r="D36" s="60"/>
      <c r="E36" s="43"/>
      <c r="F36" s="51"/>
      <c r="G36" s="51"/>
      <c r="H36" s="43"/>
      <c r="I36" s="43"/>
      <c r="J36" s="73"/>
      <c r="AE36" s="12"/>
    </row>
    <row r="37" spans="1:31">
      <c r="A37" s="38" t="str">
        <f>+'Quotation Sheet'!R15</f>
        <v xml:space="preserve"> D 15</v>
      </c>
      <c r="B37" s="34" t="str">
        <f>+'Quotation Sheet'!S15</f>
        <v xml:space="preserve"> </v>
      </c>
      <c r="C37" s="4"/>
      <c r="D37" s="5"/>
      <c r="E37" s="5"/>
      <c r="F37" s="5"/>
      <c r="G37" s="5"/>
      <c r="H37" s="5"/>
      <c r="I37" s="5"/>
      <c r="J37" s="6"/>
      <c r="AE37" s="12"/>
    </row>
    <row r="38" spans="1:31">
      <c r="A38" s="36" t="str">
        <f>+'Quotation Sheet'!T15</f>
        <v xml:space="preserve"> </v>
      </c>
      <c r="B38" s="37"/>
      <c r="C38" s="7"/>
      <c r="D38" s="8"/>
      <c r="E38" s="8"/>
      <c r="F38" s="8"/>
      <c r="G38" s="8"/>
      <c r="H38" s="8"/>
      <c r="I38" s="8"/>
      <c r="J38" s="9"/>
      <c r="AE38" s="12"/>
    </row>
    <row r="39" spans="1:31">
      <c r="A39" s="34" t="str">
        <f>+'Quotation Sheet'!R16</f>
        <v xml:space="preserve"> D 16</v>
      </c>
      <c r="B39" s="35" t="str">
        <f>+'Quotation Sheet'!S16</f>
        <v xml:space="preserve"> </v>
      </c>
      <c r="C39" s="4"/>
      <c r="D39" s="5"/>
      <c r="E39" s="5"/>
      <c r="F39" s="5"/>
      <c r="G39" s="5"/>
      <c r="H39" s="5"/>
      <c r="I39" s="5"/>
      <c r="J39" s="6"/>
      <c r="AE39" s="12"/>
    </row>
    <row r="40" spans="1:31">
      <c r="A40" s="36" t="str">
        <f>+'Quotation Sheet'!T16</f>
        <v xml:space="preserve"> </v>
      </c>
      <c r="B40" s="37"/>
      <c r="C40" s="7"/>
      <c r="D40" s="8"/>
      <c r="E40" s="8"/>
      <c r="F40" s="8"/>
      <c r="G40" s="8"/>
      <c r="H40" s="8"/>
      <c r="I40" s="8"/>
      <c r="J40" s="9"/>
      <c r="AE40" s="12"/>
    </row>
    <row r="41" spans="1:31">
      <c r="A41" s="34" t="str">
        <f>+'Quotation Sheet'!R17</f>
        <v xml:space="preserve"> D 17</v>
      </c>
      <c r="B41" s="35" t="str">
        <f>+'Quotation Sheet'!S17</f>
        <v xml:space="preserve"> </v>
      </c>
      <c r="C41" s="70" t="s">
        <v>692</v>
      </c>
      <c r="D41" s="42"/>
      <c r="E41" s="42"/>
      <c r="F41" s="42"/>
      <c r="G41" s="42"/>
      <c r="H41" s="42"/>
      <c r="I41" s="42"/>
      <c r="J41" s="71"/>
      <c r="AE41" s="12"/>
    </row>
    <row r="42" spans="1:31">
      <c r="A42" s="36" t="str">
        <f>+'Quotation Sheet'!T17</f>
        <v xml:space="preserve"> </v>
      </c>
      <c r="B42" s="37"/>
      <c r="C42" s="49"/>
      <c r="D42" s="68"/>
      <c r="E42" s="60"/>
      <c r="F42" s="60"/>
      <c r="G42" s="60"/>
      <c r="H42" s="60"/>
      <c r="I42" s="60"/>
      <c r="J42" s="73"/>
      <c r="AE42" s="12"/>
    </row>
    <row r="43" spans="1:31">
      <c r="A43" s="34" t="str">
        <f>+'Quotation Sheet'!R18</f>
        <v xml:space="preserve"> D 18</v>
      </c>
      <c r="B43" s="35" t="str">
        <f>+'Quotation Sheet'!S18</f>
        <v xml:space="preserve"> </v>
      </c>
      <c r="C43" s="166" t="s">
        <v>1387</v>
      </c>
      <c r="D43" s="44"/>
      <c r="E43" s="44"/>
      <c r="F43" s="66"/>
      <c r="G43" s="66"/>
      <c r="H43" s="44"/>
      <c r="I43" s="65"/>
      <c r="J43" s="158"/>
      <c r="AE43" s="12"/>
    </row>
    <row r="44" spans="1:31">
      <c r="A44" s="36" t="str">
        <f>+'Quotation Sheet'!T18</f>
        <v xml:space="preserve"> </v>
      </c>
      <c r="B44" s="37"/>
      <c r="C44" s="155" t="s">
        <v>1386</v>
      </c>
      <c r="D44" s="44"/>
      <c r="E44" s="44"/>
      <c r="F44" s="65"/>
      <c r="G44" s="44"/>
      <c r="H44" s="44"/>
      <c r="I44" s="2"/>
      <c r="J44" s="158"/>
      <c r="AE44" s="12"/>
    </row>
    <row r="45" spans="1:31">
      <c r="A45" s="34" t="str">
        <f>+'Quotation Sheet'!R19</f>
        <v xml:space="preserve"> D 19</v>
      </c>
      <c r="B45" s="35" t="str">
        <f>+'Quotation Sheet'!S19</f>
        <v xml:space="preserve"> </v>
      </c>
      <c r="C45" s="69" t="s">
        <v>156</v>
      </c>
      <c r="D45" s="42"/>
      <c r="E45" s="42"/>
      <c r="F45" s="42"/>
      <c r="G45" s="42"/>
      <c r="H45" s="42"/>
      <c r="I45" s="159"/>
      <c r="J45" s="71"/>
      <c r="AE45" s="12"/>
    </row>
    <row r="46" spans="1:31">
      <c r="A46" s="36" t="str">
        <f>+'Quotation Sheet'!T19</f>
        <v xml:space="preserve"> </v>
      </c>
      <c r="B46" s="37"/>
      <c r="C46" s="49"/>
      <c r="D46" s="68"/>
      <c r="E46" s="60"/>
      <c r="F46" s="60"/>
      <c r="G46" s="60"/>
      <c r="H46" s="60"/>
      <c r="I46" s="60"/>
      <c r="J46" s="73"/>
      <c r="AE46" s="12"/>
    </row>
    <row r="47" spans="1:31">
      <c r="A47" s="34" t="str">
        <f>+'Quotation Sheet'!R20</f>
        <v xml:space="preserve"> D 20</v>
      </c>
      <c r="B47" s="35" t="str">
        <f>+'Quotation Sheet'!S20</f>
        <v xml:space="preserve"> </v>
      </c>
      <c r="C47" s="70" t="s">
        <v>693</v>
      </c>
      <c r="D47" s="42"/>
      <c r="E47" s="42"/>
      <c r="F47" s="42"/>
      <c r="G47" s="42"/>
      <c r="H47" s="42"/>
      <c r="I47" s="42"/>
      <c r="J47" s="71"/>
      <c r="AE47" s="12"/>
    </row>
    <row r="48" spans="1:31">
      <c r="A48" s="36" t="str">
        <f>+'Quotation Sheet'!T20</f>
        <v xml:space="preserve"> </v>
      </c>
      <c r="B48" s="37"/>
      <c r="C48" s="72"/>
      <c r="D48" s="43"/>
      <c r="E48" s="43"/>
      <c r="F48" s="43"/>
      <c r="G48" s="43"/>
      <c r="H48" s="43"/>
      <c r="I48" s="43"/>
      <c r="J48" s="73"/>
      <c r="AE48" s="12"/>
    </row>
    <row r="49" spans="1:31">
      <c r="A49" s="34" t="str">
        <f>+'Quotation Sheet'!R21</f>
        <v xml:space="preserve"> D 21</v>
      </c>
      <c r="B49" s="35" t="str">
        <f>+'Quotation Sheet'!S21</f>
        <v xml:space="preserve"> </v>
      </c>
      <c r="C49" s="25" t="s">
        <v>694</v>
      </c>
      <c r="D49" s="42"/>
      <c r="E49" s="42"/>
      <c r="F49" s="42"/>
      <c r="G49" s="42"/>
      <c r="H49" s="42"/>
      <c r="I49" s="42"/>
      <c r="J49" s="71"/>
      <c r="AE49" s="12"/>
    </row>
    <row r="50" spans="1:31">
      <c r="A50" s="36" t="str">
        <f>+'Quotation Sheet'!T21</f>
        <v xml:space="preserve"> </v>
      </c>
      <c r="B50" s="37"/>
      <c r="C50" s="28" t="s">
        <v>695</v>
      </c>
      <c r="D50" s="43"/>
      <c r="E50" s="43"/>
      <c r="F50" s="43"/>
      <c r="G50" s="43"/>
      <c r="H50" s="43"/>
      <c r="I50" s="43"/>
      <c r="J50" s="73"/>
      <c r="AE50" s="12"/>
    </row>
    <row r="51" spans="1:31" ht="18.75">
      <c r="F51" s="135" t="s">
        <v>673</v>
      </c>
      <c r="G51" s="1"/>
      <c r="H51" s="1"/>
      <c r="I51" s="1"/>
      <c r="J51" s="1"/>
      <c r="AE51" s="12"/>
    </row>
    <row r="52" spans="1:31" ht="18.75">
      <c r="F52" s="135" t="s">
        <v>682</v>
      </c>
      <c r="G52" s="1"/>
      <c r="H52" s="1"/>
      <c r="I52" s="1"/>
      <c r="J52" s="1"/>
      <c r="AE52" s="12"/>
    </row>
    <row r="53" spans="1:31">
      <c r="F53" s="185" t="s">
        <v>696</v>
      </c>
      <c r="G53" s="1"/>
      <c r="H53" s="1"/>
      <c r="I53" s="1"/>
      <c r="J53" s="1"/>
      <c r="K53" s="1"/>
      <c r="AE53" s="12"/>
    </row>
    <row r="54" spans="1:31">
      <c r="F54" s="67" t="s">
        <v>698</v>
      </c>
      <c r="K54" s="1"/>
      <c r="AE54" s="12"/>
    </row>
    <row r="55" spans="1:31" ht="20.25" thickBot="1">
      <c r="A55" s="139"/>
      <c r="B55" s="138" t="s">
        <v>166</v>
      </c>
      <c r="C55" s="139"/>
      <c r="D55" s="139"/>
      <c r="E55" s="139"/>
      <c r="F55" s="140" t="s">
        <v>674</v>
      </c>
      <c r="G55" s="139"/>
      <c r="H55" s="139"/>
      <c r="I55" s="139"/>
      <c r="J55" s="139"/>
      <c r="K55" s="1"/>
      <c r="AE55" s="12"/>
    </row>
    <row r="56" spans="1:31">
      <c r="A56" s="12"/>
      <c r="B56" s="32" t="s">
        <v>167</v>
      </c>
      <c r="C56" s="180">
        <f>+C6</f>
        <v>0</v>
      </c>
      <c r="D56" s="180"/>
      <c r="E56" s="180"/>
      <c r="F56" s="180"/>
      <c r="G56" s="180"/>
      <c r="H56" s="17"/>
      <c r="I56" s="17"/>
      <c r="J56" s="12"/>
      <c r="AE56" s="12"/>
    </row>
    <row r="57" spans="1:31">
      <c r="A57" s="12"/>
      <c r="B57" s="10" t="s">
        <v>168</v>
      </c>
      <c r="C57" s="181" t="str">
        <f>+C7</f>
        <v>EETS-TPE-</v>
      </c>
      <c r="D57" s="181"/>
      <c r="E57" s="181"/>
      <c r="F57" s="15"/>
      <c r="G57" s="15"/>
      <c r="H57" s="15"/>
      <c r="I57" s="15"/>
      <c r="J57" s="12"/>
      <c r="AE57" s="12"/>
    </row>
    <row r="58" spans="1:31">
      <c r="A58" s="12"/>
      <c r="B58" s="32" t="s">
        <v>169</v>
      </c>
      <c r="C58" s="232" t="str">
        <f>+F7</f>
        <v>2006/</v>
      </c>
      <c r="D58" s="181"/>
      <c r="E58" s="181"/>
      <c r="F58" s="15"/>
      <c r="G58" s="15"/>
      <c r="H58" s="15"/>
      <c r="I58" s="15"/>
      <c r="J58" s="12"/>
      <c r="AE58" s="12"/>
    </row>
    <row r="59" spans="1:31">
      <c r="A59" s="12"/>
      <c r="B59" s="12"/>
      <c r="C59" s="15"/>
      <c r="D59" s="15"/>
      <c r="E59" s="12"/>
      <c r="F59" s="12"/>
      <c r="G59" s="12"/>
      <c r="H59" s="12"/>
      <c r="I59" s="12"/>
      <c r="J59" s="12"/>
      <c r="AE59" s="12"/>
    </row>
    <row r="60" spans="1:31" ht="16.5" thickBot="1">
      <c r="A60" s="12"/>
      <c r="B60" s="13" t="s">
        <v>177</v>
      </c>
      <c r="C60" s="182">
        <f>+C8</f>
        <v>0</v>
      </c>
      <c r="D60" s="182"/>
      <c r="E60" s="182"/>
      <c r="F60" s="182"/>
      <c r="G60" s="182"/>
      <c r="H60" s="182">
        <f>+I8</f>
        <v>2</v>
      </c>
      <c r="I60" s="33" t="str">
        <f>+J8</f>
        <v>PAGE(S)</v>
      </c>
      <c r="J60" s="12"/>
      <c r="AE60" s="12"/>
    </row>
    <row r="61" spans="1:31">
      <c r="A61" s="12"/>
      <c r="B61" s="10" t="s">
        <v>610</v>
      </c>
      <c r="C61" s="10"/>
      <c r="D61" s="11" t="s">
        <v>300</v>
      </c>
      <c r="E61" s="11"/>
      <c r="F61" s="12"/>
      <c r="G61" s="12"/>
      <c r="H61" s="12"/>
      <c r="I61" s="12"/>
      <c r="J61" s="12"/>
      <c r="AE61" s="12"/>
    </row>
    <row r="62" spans="1:31">
      <c r="A62" s="12"/>
      <c r="B62" s="12"/>
      <c r="C62" s="12" t="s">
        <v>185</v>
      </c>
      <c r="D62" s="12" t="s">
        <v>184</v>
      </c>
      <c r="E62" s="12" t="s">
        <v>183</v>
      </c>
      <c r="F62" s="12" t="s">
        <v>182</v>
      </c>
      <c r="G62" s="19" t="s">
        <v>505</v>
      </c>
      <c r="H62" s="19" t="s">
        <v>583</v>
      </c>
      <c r="I62" s="19" t="s">
        <v>582</v>
      </c>
      <c r="J62" s="12" t="s">
        <v>581</v>
      </c>
      <c r="AE62" s="12"/>
    </row>
    <row r="63" spans="1:31">
      <c r="A63" s="12"/>
      <c r="B63" s="10" t="s">
        <v>301</v>
      </c>
      <c r="C63" s="214" t="str">
        <f>+'Quotation Sheet'!T31</f>
        <v xml:space="preserve"> </v>
      </c>
      <c r="D63" s="214" t="str">
        <f>+'Quotation Sheet'!U31</f>
        <v xml:space="preserve"> </v>
      </c>
      <c r="E63" s="214" t="str">
        <f>+'Quotation Sheet'!V31</f>
        <v xml:space="preserve"> </v>
      </c>
      <c r="F63" s="214" t="str">
        <f>+'Quotation Sheet'!W31</f>
        <v xml:space="preserve"> </v>
      </c>
      <c r="G63" s="214" t="str">
        <f>+'Quotation Sheet'!X31</f>
        <v xml:space="preserve"> </v>
      </c>
      <c r="H63" s="214" t="str">
        <f>+'Quotation Sheet'!Y31</f>
        <v xml:space="preserve"> </v>
      </c>
      <c r="I63" s="214" t="str">
        <f>+'Quotation Sheet'!Z31</f>
        <v xml:space="preserve"> </v>
      </c>
      <c r="J63" s="214" t="str">
        <f>+'Quotation Sheet'!AA31</f>
        <v xml:space="preserve"> </v>
      </c>
      <c r="AE63" s="12"/>
    </row>
    <row r="64" spans="1:31">
      <c r="A64" s="12"/>
      <c r="D64" s="19" t="s">
        <v>510</v>
      </c>
      <c r="E64" s="19" t="s">
        <v>509</v>
      </c>
      <c r="F64" s="19" t="s">
        <v>508</v>
      </c>
      <c r="G64" s="19" t="s">
        <v>507</v>
      </c>
      <c r="H64" s="19" t="s">
        <v>506</v>
      </c>
      <c r="I64" s="19" t="s">
        <v>700</v>
      </c>
      <c r="K64" s="12"/>
      <c r="L64" s="12"/>
      <c r="M64" s="12"/>
      <c r="AE64" s="12"/>
    </row>
    <row r="65" spans="1:31">
      <c r="A65" s="12"/>
      <c r="B65" s="10" t="s">
        <v>301</v>
      </c>
      <c r="C65" s="59"/>
      <c r="D65" s="214" t="str">
        <f>+'Quotation Sheet'!AC31</f>
        <v xml:space="preserve"> </v>
      </c>
      <c r="E65" s="214" t="str">
        <f>+'Quotation Sheet'!AE31</f>
        <v xml:space="preserve"> </v>
      </c>
      <c r="F65" s="214" t="str">
        <f>+'Quotation Sheet'!AF31</f>
        <v xml:space="preserve"> </v>
      </c>
      <c r="G65" s="214" t="str">
        <f>+'Quotation Sheet'!AG31</f>
        <v xml:space="preserve">  </v>
      </c>
      <c r="H65" s="214" t="str">
        <f>+'Quotation Sheet'!AH31</f>
        <v xml:space="preserve"> </v>
      </c>
      <c r="I65" s="214" t="str">
        <f>+'Quotation Sheet'!AI31</f>
        <v xml:space="preserve"> </v>
      </c>
      <c r="J65" s="59"/>
      <c r="AE65" s="12"/>
    </row>
    <row r="66" spans="1:31" ht="16.5" thickBot="1">
      <c r="A66" s="12"/>
      <c r="C66" s="12" t="s">
        <v>615</v>
      </c>
      <c r="D66" s="22"/>
      <c r="E66" s="14"/>
      <c r="F66" s="213" t="str">
        <f>+'Quotation Sheet'!AD31</f>
        <v xml:space="preserve"> </v>
      </c>
      <c r="G66" s="10" t="s">
        <v>301</v>
      </c>
      <c r="H66" s="16"/>
      <c r="I66" s="17"/>
      <c r="J66" s="12"/>
      <c r="AE66" s="12"/>
    </row>
    <row r="67" spans="1:31">
      <c r="A67" s="12"/>
      <c r="B67" s="12"/>
      <c r="C67" s="168" t="s">
        <v>611</v>
      </c>
      <c r="D67" s="12"/>
      <c r="E67" s="169" t="s">
        <v>612</v>
      </c>
      <c r="F67" s="12" t="s">
        <v>613</v>
      </c>
      <c r="G67" s="169" t="s">
        <v>614</v>
      </c>
      <c r="I67" s="12"/>
      <c r="J67" s="12"/>
      <c r="AE67" s="12"/>
    </row>
    <row r="68" spans="1:31">
      <c r="A68" s="12"/>
      <c r="B68" s="12" t="s">
        <v>616</v>
      </c>
      <c r="C68" s="12"/>
      <c r="D68" s="12"/>
      <c r="E68" s="12"/>
      <c r="F68" s="12"/>
      <c r="G68" s="12"/>
      <c r="H68" s="12"/>
      <c r="I68" s="12"/>
      <c r="J68" s="12"/>
      <c r="AE68" s="12"/>
    </row>
    <row r="69" spans="1:31" ht="19.5" thickBot="1">
      <c r="A69" s="12"/>
      <c r="B69" s="226" t="s">
        <v>617</v>
      </c>
      <c r="C69" s="12"/>
      <c r="D69" s="12"/>
      <c r="E69" s="12"/>
      <c r="F69" s="12"/>
      <c r="G69" s="39"/>
      <c r="H69" s="12" t="s">
        <v>229</v>
      </c>
      <c r="I69" s="12"/>
      <c r="J69" s="12"/>
      <c r="AE69" s="12"/>
    </row>
    <row r="70" spans="1:31">
      <c r="A70" s="12"/>
      <c r="B70" s="23">
        <f>+'Quotation Sheet'!S2</f>
        <v>0</v>
      </c>
      <c r="C70" s="23" t="str">
        <f>+'Quotation Sheet'!T2</f>
        <v xml:space="preserve"> </v>
      </c>
      <c r="D70" s="23"/>
      <c r="E70" s="23" t="str">
        <f>+'Quotation Sheet'!S3</f>
        <v xml:space="preserve"> </v>
      </c>
      <c r="F70" s="23" t="str">
        <f>+'Quotation Sheet'!T3</f>
        <v xml:space="preserve"> </v>
      </c>
      <c r="G70" s="23"/>
      <c r="H70" s="23" t="str">
        <f>+'Quotation Sheet'!S4</f>
        <v xml:space="preserve"> </v>
      </c>
      <c r="I70" s="23" t="str">
        <f>+'Quotation Sheet'!T4</f>
        <v xml:space="preserve"> </v>
      </c>
      <c r="J70" s="183"/>
      <c r="AE70" s="12"/>
    </row>
    <row r="71" spans="1:31">
      <c r="A71" s="12"/>
      <c r="B71" s="23" t="str">
        <f>+'Quotation Sheet'!S5</f>
        <v xml:space="preserve"> </v>
      </c>
      <c r="C71" s="23" t="str">
        <f>+'Quotation Sheet'!T5</f>
        <v xml:space="preserve"> </v>
      </c>
      <c r="D71" s="23"/>
      <c r="E71" s="24" t="str">
        <f>+'Quotation Sheet'!S6</f>
        <v xml:space="preserve">  </v>
      </c>
      <c r="F71" s="23" t="str">
        <f>+'Quotation Sheet'!T6</f>
        <v xml:space="preserve"> </v>
      </c>
      <c r="G71" s="23"/>
      <c r="H71" s="23" t="str">
        <f>+'Quotation Sheet'!S7</f>
        <v xml:space="preserve"> </v>
      </c>
      <c r="I71" s="23" t="str">
        <f>+'Quotation Sheet'!T7</f>
        <v xml:space="preserve"> </v>
      </c>
      <c r="J71" s="183"/>
      <c r="AE71" s="12"/>
    </row>
    <row r="72" spans="1:31">
      <c r="A72" s="12"/>
      <c r="B72" s="23" t="str">
        <f>+'Quotation Sheet'!S8</f>
        <v xml:space="preserve"> </v>
      </c>
      <c r="C72" s="23" t="str">
        <f>+'Quotation Sheet'!T8</f>
        <v xml:space="preserve"> </v>
      </c>
      <c r="D72" s="23"/>
      <c r="E72" s="23" t="str">
        <f>+'Quotation Sheet'!S9</f>
        <v xml:space="preserve"> </v>
      </c>
      <c r="F72" s="23" t="str">
        <f>+'Quotation Sheet'!T9</f>
        <v xml:space="preserve"> </v>
      </c>
      <c r="G72" s="23"/>
      <c r="H72" s="23" t="str">
        <f>+'Quotation Sheet'!S10</f>
        <v xml:space="preserve"> </v>
      </c>
      <c r="I72" s="23" t="str">
        <f>+'Quotation Sheet'!T10</f>
        <v xml:space="preserve"> </v>
      </c>
      <c r="J72" s="183"/>
      <c r="AE72" s="12"/>
    </row>
    <row r="73" spans="1:31">
      <c r="A73" s="12"/>
      <c r="B73" s="23" t="str">
        <f>+'Quotation Sheet'!S11</f>
        <v xml:space="preserve"> </v>
      </c>
      <c r="C73" s="23" t="str">
        <f>+'Quotation Sheet'!T11</f>
        <v xml:space="preserve"> </v>
      </c>
      <c r="D73" s="23"/>
      <c r="E73" s="23" t="str">
        <f>+'Quotation Sheet'!S12</f>
        <v xml:space="preserve"> </v>
      </c>
      <c r="F73" s="23" t="str">
        <f>+'Quotation Sheet'!T12</f>
        <v xml:space="preserve"> </v>
      </c>
      <c r="G73" s="23"/>
      <c r="H73" s="23" t="str">
        <f>+'Quotation Sheet'!S13</f>
        <v xml:space="preserve"> </v>
      </c>
      <c r="I73" s="23" t="str">
        <f>+'Quotation Sheet'!T13</f>
        <v xml:space="preserve"> </v>
      </c>
      <c r="J73" s="183"/>
      <c r="AE73" s="12"/>
    </row>
    <row r="74" spans="1:31">
      <c r="A74" s="12"/>
      <c r="B74" s="23" t="str">
        <f>+'Quotation Sheet'!S14</f>
        <v xml:space="preserve"> </v>
      </c>
      <c r="C74" s="23" t="str">
        <f>+'Quotation Sheet'!T14</f>
        <v xml:space="preserve"> </v>
      </c>
      <c r="D74" s="23"/>
      <c r="E74" s="23" t="str">
        <f>+'Quotation Sheet'!S15</f>
        <v xml:space="preserve"> </v>
      </c>
      <c r="F74" s="23" t="str">
        <f>+'Quotation Sheet'!T15</f>
        <v xml:space="preserve"> </v>
      </c>
      <c r="G74" s="23"/>
      <c r="H74" s="23" t="str">
        <f>+'Quotation Sheet'!S16</f>
        <v xml:space="preserve"> </v>
      </c>
      <c r="I74" s="23" t="str">
        <f>+'Quotation Sheet'!T16</f>
        <v xml:space="preserve"> </v>
      </c>
      <c r="J74" s="183"/>
      <c r="AE74" s="12"/>
    </row>
    <row r="75" spans="1:31">
      <c r="A75" s="12"/>
      <c r="B75" s="23" t="str">
        <f>+'Quotation Sheet'!S17</f>
        <v xml:space="preserve"> </v>
      </c>
      <c r="C75" s="23" t="str">
        <f>+'Quotation Sheet'!T17</f>
        <v xml:space="preserve"> </v>
      </c>
      <c r="D75" s="23"/>
      <c r="E75" s="23" t="str">
        <f>+'Quotation Sheet'!S18</f>
        <v xml:space="preserve"> </v>
      </c>
      <c r="F75" s="23" t="str">
        <f>+'Quotation Sheet'!T18</f>
        <v xml:space="preserve"> </v>
      </c>
      <c r="G75" s="23"/>
      <c r="H75" s="23" t="str">
        <f>+'Quotation Sheet'!S19</f>
        <v xml:space="preserve"> </v>
      </c>
      <c r="I75" s="23" t="str">
        <f>+'Quotation Sheet'!T19</f>
        <v xml:space="preserve"> </v>
      </c>
      <c r="J75" s="183"/>
      <c r="AE75" s="12"/>
    </row>
    <row r="76" spans="1:31">
      <c r="A76" s="12"/>
      <c r="B76" s="23" t="str">
        <f>+'Quotation Sheet'!S20</f>
        <v xml:space="preserve"> </v>
      </c>
      <c r="C76" s="23" t="str">
        <f>+'Quotation Sheet'!T20</f>
        <v xml:space="preserve"> </v>
      </c>
      <c r="D76" s="23"/>
      <c r="E76" s="23" t="str">
        <f>+'Quotation Sheet'!S21</f>
        <v xml:space="preserve"> </v>
      </c>
      <c r="F76" s="23" t="str">
        <f>+'Quotation Sheet'!T21</f>
        <v xml:space="preserve"> </v>
      </c>
      <c r="G76" s="23"/>
      <c r="H76" s="23"/>
      <c r="I76" s="23" t="s">
        <v>250</v>
      </c>
      <c r="J76" s="183"/>
      <c r="AE76" s="12"/>
    </row>
    <row r="77" spans="1:31" ht="16.5" thickBot="1">
      <c r="A77" s="12"/>
      <c r="B77" s="19" t="s">
        <v>511</v>
      </c>
      <c r="D77" s="170" t="s">
        <v>178</v>
      </c>
      <c r="E77" s="12" t="s">
        <v>512</v>
      </c>
      <c r="F77" s="12"/>
      <c r="H77" s="171" t="s">
        <v>99</v>
      </c>
      <c r="I77" s="19" t="s">
        <v>513</v>
      </c>
      <c r="AE77" s="12"/>
    </row>
    <row r="78" spans="1:31" ht="16.5" thickBot="1">
      <c r="A78" s="12"/>
      <c r="D78" s="172" t="s">
        <v>214</v>
      </c>
      <c r="E78" s="19" t="s">
        <v>514</v>
      </c>
      <c r="H78" s="171" t="s">
        <v>99</v>
      </c>
      <c r="I78" s="19" t="s">
        <v>515</v>
      </c>
      <c r="AE78" s="12"/>
    </row>
    <row r="79" spans="1:31">
      <c r="A79" s="12"/>
      <c r="B79" s="12" t="s">
        <v>97</v>
      </c>
      <c r="C79" s="12"/>
      <c r="D79" s="12"/>
      <c r="E79" s="12"/>
      <c r="F79" s="12"/>
      <c r="G79" s="12"/>
      <c r="H79" s="12"/>
      <c r="I79" s="12"/>
      <c r="J79" s="12"/>
      <c r="AE79" s="12"/>
    </row>
    <row r="80" spans="1:31" ht="16.5" thickBot="1">
      <c r="A80" s="12"/>
      <c r="B80" s="20" t="s">
        <v>98</v>
      </c>
      <c r="C80" s="12" t="s">
        <v>516</v>
      </c>
      <c r="D80" s="39"/>
      <c r="E80" s="168" t="s">
        <v>517</v>
      </c>
      <c r="G80" s="39"/>
      <c r="H80" s="12" t="s">
        <v>518</v>
      </c>
      <c r="I80" s="12"/>
      <c r="J80" s="12"/>
      <c r="AE80" s="12"/>
    </row>
    <row r="81" spans="1:31" ht="16.5" thickBot="1">
      <c r="A81" s="12"/>
      <c r="B81" s="12" t="s">
        <v>519</v>
      </c>
      <c r="C81" s="12"/>
      <c r="D81" s="12"/>
      <c r="E81" s="12"/>
      <c r="F81" s="39" t="s">
        <v>99</v>
      </c>
      <c r="G81" s="12" t="s">
        <v>520</v>
      </c>
      <c r="H81" s="170" t="s">
        <v>521</v>
      </c>
      <c r="I81" s="12" t="s">
        <v>179</v>
      </c>
      <c r="J81" s="170" t="s">
        <v>522</v>
      </c>
      <c r="AE81" s="12"/>
    </row>
    <row r="82" spans="1:31">
      <c r="A82" s="12"/>
      <c r="B82" s="12" t="s">
        <v>608</v>
      </c>
      <c r="C82" s="12"/>
      <c r="D82" s="12"/>
      <c r="E82" s="12"/>
      <c r="F82" s="12"/>
      <c r="G82" s="12"/>
      <c r="H82" s="12"/>
      <c r="I82" s="12"/>
      <c r="J82" s="12"/>
      <c r="AE82" s="12"/>
    </row>
    <row r="83" spans="1:31">
      <c r="A83" s="12"/>
      <c r="B83" s="12" t="s">
        <v>180</v>
      </c>
      <c r="C83" s="12"/>
      <c r="D83" s="12"/>
      <c r="E83" s="12" t="s">
        <v>609</v>
      </c>
      <c r="F83" s="12"/>
      <c r="G83" s="12"/>
      <c r="H83" s="12"/>
      <c r="I83" s="15"/>
      <c r="J83" s="12"/>
      <c r="AE83" s="12"/>
    </row>
    <row r="84" spans="1:31">
      <c r="A84" s="12"/>
      <c r="B84" s="233" t="s">
        <v>762</v>
      </c>
      <c r="C84" s="174"/>
      <c r="D84" s="174"/>
      <c r="F84" s="174"/>
      <c r="G84" s="174"/>
      <c r="H84" s="174"/>
      <c r="I84" s="175"/>
      <c r="J84" s="174"/>
      <c r="AE84" s="12"/>
    </row>
    <row r="85" spans="1:31">
      <c r="A85" s="12"/>
      <c r="B85" s="234" t="s">
        <v>152</v>
      </c>
      <c r="C85" s="235"/>
      <c r="D85" s="236"/>
      <c r="E85" s="237"/>
      <c r="F85" s="42"/>
      <c r="G85" s="42"/>
      <c r="H85" s="238"/>
      <c r="I85" s="239"/>
      <c r="J85" s="240"/>
      <c r="AE85" s="12"/>
    </row>
    <row r="86" spans="1:31">
      <c r="A86" s="12"/>
      <c r="B86" s="241" t="s">
        <v>153</v>
      </c>
      <c r="C86" s="45"/>
      <c r="D86" s="242"/>
      <c r="E86" s="243"/>
      <c r="F86" s="244"/>
      <c r="G86" s="245"/>
      <c r="H86" s="43"/>
      <c r="I86" s="246"/>
      <c r="J86" s="247"/>
      <c r="AE86" s="12"/>
    </row>
    <row r="87" spans="1:31">
      <c r="A87" s="12"/>
      <c r="B87" s="32" t="s">
        <v>154</v>
      </c>
      <c r="C87" s="32"/>
      <c r="D87" s="32"/>
      <c r="E87" s="176"/>
      <c r="F87" s="176"/>
      <c r="G87" s="176"/>
      <c r="H87" s="176"/>
      <c r="I87" s="248"/>
      <c r="J87" s="175"/>
      <c r="AE87" s="12"/>
    </row>
    <row r="88" spans="1:31">
      <c r="A88" s="12"/>
      <c r="B88" s="2" t="s">
        <v>155</v>
      </c>
      <c r="C88" s="44"/>
      <c r="D88" s="44"/>
      <c r="E88" s="66"/>
      <c r="F88" s="66"/>
      <c r="G88" s="44"/>
      <c r="H88" s="249"/>
      <c r="I88" s="44"/>
      <c r="J88" s="177"/>
      <c r="AE88" s="12"/>
    </row>
    <row r="89" spans="1:31">
      <c r="A89" s="12"/>
      <c r="B89" s="67" t="s">
        <v>156</v>
      </c>
      <c r="C89" s="44"/>
      <c r="D89" s="44"/>
      <c r="E89" s="44"/>
      <c r="F89" s="250"/>
      <c r="G89" s="44"/>
      <c r="H89" s="249"/>
      <c r="I89" s="250"/>
      <c r="J89" s="175"/>
      <c r="AE89" s="12"/>
    </row>
    <row r="90" spans="1:31">
      <c r="A90" s="12"/>
      <c r="B90" s="178"/>
      <c r="C90" s="174"/>
      <c r="D90" s="174"/>
      <c r="E90" s="174"/>
      <c r="F90" s="174"/>
      <c r="G90" s="174"/>
      <c r="H90" s="174"/>
      <c r="I90" s="174"/>
      <c r="J90" s="175"/>
      <c r="AE90" s="12"/>
    </row>
    <row r="91" spans="1:31">
      <c r="A91" s="12"/>
      <c r="AE91" s="12"/>
    </row>
    <row r="92" spans="1:31">
      <c r="A92" s="12"/>
      <c r="B92" s="178"/>
      <c r="C92" s="174"/>
      <c r="D92" s="174"/>
      <c r="E92" s="174"/>
      <c r="F92" s="174"/>
      <c r="G92" s="174"/>
      <c r="H92" s="174"/>
      <c r="I92" s="175"/>
      <c r="J92" s="175"/>
      <c r="AE92" s="12"/>
    </row>
    <row r="93" spans="1:31">
      <c r="A93" s="12"/>
      <c r="B93" s="179"/>
      <c r="C93" s="176"/>
      <c r="D93" s="176"/>
      <c r="E93" s="176"/>
      <c r="F93" s="176"/>
      <c r="G93" s="176"/>
      <c r="H93" s="176"/>
      <c r="I93" s="177"/>
      <c r="J93" s="177"/>
      <c r="AE93" s="12"/>
    </row>
    <row r="94" spans="1:31">
      <c r="A94" s="12"/>
      <c r="B94" s="173"/>
      <c r="C94" s="174"/>
      <c r="D94" s="174"/>
      <c r="F94" s="175"/>
      <c r="G94" s="175"/>
      <c r="H94" s="175"/>
      <c r="I94" s="175"/>
      <c r="J94" s="175"/>
      <c r="AE94" s="12"/>
    </row>
    <row r="95" spans="1:31">
      <c r="A95" s="12"/>
      <c r="B95" s="179"/>
      <c r="C95" s="176"/>
      <c r="E95" s="174"/>
      <c r="F95" s="175"/>
      <c r="G95" s="175"/>
      <c r="H95" s="175"/>
      <c r="I95" s="175"/>
      <c r="J95" s="175"/>
      <c r="AE95" s="12"/>
    </row>
    <row r="96" spans="1:31">
      <c r="A96" s="12"/>
      <c r="B96" s="179"/>
      <c r="C96" s="179"/>
      <c r="E96" s="41"/>
      <c r="F96" s="175"/>
      <c r="G96" s="175"/>
      <c r="H96" s="175"/>
      <c r="I96" s="175"/>
      <c r="J96" s="175"/>
      <c r="AE96" s="12"/>
    </row>
    <row r="97" spans="1:31">
      <c r="A97" s="12"/>
      <c r="AE97" s="12"/>
    </row>
    <row r="98" spans="1:31">
      <c r="A98" s="12"/>
      <c r="I98" s="12"/>
      <c r="J98" s="12"/>
      <c r="AE98" s="12"/>
    </row>
    <row r="99" spans="1:31">
      <c r="C99" s="12"/>
      <c r="I99" s="12"/>
      <c r="J99" s="12"/>
      <c r="AE99" s="12"/>
    </row>
    <row r="100" spans="1:31">
      <c r="B100" s="12"/>
      <c r="E100" s="12"/>
      <c r="F100" s="12"/>
      <c r="G100" s="12"/>
      <c r="H100" s="12"/>
      <c r="I100" s="12"/>
      <c r="J100" s="12"/>
      <c r="AE100" s="12"/>
    </row>
    <row r="101" spans="1:31">
      <c r="A101" s="12"/>
      <c r="B101" s="10" t="s">
        <v>181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AE101" s="12"/>
    </row>
    <row r="102" spans="1:3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AE102" s="12"/>
    </row>
    <row r="103" spans="1:3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AE103" s="12"/>
    </row>
    <row r="104" spans="1:3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</row>
    <row r="105" spans="1:31">
      <c r="A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</row>
    <row r="106" spans="1:3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</row>
  </sheetData>
  <sheetProtection password="C69B" sheet="1" formatCells="0" formatColumns="0" formatRows="0" insertColumns="0" insertRows="0" insertHyperlinks="0" deleteColumns="0" deleteRows="0" sort="0" autoFilter="0" pivotTables="0"/>
  <phoneticPr fontId="18" type="noConversion"/>
  <printOptions horizontalCentered="1" verticalCentered="1"/>
  <pageMargins left="0" right="0" top="0" bottom="0" header="0" footer="0"/>
  <pageSetup paperSize="9" scale="86" orientation="portrait" blackAndWhite="1" horizontalDpi="4294967292" verticalDpi="360" r:id="rId1"/>
  <headerFooter alignWithMargins="0"/>
  <rowBreaks count="15" manualBreakCount="15">
    <brk id="50" max="16383" man="1"/>
    <brk id="168" max="65535" man="1"/>
    <brk id="183" max="65535" man="1"/>
    <brk id="198" max="65535" man="1"/>
    <brk id="213" max="65535" man="1"/>
    <brk id="228" max="65535" man="1"/>
    <brk id="243" max="65535" man="1"/>
    <brk id="258" max="65535" man="1"/>
    <brk id="273" max="65535" man="1"/>
    <brk id="288" max="65535" man="1"/>
    <brk id="303" max="65535" man="1"/>
    <brk id="318" max="65535" man="1"/>
    <brk id="333" max="65535" man="1"/>
    <brk id="348" max="65535" man="1"/>
    <brk id="363" max="6553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0"/>
  <sheetViews>
    <sheetView showFormulas="1" tabSelected="1" zoomScale="75" workbookViewId="0">
      <selection activeCell="D33" sqref="D33"/>
    </sheetView>
  </sheetViews>
  <sheetFormatPr baseColWidth="10" defaultColWidth="9" defaultRowHeight="15.75"/>
  <cols>
    <col min="1" max="1" width="17" customWidth="1"/>
    <col min="4" max="4" width="17.375" bestFit="1" customWidth="1"/>
    <col min="5" max="5" width="17.875" bestFit="1" customWidth="1"/>
    <col min="6" max="7" width="17.5" bestFit="1" customWidth="1"/>
    <col min="8" max="8" width="17.125" bestFit="1" customWidth="1"/>
    <col min="9" max="9" width="18.75" bestFit="1" customWidth="1"/>
    <col min="10" max="10" width="18.875" bestFit="1" customWidth="1"/>
    <col min="11" max="11" width="18.75" bestFit="1" customWidth="1"/>
    <col min="12" max="12" width="18.875" bestFit="1" customWidth="1"/>
  </cols>
  <sheetData>
    <row r="1" spans="1:21" ht="18.75" customHeight="1" thickBot="1">
      <c r="A1" s="212" t="s">
        <v>765</v>
      </c>
      <c r="B1" s="77"/>
      <c r="C1" s="77"/>
      <c r="D1" s="78" t="s">
        <v>189</v>
      </c>
      <c r="E1" s="77"/>
      <c r="F1" s="77"/>
      <c r="G1" s="77"/>
      <c r="H1" s="77"/>
      <c r="I1" s="79" t="s">
        <v>230</v>
      </c>
      <c r="J1" s="104" t="s">
        <v>704</v>
      </c>
      <c r="K1" s="77"/>
      <c r="L1" s="77"/>
      <c r="M1" s="77"/>
      <c r="N1" s="77"/>
      <c r="O1" s="77"/>
      <c r="P1" s="77"/>
      <c r="Q1" s="80"/>
      <c r="R1" s="80"/>
      <c r="S1" s="80"/>
      <c r="T1" s="80"/>
      <c r="U1" s="80"/>
    </row>
    <row r="2" spans="1:21" ht="16.5" thickBot="1">
      <c r="A2" s="77"/>
      <c r="B2" s="77"/>
      <c r="C2" s="77"/>
      <c r="D2" s="81" t="s">
        <v>232</v>
      </c>
      <c r="E2" s="81" t="s">
        <v>233</v>
      </c>
      <c r="F2" s="81" t="s">
        <v>234</v>
      </c>
      <c r="G2" s="81" t="s">
        <v>235</v>
      </c>
      <c r="H2" s="82" t="s">
        <v>236</v>
      </c>
      <c r="I2" s="83" t="s">
        <v>237</v>
      </c>
      <c r="J2" s="105" t="s">
        <v>238</v>
      </c>
      <c r="K2" s="81" t="s">
        <v>239</v>
      </c>
      <c r="L2" s="81" t="s">
        <v>239</v>
      </c>
      <c r="M2" s="81" t="s">
        <v>186</v>
      </c>
      <c r="N2" s="87" t="s">
        <v>790</v>
      </c>
      <c r="O2" s="100"/>
      <c r="P2" s="77"/>
      <c r="Q2" s="75" t="s">
        <v>164</v>
      </c>
      <c r="R2" s="76">
        <v>1</v>
      </c>
      <c r="S2" s="80"/>
      <c r="T2" s="80"/>
      <c r="U2" s="80"/>
    </row>
    <row r="3" spans="1:21">
      <c r="A3" s="81"/>
      <c r="B3" s="81" t="s">
        <v>250</v>
      </c>
      <c r="C3" s="82" t="s">
        <v>250</v>
      </c>
      <c r="D3" s="84">
        <f>SUM('Quotation Sheet'!E2:E21)</f>
        <v>250.55</v>
      </c>
      <c r="E3" s="106">
        <f>SUM('Quotation Sheet'!F2:F21)</f>
        <v>79.5</v>
      </c>
      <c r="F3" s="106">
        <f>SUM('Quotation Sheet'!G2:G21)</f>
        <v>80</v>
      </c>
      <c r="G3" s="86">
        <f>SUM('Quotation Sheet'!H2:H21)</f>
        <v>41.04</v>
      </c>
      <c r="H3" s="87">
        <f>SUM('Quotation Sheet'!I2:I21)</f>
        <v>293</v>
      </c>
      <c r="I3" s="88">
        <f>SUM('Quotation Sheet'!L2:L21)</f>
        <v>382.3</v>
      </c>
      <c r="J3" s="89">
        <f>SUM('Quotation Sheet'!M2:M21)</f>
        <v>160.25</v>
      </c>
      <c r="K3" s="89">
        <f>SUM('Quotation Sheet'!J2:J21)</f>
        <v>2580</v>
      </c>
      <c r="L3" s="89">
        <f>SUM('Quotation Sheet'!K2:K21)</f>
        <v>100</v>
      </c>
      <c r="M3" s="86">
        <f>SUM('Quotation Sheet'!N2:N21)</f>
        <v>0</v>
      </c>
      <c r="N3" s="108">
        <f>+E3+F3</f>
        <v>159.5</v>
      </c>
      <c r="O3" s="109"/>
      <c r="P3" s="77"/>
      <c r="Q3" s="80"/>
      <c r="R3" s="80"/>
      <c r="S3" s="80"/>
      <c r="T3" s="80"/>
      <c r="U3" s="80"/>
    </row>
    <row r="4" spans="1:21">
      <c r="A4" s="81"/>
      <c r="B4" s="81" t="s">
        <v>250</v>
      </c>
      <c r="C4" s="90">
        <f>+G3+M3</f>
        <v>41.04</v>
      </c>
      <c r="D4" s="91">
        <f>+D3+G3+M3</f>
        <v>291.59000000000003</v>
      </c>
      <c r="E4" s="107">
        <f>+E3+F3</f>
        <v>159.5</v>
      </c>
      <c r="F4" s="92">
        <f>+D4+E4</f>
        <v>451.09000000000003</v>
      </c>
      <c r="G4" s="93">
        <f>+E3+F3+G3</f>
        <v>200.54</v>
      </c>
      <c r="H4" s="94">
        <f>+H3+I3+K3+L3</f>
        <v>3355.3</v>
      </c>
      <c r="I4" s="95">
        <f>+I3</f>
        <v>382.3</v>
      </c>
      <c r="J4" s="95"/>
      <c r="K4" s="77"/>
      <c r="L4" s="77"/>
      <c r="M4" s="80"/>
      <c r="N4" s="77"/>
      <c r="O4" s="77"/>
      <c r="P4" s="77"/>
      <c r="Q4" s="80"/>
      <c r="R4" s="80"/>
      <c r="S4" s="80"/>
      <c r="T4" s="80"/>
      <c r="U4" s="80"/>
    </row>
    <row r="5" spans="1:21" ht="27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</row>
    <row r="6" spans="1:21">
      <c r="A6" s="81" t="s">
        <v>268</v>
      </c>
      <c r="B6" s="89">
        <v>2</v>
      </c>
      <c r="C6" s="89">
        <v>2</v>
      </c>
      <c r="D6" s="89">
        <v>2</v>
      </c>
      <c r="E6" s="89">
        <v>2</v>
      </c>
      <c r="F6" s="89">
        <v>1</v>
      </c>
      <c r="G6" s="89">
        <v>1</v>
      </c>
      <c r="H6" s="89">
        <v>1</v>
      </c>
      <c r="I6" s="89">
        <v>1</v>
      </c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</row>
    <row r="7" spans="1:21" ht="18.75" customHeight="1">
      <c r="A7" s="81" t="s">
        <v>269</v>
      </c>
      <c r="B7" s="110" t="s">
        <v>437</v>
      </c>
      <c r="C7" s="110" t="s">
        <v>438</v>
      </c>
      <c r="D7" s="110" t="s">
        <v>439</v>
      </c>
      <c r="E7" s="110" t="s">
        <v>440</v>
      </c>
      <c r="F7" s="110" t="s">
        <v>441</v>
      </c>
      <c r="G7" s="110" t="s">
        <v>442</v>
      </c>
      <c r="H7" s="110" t="s">
        <v>443</v>
      </c>
      <c r="I7" s="110" t="s">
        <v>444</v>
      </c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</row>
    <row r="8" spans="1:21">
      <c r="A8" s="81" t="s">
        <v>270</v>
      </c>
      <c r="B8" s="81">
        <f>+E4+E4/45</f>
        <v>163.04444444444445</v>
      </c>
      <c r="C8" s="81">
        <f>+E4+E4/40</f>
        <v>163.48750000000001</v>
      </c>
      <c r="D8" s="81">
        <f>+E4+E4/35</f>
        <v>164.05714285714285</v>
      </c>
      <c r="E8" s="81">
        <f>+E4+E4/30</f>
        <v>164.81666666666666</v>
      </c>
      <c r="F8" s="81">
        <f>+E4</f>
        <v>159.5</v>
      </c>
      <c r="G8" s="81">
        <f>+E4</f>
        <v>159.5</v>
      </c>
      <c r="H8" s="81">
        <f>+E4</f>
        <v>159.5</v>
      </c>
      <c r="I8" s="81">
        <f>+E4+E4/10</f>
        <v>175.45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</row>
    <row r="9" spans="1:21">
      <c r="A9" s="81" t="s">
        <v>271</v>
      </c>
      <c r="B9" s="81">
        <f>+D4</f>
        <v>291.59000000000003</v>
      </c>
      <c r="C9" s="81">
        <f>+D4</f>
        <v>291.59000000000003</v>
      </c>
      <c r="D9" s="81">
        <f>+D4</f>
        <v>291.59000000000003</v>
      </c>
      <c r="E9" s="81">
        <f>+D4</f>
        <v>291.59000000000003</v>
      </c>
      <c r="F9" s="81">
        <f>+D4</f>
        <v>291.59000000000003</v>
      </c>
      <c r="G9" s="81">
        <f>+D4</f>
        <v>291.59000000000003</v>
      </c>
      <c r="H9" s="81">
        <f>+D4</f>
        <v>291.59000000000003</v>
      </c>
      <c r="I9" s="81">
        <f>+D4</f>
        <v>291.59000000000003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</row>
    <row r="10" spans="1:21">
      <c r="A10" s="81" t="s">
        <v>272</v>
      </c>
      <c r="B10" s="96">
        <f>+(G3+M3+J3)/45</f>
        <v>4.4731111111111108</v>
      </c>
      <c r="C10" s="96">
        <f>+(G3+M3+J3)/40</f>
        <v>5.0322499999999994</v>
      </c>
      <c r="D10" s="81">
        <f>+(D4+J3)/35</f>
        <v>12.909714285714287</v>
      </c>
      <c r="E10" s="81">
        <f>+(D4+J3)/30</f>
        <v>15.061333333333334</v>
      </c>
      <c r="F10" s="81">
        <f>+J3/25</f>
        <v>6.41</v>
      </c>
      <c r="G10" s="81">
        <f>+J3/20</f>
        <v>8.0124999999999993</v>
      </c>
      <c r="H10" s="81">
        <f>+(D4+J3)/15</f>
        <v>30.122666666666667</v>
      </c>
      <c r="I10" s="81">
        <f>+(D4+J3)/10</f>
        <v>45.184000000000005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1:21">
      <c r="A11" s="81" t="s">
        <v>187</v>
      </c>
      <c r="B11" s="81">
        <f>+H4/45</f>
        <v>74.562222222222232</v>
      </c>
      <c r="C11" s="81">
        <f>+H4/40</f>
        <v>83.882500000000007</v>
      </c>
      <c r="D11" s="81">
        <f>+H4/35</f>
        <v>95.86571428571429</v>
      </c>
      <c r="E11" s="81">
        <f>+H4/30</f>
        <v>111.84333333333333</v>
      </c>
      <c r="F11" s="81">
        <f>+H4/25</f>
        <v>134.21200000000002</v>
      </c>
      <c r="G11" s="81">
        <f>+H4/20</f>
        <v>167.76500000000001</v>
      </c>
      <c r="H11" s="81">
        <f>+H4/15</f>
        <v>223.68666666666667</v>
      </c>
      <c r="I11" s="81">
        <f>+H4/10</f>
        <v>335.53000000000003</v>
      </c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</row>
    <row r="12" spans="1:21">
      <c r="A12" s="81" t="s">
        <v>273</v>
      </c>
      <c r="B12" s="81">
        <f t="shared" ref="B12:I12" si="0">SUM(B8:B11)</f>
        <v>533.66977777777788</v>
      </c>
      <c r="C12" s="81">
        <f t="shared" si="0"/>
        <v>543.99225000000001</v>
      </c>
      <c r="D12" s="81">
        <f t="shared" si="0"/>
        <v>564.42257142857147</v>
      </c>
      <c r="E12" s="81">
        <f t="shared" si="0"/>
        <v>583.31133333333332</v>
      </c>
      <c r="F12" s="81">
        <f t="shared" si="0"/>
        <v>591.7120000000001</v>
      </c>
      <c r="G12" s="81">
        <f t="shared" si="0"/>
        <v>626.86750000000006</v>
      </c>
      <c r="H12" s="81">
        <f t="shared" si="0"/>
        <v>704.89933333333329</v>
      </c>
      <c r="I12" s="81">
        <f t="shared" si="0"/>
        <v>847.75400000000013</v>
      </c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</row>
    <row r="13" spans="1:21">
      <c r="A13" s="97" t="s">
        <v>699</v>
      </c>
      <c r="B13" s="88">
        <f t="shared" ref="B13:I13" si="1">+B12</f>
        <v>533.66977777777788</v>
      </c>
      <c r="C13" s="88">
        <f t="shared" si="1"/>
        <v>543.99225000000001</v>
      </c>
      <c r="D13" s="88">
        <f t="shared" si="1"/>
        <v>564.42257142857147</v>
      </c>
      <c r="E13" s="88">
        <f t="shared" si="1"/>
        <v>583.31133333333332</v>
      </c>
      <c r="F13" s="88">
        <f t="shared" si="1"/>
        <v>591.7120000000001</v>
      </c>
      <c r="G13" s="88">
        <f t="shared" si="1"/>
        <v>626.86750000000006</v>
      </c>
      <c r="H13" s="88">
        <f t="shared" si="1"/>
        <v>704.89933333333329</v>
      </c>
      <c r="I13" s="98">
        <f t="shared" si="1"/>
        <v>847.75400000000013</v>
      </c>
      <c r="J13" s="80"/>
      <c r="K13" s="80"/>
      <c r="L13" s="80"/>
      <c r="M13" s="80"/>
      <c r="N13" s="80"/>
      <c r="O13" s="77"/>
      <c r="P13" s="77"/>
      <c r="Q13" s="80"/>
      <c r="R13" s="80"/>
      <c r="S13" s="80"/>
      <c r="T13" s="80"/>
      <c r="U13" s="80"/>
    </row>
    <row r="14" spans="1:21" ht="22.5" customHeight="1" thickBot="1">
      <c r="A14" s="77"/>
      <c r="B14" s="77"/>
      <c r="C14" s="77"/>
      <c r="D14" s="77"/>
      <c r="E14" s="77"/>
      <c r="F14" s="77"/>
      <c r="G14" s="77"/>
      <c r="H14" s="77"/>
      <c r="I14" s="77"/>
      <c r="J14" s="80"/>
      <c r="K14" s="80"/>
      <c r="L14" s="80"/>
      <c r="M14" s="80"/>
      <c r="N14" s="80"/>
      <c r="O14" s="99"/>
      <c r="P14" s="99"/>
      <c r="Q14" s="99"/>
      <c r="R14" s="80"/>
      <c r="S14" s="80"/>
      <c r="T14" s="80"/>
      <c r="U14" s="80"/>
    </row>
    <row r="15" spans="1:21" ht="16.5" thickBot="1">
      <c r="A15" s="193"/>
      <c r="B15" s="194"/>
      <c r="C15" s="194"/>
      <c r="D15" s="195" t="s">
        <v>189</v>
      </c>
      <c r="E15" s="194"/>
      <c r="F15" s="194"/>
      <c r="G15" s="194"/>
      <c r="H15" s="194"/>
      <c r="I15" s="196" t="s">
        <v>230</v>
      </c>
      <c r="J15" s="197" t="s">
        <v>231</v>
      </c>
      <c r="K15" s="194"/>
      <c r="L15" s="194"/>
      <c r="M15" s="194"/>
      <c r="N15" s="194"/>
      <c r="O15" s="198"/>
      <c r="P15" s="199"/>
      <c r="Q15" s="199"/>
      <c r="R15" s="199"/>
      <c r="S15" s="200"/>
      <c r="T15" s="80"/>
      <c r="U15" s="80"/>
    </row>
    <row r="16" spans="1:21" ht="19.5" thickBot="1">
      <c r="A16" s="212" t="s">
        <v>766</v>
      </c>
      <c r="B16" s="190"/>
      <c r="C16" s="190"/>
      <c r="D16" s="81" t="s">
        <v>232</v>
      </c>
      <c r="E16" s="81" t="s">
        <v>233</v>
      </c>
      <c r="F16" s="81" t="s">
        <v>234</v>
      </c>
      <c r="G16" s="81" t="s">
        <v>235</v>
      </c>
      <c r="H16" s="82" t="s">
        <v>236</v>
      </c>
      <c r="I16" s="83" t="s">
        <v>237</v>
      </c>
      <c r="J16" s="105" t="s">
        <v>238</v>
      </c>
      <c r="K16" s="81" t="s">
        <v>239</v>
      </c>
      <c r="L16" s="81" t="s">
        <v>239</v>
      </c>
      <c r="M16" s="81" t="s">
        <v>186</v>
      </c>
      <c r="N16" s="87" t="s">
        <v>790</v>
      </c>
      <c r="O16" s="100"/>
      <c r="P16" s="189"/>
      <c r="Q16" s="75" t="s">
        <v>164</v>
      </c>
      <c r="R16" s="76">
        <v>1</v>
      </c>
      <c r="S16" s="201"/>
      <c r="T16" s="80"/>
      <c r="U16" s="80"/>
    </row>
    <row r="17" spans="1:21">
      <c r="A17" s="81"/>
      <c r="B17" s="81" t="s">
        <v>250</v>
      </c>
      <c r="C17" s="81" t="s">
        <v>250</v>
      </c>
      <c r="D17" s="84">
        <f>SUM('Quotation Sheet'!V2:V21)</f>
        <v>0</v>
      </c>
      <c r="E17" s="106">
        <f>SUM('Quotation Sheet'!W2:W21)</f>
        <v>0</v>
      </c>
      <c r="F17" s="106">
        <f>SUM('Quotation Sheet'!X2:X21)</f>
        <v>0</v>
      </c>
      <c r="G17" s="84">
        <f>SUM('Quotation Sheet'!Y2:Y21)</f>
        <v>0</v>
      </c>
      <c r="H17" s="89">
        <f>SUM('Quotation Sheet'!Z2:Z21)</f>
        <v>0</v>
      </c>
      <c r="I17" s="88">
        <f>SUM('Quotation Sheet'!AA2:AA21)</f>
        <v>0</v>
      </c>
      <c r="J17" s="89">
        <f>SUM('Quotation Sheet'!AD2:AD21)</f>
        <v>0</v>
      </c>
      <c r="K17" s="89">
        <f>SUM('Quotation Sheet'!AB2:AB21)</f>
        <v>0</v>
      </c>
      <c r="L17" s="89">
        <f>SUM('Quotation Sheet'!AC2:AC21)</f>
        <v>0</v>
      </c>
      <c r="M17" s="84">
        <f>SUM('Quotation Sheet'!AE2:AE21)</f>
        <v>0</v>
      </c>
      <c r="N17" s="108">
        <f>+E17+F17</f>
        <v>0</v>
      </c>
      <c r="O17" s="109"/>
      <c r="P17" s="189"/>
      <c r="Q17" s="189"/>
      <c r="R17" s="189"/>
      <c r="S17" s="201"/>
      <c r="T17" s="80"/>
      <c r="U17" s="80"/>
    </row>
    <row r="18" spans="1:21">
      <c r="A18" s="202"/>
      <c r="B18" s="81" t="s">
        <v>250</v>
      </c>
      <c r="C18" s="81"/>
      <c r="D18" s="101">
        <f>+D17+G17+M17</f>
        <v>0</v>
      </c>
      <c r="E18" s="102">
        <f>+E17+F17</f>
        <v>0</v>
      </c>
      <c r="F18" s="103">
        <f>+D18+E18</f>
        <v>0</v>
      </c>
      <c r="G18" s="81">
        <f>+E17+F17+G17</f>
        <v>0</v>
      </c>
      <c r="H18" s="95">
        <f>+H17+I17+K17+L17</f>
        <v>0</v>
      </c>
      <c r="I18" s="95">
        <f>+I17</f>
        <v>0</v>
      </c>
      <c r="J18" s="95"/>
      <c r="K18" s="190"/>
      <c r="L18" s="190"/>
      <c r="M18" s="190"/>
      <c r="N18" s="190"/>
      <c r="O18" s="203"/>
      <c r="P18" s="189"/>
      <c r="Q18" s="189"/>
      <c r="R18" s="189"/>
      <c r="S18" s="201"/>
      <c r="T18" s="80"/>
      <c r="U18" s="80"/>
    </row>
    <row r="19" spans="1:21">
      <c r="A19" s="204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1"/>
      <c r="T19" s="80"/>
      <c r="U19" s="80"/>
    </row>
    <row r="20" spans="1:21">
      <c r="A20" s="205" t="s">
        <v>268</v>
      </c>
      <c r="B20" s="81">
        <v>0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189"/>
      <c r="L20" s="81">
        <v>1</v>
      </c>
      <c r="M20" s="81">
        <v>1</v>
      </c>
      <c r="N20" s="81">
        <v>1</v>
      </c>
      <c r="O20" s="81">
        <v>1</v>
      </c>
      <c r="P20" s="81">
        <v>1</v>
      </c>
      <c r="Q20" s="81">
        <v>1</v>
      </c>
      <c r="R20" s="189"/>
      <c r="S20" s="201"/>
      <c r="T20" s="80"/>
      <c r="U20" s="80"/>
    </row>
    <row r="21" spans="1:21">
      <c r="A21" s="205" t="s">
        <v>269</v>
      </c>
      <c r="B21" s="81">
        <v>2</v>
      </c>
      <c r="C21" s="81">
        <v>3</v>
      </c>
      <c r="D21" s="81">
        <v>4</v>
      </c>
      <c r="E21" s="81">
        <v>5</v>
      </c>
      <c r="F21" s="81">
        <v>6</v>
      </c>
      <c r="G21" s="81">
        <v>7</v>
      </c>
      <c r="H21" s="81">
        <v>8</v>
      </c>
      <c r="I21" s="81">
        <v>9</v>
      </c>
      <c r="J21" s="81">
        <v>10</v>
      </c>
      <c r="K21" s="189"/>
      <c r="L21" s="81">
        <v>5</v>
      </c>
      <c r="M21" s="81">
        <v>6</v>
      </c>
      <c r="N21" s="81">
        <v>7</v>
      </c>
      <c r="O21" s="81">
        <v>8</v>
      </c>
      <c r="P21" s="81">
        <v>9</v>
      </c>
      <c r="Q21" s="81">
        <v>10</v>
      </c>
      <c r="R21" s="189"/>
      <c r="S21" s="201"/>
      <c r="T21" s="80"/>
      <c r="U21" s="80"/>
    </row>
    <row r="22" spans="1:21">
      <c r="A22" s="205" t="s">
        <v>270</v>
      </c>
      <c r="B22" s="81">
        <f>+E18+E18/2</f>
        <v>0</v>
      </c>
      <c r="C22" s="81">
        <f>+E18+E18/3</f>
        <v>0</v>
      </c>
      <c r="D22" s="81">
        <f>+E18+E18/4</f>
        <v>0</v>
      </c>
      <c r="E22" s="81">
        <f>+E18+E18/5</f>
        <v>0</v>
      </c>
      <c r="F22" s="81">
        <f>+E18+E18/6</f>
        <v>0</v>
      </c>
      <c r="G22" s="81">
        <f>+E18+E18/7</f>
        <v>0</v>
      </c>
      <c r="H22" s="81">
        <f>+E18+E18/8</f>
        <v>0</v>
      </c>
      <c r="I22" s="81">
        <f>+E18+E18/9</f>
        <v>0</v>
      </c>
      <c r="J22" s="81">
        <f>+E18+E18/10</f>
        <v>0</v>
      </c>
      <c r="K22" s="189"/>
      <c r="L22" s="81">
        <f>+E18+E18/5</f>
        <v>0</v>
      </c>
      <c r="M22" s="81">
        <f>+E18+E18/6</f>
        <v>0</v>
      </c>
      <c r="N22" s="81">
        <f>+E18+E18/7</f>
        <v>0</v>
      </c>
      <c r="O22" s="81">
        <f>+E18+E18/8</f>
        <v>0</v>
      </c>
      <c r="P22" s="81">
        <f>+E18+E18/9</f>
        <v>0</v>
      </c>
      <c r="Q22" s="81">
        <f>+E18+E18/10</f>
        <v>0</v>
      </c>
      <c r="R22" s="189"/>
      <c r="S22" s="201"/>
      <c r="T22" s="80"/>
      <c r="U22" s="80"/>
    </row>
    <row r="23" spans="1:21">
      <c r="A23" s="205" t="s">
        <v>271</v>
      </c>
      <c r="B23" s="81">
        <f>+D18</f>
        <v>0</v>
      </c>
      <c r="C23" s="81">
        <f>+D18</f>
        <v>0</v>
      </c>
      <c r="D23" s="81">
        <f>+D18</f>
        <v>0</v>
      </c>
      <c r="E23" s="81">
        <f>+D18</f>
        <v>0</v>
      </c>
      <c r="F23" s="81">
        <f>+D18</f>
        <v>0</v>
      </c>
      <c r="G23" s="81">
        <f>+D18</f>
        <v>0</v>
      </c>
      <c r="H23" s="81">
        <f>+D18</f>
        <v>0</v>
      </c>
      <c r="I23" s="81">
        <f>+D18</f>
        <v>0</v>
      </c>
      <c r="J23" s="81">
        <f>+D18</f>
        <v>0</v>
      </c>
      <c r="K23" s="189"/>
      <c r="L23" s="81">
        <f>+D18</f>
        <v>0</v>
      </c>
      <c r="M23" s="81">
        <f>+D18</f>
        <v>0</v>
      </c>
      <c r="N23" s="81">
        <f>+D18</f>
        <v>0</v>
      </c>
      <c r="O23" s="81">
        <f>+D18</f>
        <v>0</v>
      </c>
      <c r="P23" s="81">
        <f>+D18</f>
        <v>0</v>
      </c>
      <c r="Q23" s="81">
        <f>+D18</f>
        <v>0</v>
      </c>
      <c r="R23" s="189"/>
      <c r="S23" s="201"/>
      <c r="T23" s="80"/>
      <c r="U23" s="80"/>
    </row>
    <row r="24" spans="1:21">
      <c r="A24" s="205" t="s">
        <v>272</v>
      </c>
      <c r="B24" s="81"/>
      <c r="C24" s="81"/>
      <c r="D24" s="81"/>
      <c r="E24" s="81"/>
      <c r="F24" s="81"/>
      <c r="G24" s="81"/>
      <c r="H24" s="81"/>
      <c r="I24" s="81"/>
      <c r="J24" s="81"/>
      <c r="K24" s="189"/>
      <c r="L24" s="81">
        <f>+(F18+J17)/5</f>
        <v>0</v>
      </c>
      <c r="M24" s="81">
        <f>+(F18+J17)/6</f>
        <v>0</v>
      </c>
      <c r="N24" s="81">
        <f>+(F18+J17)/7</f>
        <v>0</v>
      </c>
      <c r="O24" s="81">
        <f>+(F18+J17)/8</f>
        <v>0</v>
      </c>
      <c r="P24" s="81">
        <f>+(F18+J17)/9</f>
        <v>0</v>
      </c>
      <c r="Q24" s="81">
        <f>+(D18+J17)/10</f>
        <v>0</v>
      </c>
      <c r="R24" s="189"/>
      <c r="S24" s="201"/>
      <c r="T24" s="80"/>
      <c r="U24" s="80"/>
    </row>
    <row r="25" spans="1:21">
      <c r="A25" s="205" t="s">
        <v>187</v>
      </c>
      <c r="B25" s="81">
        <f>+H18/2</f>
        <v>0</v>
      </c>
      <c r="C25" s="81">
        <f>+H18/3</f>
        <v>0</v>
      </c>
      <c r="D25" s="81">
        <f>+H18/4</f>
        <v>0</v>
      </c>
      <c r="E25" s="81">
        <f>+H18/5</f>
        <v>0</v>
      </c>
      <c r="F25" s="81">
        <f>+H18/6</f>
        <v>0</v>
      </c>
      <c r="G25" s="81">
        <f>+H18/7</f>
        <v>0</v>
      </c>
      <c r="H25" s="81">
        <f>+H18/8</f>
        <v>0</v>
      </c>
      <c r="I25" s="81">
        <f>+H18/9</f>
        <v>0</v>
      </c>
      <c r="J25" s="81">
        <f>+H18/10</f>
        <v>0</v>
      </c>
      <c r="K25" s="189"/>
      <c r="L25" s="81">
        <f>+H18/5</f>
        <v>0</v>
      </c>
      <c r="M25" s="81">
        <f>+H18/6</f>
        <v>0</v>
      </c>
      <c r="N25" s="81">
        <f>+H18/7</f>
        <v>0</v>
      </c>
      <c r="O25" s="81">
        <f>+H18/8</f>
        <v>0</v>
      </c>
      <c r="P25" s="81">
        <f>+H18/9</f>
        <v>0</v>
      </c>
      <c r="Q25" s="81">
        <f>+H18/10</f>
        <v>0</v>
      </c>
      <c r="R25" s="189"/>
      <c r="S25" s="201"/>
      <c r="T25" s="80"/>
      <c r="U25" s="80"/>
    </row>
    <row r="26" spans="1:21">
      <c r="A26" s="205" t="s">
        <v>273</v>
      </c>
      <c r="B26" s="81">
        <f t="shared" ref="B26:J26" si="2">SUM(B22:B25)</f>
        <v>0</v>
      </c>
      <c r="C26" s="81">
        <f t="shared" si="2"/>
        <v>0</v>
      </c>
      <c r="D26" s="81">
        <f t="shared" si="2"/>
        <v>0</v>
      </c>
      <c r="E26" s="81">
        <f t="shared" si="2"/>
        <v>0</v>
      </c>
      <c r="F26" s="81">
        <f t="shared" si="2"/>
        <v>0</v>
      </c>
      <c r="G26" s="81">
        <f t="shared" si="2"/>
        <v>0</v>
      </c>
      <c r="H26" s="81">
        <f t="shared" si="2"/>
        <v>0</v>
      </c>
      <c r="I26" s="81">
        <f t="shared" si="2"/>
        <v>0</v>
      </c>
      <c r="J26" s="81">
        <f t="shared" si="2"/>
        <v>0</v>
      </c>
      <c r="K26" s="189"/>
      <c r="L26" s="81">
        <f t="shared" ref="L26:Q26" si="3">SUM(L22:L25)</f>
        <v>0</v>
      </c>
      <c r="M26" s="81">
        <f t="shared" si="3"/>
        <v>0</v>
      </c>
      <c r="N26" s="81">
        <f t="shared" si="3"/>
        <v>0</v>
      </c>
      <c r="O26" s="81">
        <f t="shared" si="3"/>
        <v>0</v>
      </c>
      <c r="P26" s="81">
        <f t="shared" si="3"/>
        <v>0</v>
      </c>
      <c r="Q26" s="81">
        <f t="shared" si="3"/>
        <v>0</v>
      </c>
      <c r="R26" s="189"/>
      <c r="S26" s="201"/>
      <c r="T26" s="80"/>
      <c r="U26" s="80"/>
    </row>
    <row r="27" spans="1:21">
      <c r="A27" s="206" t="s">
        <v>240</v>
      </c>
      <c r="B27" s="95">
        <f t="shared" ref="B27:J27" si="4">+B26</f>
        <v>0</v>
      </c>
      <c r="C27" s="95">
        <f t="shared" si="4"/>
        <v>0</v>
      </c>
      <c r="D27" s="95">
        <f t="shared" si="4"/>
        <v>0</v>
      </c>
      <c r="E27" s="95">
        <f t="shared" si="4"/>
        <v>0</v>
      </c>
      <c r="F27" s="81">
        <f t="shared" si="4"/>
        <v>0</v>
      </c>
      <c r="G27" s="81">
        <f t="shared" si="4"/>
        <v>0</v>
      </c>
      <c r="H27" s="81">
        <f t="shared" si="4"/>
        <v>0</v>
      </c>
      <c r="I27" s="81">
        <f t="shared" si="4"/>
        <v>0</v>
      </c>
      <c r="J27" s="81">
        <f t="shared" si="4"/>
        <v>0</v>
      </c>
      <c r="K27" s="189"/>
      <c r="L27" s="81">
        <f t="shared" ref="L27:Q27" si="5">+L26</f>
        <v>0</v>
      </c>
      <c r="M27" s="81">
        <f t="shared" si="5"/>
        <v>0</v>
      </c>
      <c r="N27" s="95">
        <f t="shared" si="5"/>
        <v>0</v>
      </c>
      <c r="O27" s="95">
        <f t="shared" si="5"/>
        <v>0</v>
      </c>
      <c r="P27" s="95">
        <f t="shared" si="5"/>
        <v>0</v>
      </c>
      <c r="Q27" s="95">
        <f t="shared" si="5"/>
        <v>0</v>
      </c>
      <c r="R27" s="189"/>
      <c r="S27" s="201"/>
      <c r="T27" s="80"/>
      <c r="U27" s="80"/>
    </row>
    <row r="28" spans="1:21">
      <c r="A28" s="40" t="s">
        <v>764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89"/>
      <c r="L28" s="190"/>
      <c r="M28" s="190"/>
      <c r="N28" s="190"/>
      <c r="O28" s="190"/>
      <c r="P28" s="190"/>
      <c r="Q28" s="190"/>
      <c r="R28" s="189"/>
      <c r="S28" s="201"/>
      <c r="T28" s="80"/>
      <c r="U28" s="80"/>
    </row>
    <row r="29" spans="1:21">
      <c r="A29" s="207"/>
      <c r="B29" s="85" t="s">
        <v>190</v>
      </c>
      <c r="C29" s="85" t="s">
        <v>581</v>
      </c>
      <c r="D29" s="85" t="s">
        <v>582</v>
      </c>
      <c r="E29" s="85" t="s">
        <v>583</v>
      </c>
      <c r="F29" s="85" t="s">
        <v>241</v>
      </c>
      <c r="G29" s="85" t="s">
        <v>242</v>
      </c>
      <c r="H29" s="85" t="s">
        <v>243</v>
      </c>
      <c r="I29" s="85" t="s">
        <v>244</v>
      </c>
      <c r="J29" s="85" t="s">
        <v>245</v>
      </c>
      <c r="K29" s="189"/>
      <c r="L29" s="85" t="s">
        <v>700</v>
      </c>
      <c r="M29" s="85" t="s">
        <v>584</v>
      </c>
      <c r="N29" s="85" t="s">
        <v>585</v>
      </c>
      <c r="O29" s="85" t="s">
        <v>586</v>
      </c>
      <c r="P29" s="85" t="s">
        <v>587</v>
      </c>
      <c r="Q29" s="85" t="s">
        <v>588</v>
      </c>
      <c r="R29" s="189"/>
      <c r="S29" s="201"/>
      <c r="T29" s="80"/>
      <c r="U29" s="80"/>
    </row>
    <row r="30" spans="1:21">
      <c r="A30" s="205" t="s">
        <v>240</v>
      </c>
      <c r="B30" s="220">
        <f>SUM(Calculation!B27:B27)</f>
        <v>0</v>
      </c>
      <c r="C30" s="220">
        <f>SUM(Calculation!C27:C27)</f>
        <v>0</v>
      </c>
      <c r="D30" s="220">
        <f>SUM(Calculation!D27:D27)</f>
        <v>0</v>
      </c>
      <c r="E30" s="220">
        <f>SUM(Calculation!E27:E27)</f>
        <v>0</v>
      </c>
      <c r="F30" s="221">
        <f>SUM(Calculation!F27:F27)</f>
        <v>0</v>
      </c>
      <c r="G30" s="221">
        <f>SUM(Calculation!G27:G27)</f>
        <v>0</v>
      </c>
      <c r="H30" s="221">
        <f>SUM(Calculation!H27:H27)</f>
        <v>0</v>
      </c>
      <c r="I30" s="221">
        <f>SUM(Calculation!I27:I27)</f>
        <v>0</v>
      </c>
      <c r="J30" s="221">
        <f>SUM(Calculation!J27:J27)</f>
        <v>0</v>
      </c>
      <c r="K30" s="222"/>
      <c r="L30" s="221">
        <f>SUM(Calculation!L27:L27)</f>
        <v>0</v>
      </c>
      <c r="M30" s="221">
        <f>SUM(Calculation!M27:M27)</f>
        <v>0</v>
      </c>
      <c r="N30" s="220">
        <f>SUM(Calculation!N27:N27)</f>
        <v>0</v>
      </c>
      <c r="O30" s="220">
        <f>SUM(Calculation!O27:O27)</f>
        <v>0</v>
      </c>
      <c r="P30" s="220">
        <f>SUM(Calculation!P27:P27)</f>
        <v>0</v>
      </c>
      <c r="Q30" s="220">
        <f>SUM(Calculation!Q27:Q27)</f>
        <v>0</v>
      </c>
      <c r="R30" s="189"/>
      <c r="S30" s="201"/>
      <c r="T30" s="80"/>
      <c r="U30" s="80"/>
    </row>
    <row r="31" spans="1:21" ht="16.5" thickBot="1">
      <c r="A31" s="208"/>
      <c r="B31" s="209"/>
      <c r="C31" s="209"/>
      <c r="D31" s="209"/>
      <c r="E31" s="209"/>
      <c r="F31" s="209"/>
      <c r="G31" s="209"/>
      <c r="H31" s="209"/>
      <c r="I31" s="209"/>
      <c r="J31" s="209"/>
      <c r="K31" s="210"/>
      <c r="L31" s="209"/>
      <c r="M31" s="209"/>
      <c r="N31" s="209"/>
      <c r="O31" s="209"/>
      <c r="P31" s="209"/>
      <c r="Q31" s="209"/>
      <c r="R31" s="210"/>
      <c r="S31" s="211"/>
      <c r="T31" s="80"/>
      <c r="U31" s="80"/>
    </row>
    <row r="32" spans="1:21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2"/>
      <c r="L32" s="191"/>
      <c r="M32" s="191"/>
      <c r="N32" s="191"/>
      <c r="O32" s="191"/>
      <c r="P32" s="191"/>
      <c r="Q32" s="191"/>
      <c r="R32" s="189"/>
      <c r="S32" s="80"/>
      <c r="T32" s="80"/>
      <c r="U32" s="80"/>
    </row>
    <row r="33" spans="1:2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1:21" ht="16.5" thickBot="1"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1:21" ht="18.75">
      <c r="A35" s="111" t="s">
        <v>791</v>
      </c>
      <c r="B35" s="112"/>
      <c r="C35" s="112"/>
      <c r="D35" s="112"/>
      <c r="E35" s="112"/>
      <c r="F35" s="112"/>
      <c r="G35" s="112"/>
      <c r="H35" s="112"/>
      <c r="I35" s="112"/>
      <c r="J35" s="113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1:21" ht="18.75">
      <c r="A36" s="114" t="s">
        <v>701</v>
      </c>
      <c r="B36" s="115"/>
      <c r="C36" s="115"/>
      <c r="D36" s="115"/>
      <c r="E36" s="115"/>
      <c r="F36" s="115"/>
      <c r="G36" s="115"/>
      <c r="H36" s="115"/>
      <c r="I36" s="115"/>
      <c r="J36" s="116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1:21" ht="18.75">
      <c r="A37" s="114" t="s">
        <v>702</v>
      </c>
      <c r="B37" s="115"/>
      <c r="C37" s="115"/>
      <c r="D37" s="115"/>
      <c r="E37" s="115"/>
      <c r="F37" s="115"/>
      <c r="G37" s="115"/>
      <c r="H37" s="115"/>
      <c r="I37" s="115"/>
      <c r="J37" s="116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1:21" ht="18.75">
      <c r="A38" s="117" t="s">
        <v>792</v>
      </c>
      <c r="B38" s="118"/>
      <c r="C38" s="118"/>
      <c r="D38" s="118"/>
      <c r="E38" s="118"/>
      <c r="F38" s="118"/>
      <c r="G38" s="118"/>
      <c r="H38" s="118"/>
      <c r="I38" s="118"/>
      <c r="J38" s="119"/>
      <c r="R38" s="80"/>
      <c r="S38" s="80"/>
      <c r="T38" s="80"/>
      <c r="U38" s="80"/>
    </row>
    <row r="39" spans="1:21" ht="19.5" thickBot="1">
      <c r="A39" s="120" t="s">
        <v>703</v>
      </c>
      <c r="B39" s="121"/>
      <c r="C39" s="121"/>
      <c r="D39" s="121"/>
      <c r="E39" s="121"/>
      <c r="F39" s="121"/>
      <c r="G39" s="121"/>
      <c r="H39" s="121"/>
      <c r="I39" s="121"/>
      <c r="J39" s="122"/>
      <c r="R39" s="80"/>
      <c r="S39" s="80"/>
      <c r="T39" s="80"/>
      <c r="U39" s="80"/>
    </row>
    <row r="40" spans="1:21">
      <c r="K40" s="74"/>
      <c r="L40" s="74"/>
      <c r="M40" s="74"/>
      <c r="N40" s="74"/>
      <c r="O40" s="74"/>
    </row>
    <row r="41" spans="1:2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2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69" spans="11:11">
      <c r="K69" s="74"/>
    </row>
    <row r="70" spans="11:11">
      <c r="K70" s="74"/>
    </row>
  </sheetData>
  <phoneticPr fontId="18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Quotation Sheet</vt:lpstr>
      <vt:lpstr>Big Group</vt:lpstr>
      <vt:lpstr>Small Group no FOC</vt:lpstr>
      <vt:lpstr>Calculation</vt:lpstr>
      <vt:lpstr>'Big Group'!Druckbereich</vt:lpstr>
      <vt:lpstr>'Quotation Sheet'!Druckbereich</vt:lpstr>
      <vt:lpstr>'Small Group no FOC'!Druckbereich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zsuzsi</dc:creator>
  <cp:lastModifiedBy>eetsuser</cp:lastModifiedBy>
  <cp:lastPrinted>2014-02-05T13:11:09Z</cp:lastPrinted>
  <dcterms:created xsi:type="dcterms:W3CDTF">1998-03-15T20:38:14Z</dcterms:created>
  <dcterms:modified xsi:type="dcterms:W3CDTF">2017-09-11T16:01:09Z</dcterms:modified>
</cp:coreProperties>
</file>