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1782cd7312dd46/Documents/"/>
    </mc:Choice>
  </mc:AlternateContent>
  <xr:revisionPtr revIDLastSave="292" documentId="8_{FB7E4A61-AC2E-F546-8DA6-35DE8A33E0D4}" xr6:coauthVersionLast="47" xr6:coauthVersionMax="47" xr10:uidLastSave="{4437AFD4-2034-3649-A3A3-CF9F15ADCCFE}"/>
  <bookViews>
    <workbookView xWindow="12300" yWindow="5740" windowWidth="24580" windowHeight="15620" activeTab="1" xr2:uid="{C3DE284C-6977-5248-8DE7-48A2204A7F35}"/>
  </bookViews>
  <sheets>
    <sheet name="Part 1 - Microsoft" sheetId="1" r:id="rId1"/>
    <sheet name="Part 2 - Toy Compan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B9" i="2"/>
  <c r="F4" i="2"/>
  <c r="E4" i="2"/>
  <c r="E5" i="2" s="1"/>
  <c r="E6" i="2" s="1"/>
  <c r="E7" i="2" s="1"/>
  <c r="E8" i="2" s="1"/>
  <c r="F8" i="2" s="1"/>
  <c r="B14" i="2"/>
  <c r="B7" i="2" s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22" i="1"/>
  <c r="D5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0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F5" i="2" l="1"/>
  <c r="G5" i="2" s="1"/>
  <c r="F6" i="2"/>
  <c r="G6" i="2" s="1"/>
  <c r="G8" i="2"/>
  <c r="F7" i="2"/>
  <c r="G7" i="2" s="1"/>
  <c r="B6" i="2"/>
  <c r="B8" i="2" s="1"/>
  <c r="E15" i="2" l="1"/>
  <c r="G9" i="2"/>
</calcChain>
</file>

<file path=xl/sharedStrings.xml><?xml version="1.0" encoding="utf-8"?>
<sst xmlns="http://schemas.openxmlformats.org/spreadsheetml/2006/main" count="32" uniqueCount="30">
  <si>
    <t>Year</t>
  </si>
  <si>
    <t>Exponential Model</t>
  </si>
  <si>
    <t>Exponential Model Variables</t>
  </si>
  <si>
    <t>Real Life</t>
  </si>
  <si>
    <t>% Error</t>
  </si>
  <si>
    <t>Year since 1991</t>
  </si>
  <si>
    <t>$ (Miilions)</t>
  </si>
  <si>
    <t>MAPE:</t>
  </si>
  <si>
    <t>Predicted Value</t>
  </si>
  <si>
    <t>% Growth</t>
  </si>
  <si>
    <t>AVG % Growth:</t>
  </si>
  <si>
    <t>Toy Company</t>
  </si>
  <si>
    <t>Costs</t>
  </si>
  <si>
    <t>Costs:</t>
  </si>
  <si>
    <t>Factory production &amp; Staffing</t>
  </si>
  <si>
    <t>Variable:</t>
  </si>
  <si>
    <t>Revenue:</t>
  </si>
  <si>
    <t>Units Sold:</t>
  </si>
  <si>
    <t>Selling Price:</t>
  </si>
  <si>
    <t>Total Revenue:</t>
  </si>
  <si>
    <t>Fixed SG&amp;A</t>
  </si>
  <si>
    <t>General variable costs</t>
  </si>
  <si>
    <t>Overhead:</t>
  </si>
  <si>
    <t>Profit:</t>
  </si>
  <si>
    <t>Total Cost:</t>
  </si>
  <si>
    <t>Yearly Cost:</t>
  </si>
  <si>
    <t>Revenue</t>
  </si>
  <si>
    <t>Profit</t>
  </si>
  <si>
    <t>Total Profit:</t>
  </si>
  <si>
    <t>Yearly Growth Rate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</si>
</sst>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2"/>
      <color theme="1"/>
      <name val="Var(--cds-font-family-source-sa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24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2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44" fontId="0" fillId="0" borderId="2" xfId="2" applyFont="1" applyBorder="1"/>
    <xf numFmtId="44" fontId="0" fillId="0" borderId="0" xfId="0" applyNumberFormat="1"/>
    <xf numFmtId="0" fontId="5" fillId="0" borderId="0" xfId="0" applyFont="1"/>
    <xf numFmtId="0" fontId="3" fillId="0" borderId="2" xfId="0" applyFont="1" applyBorder="1"/>
    <xf numFmtId="44" fontId="0" fillId="0" borderId="2" xfId="0" applyNumberFormat="1" applyBorder="1"/>
    <xf numFmtId="0" fontId="4" fillId="0" borderId="2" xfId="0" applyFont="1" applyBorder="1"/>
    <xf numFmtId="0" fontId="5" fillId="0" borderId="2" xfId="0" applyFont="1" applyBorder="1" applyAlignment="1">
      <alignment horizontal="center"/>
    </xf>
    <xf numFmtId="43" fontId="0" fillId="0" borderId="2" xfId="1" applyFont="1" applyBorder="1"/>
    <xf numFmtId="10" fontId="0" fillId="0" borderId="2" xfId="3" applyNumberFormat="1" applyFont="1" applyBorder="1"/>
    <xf numFmtId="10" fontId="0" fillId="0" borderId="2" xfId="0" applyNumberFormat="1" applyBorder="1"/>
    <xf numFmtId="10" fontId="0" fillId="0" borderId="0" xfId="3" applyNumberFormat="1" applyFont="1"/>
    <xf numFmtId="10" fontId="0" fillId="0" borderId="0" xfId="0" applyNumberFormat="1"/>
    <xf numFmtId="0" fontId="7" fillId="0" borderId="1" xfId="4" applyFont="1" applyAlignment="1">
      <alignment horizontal="center"/>
    </xf>
    <xf numFmtId="0" fontId="6" fillId="0" borderId="2" xfId="0" applyFont="1" applyBorder="1"/>
    <xf numFmtId="0" fontId="5" fillId="0" borderId="2" xfId="0" applyFont="1" applyBorder="1"/>
    <xf numFmtId="0" fontId="5" fillId="0" borderId="0" xfId="0" applyFont="1" applyBorder="1"/>
    <xf numFmtId="44" fontId="5" fillId="0" borderId="2" xfId="0" applyNumberFormat="1" applyFont="1" applyBorder="1"/>
    <xf numFmtId="8" fontId="0" fillId="0" borderId="0" xfId="0" applyNumberFormat="1"/>
  </cellXfs>
  <cellStyles count="5">
    <cellStyle name="Comma" xfId="1" builtinId="3"/>
    <cellStyle name="Currency" xfId="2" builtinId="4"/>
    <cellStyle name="Heading 2" xfId="4" builtinId="17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02115407215892E-2"/>
          <c:y val="8.0124075399665956E-2"/>
          <c:w val="0.89229639205547073"/>
          <c:h val="0.83415066918288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 1 - Microsoft'!$C$1</c:f>
              <c:strCache>
                <c:ptCount val="1"/>
                <c:pt idx="0">
                  <c:v>$ (Miilions)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2210042308144319"/>
                  <c:y val="0.16097785297498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158193e</a:t>
                    </a:r>
                    <a:r>
                      <a:rPr lang="en-US" sz="1800" baseline="30000"/>
                      <a:t>0.043x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0.9287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1 - Microsoft'!$B$2:$B$21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1 - Microsoft'!$C$2:$C$21</c:f>
              <c:numCache>
                <c:formatCode>General</c:formatCode>
                <c:ptCount val="20"/>
                <c:pt idx="0">
                  <c:v>150781.17000000001</c:v>
                </c:pt>
                <c:pt idx="1">
                  <c:v>161696.25</c:v>
                </c:pt>
                <c:pt idx="2">
                  <c:v>175688.83</c:v>
                </c:pt>
                <c:pt idx="3">
                  <c:v>185437.25</c:v>
                </c:pt>
                <c:pt idx="4">
                  <c:v>196728.17</c:v>
                </c:pt>
                <c:pt idx="5">
                  <c:v>206334.07999999999</c:v>
                </c:pt>
                <c:pt idx="6">
                  <c:v>215657.67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261272.42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</c:v>
                </c:pt>
                <c:pt idx="14">
                  <c:v>323823.08</c:v>
                </c:pt>
                <c:pt idx="15">
                  <c:v>334008</c:v>
                </c:pt>
                <c:pt idx="16">
                  <c:v>328780.33</c:v>
                </c:pt>
                <c:pt idx="17">
                  <c:v>303288.92</c:v>
                </c:pt>
                <c:pt idx="18">
                  <c:v>323964.17</c:v>
                </c:pt>
                <c:pt idx="19">
                  <c:v>349717.75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4-7E4D-9534-B7452A2F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06031"/>
        <c:axId val="2090588447"/>
      </c:scatterChart>
      <c:valAx>
        <c:axId val="20905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88447"/>
        <c:crosses val="autoZero"/>
        <c:crossBetween val="midCat"/>
      </c:valAx>
      <c:valAx>
        <c:axId val="20905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14</xdr:row>
      <xdr:rowOff>0</xdr:rowOff>
    </xdr:from>
    <xdr:to>
      <xdr:col>14</xdr:col>
      <xdr:colOff>622300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32DF77-BD03-961D-5368-E644CEB2D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198E-2DDD-814E-881A-67377C01C457}">
  <dimension ref="A1:I88"/>
  <sheetViews>
    <sheetView topLeftCell="A57" workbookViewId="0">
      <selection activeCell="D86" sqref="D86"/>
    </sheetView>
  </sheetViews>
  <sheetFormatPr baseColWidth="10" defaultRowHeight="16"/>
  <cols>
    <col min="2" max="2" width="13.83203125" bestFit="1" customWidth="1"/>
    <col min="3" max="3" width="12.6640625" bestFit="1" customWidth="1"/>
  </cols>
  <sheetData>
    <row r="1" spans="1:4">
      <c r="A1" t="s">
        <v>0</v>
      </c>
      <c r="B1" t="s">
        <v>5</v>
      </c>
      <c r="C1" t="s">
        <v>6</v>
      </c>
      <c r="D1" t="s">
        <v>9</v>
      </c>
    </row>
    <row r="2" spans="1:4">
      <c r="A2" s="1">
        <v>1992</v>
      </c>
      <c r="B2" s="1">
        <v>1</v>
      </c>
      <c r="C2" s="1">
        <v>150781.17000000001</v>
      </c>
    </row>
    <row r="3" spans="1:4">
      <c r="A3" s="1">
        <v>1993</v>
      </c>
      <c r="B3" s="1">
        <v>2</v>
      </c>
      <c r="C3" s="1">
        <v>161696.25</v>
      </c>
      <c r="D3" s="14">
        <f>(C3-C2)/C2</f>
        <v>7.2390206283715577E-2</v>
      </c>
    </row>
    <row r="4" spans="1:4">
      <c r="A4" s="1">
        <v>1994</v>
      </c>
      <c r="B4" s="1">
        <v>3</v>
      </c>
      <c r="C4" s="1">
        <v>175688.83</v>
      </c>
      <c r="D4" s="14">
        <f t="shared" ref="D4:D21" si="0">(C4-C3)/C3</f>
        <v>8.6536206003540506E-2</v>
      </c>
    </row>
    <row r="5" spans="1:4">
      <c r="A5" s="1">
        <v>1995</v>
      </c>
      <c r="B5" s="1">
        <v>4</v>
      </c>
      <c r="C5" s="1">
        <v>185437.25</v>
      </c>
      <c r="D5" s="14">
        <f t="shared" si="0"/>
        <v>5.5486851383778998E-2</v>
      </c>
    </row>
    <row r="6" spans="1:4">
      <c r="A6" s="1">
        <v>1996</v>
      </c>
      <c r="B6" s="1">
        <v>5</v>
      </c>
      <c r="C6" s="1">
        <v>196728.17</v>
      </c>
      <c r="D6" s="14">
        <f t="shared" si="0"/>
        <v>6.0888090176056932E-2</v>
      </c>
    </row>
    <row r="7" spans="1:4">
      <c r="A7" s="1">
        <v>1997</v>
      </c>
      <c r="B7" s="1">
        <v>6</v>
      </c>
      <c r="C7" s="1">
        <v>206334.07999999999</v>
      </c>
      <c r="D7" s="14">
        <f t="shared" si="0"/>
        <v>4.8828340140611146E-2</v>
      </c>
    </row>
    <row r="8" spans="1:4">
      <c r="A8" s="1">
        <v>1998</v>
      </c>
      <c r="B8" s="1">
        <v>7</v>
      </c>
      <c r="C8" s="1">
        <v>215657.67</v>
      </c>
      <c r="D8" s="14">
        <f t="shared" si="0"/>
        <v>4.5186863944143528E-2</v>
      </c>
    </row>
    <row r="9" spans="1:4">
      <c r="A9" s="1">
        <v>1999</v>
      </c>
      <c r="B9" s="1">
        <v>8</v>
      </c>
      <c r="C9" s="1">
        <v>233872</v>
      </c>
      <c r="D9" s="14">
        <f t="shared" si="0"/>
        <v>8.4459458362876619E-2</v>
      </c>
    </row>
    <row r="10" spans="1:4">
      <c r="A10" s="1">
        <v>2000</v>
      </c>
      <c r="B10" s="1">
        <v>9</v>
      </c>
      <c r="C10" s="1">
        <v>248748.25</v>
      </c>
      <c r="D10" s="14">
        <f t="shared" si="0"/>
        <v>6.3608512348635154E-2</v>
      </c>
    </row>
    <row r="11" spans="1:4">
      <c r="A11" s="1">
        <v>2001</v>
      </c>
      <c r="B11" s="1">
        <v>10</v>
      </c>
      <c r="C11" s="1">
        <v>255663.75</v>
      </c>
      <c r="D11" s="14">
        <f t="shared" si="0"/>
        <v>2.7801200611461588E-2</v>
      </c>
    </row>
    <row r="12" spans="1:4">
      <c r="A12" s="1">
        <v>2002</v>
      </c>
      <c r="B12" s="1">
        <v>11</v>
      </c>
      <c r="C12" s="1">
        <v>261272.42</v>
      </c>
      <c r="D12" s="14">
        <f t="shared" si="0"/>
        <v>2.1937681818404105E-2</v>
      </c>
    </row>
    <row r="13" spans="1:4">
      <c r="A13" s="1">
        <v>2003</v>
      </c>
      <c r="B13" s="1">
        <v>12</v>
      </c>
      <c r="C13" s="1">
        <v>272232.5</v>
      </c>
      <c r="D13" s="14">
        <f t="shared" si="0"/>
        <v>4.194885935530427E-2</v>
      </c>
    </row>
    <row r="14" spans="1:4">
      <c r="A14" s="1">
        <v>2004</v>
      </c>
      <c r="B14" s="1">
        <v>13</v>
      </c>
      <c r="C14" s="1">
        <v>288987.5</v>
      </c>
      <c r="D14" s="14">
        <f t="shared" si="0"/>
        <v>6.154665589156328E-2</v>
      </c>
    </row>
    <row r="15" spans="1:4">
      <c r="A15" s="1">
        <v>2005</v>
      </c>
      <c r="B15" s="1">
        <v>14</v>
      </c>
      <c r="C15" s="1">
        <v>307826.08</v>
      </c>
      <c r="D15" s="14">
        <f t="shared" si="0"/>
        <v>6.5188217483455227E-2</v>
      </c>
    </row>
    <row r="16" spans="1:4">
      <c r="A16" s="1">
        <v>2006</v>
      </c>
      <c r="B16" s="1">
        <v>15</v>
      </c>
      <c r="C16" s="1">
        <v>323823.08</v>
      </c>
      <c r="D16" s="14">
        <f t="shared" si="0"/>
        <v>5.1967656541641954E-2</v>
      </c>
    </row>
    <row r="17" spans="1:9">
      <c r="A17" s="1">
        <v>2007</v>
      </c>
      <c r="B17" s="1">
        <v>16</v>
      </c>
      <c r="C17" s="1">
        <v>334008</v>
      </c>
      <c r="D17" s="14">
        <f t="shared" si="0"/>
        <v>3.1452112678317996E-2</v>
      </c>
    </row>
    <row r="18" spans="1:9">
      <c r="A18" s="1">
        <v>2008</v>
      </c>
      <c r="B18" s="1">
        <v>17</v>
      </c>
      <c r="C18" s="1">
        <v>328780.33</v>
      </c>
      <c r="D18" s="14">
        <f t="shared" si="0"/>
        <v>-1.5651331704629779E-2</v>
      </c>
    </row>
    <row r="19" spans="1:9">
      <c r="A19" s="1">
        <v>2009</v>
      </c>
      <c r="B19" s="1">
        <v>18</v>
      </c>
      <c r="C19" s="1">
        <v>303288.92</v>
      </c>
      <c r="D19" s="14">
        <f t="shared" si="0"/>
        <v>-7.7533257540072523E-2</v>
      </c>
    </row>
    <row r="20" spans="1:9">
      <c r="A20" s="1">
        <v>2010</v>
      </c>
      <c r="B20" s="1">
        <v>19</v>
      </c>
      <c r="C20" s="1">
        <v>323964.17</v>
      </c>
      <c r="D20" s="14">
        <f t="shared" si="0"/>
        <v>6.8170146143156168E-2</v>
      </c>
    </row>
    <row r="21" spans="1:9">
      <c r="A21" s="1">
        <v>2011</v>
      </c>
      <c r="B21" s="1">
        <v>20</v>
      </c>
      <c r="C21" s="1">
        <v>349717.75</v>
      </c>
      <c r="D21" s="14">
        <f t="shared" si="0"/>
        <v>7.9495149108619073E-2</v>
      </c>
    </row>
    <row r="22" spans="1:9">
      <c r="C22" t="s">
        <v>10</v>
      </c>
      <c r="D22" s="15">
        <f>AVERAGE(D3:D21)</f>
        <v>4.5984611527925261E-2</v>
      </c>
    </row>
    <row r="23" spans="1:9">
      <c r="F23" s="1"/>
    </row>
    <row r="24" spans="1:9">
      <c r="A24" s="2" t="s">
        <v>2</v>
      </c>
      <c r="B24" s="2"/>
      <c r="C24" s="2"/>
      <c r="F24" s="1"/>
      <c r="I24" s="6"/>
    </row>
    <row r="25" spans="1:9">
      <c r="A25">
        <v>158193</v>
      </c>
      <c r="B25">
        <v>4.2999999999999997E-2</v>
      </c>
      <c r="F25" s="1"/>
    </row>
    <row r="26" spans="1:9">
      <c r="F26" s="1"/>
    </row>
    <row r="27" spans="1:9">
      <c r="F27" s="1"/>
    </row>
    <row r="28" spans="1:9">
      <c r="A28" s="10" t="s">
        <v>1</v>
      </c>
      <c r="B28" s="10"/>
      <c r="F28" s="1"/>
    </row>
    <row r="29" spans="1:9">
      <c r="A29" t="s">
        <v>0</v>
      </c>
      <c r="B29" t="s">
        <v>8</v>
      </c>
      <c r="C29" s="3" t="s">
        <v>3</v>
      </c>
      <c r="D29" s="3" t="s">
        <v>4</v>
      </c>
      <c r="F29" s="1"/>
    </row>
    <row r="30" spans="1:9">
      <c r="A30" s="3">
        <v>1</v>
      </c>
      <c r="B30" s="11">
        <f>$A$25*EXP(1)^($B$25*A30)</f>
        <v>165143.66740010298</v>
      </c>
      <c r="C30" s="7">
        <v>150781.17000000001</v>
      </c>
      <c r="D30" s="12">
        <f>ABS(C30-B30)/B30</f>
        <v>8.6969713257645673E-2</v>
      </c>
      <c r="F30" s="1"/>
    </row>
    <row r="31" spans="1:9">
      <c r="A31" s="3">
        <v>2</v>
      </c>
      <c r="B31" s="11">
        <f t="shared" ref="B31:B88" si="1">$A$25*EXP(1)^($B$25*A31)</f>
        <v>172399.73249357322</v>
      </c>
      <c r="C31" s="7">
        <v>161696.25</v>
      </c>
      <c r="D31" s="12">
        <f t="shared" ref="D31:D49" si="2">ABS(C31-B31)/B31</f>
        <v>6.2085261611251198E-2</v>
      </c>
      <c r="F31" s="1"/>
    </row>
    <row r="32" spans="1:9">
      <c r="A32" s="3">
        <v>3</v>
      </c>
      <c r="B32" s="11">
        <f t="shared" si="1"/>
        <v>179974.61381214956</v>
      </c>
      <c r="C32" s="7">
        <v>175688.83</v>
      </c>
      <c r="D32" s="12">
        <f t="shared" si="2"/>
        <v>2.3813268556991635E-2</v>
      </c>
      <c r="F32" s="1"/>
    </row>
    <row r="33" spans="1:6">
      <c r="A33" s="3">
        <v>4</v>
      </c>
      <c r="B33" s="11">
        <f t="shared" si="1"/>
        <v>187882.31946960744</v>
      </c>
      <c r="C33" s="7">
        <v>185437.25</v>
      </c>
      <c r="D33" s="12">
        <f t="shared" si="2"/>
        <v>1.3013834811651658E-2</v>
      </c>
      <c r="F33" s="1"/>
    </row>
    <row r="34" spans="1:6">
      <c r="A34" s="3">
        <v>5</v>
      </c>
      <c r="B34" s="11">
        <f t="shared" si="1"/>
        <v>196137.47306675219</v>
      </c>
      <c r="C34" s="7">
        <v>196728.17</v>
      </c>
      <c r="D34" s="12">
        <f t="shared" si="2"/>
        <v>3.011647514428741E-3</v>
      </c>
      <c r="F34" s="1"/>
    </row>
    <row r="35" spans="1:6">
      <c r="A35" s="3">
        <v>6</v>
      </c>
      <c r="B35" s="11">
        <f t="shared" si="1"/>
        <v>204755.34073462404</v>
      </c>
      <c r="C35" s="7">
        <v>206334.07999999999</v>
      </c>
      <c r="D35" s="12">
        <f t="shared" si="2"/>
        <v>7.7103691640556127E-3</v>
      </c>
      <c r="F35" s="1"/>
    </row>
    <row r="36" spans="1:6">
      <c r="A36" s="3">
        <v>7</v>
      </c>
      <c r="B36" s="11">
        <f t="shared" si="1"/>
        <v>213751.8593659233</v>
      </c>
      <c r="C36" s="7">
        <v>215657.67</v>
      </c>
      <c r="D36" s="12">
        <f t="shared" si="2"/>
        <v>8.9159955835244505E-3</v>
      </c>
      <c r="F36" s="1"/>
    </row>
    <row r="37" spans="1:6">
      <c r="A37" s="3">
        <v>8</v>
      </c>
      <c r="B37" s="11">
        <f t="shared" si="1"/>
        <v>223143.66608686617</v>
      </c>
      <c r="C37" s="7">
        <v>233872</v>
      </c>
      <c r="D37" s="12">
        <f t="shared" si="2"/>
        <v>4.8078146699254573E-2</v>
      </c>
      <c r="F37" s="1"/>
    </row>
    <row r="38" spans="1:6">
      <c r="A38" s="3">
        <v>9</v>
      </c>
      <c r="B38" s="11">
        <f t="shared" si="1"/>
        <v>232948.12902397109</v>
      </c>
      <c r="C38" s="7">
        <v>248748.25</v>
      </c>
      <c r="D38" s="12">
        <f t="shared" si="2"/>
        <v>6.7826777756188908E-2</v>
      </c>
      <c r="F38" s="1"/>
    </row>
    <row r="39" spans="1:6">
      <c r="A39" s="3">
        <v>10</v>
      </c>
      <c r="B39" s="11">
        <f t="shared" si="1"/>
        <v>243183.37942267326</v>
      </c>
      <c r="C39" s="7">
        <v>255663.75</v>
      </c>
      <c r="D39" s="12">
        <f t="shared" si="2"/>
        <v>5.132082055507093E-2</v>
      </c>
      <c r="F39" s="1"/>
    </row>
    <row r="40" spans="1:6">
      <c r="A40" s="3">
        <v>11</v>
      </c>
      <c r="B40" s="11">
        <f t="shared" si="1"/>
        <v>253868.34517716331</v>
      </c>
      <c r="C40" s="7">
        <v>261272.42</v>
      </c>
      <c r="D40" s="12">
        <f t="shared" si="2"/>
        <v>2.9165017866523413E-2</v>
      </c>
      <c r="F40" s="1"/>
    </row>
    <row r="41" spans="1:6">
      <c r="A41" s="3">
        <v>12</v>
      </c>
      <c r="B41" s="11">
        <f t="shared" si="1"/>
        <v>265022.78583345655</v>
      </c>
      <c r="C41" s="7">
        <v>272232.5</v>
      </c>
      <c r="D41" s="12">
        <f t="shared" si="2"/>
        <v>2.7204129425588773E-2</v>
      </c>
      <c r="F41" s="1"/>
    </row>
    <row r="42" spans="1:6">
      <c r="A42" s="3">
        <v>13</v>
      </c>
      <c r="B42" s="11">
        <f t="shared" si="1"/>
        <v>276667.32913042337</v>
      </c>
      <c r="C42" s="7">
        <v>288987.5</v>
      </c>
      <c r="D42" s="12">
        <f t="shared" si="2"/>
        <v>4.4530631456556238E-2</v>
      </c>
      <c r="F42" s="1"/>
    </row>
    <row r="43" spans="1:6">
      <c r="A43" s="3">
        <v>14</v>
      </c>
      <c r="B43" s="11">
        <f t="shared" si="1"/>
        <v>288823.50914635573</v>
      </c>
      <c r="C43" s="7">
        <v>307826.08</v>
      </c>
      <c r="D43" s="12">
        <f t="shared" si="2"/>
        <v>6.5793019791941854E-2</v>
      </c>
    </row>
    <row r="44" spans="1:6">
      <c r="A44" s="3">
        <v>15</v>
      </c>
      <c r="B44" s="11">
        <f t="shared" si="1"/>
        <v>301513.80612161325</v>
      </c>
      <c r="C44" s="7">
        <v>323823.08</v>
      </c>
      <c r="D44" s="12">
        <f t="shared" si="2"/>
        <v>7.399088673700234E-2</v>
      </c>
    </row>
    <row r="45" spans="1:6">
      <c r="A45" s="3">
        <v>16</v>
      </c>
      <c r="B45" s="11">
        <f t="shared" si="1"/>
        <v>314761.68803099269</v>
      </c>
      <c r="C45" s="7">
        <v>334008</v>
      </c>
      <c r="D45" s="12">
        <f t="shared" si="2"/>
        <v>6.1145662578579889E-2</v>
      </c>
    </row>
    <row r="46" spans="1:6">
      <c r="A46" s="3">
        <v>17</v>
      </c>
      <c r="B46" s="11">
        <f t="shared" si="1"/>
        <v>328591.65398269973</v>
      </c>
      <c r="C46" s="7">
        <v>328780.33</v>
      </c>
      <c r="D46" s="12">
        <f t="shared" si="2"/>
        <v>5.741960120211019E-4</v>
      </c>
    </row>
    <row r="47" spans="1:6">
      <c r="A47" s="3">
        <v>18</v>
      </c>
      <c r="B47" s="11">
        <f t="shared" si="1"/>
        <v>343029.27952418046</v>
      </c>
      <c r="C47" s="7">
        <v>303288.92</v>
      </c>
      <c r="D47" s="12">
        <f t="shared" si="2"/>
        <v>0.11585121707192093</v>
      </c>
    </row>
    <row r="48" spans="1:6">
      <c r="A48" s="3">
        <v>19</v>
      </c>
      <c r="B48" s="11">
        <f t="shared" si="1"/>
        <v>358101.26393859531</v>
      </c>
      <c r="C48" s="7">
        <v>323964.17</v>
      </c>
      <c r="D48" s="12">
        <f t="shared" si="2"/>
        <v>9.5328046494828664E-2</v>
      </c>
    </row>
    <row r="49" spans="1:4">
      <c r="A49" s="3">
        <v>20</v>
      </c>
      <c r="B49" s="11">
        <f t="shared" si="1"/>
        <v>373835.47961940081</v>
      </c>
      <c r="C49" s="7">
        <v>349717.75</v>
      </c>
      <c r="D49" s="12">
        <f t="shared" si="2"/>
        <v>6.4514287525504255E-2</v>
      </c>
    </row>
    <row r="50" spans="1:4">
      <c r="A50" s="3">
        <v>21</v>
      </c>
      <c r="B50" s="11">
        <f t="shared" si="1"/>
        <v>390261.02361434634</v>
      </c>
      <c r="C50" s="9" t="s">
        <v>7</v>
      </c>
      <c r="D50" s="13">
        <f>AVERAGE(D30:D49)</f>
        <v>4.7542146523526542E-2</v>
      </c>
    </row>
    <row r="51" spans="1:4">
      <c r="A51" s="3">
        <v>22</v>
      </c>
      <c r="B51" s="11">
        <f t="shared" si="1"/>
        <v>407408.27143420593</v>
      </c>
    </row>
    <row r="52" spans="1:4">
      <c r="A52" s="3">
        <v>23</v>
      </c>
      <c r="B52" s="11">
        <f t="shared" si="1"/>
        <v>425308.93322575185</v>
      </c>
    </row>
    <row r="53" spans="1:4">
      <c r="A53" s="3">
        <v>24</v>
      </c>
      <c r="B53" s="11">
        <f t="shared" si="1"/>
        <v>443996.1124128513</v>
      </c>
    </row>
    <row r="54" spans="1:4">
      <c r="A54" s="3">
        <v>25</v>
      </c>
      <c r="B54" s="11">
        <f t="shared" si="1"/>
        <v>463504.36691412784</v>
      </c>
    </row>
    <row r="55" spans="1:4">
      <c r="A55" s="3">
        <v>26</v>
      </c>
      <c r="B55" s="11">
        <f t="shared" si="1"/>
        <v>483869.77305040054</v>
      </c>
    </row>
    <row r="56" spans="1:4">
      <c r="A56" s="3">
        <v>27</v>
      </c>
      <c r="B56" s="11">
        <f t="shared" si="1"/>
        <v>505129.99226007872</v>
      </c>
    </row>
    <row r="57" spans="1:4">
      <c r="A57" s="3">
        <v>28</v>
      </c>
      <c r="B57" s="11">
        <f t="shared" si="1"/>
        <v>527324.34074589284</v>
      </c>
    </row>
    <row r="58" spans="1:4">
      <c r="A58" s="3">
        <v>29</v>
      </c>
      <c r="B58" s="11">
        <f t="shared" si="1"/>
        <v>550493.86218175455</v>
      </c>
    </row>
    <row r="59" spans="1:4">
      <c r="A59" s="3">
        <v>30</v>
      </c>
      <c r="B59" s="11">
        <f t="shared" si="1"/>
        <v>574681.40361420403</v>
      </c>
    </row>
    <row r="60" spans="1:4">
      <c r="A60" s="3">
        <v>31</v>
      </c>
      <c r="B60" s="11">
        <f t="shared" si="1"/>
        <v>599931.69469880743</v>
      </c>
    </row>
    <row r="61" spans="1:4">
      <c r="A61" s="3">
        <v>32</v>
      </c>
      <c r="B61" s="11">
        <f t="shared" si="1"/>
        <v>626291.43041803339</v>
      </c>
    </row>
    <row r="62" spans="1:4">
      <c r="A62" s="3">
        <v>33</v>
      </c>
      <c r="B62" s="11">
        <f t="shared" si="1"/>
        <v>653809.35743358068</v>
      </c>
    </row>
    <row r="63" spans="1:4">
      <c r="A63" s="3">
        <v>34</v>
      </c>
      <c r="B63" s="11">
        <f t="shared" si="1"/>
        <v>682536.36423284397</v>
      </c>
    </row>
    <row r="64" spans="1:4">
      <c r="A64" s="3">
        <v>35</v>
      </c>
      <c r="B64" s="11">
        <f t="shared" si="1"/>
        <v>712525.57523622608</v>
      </c>
    </row>
    <row r="65" spans="1:2">
      <c r="A65" s="3">
        <v>36</v>
      </c>
      <c r="B65" s="11">
        <f t="shared" si="1"/>
        <v>743832.44903932756</v>
      </c>
    </row>
    <row r="66" spans="1:2">
      <c r="A66" s="3">
        <v>37</v>
      </c>
      <c r="B66" s="11">
        <f t="shared" si="1"/>
        <v>776514.88097169134</v>
      </c>
    </row>
    <row r="67" spans="1:2">
      <c r="A67" s="3">
        <v>38</v>
      </c>
      <c r="B67" s="11">
        <f t="shared" si="1"/>
        <v>810633.31016176147</v>
      </c>
    </row>
    <row r="68" spans="1:2">
      <c r="A68" s="3">
        <v>39</v>
      </c>
      <c r="B68" s="11">
        <f t="shared" si="1"/>
        <v>846250.83130605274</v>
      </c>
    </row>
    <row r="69" spans="1:2">
      <c r="A69" s="3">
        <v>40</v>
      </c>
      <c r="B69" s="11">
        <f t="shared" si="1"/>
        <v>883433.31134922162</v>
      </c>
    </row>
    <row r="70" spans="1:2">
      <c r="A70" s="3">
        <v>41</v>
      </c>
      <c r="B70" s="11">
        <f t="shared" si="1"/>
        <v>922249.5112908124</v>
      </c>
    </row>
    <row r="71" spans="1:2">
      <c r="A71" s="3">
        <v>42</v>
      </c>
      <c r="B71" s="11">
        <f t="shared" si="1"/>
        <v>962771.21334393672</v>
      </c>
    </row>
    <row r="72" spans="1:2">
      <c r="A72" s="3">
        <v>43</v>
      </c>
      <c r="B72" s="11">
        <f t="shared" si="1"/>
        <v>1005073.3536810393</v>
      </c>
    </row>
    <row r="73" spans="1:2">
      <c r="A73" s="3">
        <v>44</v>
      </c>
      <c r="B73" s="11">
        <f t="shared" si="1"/>
        <v>1049234.1610122295</v>
      </c>
    </row>
    <row r="74" spans="1:2">
      <c r="A74" s="3">
        <v>45</v>
      </c>
      <c r="B74" s="11">
        <f t="shared" si="1"/>
        <v>1095335.3012524555</v>
      </c>
    </row>
    <row r="75" spans="1:2">
      <c r="A75" s="3">
        <v>46</v>
      </c>
      <c r="B75" s="11">
        <f t="shared" si="1"/>
        <v>1143462.02854505</v>
      </c>
    </row>
    <row r="76" spans="1:2">
      <c r="A76" s="3">
        <v>47</v>
      </c>
      <c r="B76" s="11">
        <f t="shared" si="1"/>
        <v>1193703.3429209306</v>
      </c>
    </row>
    <row r="77" spans="1:2">
      <c r="A77" s="3">
        <v>48</v>
      </c>
      <c r="B77" s="11">
        <f t="shared" si="1"/>
        <v>1246152.1548850155</v>
      </c>
    </row>
    <row r="78" spans="1:2">
      <c r="A78" s="3">
        <v>49</v>
      </c>
      <c r="B78" s="11">
        <f t="shared" si="1"/>
        <v>1300905.4572342171</v>
      </c>
    </row>
    <row r="79" spans="1:2">
      <c r="A79" s="3">
        <v>50</v>
      </c>
      <c r="B79" s="11">
        <f t="shared" si="1"/>
        <v>1358064.5044247624</v>
      </c>
    </row>
    <row r="80" spans="1:2">
      <c r="A80" s="3">
        <v>51</v>
      </c>
      <c r="B80" s="11">
        <f t="shared" si="1"/>
        <v>1417734.9998205265</v>
      </c>
    </row>
    <row r="81" spans="1:2">
      <c r="A81" s="3">
        <v>52</v>
      </c>
      <c r="B81" s="11">
        <f t="shared" si="1"/>
        <v>1480027.2911686744</v>
      </c>
    </row>
    <row r="82" spans="1:2">
      <c r="A82" s="3">
        <v>53</v>
      </c>
      <c r="B82" s="11">
        <f t="shared" si="1"/>
        <v>1545056.5746640807</v>
      </c>
    </row>
    <row r="83" spans="1:2">
      <c r="A83" s="3">
        <v>54</v>
      </c>
      <c r="B83" s="11">
        <f t="shared" si="1"/>
        <v>1612943.1079799184</v>
      </c>
    </row>
    <row r="84" spans="1:2">
      <c r="A84" s="3">
        <v>55</v>
      </c>
      <c r="B84" s="11">
        <f t="shared" si="1"/>
        <v>1683812.4326583603</v>
      </c>
    </row>
    <row r="85" spans="1:2">
      <c r="A85" s="3">
        <v>56</v>
      </c>
      <c r="B85" s="11">
        <f t="shared" si="1"/>
        <v>1757795.6062726579</v>
      </c>
    </row>
    <row r="86" spans="1:2">
      <c r="A86" s="3">
        <v>57</v>
      </c>
      <c r="B86" s="11">
        <f t="shared" si="1"/>
        <v>1835029.4447899342</v>
      </c>
    </row>
    <row r="87" spans="1:2">
      <c r="A87" s="3">
        <v>58</v>
      </c>
      <c r="B87" s="11">
        <f t="shared" si="1"/>
        <v>1915656.7755828928</v>
      </c>
    </row>
    <row r="88" spans="1:2">
      <c r="A88" s="3">
        <v>59</v>
      </c>
      <c r="B88" s="11">
        <f t="shared" si="1"/>
        <v>1999826.7015583178</v>
      </c>
    </row>
  </sheetData>
  <mergeCells count="2">
    <mergeCell ref="A28:B28"/>
    <mergeCell ref="A24:C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4B65-2845-9B48-AEC7-9D98B846EE1F}">
  <dimension ref="A1:G15"/>
  <sheetViews>
    <sheetView showGridLines="0" tabSelected="1" zoomScaleNormal="100" workbookViewId="0">
      <selection activeCell="E15" sqref="E15"/>
    </sheetView>
  </sheetViews>
  <sheetFormatPr baseColWidth="10" defaultRowHeight="16"/>
  <cols>
    <col min="1" max="1" width="24.6640625" bestFit="1" customWidth="1"/>
    <col min="2" max="2" width="14" bestFit="1" customWidth="1"/>
    <col min="5" max="7" width="14" bestFit="1" customWidth="1"/>
  </cols>
  <sheetData>
    <row r="1" spans="1:7" ht="33" thickBot="1">
      <c r="A1" s="16" t="s">
        <v>11</v>
      </c>
      <c r="B1" s="16"/>
      <c r="C1" s="16"/>
      <c r="D1" s="16"/>
      <c r="E1" s="16"/>
      <c r="F1" s="16"/>
      <c r="G1" s="16"/>
    </row>
    <row r="2" spans="1:7" ht="23" thickTop="1">
      <c r="A2" s="17" t="s">
        <v>13</v>
      </c>
      <c r="B2" s="3"/>
    </row>
    <row r="3" spans="1:7">
      <c r="A3" s="9" t="s">
        <v>22</v>
      </c>
      <c r="B3" s="3"/>
      <c r="D3" s="9" t="s">
        <v>0</v>
      </c>
      <c r="E3" s="9" t="s">
        <v>26</v>
      </c>
      <c r="F3" s="9" t="s">
        <v>12</v>
      </c>
      <c r="G3" s="9" t="s">
        <v>27</v>
      </c>
    </row>
    <row r="4" spans="1:7">
      <c r="A4" s="3" t="s">
        <v>14</v>
      </c>
      <c r="B4" s="4">
        <v>4000000</v>
      </c>
      <c r="D4" s="18">
        <v>1</v>
      </c>
      <c r="E4" s="20">
        <f>$B$12*$B$13</f>
        <v>2000000</v>
      </c>
      <c r="F4" s="20">
        <f>(0.5*E4)+(0.4*E4)</f>
        <v>1800000</v>
      </c>
      <c r="G4" s="20">
        <f>E4-F4</f>
        <v>200000</v>
      </c>
    </row>
    <row r="5" spans="1:7">
      <c r="A5" s="9" t="s">
        <v>15</v>
      </c>
      <c r="B5" s="3"/>
      <c r="D5" s="18">
        <v>2</v>
      </c>
      <c r="E5" s="20">
        <f>E4*(1+$B$11)</f>
        <v>3177574.7777326824</v>
      </c>
      <c r="F5" s="20">
        <f>(0.5*E5)+(0.38*E5)</f>
        <v>2796265.8044047607</v>
      </c>
      <c r="G5" s="20">
        <f t="shared" ref="G5:G8" si="0">E5-F5</f>
        <v>381308.9733279217</v>
      </c>
    </row>
    <row r="6" spans="1:7">
      <c r="A6" s="18" t="s">
        <v>20</v>
      </c>
      <c r="B6" s="8">
        <f>0.4*B14</f>
        <v>800000</v>
      </c>
      <c r="D6" s="18">
        <v>3</v>
      </c>
      <c r="E6" s="20">
        <f t="shared" ref="E6:E8" si="1">E5*(1+$B$11)</f>
        <v>5048490.7340414533</v>
      </c>
      <c r="F6" s="20">
        <f>(0.5*E6)+(0.36*E6)</f>
        <v>4341702.0312756496</v>
      </c>
      <c r="G6" s="20">
        <f t="shared" si="0"/>
        <v>706788.70276580378</v>
      </c>
    </row>
    <row r="7" spans="1:7">
      <c r="A7" s="3" t="s">
        <v>21</v>
      </c>
      <c r="B7" s="8">
        <f>0.5*B14</f>
        <v>1000000</v>
      </c>
      <c r="D7" s="18">
        <v>4</v>
      </c>
      <c r="E7" s="20">
        <f t="shared" si="1"/>
        <v>8020978.4110536389</v>
      </c>
      <c r="F7" s="20">
        <f>(0.5*E7)+(0.34*E7)</f>
        <v>6737621.8652850576</v>
      </c>
      <c r="G7" s="20">
        <f t="shared" si="0"/>
        <v>1283356.5457685813</v>
      </c>
    </row>
    <row r="8" spans="1:7">
      <c r="A8" s="9" t="s">
        <v>24</v>
      </c>
      <c r="B8" s="8">
        <f>B4+B6+B7</f>
        <v>5800000</v>
      </c>
      <c r="D8" s="18">
        <v>5</v>
      </c>
      <c r="E8" s="20">
        <f t="shared" si="1"/>
        <v>12743629.345851205</v>
      </c>
      <c r="F8" s="20">
        <f>(0.5*E8)+(0.32*E8)</f>
        <v>10449776.063597988</v>
      </c>
      <c r="G8" s="20">
        <f t="shared" si="0"/>
        <v>2293853.282253217</v>
      </c>
    </row>
    <row r="9" spans="1:7">
      <c r="A9" s="9" t="s">
        <v>25</v>
      </c>
      <c r="B9" s="8">
        <f>B7+B6</f>
        <v>1800000</v>
      </c>
      <c r="D9" s="19"/>
      <c r="E9" s="19"/>
      <c r="F9" s="9" t="s">
        <v>28</v>
      </c>
      <c r="G9" s="20">
        <f>SUM(G4:G8)</f>
        <v>4865307.5041155238</v>
      </c>
    </row>
    <row r="10" spans="1:7" ht="22">
      <c r="A10" s="17" t="s">
        <v>16</v>
      </c>
      <c r="B10" s="3"/>
    </row>
    <row r="11" spans="1:7">
      <c r="A11" s="3" t="s">
        <v>29</v>
      </c>
      <c r="B11" s="13">
        <v>0.58878738886634141</v>
      </c>
    </row>
    <row r="12" spans="1:7">
      <c r="A12" s="3" t="s">
        <v>17</v>
      </c>
      <c r="B12" s="3">
        <v>80000</v>
      </c>
    </row>
    <row r="13" spans="1:7">
      <c r="A13" s="3" t="s">
        <v>18</v>
      </c>
      <c r="B13" s="4">
        <v>25</v>
      </c>
      <c r="F13" s="5"/>
    </row>
    <row r="14" spans="1:7">
      <c r="A14" s="9" t="s">
        <v>19</v>
      </c>
      <c r="B14" s="8">
        <f>B12*B13</f>
        <v>2000000</v>
      </c>
    </row>
    <row r="15" spans="1:7">
      <c r="A15" s="9" t="s">
        <v>23</v>
      </c>
      <c r="B15" s="3"/>
      <c r="E15" s="21">
        <f>NPV(0.05,G4:G8)</f>
        <v>4000000.0002807067</v>
      </c>
    </row>
  </sheetData>
  <mergeCells count="1">
    <mergeCell ref="A1:G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1 - Microsoft</vt:lpstr>
      <vt:lpstr>Part 2 - Toy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Ramos</dc:creator>
  <cp:lastModifiedBy>Eric Ramos</cp:lastModifiedBy>
  <dcterms:created xsi:type="dcterms:W3CDTF">2024-07-24T03:43:35Z</dcterms:created>
  <dcterms:modified xsi:type="dcterms:W3CDTF">2024-07-25T01:58:05Z</dcterms:modified>
</cp:coreProperties>
</file>