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5"/>
  <workbookPr filterPrivacy="1" codeName="ThisWorkbook" defaultThemeVersion="124226"/>
  <bookViews>
    <workbookView xWindow="0" yWindow="90" windowWidth="19200" windowHeight="11640" activeTab="2"/>
  </bookViews>
  <sheets>
    <sheet name="记录" sheetId="1" r:id="rId1"/>
    <sheet name="交易记录" sheetId="2" r:id="rId2"/>
    <sheet name="定投" sheetId="3" r:id="rId3"/>
    <sheet name="笔记" sheetId="4" r:id="rId4"/>
    <sheet name="古债平衡" sheetId="8" r:id="rId5"/>
    <sheet name="Sheet4" sheetId="9" r:id="rId6"/>
    <sheet name="Sheet1" sheetId="10" r:id="rId7"/>
  </sheets>
  <calcPr calcId="124519"/>
</workbook>
</file>

<file path=xl/calcChain.xml><?xml version="1.0" encoding="utf-8"?>
<calcChain xmlns="http://schemas.openxmlformats.org/spreadsheetml/2006/main">
  <c r="H2" i="10"/>
  <c r="J2" s="1"/>
  <c r="B4"/>
  <c r="B6" s="1"/>
  <c r="I2"/>
  <c r="E23" i="8"/>
  <c r="I53" i="3"/>
  <c r="I37" i="9"/>
  <c r="I38"/>
  <c r="I39"/>
  <c r="I40"/>
  <c r="I41"/>
  <c r="I42"/>
  <c r="I43"/>
  <c r="I44"/>
  <c r="I45"/>
  <c r="I46"/>
  <c r="I47"/>
  <c r="I48"/>
  <c r="I49"/>
  <c r="I50"/>
  <c r="I51"/>
  <c r="I36"/>
  <c r="H52"/>
  <c r="F51"/>
  <c r="G51"/>
  <c r="F50"/>
  <c r="G50"/>
  <c r="G40"/>
  <c r="G45"/>
  <c r="F37"/>
  <c r="G37" s="1"/>
  <c r="F38"/>
  <c r="G38" s="1"/>
  <c r="F39"/>
  <c r="G39" s="1"/>
  <c r="F40"/>
  <c r="F41"/>
  <c r="G41" s="1"/>
  <c r="F42"/>
  <c r="G42" s="1"/>
  <c r="F43"/>
  <c r="G43" s="1"/>
  <c r="F44"/>
  <c r="G44" s="1"/>
  <c r="F45"/>
  <c r="F46"/>
  <c r="G46" s="1"/>
  <c r="F47"/>
  <c r="G47" s="1"/>
  <c r="F48"/>
  <c r="G48" s="1"/>
  <c r="F49"/>
  <c r="G49" s="1"/>
  <c r="F36"/>
  <c r="G36" s="1"/>
  <c r="B7" i="10" l="1"/>
  <c r="B8" s="1"/>
  <c r="I50" i="3"/>
  <c r="J53" s="1"/>
  <c r="I51"/>
  <c r="I55"/>
  <c r="I52"/>
  <c r="I54"/>
  <c r="M16" i="9"/>
  <c r="J16"/>
  <c r="J17"/>
  <c r="J18"/>
  <c r="J19"/>
  <c r="J20"/>
  <c r="J21"/>
  <c r="J22"/>
  <c r="J23"/>
  <c r="L23"/>
  <c r="L22"/>
  <c r="L21"/>
  <c r="L20"/>
  <c r="L19"/>
  <c r="L18"/>
  <c r="L17"/>
  <c r="L16"/>
  <c r="E39" i="3"/>
  <c r="E40"/>
  <c r="E42"/>
  <c r="J51" l="1"/>
  <c r="J54"/>
  <c r="J52"/>
  <c r="M15" i="9"/>
  <c r="M23"/>
  <c r="M18"/>
  <c r="M17"/>
  <c r="M19"/>
</calcChain>
</file>

<file path=xl/sharedStrings.xml><?xml version="1.0" encoding="utf-8"?>
<sst xmlns="http://schemas.openxmlformats.org/spreadsheetml/2006/main" count="239" uniqueCount="191">
  <si>
    <r>
      <rPr>
        <sz val="14"/>
        <color rgb="FF33353C"/>
        <rFont val="宋体"/>
        <family val="3"/>
        <charset val="134"/>
      </rPr>
      <t>标普红利指数</t>
    </r>
    <r>
      <rPr>
        <sz val="11"/>
        <color theme="1"/>
        <rFont val="宋体"/>
        <family val="2"/>
        <charset val="134"/>
        <scheme val="minor"/>
      </rPr>
      <t>，</t>
    </r>
    <r>
      <rPr>
        <sz val="14"/>
        <color rgb="FF33353C"/>
        <rFont val="宋体"/>
        <family val="3"/>
        <charset val="134"/>
      </rPr>
      <t>也叫标普红利机会指数</t>
    </r>
    <r>
      <rPr>
        <sz val="11"/>
        <color theme="1"/>
        <rFont val="宋体"/>
        <family val="2"/>
        <charset val="134"/>
        <scheme val="minor"/>
      </rPr>
      <t>，</t>
    </r>
    <r>
      <rPr>
        <sz val="14"/>
        <color rgb="FF33353C"/>
        <rFont val="宋体"/>
        <family val="3"/>
        <charset val="134"/>
      </rPr>
      <t>请注意</t>
    </r>
    <r>
      <rPr>
        <sz val="11"/>
        <color theme="1"/>
        <rFont val="宋体"/>
        <family val="2"/>
        <charset val="134"/>
        <scheme val="minor"/>
      </rPr>
      <t>，</t>
    </r>
    <r>
      <rPr>
        <sz val="14"/>
        <color rgb="FF33353C"/>
        <rFont val="宋体"/>
        <family val="3"/>
        <charset val="134"/>
      </rPr>
      <t>这不是跟踪美股的指数</t>
    </r>
    <r>
      <rPr>
        <sz val="11"/>
        <color theme="1"/>
        <rFont val="宋体"/>
        <family val="2"/>
        <charset val="134"/>
        <scheme val="minor"/>
      </rPr>
      <t>，</t>
    </r>
    <r>
      <rPr>
        <sz val="14"/>
        <color rgb="FF33353C"/>
        <rFont val="宋体"/>
        <family val="3"/>
        <charset val="134"/>
      </rPr>
      <t>而是标普公司针对中国股市开发的指数</t>
    </r>
    <r>
      <rPr>
        <sz val="11"/>
        <color theme="1"/>
        <rFont val="宋体"/>
        <family val="2"/>
        <charset val="134"/>
        <scheme val="minor"/>
      </rPr>
      <t>。</t>
    </r>
    <r>
      <rPr>
        <sz val="14"/>
        <color rgb="FF33353C"/>
        <rFont val="宋体"/>
        <family val="3"/>
        <charset val="134"/>
      </rPr>
      <t>这个指数也是选取股息率最高的</t>
    </r>
    <r>
      <rPr>
        <sz val="14"/>
        <color rgb="FF33353C"/>
        <rFont val="Arial"/>
        <family val="2"/>
      </rPr>
      <t>100</t>
    </r>
    <r>
      <rPr>
        <sz val="14"/>
        <color rgb="FF33353C"/>
        <rFont val="宋体"/>
        <family val="3"/>
        <charset val="134"/>
      </rPr>
      <t>只股票</t>
    </r>
    <r>
      <rPr>
        <sz val="11"/>
        <color theme="1"/>
        <rFont val="宋体"/>
        <family val="2"/>
        <charset val="134"/>
        <scheme val="minor"/>
      </rPr>
      <t>，</t>
    </r>
    <r>
      <rPr>
        <sz val="14"/>
        <color rgb="FF33353C"/>
        <rFont val="宋体"/>
        <family val="3"/>
        <charset val="134"/>
      </rPr>
      <t>但是股票入选之前先得满足诸如过去</t>
    </r>
    <r>
      <rPr>
        <sz val="14"/>
        <color rgb="FF33353C"/>
        <rFont val="Arial"/>
        <family val="2"/>
      </rPr>
      <t>3</t>
    </r>
    <r>
      <rPr>
        <sz val="14"/>
        <color rgb="FF33353C"/>
        <rFont val="宋体"/>
        <family val="3"/>
        <charset val="134"/>
      </rPr>
      <t>年盈利增长必须为正</t>
    </r>
    <r>
      <rPr>
        <sz val="11"/>
        <color theme="1"/>
        <rFont val="宋体"/>
        <family val="2"/>
        <charset val="134"/>
        <scheme val="minor"/>
      </rPr>
      <t>，</t>
    </r>
    <r>
      <rPr>
        <sz val="14"/>
        <color rgb="FF33353C"/>
        <rFont val="宋体"/>
        <family val="3"/>
        <charset val="134"/>
      </rPr>
      <t>过去</t>
    </r>
    <r>
      <rPr>
        <sz val="14"/>
        <color rgb="FF33353C"/>
        <rFont val="Arial"/>
        <family val="2"/>
      </rPr>
      <t>12</t>
    </r>
    <r>
      <rPr>
        <sz val="14"/>
        <color rgb="FF33353C"/>
        <rFont val="宋体"/>
        <family val="3"/>
        <charset val="134"/>
      </rPr>
      <t>个月的净利润必须为正</t>
    </r>
    <r>
      <rPr>
        <sz val="11"/>
        <color theme="1"/>
        <rFont val="宋体"/>
        <family val="2"/>
        <charset val="134"/>
        <scheme val="minor"/>
      </rPr>
      <t>，</t>
    </r>
    <r>
      <rPr>
        <sz val="14"/>
        <color rgb="FF33353C"/>
        <rFont val="宋体"/>
        <family val="3"/>
        <charset val="134"/>
      </rPr>
      <t>每只股票权重不超过</t>
    </r>
    <r>
      <rPr>
        <sz val="14"/>
        <color rgb="FF33353C"/>
        <rFont val="Arial"/>
        <family val="2"/>
      </rPr>
      <t>3%</t>
    </r>
    <r>
      <rPr>
        <sz val="11"/>
        <color theme="1"/>
        <rFont val="宋体"/>
        <family val="2"/>
        <charset val="134"/>
        <scheme val="minor"/>
      </rPr>
      <t>，</t>
    </r>
    <r>
      <rPr>
        <sz val="14"/>
        <color rgb="FF33353C"/>
        <rFont val="宋体"/>
        <family val="3"/>
        <charset val="134"/>
      </rPr>
      <t>单个行业不超过</t>
    </r>
    <r>
      <rPr>
        <sz val="14"/>
        <color rgb="FF33353C"/>
        <rFont val="Arial"/>
        <family val="2"/>
      </rPr>
      <t>33%</t>
    </r>
    <r>
      <rPr>
        <sz val="14"/>
        <color rgb="FF33353C"/>
        <rFont val="宋体"/>
        <family val="3"/>
        <charset val="134"/>
      </rPr>
      <t>等等条件</t>
    </r>
    <r>
      <rPr>
        <sz val="11"/>
        <color theme="1"/>
        <rFont val="宋体"/>
        <family val="2"/>
        <charset val="134"/>
        <scheme val="minor"/>
      </rPr>
      <t>；</t>
    </r>
    <phoneticPr fontId="1" type="noConversion"/>
  </si>
  <si>
    <t>标普红利指数</t>
    <phoneticPr fontId="1" type="noConversion"/>
  </si>
  <si>
    <t>中证红利指数</t>
  </si>
  <si>
    <t>深证红利指数</t>
  </si>
  <si>
    <r>
      <t>由深证市场能给投资者提供长期稳定分红的40只股票</t>
    </r>
    <r>
      <rPr>
        <sz val="11"/>
        <color theme="1"/>
        <rFont val="宋体"/>
        <family val="2"/>
        <charset val="134"/>
        <scheme val="minor"/>
      </rPr>
      <t>；</t>
    </r>
  </si>
  <si>
    <r>
      <t>上证红利是挑选上海证券交易所过去两年平均现金股息率最高的50只股票</t>
    </r>
    <r>
      <rPr>
        <sz val="11"/>
        <color theme="1"/>
        <rFont val="宋体"/>
        <family val="2"/>
        <charset val="134"/>
        <scheme val="minor"/>
      </rPr>
      <t>；</t>
    </r>
  </si>
  <si>
    <r>
      <rPr>
        <sz val="12"/>
        <color rgb="FF33353C"/>
        <rFont val="宋体"/>
        <family val="3"/>
        <charset val="134"/>
      </rPr>
      <t>选择沪深两市中现金股息率高</t>
    </r>
    <r>
      <rPr>
        <sz val="11"/>
        <color theme="1"/>
        <rFont val="宋体"/>
        <family val="2"/>
        <charset val="134"/>
        <scheme val="minor"/>
      </rPr>
      <t>、</t>
    </r>
    <r>
      <rPr>
        <sz val="12"/>
        <color rgb="FF33353C"/>
        <rFont val="宋体"/>
        <family val="3"/>
        <charset val="134"/>
      </rPr>
      <t>分红稳定</t>
    </r>
    <r>
      <rPr>
        <sz val="11"/>
        <color theme="1"/>
        <rFont val="宋体"/>
        <family val="2"/>
        <charset val="134"/>
        <scheme val="minor"/>
      </rPr>
      <t>、</t>
    </r>
    <r>
      <rPr>
        <sz val="12"/>
        <color rgb="FF33353C"/>
        <rFont val="宋体"/>
        <family val="3"/>
        <charset val="134"/>
      </rPr>
      <t>具有一定规模及流动性的</t>
    </r>
    <r>
      <rPr>
        <sz val="12"/>
        <color rgb="FF33353C"/>
        <rFont val="Arial"/>
        <family val="2"/>
      </rPr>
      <t>100</t>
    </r>
    <r>
      <rPr>
        <sz val="12"/>
        <color rgb="FF33353C"/>
        <rFont val="宋体"/>
        <family val="3"/>
        <charset val="134"/>
      </rPr>
      <t>只股票组成</t>
    </r>
    <r>
      <rPr>
        <sz val="11"/>
        <color theme="1"/>
        <rFont val="宋体"/>
        <family val="2"/>
        <charset val="134"/>
        <scheme val="minor"/>
      </rPr>
      <t>；</t>
    </r>
    <r>
      <rPr>
        <sz val="11"/>
        <color theme="1"/>
        <rFont val="宋体"/>
        <family val="2"/>
        <scheme val="minor"/>
      </rPr>
      <t>(场内没有，场外有)</t>
    </r>
    <phoneticPr fontId="1" type="noConversion"/>
  </si>
  <si>
    <t>华泰柏瑞沪深300ETF(510300)</t>
    <phoneticPr fontId="1" type="noConversion"/>
  </si>
  <si>
    <t>嘉实沪深300ETF(159919)</t>
  </si>
  <si>
    <t>股息</t>
    <phoneticPr fontId="1" type="noConversion"/>
  </si>
  <si>
    <t>PE （市盈率）</t>
    <phoneticPr fontId="1" type="noConversion"/>
  </si>
  <si>
    <t>市净率PB</t>
    <phoneticPr fontId="1" type="noConversion"/>
  </si>
  <si>
    <t>净资产收益率ROE</t>
    <phoneticPr fontId="1" type="noConversion"/>
  </si>
  <si>
    <r>
      <rPr>
        <sz val="14"/>
        <color rgb="FF33353C"/>
        <rFont val="宋体"/>
        <family val="3"/>
        <charset val="134"/>
      </rPr>
      <t>沪深选</t>
    </r>
    <r>
      <rPr>
        <sz val="14"/>
        <color rgb="FF33353C"/>
        <rFont val="Arial"/>
        <family val="2"/>
      </rPr>
      <t>300</t>
    </r>
    <r>
      <rPr>
        <sz val="14"/>
        <color rgb="FF33353C"/>
        <rFont val="宋体"/>
        <family val="3"/>
        <charset val="134"/>
      </rPr>
      <t>只票</t>
    </r>
    <phoneticPr fontId="1" type="noConversion"/>
  </si>
  <si>
    <r>
      <rPr>
        <sz val="12"/>
        <color rgb="FF33353C"/>
        <rFont val="宋体"/>
        <family val="3"/>
        <charset val="134"/>
      </rPr>
      <t>上证红利</t>
    </r>
    <r>
      <rPr>
        <sz val="12"/>
        <color rgb="FF33353C"/>
        <rFont val="Arial"/>
        <family val="2"/>
      </rPr>
      <t>ETF</t>
    </r>
    <phoneticPr fontId="1" type="noConversion"/>
  </si>
  <si>
    <t>代码</t>
    <phoneticPr fontId="1" type="noConversion"/>
  </si>
  <si>
    <t>价格</t>
    <phoneticPr fontId="1" type="noConversion"/>
  </si>
  <si>
    <t>数量</t>
    <phoneticPr fontId="1" type="noConversion"/>
  </si>
  <si>
    <t>总额</t>
    <phoneticPr fontId="1" type="noConversion"/>
  </si>
  <si>
    <t>网格</t>
    <phoneticPr fontId="1" type="noConversion"/>
  </si>
  <si>
    <t>深红利</t>
    <phoneticPr fontId="1" type="noConversion"/>
  </si>
  <si>
    <t>红利基金</t>
    <phoneticPr fontId="1" type="noConversion"/>
  </si>
  <si>
    <t>值（元）</t>
    <phoneticPr fontId="1" type="noConversion"/>
  </si>
  <si>
    <t>H股ETF</t>
    <phoneticPr fontId="1" type="noConversion"/>
  </si>
  <si>
    <t>红利ETF</t>
    <phoneticPr fontId="1" type="noConversion"/>
  </si>
  <si>
    <t>H股ETF</t>
    <phoneticPr fontId="1" type="noConversion"/>
  </si>
  <si>
    <t>aim_all_price</t>
  </si>
  <si>
    <t>aim_price</t>
  </si>
  <si>
    <t>num</t>
  </si>
  <si>
    <t>price</t>
  </si>
  <si>
    <t>max_num</t>
    <phoneticPr fontId="1" type="noConversion"/>
  </si>
  <si>
    <t>max_num</t>
  </si>
  <si>
    <t>目标价</t>
    <phoneticPr fontId="1" type="noConversion"/>
  </si>
  <si>
    <t>成立时间</t>
    <phoneticPr fontId="1" type="noConversion"/>
  </si>
  <si>
    <t>近1年</t>
  </si>
  <si>
    <t>近3年</t>
  </si>
  <si>
    <t>近3月</t>
    <phoneticPr fontId="1" type="noConversion"/>
  </si>
  <si>
    <t>近6月</t>
    <phoneticPr fontId="1" type="noConversion"/>
  </si>
  <si>
    <t>成立来</t>
    <phoneticPr fontId="1" type="noConversion"/>
  </si>
  <si>
    <t>名称</t>
    <phoneticPr fontId="1" type="noConversion"/>
  </si>
  <si>
    <t>ID</t>
    <phoneticPr fontId="1" type="noConversion"/>
  </si>
  <si>
    <t>近1月</t>
    <phoneticPr fontId="1" type="noConversion"/>
  </si>
  <si>
    <t>广发可转债债券C</t>
    <phoneticPr fontId="1" type="noConversion"/>
  </si>
  <si>
    <t>006483</t>
    <phoneticPr fontId="1" type="noConversion"/>
  </si>
  <si>
    <t>三星</t>
    <phoneticPr fontId="1" type="noConversion"/>
  </si>
  <si>
    <t>嘉实超短债债券</t>
    <phoneticPr fontId="1" type="noConversion"/>
  </si>
  <si>
    <t>270049</t>
    <phoneticPr fontId="1" type="noConversion"/>
  </si>
  <si>
    <t>广发纯债债券C</t>
    <phoneticPr fontId="1" type="noConversion"/>
  </si>
  <si>
    <t>大成景兴信用债债券C</t>
    <phoneticPr fontId="1" type="noConversion"/>
  </si>
  <si>
    <t>规模</t>
    <phoneticPr fontId="1" type="noConversion"/>
  </si>
  <si>
    <t>050111</t>
    <phoneticPr fontId="1" type="noConversion"/>
  </si>
  <si>
    <t>博时信用债券C</t>
    <phoneticPr fontId="1" type="noConversion"/>
  </si>
  <si>
    <t>11.87亿</t>
    <phoneticPr fontId="1" type="noConversion"/>
  </si>
  <si>
    <t>000188</t>
    <phoneticPr fontId="1" type="noConversion"/>
  </si>
  <si>
    <t>000016</t>
    <phoneticPr fontId="1" type="noConversion"/>
  </si>
  <si>
    <t>华夏纯债债券C</t>
    <phoneticPr fontId="1" type="noConversion"/>
  </si>
  <si>
    <t>大成景旭纯债债券C</t>
    <phoneticPr fontId="1" type="noConversion"/>
  </si>
  <si>
    <t>华泰柏瑞丰盛纯债债券C</t>
    <phoneticPr fontId="1" type="noConversion"/>
  </si>
  <si>
    <t>000153</t>
    <phoneticPr fontId="1" type="noConversion"/>
  </si>
  <si>
    <t>001661</t>
    <phoneticPr fontId="1" type="noConversion"/>
  </si>
  <si>
    <t>长信可转债C</t>
    <phoneticPr fontId="1" type="noConversion"/>
  </si>
  <si>
    <t>11.61亿</t>
    <phoneticPr fontId="1" type="noConversion"/>
  </si>
  <si>
    <t>45.94亿</t>
    <phoneticPr fontId="1" type="noConversion"/>
  </si>
  <si>
    <t>14.78亿</t>
    <phoneticPr fontId="1" type="noConversion"/>
  </si>
  <si>
    <t>3.03亿</t>
    <phoneticPr fontId="1" type="noConversion"/>
  </si>
  <si>
    <t>60%-%80机构</t>
    <phoneticPr fontId="1" type="noConversion"/>
  </si>
  <si>
    <t>持有结构</t>
    <phoneticPr fontId="1" type="noConversion"/>
  </si>
  <si>
    <t>90%个人</t>
    <phoneticPr fontId="1" type="noConversion"/>
  </si>
  <si>
    <t>96%个人</t>
    <phoneticPr fontId="1" type="noConversion"/>
  </si>
  <si>
    <t>004220</t>
    <phoneticPr fontId="1" type="noConversion"/>
  </si>
  <si>
    <t>长信纯债壹号债券C</t>
    <phoneticPr fontId="1" type="noConversion"/>
  </si>
  <si>
    <t>工银瑞信双利债券B</t>
    <phoneticPr fontId="1" type="noConversion"/>
  </si>
  <si>
    <t>1.69亿</t>
    <phoneticPr fontId="1" type="noConversion"/>
  </si>
  <si>
    <t>21.90亿</t>
    <phoneticPr fontId="1" type="noConversion"/>
  </si>
  <si>
    <t>1.62亿</t>
    <phoneticPr fontId="1" type="noConversion"/>
  </si>
  <si>
    <t>19.60亿</t>
    <phoneticPr fontId="1" type="noConversion"/>
  </si>
  <si>
    <t>5.57亿元</t>
    <phoneticPr fontId="1" type="noConversion"/>
  </si>
  <si>
    <t>3.16亿元</t>
    <phoneticPr fontId="1" type="noConversion"/>
  </si>
  <si>
    <t>070009</t>
    <phoneticPr fontId="1" type="noConversion"/>
  </si>
  <si>
    <t>000131</t>
    <phoneticPr fontId="1" type="noConversion"/>
  </si>
  <si>
    <r>
      <rPr>
        <sz val="15"/>
        <color rgb="FF33353C"/>
        <rFont val="宋体"/>
        <family val="3"/>
        <charset val="134"/>
      </rPr>
      <t>博时信用债纯债</t>
    </r>
    <r>
      <rPr>
        <sz val="15"/>
        <color rgb="FF33353C"/>
        <rFont val="PingFangSC-Semibold"/>
        <family val="2"/>
      </rPr>
      <t>C</t>
    </r>
    <phoneticPr fontId="1" type="noConversion"/>
  </si>
  <si>
    <t>基金比较基准</t>
  </si>
  <si>
    <t>中债综合指数</t>
  </si>
  <si>
    <t>中国债券总指数收益率×90%+沪深300指数收益率×10%</t>
    <phoneticPr fontId="1" type="noConversion"/>
  </si>
  <si>
    <t>中信标普可转债指数收益率×70%+中证综合债指数收益率×20%+沪深300指数收益率×10%</t>
  </si>
  <si>
    <t>中证可转换债券指数收益率×70%+中债综合财富(总值)指数收益率×20%+沪深300指数收益率×10%</t>
    <phoneticPr fontId="1" type="noConversion"/>
  </si>
  <si>
    <t>一年期银行定期储蓄存款的税后利率</t>
  </si>
  <si>
    <t>中债总全价指数收益率</t>
  </si>
  <si>
    <t>中债综合全价(总值)指数</t>
  </si>
  <si>
    <t>中债综合财富指数收益率</t>
  </si>
  <si>
    <t>兴全可转债混合型证券投资基金</t>
    <phoneticPr fontId="1" type="noConversion"/>
  </si>
  <si>
    <t>80%×中证可转换债券指数＋15%×沪深300指数＋5%×同业存款利率</t>
  </si>
  <si>
    <t>中债企业债总指数收益率×90%+银行活期存款利率(税后)×10%</t>
  </si>
  <si>
    <t>广发沪深300ETF联接C (002987)</t>
  </si>
  <si>
    <t>002987</t>
    <phoneticPr fontId="1" type="noConversion"/>
  </si>
  <si>
    <t>管理费率</t>
  </si>
  <si>
    <t>0.50%（每年）</t>
  </si>
  <si>
    <t>托管费率</t>
  </si>
  <si>
    <t>0.10%（每年）</t>
  </si>
  <si>
    <t>销售服务费率</t>
  </si>
  <si>
    <t>0.20%（每年）</t>
  </si>
  <si>
    <t>0.70%（每年）</t>
  </si>
  <si>
    <t>0.25%（每年）</t>
  </si>
  <si>
    <t>最高认购费率</t>
  </si>
  <si>
    <t>0.00%（前端）</t>
  </si>
  <si>
    <t>如果市盈率的数值低于股息率的数值，这是投资股票的大好机会。</t>
  </si>
  <si>
    <t>270045</t>
    <phoneticPr fontId="1" type="noConversion"/>
  </si>
  <si>
    <t>PE</t>
    <phoneticPr fontId="1" type="noConversion"/>
  </si>
  <si>
    <t>股票比例</t>
    <phoneticPr fontId="1" type="noConversion"/>
  </si>
  <si>
    <t>债类比例</t>
    <phoneticPr fontId="1" type="noConversion"/>
  </si>
  <si>
    <t>85</t>
    <phoneticPr fontId="1" type="noConversion"/>
  </si>
  <si>
    <t>10</t>
    <phoneticPr fontId="1" type="noConversion"/>
  </si>
  <si>
    <t>20</t>
    <phoneticPr fontId="1" type="noConversion"/>
  </si>
  <si>
    <t>80</t>
    <phoneticPr fontId="1" type="noConversion"/>
  </si>
  <si>
    <t>15</t>
    <phoneticPr fontId="1" type="noConversion"/>
  </si>
  <si>
    <t>5</t>
    <phoneticPr fontId="1" type="noConversion"/>
  </si>
  <si>
    <t>12</t>
    <phoneticPr fontId="1" type="noConversion"/>
  </si>
  <si>
    <t>The Kelly Criterion
Kelly % = W – [(1 – W) / R] [1] 
Where:
　　W = Winning probability
　　R = Win/loss ratio</t>
    <phoneticPr fontId="1" type="noConversion"/>
  </si>
  <si>
    <t>050123</t>
    <phoneticPr fontId="1" type="noConversion"/>
  </si>
  <si>
    <t>110028</t>
    <phoneticPr fontId="1" type="noConversion"/>
  </si>
  <si>
    <t>广发双债添利债券C</t>
  </si>
  <si>
    <t>中债企业债总全价指数收益率×45%+中信标普可转债指数收益率×45%+中债国债总指数收益率×10%</t>
  </si>
  <si>
    <t>中国债券总指数</t>
  </si>
  <si>
    <t>博时天颐债券C</t>
  </si>
  <si>
    <t>三年期定期存款利率(税后)+1%</t>
  </si>
  <si>
    <t>三年期银行定期存款收益率(税后)+1.0%</t>
  </si>
  <si>
    <t>易方达安心回报债券B</t>
  </si>
  <si>
    <t>0.35%（每年）</t>
  </si>
  <si>
    <t>最高申购费率</t>
  </si>
  <si>
    <t>最高赎回费率</t>
  </si>
  <si>
    <t>1.50%（前端）</t>
  </si>
  <si>
    <t>0.80%（每年）</t>
  </si>
  <si>
    <t>0.40%（每年）</t>
  </si>
  <si>
    <t>2.00%（前端）</t>
  </si>
  <si>
    <t>1.30%（每年）</t>
  </si>
  <si>
    <t>---（每年）</t>
  </si>
  <si>
    <t>0.80%（前端）</t>
  </si>
  <si>
    <t>纯债</t>
    <phoneticPr fontId="1" type="noConversion"/>
  </si>
  <si>
    <t>混债</t>
    <phoneticPr fontId="1" type="noConversion"/>
  </si>
  <si>
    <t>比例</t>
    <phoneticPr fontId="1" type="noConversion"/>
  </si>
  <si>
    <t>总</t>
    <phoneticPr fontId="1" type="noConversion"/>
  </si>
  <si>
    <t>股</t>
    <phoneticPr fontId="1" type="noConversion"/>
  </si>
  <si>
    <t>投入A</t>
    <phoneticPr fontId="1" type="noConversion"/>
  </si>
  <si>
    <t>投入B</t>
    <phoneticPr fontId="1" type="noConversion"/>
  </si>
  <si>
    <t>减仓数</t>
    <phoneticPr fontId="1" type="noConversion"/>
  </si>
  <si>
    <t>维持仓位</t>
    <phoneticPr fontId="1" type="noConversion"/>
  </si>
  <si>
    <t>价格</t>
    <phoneticPr fontId="1" type="noConversion"/>
  </si>
  <si>
    <t>所需成本</t>
    <phoneticPr fontId="1" type="noConversion"/>
  </si>
  <si>
    <t>网格资金</t>
    <phoneticPr fontId="1" type="noConversion"/>
  </si>
  <si>
    <t>网格仓位</t>
    <phoneticPr fontId="1" type="noConversion"/>
  </si>
  <si>
    <t>现金</t>
    <phoneticPr fontId="1" type="noConversion"/>
  </si>
  <si>
    <t>投资于固定收益类资产的比例不低于基金资产的 80%，其中对可转债（含可分离交易可转债）的投资比例不低于基金固定收益类 资产的 80%；对权益类资产的投资比例不高于基金资产的 20%，现金（不包括结 算备付金、存出保证金、应收申购款等） 或者到期日在一年以内的政府债券不低 于基金资产净值的 5%。</t>
  </si>
  <si>
    <t>投资策略</t>
    <phoneticPr fontId="1" type="noConversion"/>
  </si>
  <si>
    <t>本基金不从二级市场买入股票或权证,也不参与一级市场新股申购、股票增发,持有的因可转换债券转股所形成的股票、因所持股票所派发的权证和因投资分离交易可转债所形成的权证将在其可交易之日起的90个交易日内卖出. 本基金对固定收益类资产的投资比例不低于基金资产的80%;投资于信用债和可转债的比例合计不低于固定收益类资产的80%.现金和到期日不超过一年的政府债券不低于基金资产净值的5%.</t>
    <phoneticPr fontId="1" type="noConversion"/>
  </si>
  <si>
    <t>债券（含可转换债券）等固定收益类资产占基金资产的比例不低于 80％，股票等权益类资产占基金资产的比例不超过 20％，基金持有现金及到期日在一年以内的政府债券占基金资产净值的比例不低于 5%，其中现金不包括结算备付金、存出保证金和应收申购款等</t>
    <phoneticPr fontId="1" type="noConversion"/>
  </si>
  <si>
    <t>债券资产占基金资产的比例不低于 80%；每个交易日日终在扣除国债期货合约需缴纳的交易保证金后，本基金持有的现金（不包括结算备付金、存出保证金、应收申购款等） 及到期日在一年以内的政府债券占基金资产净值的比例不低于 5%</t>
    <phoneticPr fontId="1" type="noConversion"/>
  </si>
  <si>
    <t>嘉实纯债债券C</t>
    <phoneticPr fontId="1" type="noConversion"/>
  </si>
  <si>
    <t>070038</t>
    <phoneticPr fontId="1" type="noConversion"/>
  </si>
  <si>
    <t>可转债</t>
    <phoneticPr fontId="1" type="noConversion"/>
  </si>
  <si>
    <t>519506</t>
    <phoneticPr fontId="1" type="noConversion"/>
  </si>
  <si>
    <t>海通货币B</t>
    <phoneticPr fontId="1" type="noConversion"/>
  </si>
  <si>
    <t>092002</t>
    <phoneticPr fontId="1" type="noConversion"/>
  </si>
  <si>
    <r>
      <rPr>
        <sz val="11"/>
        <color rgb="FF555555"/>
        <rFont val="宋体"/>
        <family val="3"/>
        <charset val="134"/>
      </rPr>
      <t>大成债券投资基金</t>
    </r>
    <r>
      <rPr>
        <sz val="11"/>
        <color rgb="FF555555"/>
        <rFont val="Arial"/>
        <family val="2"/>
      </rPr>
      <t>C</t>
    </r>
    <phoneticPr fontId="1" type="noConversion"/>
  </si>
  <si>
    <t>南方天天利B</t>
    <phoneticPr fontId="1" type="noConversion"/>
  </si>
  <si>
    <t>债券价格的涨跌与利率成反向关系。如果有降息、存准率下调的的动作时，债券价格就会有上涨，债券基金的收益也会上升，反之如果利率上升，债券价格便会下滑。在近年央行连续降息后，国内利率下行，对债券是有利的哦。</t>
  </si>
  <si>
    <t>易方达增强回报债券B</t>
    <phoneticPr fontId="1" type="noConversion"/>
  </si>
  <si>
    <t>000033</t>
    <phoneticPr fontId="1" type="noConversion"/>
  </si>
  <si>
    <t>易方达信用债债券C</t>
    <phoneticPr fontId="1" type="noConversion"/>
  </si>
  <si>
    <t>货基</t>
    <phoneticPr fontId="1" type="noConversion"/>
  </si>
  <si>
    <t>aim_price</t>
    <phoneticPr fontId="1" type="noConversion"/>
  </si>
  <si>
    <t>初始值：</t>
    <phoneticPr fontId="1" type="noConversion"/>
  </si>
  <si>
    <t>百分比</t>
    <phoneticPr fontId="1" type="noConversion"/>
  </si>
  <si>
    <t>买入步长</t>
    <phoneticPr fontId="1" type="noConversion"/>
  </si>
  <si>
    <t>卖出步长</t>
    <phoneticPr fontId="1" type="noConversion"/>
  </si>
  <si>
    <t>序列</t>
    <phoneticPr fontId="1" type="noConversion"/>
  </si>
  <si>
    <t>买入价</t>
    <phoneticPr fontId="1" type="noConversion"/>
  </si>
  <si>
    <t>目标价</t>
    <phoneticPr fontId="1" type="noConversion"/>
  </si>
  <si>
    <t>仓位(元)</t>
    <phoneticPr fontId="1" type="noConversion"/>
  </si>
  <si>
    <t>当前盈余</t>
    <phoneticPr fontId="1" type="noConversion"/>
  </si>
  <si>
    <t>当前仓位（元）</t>
    <phoneticPr fontId="1" type="noConversion"/>
  </si>
  <si>
    <t>定投300额度</t>
    <phoneticPr fontId="1" type="noConversion"/>
  </si>
  <si>
    <t>年平均指数的平方/当前指数的平方*25+涨跌系数*10</t>
    <phoneticPr fontId="1" type="noConversion"/>
  </si>
  <si>
    <t>月线</t>
    <phoneticPr fontId="1" type="noConversion"/>
  </si>
  <si>
    <t>年线</t>
    <phoneticPr fontId="1" type="noConversion"/>
  </si>
  <si>
    <t>日线</t>
    <phoneticPr fontId="1" type="noConversion"/>
  </si>
  <si>
    <t>值</t>
    <phoneticPr fontId="1" type="noConversion"/>
  </si>
  <si>
    <t>M250</t>
    <phoneticPr fontId="1" type="noConversion"/>
  </si>
  <si>
    <t>M30</t>
    <phoneticPr fontId="1" type="noConversion"/>
  </si>
  <si>
    <t>M日均价</t>
    <phoneticPr fontId="1" type="noConversion"/>
  </si>
  <si>
    <t>定投额</t>
    <phoneticPr fontId="1" type="noConversion"/>
  </si>
  <si>
    <t>广发货币B</t>
    <phoneticPr fontId="1" type="noConversion"/>
  </si>
</sst>
</file>

<file path=xl/styles.xml><?xml version="1.0" encoding="utf-8"?>
<styleSheet xmlns="http://schemas.openxmlformats.org/spreadsheetml/2006/main">
  <numFmts count="4">
    <numFmt numFmtId="176" formatCode="0.00_ "/>
    <numFmt numFmtId="177" formatCode="0;[Red]0"/>
    <numFmt numFmtId="178" formatCode="0_ "/>
    <numFmt numFmtId="179" formatCode="0.000_ "/>
  </numFmts>
  <fonts count="27">
    <font>
      <sz val="11"/>
      <color theme="1"/>
      <name val="宋体"/>
      <family val="2"/>
      <charset val="134"/>
      <scheme val="minor"/>
    </font>
    <font>
      <sz val="9"/>
      <name val="宋体"/>
      <family val="2"/>
      <charset val="134"/>
      <scheme val="minor"/>
    </font>
    <font>
      <sz val="14"/>
      <color rgb="FF33353C"/>
      <name val="Arial"/>
      <family val="2"/>
    </font>
    <font>
      <sz val="14"/>
      <color rgb="FF33353C"/>
      <name val="宋体"/>
      <family val="3"/>
      <charset val="134"/>
    </font>
    <font>
      <sz val="12"/>
      <color rgb="FF33353C"/>
      <name val="Arial"/>
      <family val="2"/>
    </font>
    <font>
      <b/>
      <sz val="12"/>
      <color rgb="FF33353C"/>
      <name val="Arial"/>
      <family val="2"/>
    </font>
    <font>
      <sz val="12"/>
      <color rgb="FF33353C"/>
      <name val="宋体"/>
      <family val="3"/>
      <charset val="134"/>
    </font>
    <font>
      <sz val="11"/>
      <color theme="1"/>
      <name val="宋体"/>
      <family val="2"/>
      <scheme val="minor"/>
    </font>
    <font>
      <u/>
      <sz val="11"/>
      <color theme="10"/>
      <name val="宋体"/>
      <family val="3"/>
      <charset val="134"/>
    </font>
    <font>
      <b/>
      <sz val="11"/>
      <color rgb="FFFF0000"/>
      <name val="宋体"/>
      <family val="3"/>
      <charset val="134"/>
      <scheme val="minor"/>
    </font>
    <font>
      <b/>
      <sz val="11"/>
      <color theme="1"/>
      <name val="宋体"/>
      <family val="3"/>
      <charset val="134"/>
      <scheme val="minor"/>
    </font>
    <font>
      <sz val="9"/>
      <color rgb="FF000000"/>
      <name val="微软雅黑"/>
      <family val="2"/>
      <charset val="134"/>
    </font>
    <font>
      <sz val="9"/>
      <color rgb="FF333333"/>
      <name val="Arial"/>
      <family val="2"/>
    </font>
    <font>
      <sz val="12"/>
      <color rgb="FFFF0000"/>
      <name val="Arial"/>
      <family val="2"/>
    </font>
    <font>
      <b/>
      <sz val="10"/>
      <color rgb="FF33353C"/>
      <name val="Arial"/>
      <family val="2"/>
    </font>
    <font>
      <sz val="12"/>
      <color rgb="FF008000"/>
      <name val="Arial"/>
      <family val="2"/>
    </font>
    <font>
      <sz val="9"/>
      <color rgb="FF005CBF"/>
      <name val="Microsoft YaHei"/>
      <family val="2"/>
    </font>
    <font>
      <sz val="15"/>
      <color rgb="FF33353C"/>
      <name val="宋体"/>
      <family val="3"/>
      <charset val="134"/>
    </font>
    <font>
      <sz val="15"/>
      <color rgb="FF33353C"/>
      <name val="PingFangSC-Semibold"/>
      <family val="2"/>
    </font>
    <font>
      <sz val="15"/>
      <color rgb="FF33353C"/>
      <name val="宋体"/>
      <family val="2"/>
      <charset val="134"/>
    </font>
    <font>
      <sz val="11"/>
      <color rgb="FF000000"/>
      <name val="Microsoft yahei"/>
      <family val="2"/>
      <charset val="134"/>
    </font>
    <font>
      <u/>
      <sz val="11"/>
      <color theme="10"/>
      <name val="宋体"/>
      <family val="3"/>
      <charset val="134"/>
    </font>
    <font>
      <sz val="11"/>
      <color rgb="FF555555"/>
      <name val="Arial"/>
      <family val="2"/>
    </font>
    <font>
      <sz val="11"/>
      <color rgb="FF33353C"/>
      <name val="Arial"/>
      <family val="2"/>
    </font>
    <font>
      <sz val="12"/>
      <color rgb="FF000000"/>
      <name val="宋体"/>
      <family val="3"/>
      <charset val="134"/>
      <scheme val="minor"/>
    </font>
    <font>
      <sz val="11"/>
      <color rgb="FF555555"/>
      <name val="宋体"/>
      <family val="3"/>
      <charset val="134"/>
    </font>
    <font>
      <sz val="11"/>
      <color rgb="FF666666"/>
      <name val="SimSun"/>
      <charset val="134"/>
    </font>
  </fonts>
  <fills count="8">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E7E7E7"/>
        <bgColor indexed="64"/>
      </patternFill>
    </fill>
    <fill>
      <patternFill patternType="solid">
        <fgColor theme="0" tint="-0.14999847407452621"/>
        <bgColor indexed="64"/>
      </patternFill>
    </fill>
    <fill>
      <patternFill patternType="solid">
        <fgColor rgb="FF00B0F0"/>
        <bgColor indexed="64"/>
      </patternFill>
    </fill>
    <fill>
      <patternFill patternType="solid">
        <fgColor theme="0" tint="-0.249977111117893"/>
        <bgColor indexed="64"/>
      </patternFill>
    </fill>
  </fills>
  <borders count="7">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diagonal/>
    </border>
    <border>
      <left/>
      <right style="thin">
        <color auto="1"/>
      </right>
      <top/>
      <bottom/>
      <diagonal/>
    </border>
    <border>
      <left/>
      <right/>
      <top/>
      <bottom style="mediumDashed">
        <color rgb="FFDAE3E8"/>
      </bottom>
      <diagonal/>
    </border>
    <border>
      <left style="medium">
        <color rgb="FFD3D3D3"/>
      </left>
      <right style="medium">
        <color rgb="FFD3D3D3"/>
      </right>
      <top style="medium">
        <color rgb="FFD3D3D3"/>
      </top>
      <bottom style="medium">
        <color rgb="FFD3D3D3"/>
      </bottom>
      <diagonal/>
    </border>
    <border>
      <left style="thin">
        <color auto="1"/>
      </left>
      <right/>
      <top style="thin">
        <color auto="1"/>
      </top>
      <bottom style="thin">
        <color auto="1"/>
      </bottom>
      <diagonal/>
    </border>
  </borders>
  <cellStyleXfs count="2">
    <xf numFmtId="0" fontId="0" fillId="0" borderId="0">
      <alignment vertical="center"/>
    </xf>
    <xf numFmtId="0" fontId="8" fillId="0" borderId="0" applyNumberFormat="0" applyFill="0" applyBorder="0" applyAlignment="0" applyProtection="0">
      <alignment vertical="top"/>
      <protection locked="0"/>
    </xf>
  </cellStyleXfs>
  <cellXfs count="89">
    <xf numFmtId="0" fontId="0" fillId="0" borderId="0" xfId="0">
      <alignment vertical="center"/>
    </xf>
    <xf numFmtId="49" fontId="2" fillId="0" borderId="0" xfId="0" applyNumberFormat="1" applyFont="1" applyAlignment="1">
      <alignment vertical="top" wrapText="1"/>
    </xf>
    <xf numFmtId="49" fontId="0" fillId="0" borderId="0" xfId="0" applyNumberFormat="1" applyAlignment="1">
      <alignment vertical="top" wrapText="1"/>
    </xf>
    <xf numFmtId="0" fontId="4" fillId="0" borderId="0" xfId="0" applyFont="1">
      <alignment vertical="center"/>
    </xf>
    <xf numFmtId="0" fontId="5" fillId="0" borderId="0" xfId="0" applyFont="1">
      <alignment vertical="center"/>
    </xf>
    <xf numFmtId="0" fontId="8" fillId="0" borderId="0" xfId="1" applyAlignment="1" applyProtection="1">
      <alignment vertical="center"/>
    </xf>
    <xf numFmtId="0" fontId="0" fillId="0" borderId="0" xfId="0" applyFont="1">
      <alignment vertical="center"/>
    </xf>
    <xf numFmtId="0" fontId="0" fillId="0" borderId="1" xfId="0" applyBorder="1">
      <alignment vertical="center"/>
    </xf>
    <xf numFmtId="0" fontId="9" fillId="0" borderId="1" xfId="0" applyFont="1" applyBorder="1">
      <alignment vertical="center"/>
    </xf>
    <xf numFmtId="0" fontId="0" fillId="2" borderId="1" xfId="0" applyFill="1" applyBorder="1">
      <alignment vertical="center"/>
    </xf>
    <xf numFmtId="0" fontId="10" fillId="0" borderId="1" xfId="0" applyFont="1" applyBorder="1">
      <alignment vertical="center"/>
    </xf>
    <xf numFmtId="0" fontId="11" fillId="0" borderId="0" xfId="0" applyFont="1">
      <alignment vertical="center"/>
    </xf>
    <xf numFmtId="0" fontId="0" fillId="2" borderId="0" xfId="0" applyFill="1">
      <alignment vertical="center"/>
    </xf>
    <xf numFmtId="0" fontId="0" fillId="0" borderId="0" xfId="0" applyBorder="1">
      <alignment vertical="center"/>
    </xf>
    <xf numFmtId="0" fontId="0" fillId="0" borderId="2" xfId="0" applyFill="1" applyBorder="1">
      <alignment vertical="center"/>
    </xf>
    <xf numFmtId="0" fontId="0" fillId="0" borderId="3" xfId="0" applyFill="1" applyBorder="1">
      <alignment vertical="center"/>
    </xf>
    <xf numFmtId="14" fontId="0" fillId="0" borderId="0" xfId="0" applyNumberFormat="1">
      <alignment vertical="center"/>
    </xf>
    <xf numFmtId="10" fontId="0" fillId="0" borderId="0" xfId="0" applyNumberFormat="1">
      <alignment vertical="center"/>
    </xf>
    <xf numFmtId="10" fontId="13" fillId="0" borderId="0" xfId="0" applyNumberFormat="1" applyFont="1">
      <alignment vertical="center"/>
    </xf>
    <xf numFmtId="0" fontId="10" fillId="0" borderId="0" xfId="0" applyFont="1">
      <alignment vertical="center"/>
    </xf>
    <xf numFmtId="49" fontId="10" fillId="0" borderId="0" xfId="0" applyNumberFormat="1" applyFont="1">
      <alignment vertical="center"/>
    </xf>
    <xf numFmtId="49" fontId="0" fillId="0" borderId="0" xfId="0" applyNumberFormat="1">
      <alignment vertical="center"/>
    </xf>
    <xf numFmtId="0" fontId="0" fillId="0" borderId="0" xfId="0" applyFill="1">
      <alignment vertical="center"/>
    </xf>
    <xf numFmtId="49" fontId="0" fillId="0" borderId="0" xfId="0" applyNumberFormat="1" applyFill="1">
      <alignment vertical="center"/>
    </xf>
    <xf numFmtId="14" fontId="0" fillId="0" borderId="0" xfId="0" applyNumberFormat="1" applyFill="1">
      <alignment vertical="center"/>
    </xf>
    <xf numFmtId="10" fontId="0" fillId="0" borderId="0" xfId="0" applyNumberFormat="1" applyFill="1">
      <alignment vertical="center"/>
    </xf>
    <xf numFmtId="14" fontId="12" fillId="0" borderId="0" xfId="0" applyNumberFormat="1" applyFont="1" applyFill="1">
      <alignment vertical="center"/>
    </xf>
    <xf numFmtId="0" fontId="16" fillId="0" borderId="0" xfId="0" applyFont="1">
      <alignment vertical="center"/>
    </xf>
    <xf numFmtId="14" fontId="12" fillId="0" borderId="0" xfId="0" applyNumberFormat="1" applyFont="1">
      <alignment vertical="center"/>
    </xf>
    <xf numFmtId="0" fontId="19" fillId="0" borderId="0" xfId="0" applyFont="1">
      <alignment vertical="center"/>
    </xf>
    <xf numFmtId="0" fontId="20" fillId="0" borderId="4" xfId="0" applyFont="1" applyBorder="1" applyAlignment="1">
      <alignment vertical="center" wrapText="1"/>
    </xf>
    <xf numFmtId="0" fontId="20" fillId="0" borderId="0" xfId="0" applyFont="1">
      <alignment vertical="center"/>
    </xf>
    <xf numFmtId="49" fontId="0" fillId="2" borderId="0" xfId="0" applyNumberFormat="1" applyFill="1">
      <alignment vertical="center"/>
    </xf>
    <xf numFmtId="14" fontId="14" fillId="2" borderId="0" xfId="0" applyNumberFormat="1" applyFont="1" applyFill="1">
      <alignment vertical="center"/>
    </xf>
    <xf numFmtId="10" fontId="15" fillId="2" borderId="0" xfId="0" applyNumberFormat="1" applyFont="1" applyFill="1">
      <alignment vertical="center"/>
    </xf>
    <xf numFmtId="10" fontId="0" fillId="2" borderId="0" xfId="0" applyNumberFormat="1" applyFill="1">
      <alignment vertical="center"/>
    </xf>
    <xf numFmtId="0" fontId="20" fillId="2" borderId="0" xfId="0" applyFont="1" applyFill="1">
      <alignment vertical="center"/>
    </xf>
    <xf numFmtId="14" fontId="0" fillId="2" borderId="0" xfId="0" applyNumberFormat="1" applyFill="1">
      <alignment vertical="center"/>
    </xf>
    <xf numFmtId="0" fontId="22" fillId="4" borderId="5" xfId="0" applyFont="1" applyFill="1" applyBorder="1" applyAlignment="1">
      <alignment horizontal="left" vertical="center" wrapText="1"/>
    </xf>
    <xf numFmtId="0" fontId="22" fillId="3" borderId="5" xfId="0" applyFont="1" applyFill="1" applyBorder="1" applyAlignment="1">
      <alignment horizontal="left" vertical="center" wrapText="1"/>
    </xf>
    <xf numFmtId="0" fontId="23" fillId="0" borderId="0" xfId="0" applyFont="1">
      <alignment vertical="center"/>
    </xf>
    <xf numFmtId="0" fontId="21" fillId="2" borderId="0" xfId="1" applyFont="1" applyFill="1" applyAlignment="1" applyProtection="1">
      <alignment vertical="center" wrapText="1"/>
    </xf>
    <xf numFmtId="0" fontId="22" fillId="2" borderId="0" xfId="0" applyFont="1" applyFill="1">
      <alignment vertical="center"/>
    </xf>
    <xf numFmtId="0" fontId="0" fillId="5" borderId="0" xfId="0" applyFill="1">
      <alignment vertical="center"/>
    </xf>
    <xf numFmtId="49" fontId="0" fillId="0" borderId="1" xfId="0" applyNumberFormat="1" applyBorder="1">
      <alignment vertical="center"/>
    </xf>
    <xf numFmtId="49" fontId="0" fillId="0" borderId="1" xfId="0" applyNumberFormat="1" applyFill="1" applyBorder="1">
      <alignment vertical="center"/>
    </xf>
    <xf numFmtId="0" fontId="8" fillId="0" borderId="0" xfId="1" applyAlignment="1" applyProtection="1">
      <alignment vertical="center" wrapText="1"/>
    </xf>
    <xf numFmtId="0" fontId="22" fillId="0" borderId="0" xfId="0" applyFont="1">
      <alignment vertical="center"/>
    </xf>
    <xf numFmtId="0" fontId="8" fillId="2" borderId="0" xfId="1" applyFill="1" applyAlignment="1" applyProtection="1">
      <alignment vertical="center" wrapText="1"/>
    </xf>
    <xf numFmtId="0" fontId="0" fillId="6" borderId="0" xfId="0" applyFill="1">
      <alignment vertical="center"/>
    </xf>
    <xf numFmtId="0" fontId="0" fillId="6" borderId="1" xfId="0" applyFill="1" applyBorder="1">
      <alignment vertical="center"/>
    </xf>
    <xf numFmtId="176" fontId="10" fillId="0" borderId="0" xfId="0" applyNumberFormat="1" applyFont="1">
      <alignment vertical="center"/>
    </xf>
    <xf numFmtId="176" fontId="0" fillId="0" borderId="0" xfId="0" applyNumberFormat="1">
      <alignment vertical="center"/>
    </xf>
    <xf numFmtId="0" fontId="0" fillId="0" borderId="0" xfId="0" applyNumberFormat="1">
      <alignment vertical="center"/>
    </xf>
    <xf numFmtId="0" fontId="10" fillId="0" borderId="0" xfId="0" applyFont="1" applyAlignment="1">
      <alignment horizontal="right" vertical="center"/>
    </xf>
    <xf numFmtId="10" fontId="15" fillId="2" borderId="0" xfId="0" applyNumberFormat="1" applyFont="1" applyFill="1" applyAlignment="1">
      <alignment horizontal="right" vertical="center"/>
    </xf>
    <xf numFmtId="0" fontId="0" fillId="2" borderId="0" xfId="0" applyFill="1" applyAlignment="1">
      <alignment horizontal="right" vertical="center"/>
    </xf>
    <xf numFmtId="10" fontId="0" fillId="2" borderId="0" xfId="0" applyNumberFormat="1" applyFill="1" applyAlignment="1">
      <alignment horizontal="right" vertical="center"/>
    </xf>
    <xf numFmtId="10" fontId="0" fillId="0" borderId="0" xfId="0" applyNumberFormat="1" applyAlignment="1">
      <alignment horizontal="right" vertical="center"/>
    </xf>
    <xf numFmtId="10" fontId="0" fillId="0" borderId="0" xfId="0" applyNumberFormat="1" applyFill="1" applyAlignment="1">
      <alignment horizontal="right" vertical="center"/>
    </xf>
    <xf numFmtId="10" fontId="13" fillId="0" borderId="0" xfId="0" applyNumberFormat="1" applyFont="1" applyAlignment="1">
      <alignment horizontal="right" vertical="center"/>
    </xf>
    <xf numFmtId="0" fontId="0" fillId="0" borderId="0" xfId="0" applyAlignment="1">
      <alignment horizontal="right" vertical="center"/>
    </xf>
    <xf numFmtId="0" fontId="0" fillId="0" borderId="1" xfId="0" applyBorder="1" applyAlignment="1">
      <alignment horizontal="right" vertical="center"/>
    </xf>
    <xf numFmtId="177" fontId="0" fillId="0" borderId="0" xfId="0" applyNumberFormat="1">
      <alignment vertical="center"/>
    </xf>
    <xf numFmtId="0" fontId="24" fillId="0" borderId="0" xfId="0" applyFont="1">
      <alignment vertical="center"/>
    </xf>
    <xf numFmtId="0" fontId="0" fillId="2" borderId="0" xfId="0" applyNumberFormat="1" applyFill="1">
      <alignment vertical="center"/>
    </xf>
    <xf numFmtId="14" fontId="12" fillId="2" borderId="0" xfId="0" applyNumberFormat="1" applyFont="1" applyFill="1">
      <alignment vertical="center"/>
    </xf>
    <xf numFmtId="10" fontId="13" fillId="2" borderId="0" xfId="0" applyNumberFormat="1" applyFont="1" applyFill="1">
      <alignment vertical="center"/>
    </xf>
    <xf numFmtId="10" fontId="13" fillId="2" borderId="0" xfId="0" applyNumberFormat="1" applyFont="1" applyFill="1" applyAlignment="1">
      <alignment horizontal="right" vertical="center"/>
    </xf>
    <xf numFmtId="0" fontId="0" fillId="0" borderId="1" xfId="0" applyBorder="1" applyAlignment="1">
      <alignment horizontal="left" vertical="center"/>
    </xf>
    <xf numFmtId="0" fontId="0" fillId="7" borderId="0" xfId="0" applyFill="1">
      <alignment vertical="center"/>
    </xf>
    <xf numFmtId="49" fontId="0" fillId="7" borderId="0" xfId="0" applyNumberFormat="1" applyFill="1">
      <alignment vertical="center"/>
    </xf>
    <xf numFmtId="0" fontId="0" fillId="7" borderId="0" xfId="0" applyNumberFormat="1" applyFill="1">
      <alignment vertical="center"/>
    </xf>
    <xf numFmtId="14" fontId="0" fillId="7" borderId="0" xfId="0" applyNumberFormat="1" applyFill="1">
      <alignment vertical="center"/>
    </xf>
    <xf numFmtId="10" fontId="0" fillId="7" borderId="0" xfId="0" applyNumberFormat="1" applyFill="1">
      <alignment vertical="center"/>
    </xf>
    <xf numFmtId="10" fontId="0" fillId="7" borderId="0" xfId="0" applyNumberFormat="1" applyFill="1" applyAlignment="1">
      <alignment horizontal="right" vertical="center"/>
    </xf>
    <xf numFmtId="0" fontId="20" fillId="7" borderId="0" xfId="0" applyFont="1" applyFill="1">
      <alignment vertical="center"/>
    </xf>
    <xf numFmtId="0" fontId="26" fillId="0" borderId="0" xfId="0" applyFont="1">
      <alignment vertical="center"/>
    </xf>
    <xf numFmtId="178" fontId="0" fillId="0" borderId="1" xfId="0" applyNumberFormat="1" applyBorder="1" applyAlignment="1">
      <alignment vertical="center"/>
    </xf>
    <xf numFmtId="179" fontId="0" fillId="0" borderId="0" xfId="0" applyNumberFormat="1">
      <alignment vertical="center"/>
    </xf>
    <xf numFmtId="179" fontId="0" fillId="0" borderId="1" xfId="0" applyNumberFormat="1" applyBorder="1">
      <alignment vertical="center"/>
    </xf>
    <xf numFmtId="0" fontId="0" fillId="0" borderId="1" xfId="0" applyFill="1" applyBorder="1">
      <alignment vertical="center"/>
    </xf>
    <xf numFmtId="0" fontId="0" fillId="2" borderId="6" xfId="0" applyFill="1" applyBorder="1">
      <alignment vertical="center"/>
    </xf>
    <xf numFmtId="0" fontId="0" fillId="0" borderId="1" xfId="0" applyBorder="1" applyAlignment="1">
      <alignment vertical="center"/>
    </xf>
    <xf numFmtId="49" fontId="0" fillId="0" borderId="0" xfId="0" applyNumberFormat="1" applyFill="1" applyBorder="1">
      <alignment vertical="center"/>
    </xf>
    <xf numFmtId="0" fontId="0" fillId="0" borderId="0" xfId="0" applyAlignment="1">
      <alignment horizontal="left" vertical="center" wrapText="1"/>
    </xf>
    <xf numFmtId="176" fontId="0" fillId="0" borderId="0" xfId="0" applyNumberFormat="1" applyAlignment="1">
      <alignment horizontal="center" vertical="center"/>
    </xf>
    <xf numFmtId="176" fontId="0" fillId="0" borderId="0" xfId="0" applyNumberFormat="1" applyAlignment="1">
      <alignment horizontal="right" vertical="center"/>
    </xf>
    <xf numFmtId="176" fontId="0" fillId="0" borderId="0" xfId="0" applyNumberFormat="1" applyAlignment="1">
      <alignment vertical="center"/>
    </xf>
  </cellXfs>
  <cellStyles count="2">
    <cellStyle name="常规" xfId="0" builtinId="0"/>
    <cellStyle name="超链接" xfId="1" builtinId="8"/>
  </cellStyles>
  <dxfs count="0"/>
  <tableStyles count="0" defaultTableStyle="TableStyleMedium9" defaultPivotStyle="PivotStyleLight16"/>
  <colors>
    <mruColors>
      <color rgb="FF006600"/>
    </mruColors>
  </colors>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4</xdr:col>
      <xdr:colOff>0</xdr:colOff>
      <xdr:row>2</xdr:row>
      <xdr:rowOff>0</xdr:rowOff>
    </xdr:from>
    <xdr:to>
      <xdr:col>15</xdr:col>
      <xdr:colOff>95250</xdr:colOff>
      <xdr:row>10</xdr:row>
      <xdr:rowOff>114300</xdr:rowOff>
    </xdr:to>
    <xdr:pic>
      <xdr:nvPicPr>
        <xdr:cNvPr id="2049" name="Picture 1" descr="https://www.jisilu.cn/uploads/questions/20150913/260b9dd3393169e780c8b4bfb9e04f6f.png"/>
        <xdr:cNvPicPr>
          <a:picLocks noChangeAspect="1" noChangeArrowheads="1"/>
        </xdr:cNvPicPr>
      </xdr:nvPicPr>
      <xdr:blipFill>
        <a:blip xmlns:r="http://schemas.openxmlformats.org/officeDocument/2006/relationships" r:embed="rId1"/>
        <a:srcRect/>
        <a:stretch>
          <a:fillRect/>
        </a:stretch>
      </xdr:blipFill>
      <xdr:spPr bwMode="auto">
        <a:xfrm>
          <a:off x="2743200" y="342900"/>
          <a:ext cx="7639050" cy="1485900"/>
        </a:xfrm>
        <a:prstGeom prst="rect">
          <a:avLst/>
        </a:prstGeom>
        <a:noFill/>
      </xdr:spPr>
    </xdr:pic>
    <xdr:clientData/>
  </xdr:twoCellAnchor>
</xdr:wsDr>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fund.eastmoney.com/159919.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3" Type="http://schemas.openxmlformats.org/officeDocument/2006/relationships/printerSettings" Target="../printerSettings/printerSettings3.bin"/><Relationship Id="rId2" Type="http://schemas.openxmlformats.org/officeDocument/2006/relationships/hyperlink" Target="http://fund.eastmoney.com/110028.html" TargetMode="External"/><Relationship Id="rId1" Type="http://schemas.openxmlformats.org/officeDocument/2006/relationships/hyperlink" Target="http://fund.eastmoney.com/270045.html" TargetMode="External"/></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sheetPr codeName="Sheet1"/>
  <dimension ref="A1:G16"/>
  <sheetViews>
    <sheetView workbookViewId="0">
      <selection activeCell="D8" sqref="D8"/>
    </sheetView>
  </sheetViews>
  <sheetFormatPr defaultRowHeight="13.5"/>
  <cols>
    <col min="2" max="6" width="18.25" customWidth="1"/>
    <col min="7" max="7" width="126.375" style="2" customWidth="1"/>
  </cols>
  <sheetData>
    <row r="1" spans="1:7">
      <c r="C1" t="s">
        <v>9</v>
      </c>
      <c r="D1" t="s">
        <v>10</v>
      </c>
      <c r="E1" t="s">
        <v>11</v>
      </c>
      <c r="F1" t="s">
        <v>12</v>
      </c>
    </row>
    <row r="2" spans="1:7" ht="85.5" customHeight="1">
      <c r="A2">
        <v>501029</v>
      </c>
      <c r="B2" t="s">
        <v>1</v>
      </c>
      <c r="G2" s="1" t="s">
        <v>0</v>
      </c>
    </row>
    <row r="3" spans="1:7" ht="15">
      <c r="A3">
        <v>399922</v>
      </c>
      <c r="B3" s="3" t="s">
        <v>2</v>
      </c>
      <c r="C3" s="3"/>
      <c r="D3" s="3"/>
      <c r="E3" s="3"/>
      <c r="F3" s="3"/>
      <c r="G3" s="3" t="s">
        <v>6</v>
      </c>
    </row>
    <row r="4" spans="1:7" ht="15">
      <c r="A4">
        <v>159905</v>
      </c>
      <c r="B4" s="3" t="s">
        <v>3</v>
      </c>
      <c r="C4" s="3"/>
      <c r="D4" s="3"/>
      <c r="E4" s="3"/>
      <c r="F4" s="3"/>
      <c r="G4" s="3" t="s">
        <v>4</v>
      </c>
    </row>
    <row r="5" spans="1:7" ht="15.75">
      <c r="A5">
        <v>510880</v>
      </c>
      <c r="B5" s="6" t="s">
        <v>14</v>
      </c>
      <c r="C5" s="4"/>
      <c r="D5" s="4"/>
      <c r="E5" s="4"/>
      <c r="F5" s="4"/>
      <c r="G5" s="3" t="s">
        <v>5</v>
      </c>
    </row>
    <row r="6" spans="1:7" ht="18.75">
      <c r="A6">
        <v>510300</v>
      </c>
      <c r="B6" t="s">
        <v>7</v>
      </c>
      <c r="G6" s="1" t="s">
        <v>13</v>
      </c>
    </row>
    <row r="7" spans="1:7" ht="18">
      <c r="A7">
        <v>159919</v>
      </c>
      <c r="B7" s="5" t="s">
        <v>8</v>
      </c>
      <c r="C7" s="5"/>
      <c r="D7" s="5"/>
      <c r="E7" s="5"/>
      <c r="F7" s="5"/>
      <c r="G7" s="1"/>
    </row>
    <row r="8" spans="1:7">
      <c r="A8">
        <v>510900</v>
      </c>
      <c r="B8" t="s">
        <v>23</v>
      </c>
    </row>
    <row r="16" spans="1:7" ht="14.25">
      <c r="F16" s="11"/>
    </row>
  </sheetData>
  <phoneticPr fontId="1" type="noConversion"/>
  <hyperlinks>
    <hyperlink ref="B7" r:id="rId1" display="http://fund.eastmoney.com/159919.html"/>
  </hyperlinks>
  <pageMargins left="0.7" right="0.7" top="0.75" bottom="0.75" header="0.3" footer="0.3"/>
  <pageSetup paperSize="9" orientation="portrait" horizontalDpi="200" verticalDpi="200" r:id="rId2"/>
</worksheet>
</file>

<file path=xl/worksheets/sheet2.xml><?xml version="1.0" encoding="utf-8"?>
<worksheet xmlns="http://schemas.openxmlformats.org/spreadsheetml/2006/main" xmlns:r="http://schemas.openxmlformats.org/officeDocument/2006/relationships">
  <sheetPr codeName="Sheet2"/>
  <dimension ref="A3:T46"/>
  <sheetViews>
    <sheetView topLeftCell="E1" workbookViewId="0">
      <selection activeCell="K30" sqref="K30"/>
    </sheetView>
  </sheetViews>
  <sheetFormatPr defaultRowHeight="13.5"/>
  <cols>
    <col min="2" max="2" width="10.375" customWidth="1"/>
    <col min="3" max="4" width="9.25" customWidth="1"/>
    <col min="7" max="7" width="24.125" customWidth="1"/>
    <col min="9" max="9" width="10.375" customWidth="1"/>
    <col min="10" max="10" width="10.25" customWidth="1"/>
    <col min="11" max="11" width="10.625" customWidth="1"/>
    <col min="17" max="17" width="17.75" customWidth="1"/>
    <col min="20" max="20" width="12.5" customWidth="1"/>
  </cols>
  <sheetData>
    <row r="3" spans="8:20">
      <c r="J3" t="s">
        <v>19</v>
      </c>
      <c r="K3" t="s">
        <v>17</v>
      </c>
      <c r="M3" t="s">
        <v>22</v>
      </c>
    </row>
    <row r="4" spans="8:20">
      <c r="H4" s="12" t="s">
        <v>20</v>
      </c>
      <c r="I4" s="9">
        <v>159905</v>
      </c>
      <c r="J4" s="7"/>
      <c r="K4" s="7"/>
      <c r="L4" s="13"/>
      <c r="M4" s="7"/>
      <c r="O4" s="12" t="s">
        <v>21</v>
      </c>
      <c r="P4" s="9">
        <v>501029</v>
      </c>
      <c r="Q4" s="7"/>
      <c r="R4" s="7"/>
      <c r="S4" s="7"/>
      <c r="T4" s="7"/>
    </row>
    <row r="5" spans="8:20">
      <c r="H5" s="7"/>
      <c r="I5" s="7" t="s">
        <v>29</v>
      </c>
      <c r="J5" s="7" t="s">
        <v>27</v>
      </c>
      <c r="K5" s="7" t="s">
        <v>26</v>
      </c>
      <c r="L5" s="14" t="s">
        <v>30</v>
      </c>
      <c r="M5" s="7" t="s">
        <v>28</v>
      </c>
      <c r="O5" s="7"/>
      <c r="P5" s="7" t="s">
        <v>29</v>
      </c>
      <c r="Q5" s="7" t="s">
        <v>27</v>
      </c>
      <c r="R5" s="7" t="s">
        <v>26</v>
      </c>
      <c r="S5" s="14" t="s">
        <v>30</v>
      </c>
      <c r="T5" s="7" t="s">
        <v>28</v>
      </c>
    </row>
    <row r="6" spans="8:20">
      <c r="H6" s="7">
        <v>1</v>
      </c>
      <c r="I6" s="7">
        <v>0.966699999999999</v>
      </c>
      <c r="J6">
        <v>1.0150349999999999</v>
      </c>
      <c r="K6" s="7">
        <v>1.16003999999999</v>
      </c>
      <c r="L6" s="14">
        <v>8000</v>
      </c>
      <c r="M6" s="7"/>
      <c r="O6" s="7">
        <v>1</v>
      </c>
      <c r="P6" s="7">
        <v>0.62580000000000002</v>
      </c>
      <c r="Q6" s="7">
        <v>0.64457399999999998</v>
      </c>
      <c r="R6" s="7">
        <v>0.75095999999999996</v>
      </c>
      <c r="S6">
        <v>25000</v>
      </c>
      <c r="T6" s="7"/>
    </row>
    <row r="7" spans="8:20">
      <c r="H7" s="7">
        <v>2</v>
      </c>
      <c r="I7" s="7">
        <v>1.00813</v>
      </c>
      <c r="J7">
        <v>1.0585365</v>
      </c>
      <c r="K7" s="7">
        <v>1.2097559999999901</v>
      </c>
      <c r="L7" s="14">
        <v>8000</v>
      </c>
      <c r="M7" s="7"/>
      <c r="O7" s="7">
        <v>2</v>
      </c>
      <c r="P7" s="7">
        <v>0.65261999999999998</v>
      </c>
      <c r="Q7" s="7">
        <v>0.67219859999999998</v>
      </c>
      <c r="R7" s="7">
        <v>0.78314399999999995</v>
      </c>
      <c r="S7">
        <v>25000</v>
      </c>
      <c r="T7" s="7"/>
    </row>
    <row r="8" spans="8:20">
      <c r="H8" s="7">
        <v>3</v>
      </c>
      <c r="I8" s="7">
        <v>1.04956</v>
      </c>
      <c r="J8">
        <v>1.1020380000000001</v>
      </c>
      <c r="K8" s="7">
        <v>1.2594719999999999</v>
      </c>
      <c r="L8" s="14">
        <v>8000</v>
      </c>
      <c r="M8" s="7"/>
      <c r="O8" s="7">
        <v>3</v>
      </c>
      <c r="P8" s="7">
        <v>0.67944000000000004</v>
      </c>
      <c r="Q8" s="7">
        <v>0.69982319999999998</v>
      </c>
      <c r="R8" s="7">
        <v>0.81532800000000005</v>
      </c>
      <c r="S8">
        <v>20000</v>
      </c>
      <c r="T8" s="7"/>
    </row>
    <row r="9" spans="8:20">
      <c r="H9" s="7">
        <v>4</v>
      </c>
      <c r="I9" s="7">
        <v>1.0909899999999999</v>
      </c>
      <c r="J9">
        <v>1.1455394999999999</v>
      </c>
      <c r="K9" s="7">
        <v>1.309188</v>
      </c>
      <c r="L9" s="14">
        <v>8000</v>
      </c>
      <c r="M9" s="7"/>
      <c r="O9" s="7">
        <v>4</v>
      </c>
      <c r="P9" s="7">
        <v>0.70626</v>
      </c>
      <c r="Q9" s="7">
        <v>0.72744779999999998</v>
      </c>
      <c r="R9" s="7">
        <v>0.84751199999999904</v>
      </c>
      <c r="S9">
        <v>20000</v>
      </c>
      <c r="T9" s="7"/>
    </row>
    <row r="10" spans="8:20">
      <c r="H10" s="7">
        <v>5</v>
      </c>
      <c r="I10" s="7">
        <v>1.13242</v>
      </c>
      <c r="J10">
        <v>1.189041</v>
      </c>
      <c r="K10" s="7">
        <v>1.3589039999999999</v>
      </c>
      <c r="L10" s="14">
        <v>8000</v>
      </c>
      <c r="M10" s="7"/>
      <c r="O10" s="7">
        <v>5</v>
      </c>
      <c r="P10" s="7">
        <v>0.73307999999999995</v>
      </c>
      <c r="Q10" s="7">
        <v>0.75507239999999998</v>
      </c>
      <c r="R10" s="7">
        <v>0.87969600000000003</v>
      </c>
      <c r="S10">
        <v>20000</v>
      </c>
      <c r="T10" s="7"/>
    </row>
    <row r="11" spans="8:20">
      <c r="H11" s="7">
        <v>6</v>
      </c>
      <c r="I11" s="7">
        <v>1.1738500000000001</v>
      </c>
      <c r="J11">
        <v>1.2325425000000001</v>
      </c>
      <c r="K11" s="7">
        <v>1.40862</v>
      </c>
      <c r="L11" s="14">
        <v>8000</v>
      </c>
      <c r="M11" s="7"/>
      <c r="O11" s="7">
        <v>6</v>
      </c>
      <c r="P11" s="7">
        <v>0.75990000000000002</v>
      </c>
      <c r="Q11" s="7">
        <v>0.78269699999999998</v>
      </c>
      <c r="R11" s="7">
        <v>0.91188000000000002</v>
      </c>
      <c r="S11">
        <v>15000</v>
      </c>
      <c r="T11" s="7"/>
    </row>
    <row r="12" spans="8:20">
      <c r="H12" s="7">
        <v>7</v>
      </c>
      <c r="I12" s="7">
        <v>1.2152799999999999</v>
      </c>
      <c r="J12">
        <v>1.276044</v>
      </c>
      <c r="K12" s="7">
        <v>1.4583359999999901</v>
      </c>
      <c r="L12" s="14">
        <v>8000</v>
      </c>
      <c r="M12" s="7"/>
      <c r="O12" s="7">
        <v>7</v>
      </c>
      <c r="P12" s="7">
        <v>0.78671999999999997</v>
      </c>
      <c r="Q12" s="7">
        <v>0.81032159999999998</v>
      </c>
      <c r="R12" s="7">
        <v>0.94406399999999902</v>
      </c>
      <c r="S12" s="15">
        <v>15000</v>
      </c>
      <c r="T12" s="7"/>
    </row>
    <row r="13" spans="8:20">
      <c r="H13" s="7">
        <v>8</v>
      </c>
      <c r="I13" s="7">
        <v>1.25671</v>
      </c>
      <c r="J13">
        <v>1.3195455</v>
      </c>
      <c r="K13" s="7">
        <v>1.5080519999999999</v>
      </c>
      <c r="L13" s="14">
        <v>8000</v>
      </c>
      <c r="M13" s="7"/>
      <c r="O13" s="7">
        <v>8</v>
      </c>
      <c r="P13" s="7">
        <v>0.81354000000000004</v>
      </c>
      <c r="Q13" s="7">
        <v>0.83794619999999997</v>
      </c>
      <c r="R13" s="7">
        <v>0.976248</v>
      </c>
      <c r="S13" s="7">
        <v>15000</v>
      </c>
      <c r="T13" s="7"/>
    </row>
    <row r="14" spans="8:20">
      <c r="H14" s="7">
        <v>9</v>
      </c>
      <c r="I14" s="7">
        <v>1.2981399999999901</v>
      </c>
      <c r="J14">
        <v>1.3630469999999999</v>
      </c>
      <c r="K14" s="7">
        <v>1.55776799999999</v>
      </c>
      <c r="L14" s="14">
        <v>8000</v>
      </c>
      <c r="M14" s="7"/>
      <c r="O14" s="7">
        <v>9</v>
      </c>
      <c r="P14" s="7">
        <v>0.84036</v>
      </c>
      <c r="Q14" s="7">
        <v>0.86557079999999997</v>
      </c>
      <c r="R14" s="7">
        <v>1.008432</v>
      </c>
      <c r="S14" s="7">
        <v>10000</v>
      </c>
      <c r="T14" s="7"/>
    </row>
    <row r="15" spans="8:20">
      <c r="H15" s="7">
        <v>10</v>
      </c>
      <c r="I15" s="7">
        <v>1.3395699999999999</v>
      </c>
      <c r="J15">
        <v>1.4065485</v>
      </c>
      <c r="K15" s="7">
        <v>1.6074839999999999</v>
      </c>
      <c r="L15" s="14">
        <v>8000</v>
      </c>
      <c r="M15" s="7"/>
      <c r="O15" s="7">
        <v>10</v>
      </c>
      <c r="P15" s="7">
        <v>0.86717999999999995</v>
      </c>
      <c r="Q15" s="7">
        <v>0.89319539999999997</v>
      </c>
      <c r="R15" s="7">
        <v>1.040616</v>
      </c>
      <c r="S15" s="7">
        <v>10000</v>
      </c>
      <c r="T15" s="7"/>
    </row>
    <row r="16" spans="8:20">
      <c r="H16" s="7">
        <v>11</v>
      </c>
      <c r="I16" s="7">
        <v>1.381</v>
      </c>
      <c r="J16">
        <v>1.4500500000000001</v>
      </c>
      <c r="K16" s="7">
        <v>1.6572</v>
      </c>
      <c r="L16" s="14">
        <v>8000</v>
      </c>
      <c r="M16" s="8">
        <v>7500</v>
      </c>
      <c r="O16" s="7">
        <v>11</v>
      </c>
      <c r="P16" s="7">
        <v>0.89400000000000002</v>
      </c>
      <c r="Q16" s="7">
        <v>0.92081999999999997</v>
      </c>
      <c r="R16" s="7">
        <v>1.0728</v>
      </c>
      <c r="S16" s="14">
        <v>10000</v>
      </c>
      <c r="T16" s="8">
        <v>19500</v>
      </c>
    </row>
    <row r="17" spans="7:20">
      <c r="H17" s="7">
        <v>12</v>
      </c>
      <c r="I17" s="7">
        <v>1.4224300000000001</v>
      </c>
      <c r="J17">
        <v>1.4935514999999999</v>
      </c>
      <c r="K17" s="7">
        <v>1.7069160000000001</v>
      </c>
      <c r="M17" s="7"/>
      <c r="O17" s="7">
        <v>12</v>
      </c>
      <c r="P17" s="7">
        <v>0.92081999999999997</v>
      </c>
      <c r="Q17" s="7">
        <v>0.94844459999999997</v>
      </c>
      <c r="R17" s="7">
        <v>1.104984</v>
      </c>
      <c r="S17" s="7"/>
      <c r="T17" s="7"/>
    </row>
    <row r="18" spans="7:20">
      <c r="H18" s="7">
        <v>13</v>
      </c>
      <c r="I18" s="7">
        <v>1.4638599999999999</v>
      </c>
      <c r="J18" s="7">
        <v>1.5077758000000001</v>
      </c>
      <c r="K18" s="7">
        <v>1.756632</v>
      </c>
      <c r="M18" s="7"/>
      <c r="O18" s="7">
        <v>13</v>
      </c>
      <c r="P18" s="7">
        <v>0.94764000000000004</v>
      </c>
      <c r="Q18" s="7">
        <v>0.97606919999999997</v>
      </c>
      <c r="R18" s="7">
        <v>1.137168</v>
      </c>
      <c r="S18" s="7"/>
      <c r="T18" s="7"/>
    </row>
    <row r="19" spans="7:20">
      <c r="J19" s="14">
        <v>0.5</v>
      </c>
    </row>
    <row r="21" spans="7:20">
      <c r="H21" s="9" t="s">
        <v>23</v>
      </c>
      <c r="I21" s="9">
        <v>510900</v>
      </c>
    </row>
    <row r="22" spans="7:20">
      <c r="H22" s="7"/>
      <c r="I22" s="7" t="s">
        <v>26</v>
      </c>
      <c r="J22" s="7" t="s">
        <v>169</v>
      </c>
      <c r="K22" s="7" t="s">
        <v>29</v>
      </c>
      <c r="L22" s="7" t="s">
        <v>31</v>
      </c>
      <c r="M22" s="7" t="s">
        <v>28</v>
      </c>
    </row>
    <row r="23" spans="7:20">
      <c r="G23">
        <v>30</v>
      </c>
      <c r="H23" s="7">
        <v>1</v>
      </c>
      <c r="I23" s="7">
        <v>0.90629000000000004</v>
      </c>
      <c r="J23" s="7">
        <v>0.86509499999999995</v>
      </c>
      <c r="K23" s="7">
        <v>0.82389999999999997</v>
      </c>
      <c r="L23" s="7">
        <v>3000</v>
      </c>
      <c r="M23" s="7"/>
    </row>
    <row r="24" spans="7:20">
      <c r="G24">
        <v>27</v>
      </c>
      <c r="H24" s="7">
        <v>2</v>
      </c>
      <c r="I24" s="7">
        <v>0.94513100000000005</v>
      </c>
      <c r="J24" s="7">
        <v>0.90217049999999999</v>
      </c>
      <c r="K24" s="7">
        <v>0.85921000000000003</v>
      </c>
      <c r="L24" s="7">
        <v>3000</v>
      </c>
      <c r="M24" s="7"/>
    </row>
    <row r="25" spans="7:20">
      <c r="G25">
        <v>24</v>
      </c>
      <c r="H25" s="7">
        <v>3</v>
      </c>
      <c r="I25" s="7">
        <v>0.98397199999999996</v>
      </c>
      <c r="J25" s="7">
        <v>0.93924600000000003</v>
      </c>
      <c r="K25" s="7">
        <v>0.89451999999999998</v>
      </c>
      <c r="L25" s="7">
        <v>3000</v>
      </c>
      <c r="M25" s="7"/>
    </row>
    <row r="26" spans="7:20">
      <c r="G26">
        <v>21</v>
      </c>
      <c r="H26" s="7">
        <v>4</v>
      </c>
      <c r="I26" s="7">
        <v>1.022813</v>
      </c>
      <c r="J26" s="7">
        <v>0.97632149999999995</v>
      </c>
      <c r="K26" s="7">
        <v>0.92983000000000005</v>
      </c>
      <c r="L26" s="7">
        <v>3000</v>
      </c>
      <c r="M26" s="7"/>
    </row>
    <row r="27" spans="7:20">
      <c r="G27">
        <v>18</v>
      </c>
      <c r="H27" s="7">
        <v>5</v>
      </c>
      <c r="I27" s="7">
        <v>1.0616540000000001</v>
      </c>
      <c r="J27" s="7">
        <v>1.0133970000000001</v>
      </c>
      <c r="K27" s="7">
        <v>0.96514</v>
      </c>
      <c r="L27" s="7">
        <v>3000</v>
      </c>
      <c r="M27" s="7"/>
    </row>
    <row r="28" spans="7:20">
      <c r="G28">
        <v>15</v>
      </c>
      <c r="H28" s="7">
        <v>6</v>
      </c>
      <c r="I28" s="7">
        <v>1.100495</v>
      </c>
      <c r="J28" s="7">
        <v>1.0504724999999999</v>
      </c>
      <c r="K28" s="7">
        <v>1.0004500000000001</v>
      </c>
      <c r="L28" s="7">
        <v>3000</v>
      </c>
      <c r="M28" s="7"/>
    </row>
    <row r="29" spans="7:20">
      <c r="G29">
        <v>12</v>
      </c>
      <c r="H29" s="50">
        <v>7</v>
      </c>
      <c r="I29" s="50">
        <v>1.1393359999999999</v>
      </c>
      <c r="J29" s="50">
        <v>1.087548</v>
      </c>
      <c r="K29" s="50">
        <v>1.03576</v>
      </c>
      <c r="L29" s="7">
        <v>3000</v>
      </c>
      <c r="M29" s="50"/>
      <c r="N29" s="49"/>
      <c r="O29" s="49"/>
    </row>
    <row r="30" spans="7:20">
      <c r="G30">
        <v>9</v>
      </c>
      <c r="H30" s="50">
        <v>8</v>
      </c>
      <c r="I30" s="50">
        <v>1.178177</v>
      </c>
      <c r="J30" s="50">
        <v>1.1246235</v>
      </c>
      <c r="K30" s="50">
        <v>1.07107</v>
      </c>
      <c r="L30" s="7">
        <v>3000</v>
      </c>
      <c r="M30" s="50"/>
      <c r="N30" s="49"/>
      <c r="O30" s="49"/>
    </row>
    <row r="31" spans="7:20">
      <c r="G31">
        <v>6</v>
      </c>
      <c r="H31" s="7">
        <v>9</v>
      </c>
      <c r="I31" s="7">
        <v>1.2170179999999999</v>
      </c>
      <c r="J31" s="7">
        <v>1.161699</v>
      </c>
      <c r="K31" s="7">
        <v>1.1063799999999999</v>
      </c>
      <c r="L31" s="7">
        <v>3000</v>
      </c>
      <c r="M31" s="7"/>
    </row>
    <row r="32" spans="7:20">
      <c r="G32">
        <v>3</v>
      </c>
      <c r="H32" s="7">
        <v>10</v>
      </c>
      <c r="I32" s="7">
        <v>1.2558590000000001</v>
      </c>
      <c r="J32" s="7">
        <v>1.1987745000000001</v>
      </c>
      <c r="K32" s="7">
        <v>1.1416900000000001</v>
      </c>
      <c r="L32" s="7">
        <v>3000</v>
      </c>
      <c r="M32" s="7"/>
    </row>
    <row r="33" spans="1:17">
      <c r="G33">
        <v>0</v>
      </c>
      <c r="H33" s="7">
        <v>11</v>
      </c>
      <c r="I33" s="7">
        <v>1.2947</v>
      </c>
      <c r="J33" s="7">
        <v>1.2358499999999999</v>
      </c>
      <c r="K33" s="7">
        <v>1.177</v>
      </c>
      <c r="L33" s="7">
        <v>3000</v>
      </c>
      <c r="M33" s="8">
        <v>10000</v>
      </c>
    </row>
    <row r="34" spans="1:17">
      <c r="H34" s="7">
        <v>12</v>
      </c>
      <c r="I34" s="7">
        <v>1.3335410000000001</v>
      </c>
      <c r="J34" s="7">
        <v>1.2729254999999999</v>
      </c>
      <c r="K34">
        <v>1.21231</v>
      </c>
      <c r="L34" s="7">
        <v>3000</v>
      </c>
      <c r="M34" s="7"/>
    </row>
    <row r="35" spans="1:17">
      <c r="A35">
        <v>12</v>
      </c>
      <c r="H35" s="7"/>
      <c r="I35" s="7"/>
      <c r="J35" s="7">
        <v>1.310001</v>
      </c>
      <c r="K35" s="7">
        <v>1.24762</v>
      </c>
      <c r="L35" s="7"/>
      <c r="M35" s="7"/>
    </row>
    <row r="36" spans="1:17">
      <c r="A36">
        <v>13</v>
      </c>
      <c r="H36" s="7"/>
      <c r="I36" s="7"/>
      <c r="J36" s="7">
        <v>1.3470765</v>
      </c>
      <c r="K36" s="7">
        <v>1.2829299999999999</v>
      </c>
      <c r="L36" s="7"/>
      <c r="M36" s="7"/>
    </row>
    <row r="37" spans="1:17">
      <c r="A37">
        <v>14</v>
      </c>
    </row>
    <row r="46" spans="1:17">
      <c r="P46" s="14">
        <v>0.1</v>
      </c>
      <c r="Q46" s="14">
        <v>0.03</v>
      </c>
    </row>
  </sheetData>
  <sortState ref="L4:L15">
    <sortCondition ref="L29"/>
  </sortState>
  <phoneticPr fontId="1" type="noConversion"/>
  <pageMargins left="0.7" right="0.7" top="0.75" bottom="0.75" header="0.3" footer="0.3"/>
  <pageSetup paperSize="9" orientation="portrait" horizontalDpi="200" verticalDpi="200" r:id="rId1"/>
</worksheet>
</file>

<file path=xl/worksheets/sheet3.xml><?xml version="1.0" encoding="utf-8"?>
<worksheet xmlns="http://schemas.openxmlformats.org/spreadsheetml/2006/main" xmlns:r="http://schemas.openxmlformats.org/officeDocument/2006/relationships">
  <sheetPr codeName="Sheet3"/>
  <dimension ref="B1:AB55"/>
  <sheetViews>
    <sheetView tabSelected="1" topLeftCell="A13" workbookViewId="0">
      <selection activeCell="C24" sqref="C24"/>
    </sheetView>
  </sheetViews>
  <sheetFormatPr defaultRowHeight="13.5"/>
  <cols>
    <col min="2" max="2" width="41" customWidth="1"/>
    <col min="3" max="3" width="14.125" style="21" customWidth="1"/>
    <col min="4" max="5" width="14.125" style="52" customWidth="1"/>
    <col min="6" max="6" width="14.125" style="21" customWidth="1"/>
    <col min="7" max="7" width="11.625" bestFit="1" customWidth="1"/>
    <col min="8" max="8" width="8.875" customWidth="1"/>
    <col min="9" max="9" width="12.75" style="61" bestFit="1" customWidth="1"/>
    <col min="11" max="11" width="11.625" customWidth="1"/>
    <col min="12" max="12" width="11" customWidth="1"/>
    <col min="16" max="16" width="21.5" customWidth="1"/>
  </cols>
  <sheetData>
    <row r="1" spans="2:28" ht="17.25" thickBot="1">
      <c r="B1" s="19" t="s">
        <v>39</v>
      </c>
      <c r="C1" s="20" t="s">
        <v>40</v>
      </c>
      <c r="D1" s="51" t="s">
        <v>142</v>
      </c>
      <c r="E1" s="51" t="s">
        <v>143</v>
      </c>
      <c r="F1" s="20" t="s">
        <v>49</v>
      </c>
      <c r="G1" s="19" t="s">
        <v>33</v>
      </c>
      <c r="H1" s="19" t="s">
        <v>41</v>
      </c>
      <c r="I1" s="54" t="s">
        <v>36</v>
      </c>
      <c r="J1" s="19" t="s">
        <v>37</v>
      </c>
      <c r="K1" s="19" t="s">
        <v>34</v>
      </c>
      <c r="L1" s="19" t="s">
        <v>35</v>
      </c>
      <c r="M1" s="19" t="s">
        <v>38</v>
      </c>
      <c r="N1" s="19" t="s">
        <v>152</v>
      </c>
      <c r="O1" s="19" t="s">
        <v>66</v>
      </c>
      <c r="P1" s="30" t="s">
        <v>81</v>
      </c>
    </row>
    <row r="2" spans="2:28" s="12" customFormat="1" ht="29.25" thickBot="1">
      <c r="B2" s="12" t="s">
        <v>60</v>
      </c>
      <c r="C2" s="32">
        <v>519976</v>
      </c>
      <c r="D2" s="63">
        <v>1500</v>
      </c>
      <c r="E2" s="63">
        <v>1000</v>
      </c>
      <c r="F2" s="32" t="s">
        <v>61</v>
      </c>
      <c r="G2" s="33">
        <v>40998</v>
      </c>
      <c r="H2" s="34">
        <v>-3.6999999999999998E-2</v>
      </c>
      <c r="I2" s="55">
        <v>-5.4300000000000001E-2</v>
      </c>
      <c r="J2" s="35">
        <v>-1.0800000000000001E-2</v>
      </c>
      <c r="K2" s="35">
        <v>-4.58E-2</v>
      </c>
      <c r="L2" s="35">
        <v>-0.16250000000000001</v>
      </c>
      <c r="M2" s="35">
        <v>1.1455</v>
      </c>
      <c r="N2" s="64" t="s">
        <v>151</v>
      </c>
      <c r="O2" s="12" t="s">
        <v>65</v>
      </c>
      <c r="P2" s="36" t="s">
        <v>84</v>
      </c>
      <c r="Q2" s="38" t="s">
        <v>95</v>
      </c>
      <c r="R2" s="39" t="s">
        <v>101</v>
      </c>
      <c r="S2" s="38" t="s">
        <v>97</v>
      </c>
      <c r="T2" s="39" t="s">
        <v>100</v>
      </c>
      <c r="U2" s="38" t="s">
        <v>99</v>
      </c>
      <c r="V2" s="39" t="s">
        <v>127</v>
      </c>
      <c r="W2" s="38" t="s">
        <v>103</v>
      </c>
      <c r="X2" s="39" t="s">
        <v>104</v>
      </c>
      <c r="Y2" s="38" t="s">
        <v>128</v>
      </c>
      <c r="Z2" s="39" t="s">
        <v>104</v>
      </c>
      <c r="AA2" s="38" t="s">
        <v>129</v>
      </c>
      <c r="AB2" s="39" t="s">
        <v>130</v>
      </c>
    </row>
    <row r="3" spans="2:28" s="12" customFormat="1" ht="15" thickBot="1">
      <c r="B3" s="48" t="s">
        <v>126</v>
      </c>
      <c r="C3" s="32" t="s">
        <v>119</v>
      </c>
      <c r="D3" s="63">
        <v>500</v>
      </c>
      <c r="E3" s="63"/>
      <c r="F3" s="32"/>
      <c r="I3" s="56"/>
      <c r="P3" s="42" t="s">
        <v>125</v>
      </c>
    </row>
    <row r="4" spans="2:28" s="12" customFormat="1" ht="29.25" thickBot="1">
      <c r="B4" s="12" t="s">
        <v>90</v>
      </c>
      <c r="C4" s="32">
        <v>340001</v>
      </c>
      <c r="D4" s="63"/>
      <c r="E4" s="63"/>
      <c r="F4" s="32"/>
      <c r="G4" s="37"/>
      <c r="H4" s="35"/>
      <c r="I4" s="57"/>
      <c r="J4" s="35"/>
      <c r="K4" s="35"/>
      <c r="L4" s="35"/>
      <c r="M4" s="35"/>
      <c r="P4" s="36" t="s">
        <v>91</v>
      </c>
      <c r="Q4" s="38" t="s">
        <v>95</v>
      </c>
      <c r="R4" s="39" t="s">
        <v>134</v>
      </c>
      <c r="S4" s="38" t="s">
        <v>97</v>
      </c>
      <c r="T4" s="39" t="s">
        <v>102</v>
      </c>
      <c r="U4" s="38" t="s">
        <v>99</v>
      </c>
      <c r="V4" s="39" t="s">
        <v>135</v>
      </c>
      <c r="W4" s="38" t="s">
        <v>103</v>
      </c>
      <c r="X4" s="39" t="s">
        <v>136</v>
      </c>
    </row>
    <row r="5" spans="2:28" s="12" customFormat="1" ht="29.25" thickBot="1">
      <c r="B5" s="12" t="s">
        <v>42</v>
      </c>
      <c r="C5" s="32" t="s">
        <v>43</v>
      </c>
      <c r="D5" s="63">
        <v>1000</v>
      </c>
      <c r="E5" s="63"/>
      <c r="F5" s="32"/>
      <c r="G5" s="37">
        <v>43406</v>
      </c>
      <c r="H5" s="35">
        <v>5.4999999999999997E-3</v>
      </c>
      <c r="I5" s="56"/>
      <c r="P5" s="12" t="s">
        <v>85</v>
      </c>
      <c r="Q5" s="38" t="s">
        <v>95</v>
      </c>
      <c r="R5" s="39" t="s">
        <v>131</v>
      </c>
      <c r="S5" s="38" t="s">
        <v>97</v>
      </c>
      <c r="T5" s="39" t="s">
        <v>100</v>
      </c>
      <c r="U5" s="38" t="s">
        <v>99</v>
      </c>
      <c r="V5" s="39" t="s">
        <v>132</v>
      </c>
      <c r="W5" s="38" t="s">
        <v>103</v>
      </c>
      <c r="X5" s="39" t="s">
        <v>104</v>
      </c>
      <c r="Y5" s="38" t="s">
        <v>128</v>
      </c>
      <c r="Z5" s="39" t="s">
        <v>104</v>
      </c>
      <c r="AA5" s="38" t="s">
        <v>129</v>
      </c>
      <c r="AB5" s="39" t="s">
        <v>133</v>
      </c>
    </row>
    <row r="6" spans="2:28" s="12" customFormat="1" ht="29.25" thickBot="1">
      <c r="B6" s="12" t="s">
        <v>51</v>
      </c>
      <c r="C6" s="32" t="s">
        <v>50</v>
      </c>
      <c r="D6" s="63">
        <v>1864</v>
      </c>
      <c r="E6" s="63">
        <v>1004</v>
      </c>
      <c r="F6" s="32" t="s">
        <v>52</v>
      </c>
      <c r="G6" s="37">
        <v>39974</v>
      </c>
      <c r="H6" s="35">
        <v>-1.3100000000000001E-2</v>
      </c>
      <c r="I6" s="57">
        <v>1.8E-3</v>
      </c>
      <c r="J6" s="35">
        <v>4.53E-2</v>
      </c>
      <c r="K6" s="35">
        <v>2.4799999999999999E-2</v>
      </c>
      <c r="L6" s="35">
        <v>3.9399999999999998E-2</v>
      </c>
      <c r="M6" s="35">
        <v>1.3714999999999999</v>
      </c>
      <c r="P6" s="12" t="s">
        <v>83</v>
      </c>
      <c r="Q6" s="38" t="s">
        <v>95</v>
      </c>
      <c r="R6" s="39" t="s">
        <v>101</v>
      </c>
      <c r="S6" s="38" t="s">
        <v>97</v>
      </c>
      <c r="T6" s="39" t="s">
        <v>100</v>
      </c>
      <c r="U6" s="38" t="s">
        <v>99</v>
      </c>
      <c r="V6" s="39" t="s">
        <v>127</v>
      </c>
      <c r="W6" s="38" t="s">
        <v>103</v>
      </c>
      <c r="X6" s="39" t="s">
        <v>104</v>
      </c>
      <c r="Y6" s="38" t="s">
        <v>128</v>
      </c>
      <c r="Z6" s="39" t="s">
        <v>104</v>
      </c>
      <c r="AA6" s="38" t="s">
        <v>129</v>
      </c>
      <c r="AB6" s="39" t="s">
        <v>130</v>
      </c>
    </row>
    <row r="7" spans="2:28" s="12" customFormat="1" ht="14.25">
      <c r="B7" s="42" t="s">
        <v>123</v>
      </c>
      <c r="C7" s="32" t="s">
        <v>118</v>
      </c>
      <c r="D7" s="63"/>
      <c r="E7" s="63">
        <v>1000</v>
      </c>
      <c r="F7" s="32"/>
      <c r="I7" s="56"/>
      <c r="P7" s="42" t="s">
        <v>124</v>
      </c>
    </row>
    <row r="8" spans="2:28" s="12" customFormat="1" ht="15" thickBot="1">
      <c r="B8" s="42" t="s">
        <v>162</v>
      </c>
      <c r="C8" s="32" t="s">
        <v>161</v>
      </c>
      <c r="D8" s="63">
        <v>1000</v>
      </c>
      <c r="E8" s="63"/>
      <c r="F8" s="32"/>
      <c r="I8" s="56"/>
      <c r="P8" s="42" t="s">
        <v>122</v>
      </c>
    </row>
    <row r="9" spans="2:28" s="12" customFormat="1" ht="15.75" customHeight="1" thickBot="1">
      <c r="B9" s="41" t="s">
        <v>93</v>
      </c>
      <c r="C9" s="32" t="s">
        <v>94</v>
      </c>
      <c r="D9" s="63">
        <v>25</v>
      </c>
      <c r="E9" s="63"/>
      <c r="F9" s="32"/>
      <c r="G9" s="37"/>
      <c r="H9" s="35"/>
      <c r="I9" s="57"/>
      <c r="J9" s="35"/>
      <c r="K9" s="35"/>
      <c r="L9" s="35"/>
      <c r="M9" s="35"/>
      <c r="Q9" s="38" t="s">
        <v>95</v>
      </c>
      <c r="R9" s="39" t="s">
        <v>96</v>
      </c>
      <c r="S9" s="38" t="s">
        <v>97</v>
      </c>
      <c r="T9" s="39" t="s">
        <v>98</v>
      </c>
      <c r="U9" s="38" t="s">
        <v>99</v>
      </c>
      <c r="V9" s="39" t="s">
        <v>100</v>
      </c>
    </row>
    <row r="10" spans="2:28" s="12" customFormat="1" ht="16.5">
      <c r="B10" s="32" t="s">
        <v>71</v>
      </c>
      <c r="C10" s="32">
        <v>485011</v>
      </c>
      <c r="D10" s="65">
        <v>1000</v>
      </c>
      <c r="E10" s="65"/>
      <c r="F10" s="32" t="s">
        <v>77</v>
      </c>
      <c r="G10" s="66">
        <v>40406</v>
      </c>
      <c r="H10" s="67">
        <v>1.1000000000000001E-3</v>
      </c>
      <c r="I10" s="68">
        <v>2.5700000000000001E-2</v>
      </c>
      <c r="J10" s="67">
        <v>4.8399999999999999E-2</v>
      </c>
      <c r="K10" s="67">
        <v>9.1800000000000007E-2</v>
      </c>
      <c r="L10" s="67">
        <v>0.13100000000000001</v>
      </c>
      <c r="M10" s="67">
        <v>0.79490000000000005</v>
      </c>
      <c r="N10" s="12" t="s">
        <v>154</v>
      </c>
      <c r="P10" s="36" t="s">
        <v>89</v>
      </c>
    </row>
    <row r="11" spans="2:28" s="12" customFormat="1">
      <c r="B11" s="12" t="s">
        <v>48</v>
      </c>
      <c r="C11" s="32" t="s">
        <v>79</v>
      </c>
      <c r="D11" s="65"/>
      <c r="E11" s="65">
        <v>5144</v>
      </c>
      <c r="F11" s="32" t="s">
        <v>64</v>
      </c>
      <c r="G11" s="37">
        <v>41429</v>
      </c>
      <c r="H11" s="35">
        <v>2.8E-3</v>
      </c>
      <c r="I11" s="57">
        <v>1.37E-2</v>
      </c>
      <c r="J11" s="35">
        <v>4.53E-2</v>
      </c>
      <c r="K11" s="35">
        <v>9.5500000000000002E-2</v>
      </c>
      <c r="L11" s="35">
        <v>0.1108</v>
      </c>
      <c r="M11" s="35">
        <v>0.53739999999999999</v>
      </c>
      <c r="N11" s="12" t="s">
        <v>155</v>
      </c>
      <c r="P11" s="12" t="s">
        <v>82</v>
      </c>
    </row>
    <row r="12" spans="2:28" s="12" customFormat="1">
      <c r="B12" s="12" t="s">
        <v>165</v>
      </c>
      <c r="C12" s="32">
        <v>110018</v>
      </c>
      <c r="D12" s="65"/>
      <c r="E12" s="65"/>
      <c r="F12" s="32"/>
      <c r="G12" s="37"/>
      <c r="H12" s="35"/>
      <c r="I12" s="57"/>
      <c r="J12" s="35"/>
      <c r="K12" s="35"/>
      <c r="L12" s="35"/>
      <c r="M12" s="35"/>
    </row>
    <row r="13" spans="2:28" s="70" customFormat="1" ht="16.5">
      <c r="B13" s="70" t="s">
        <v>45</v>
      </c>
      <c r="C13" s="71" t="s">
        <v>78</v>
      </c>
      <c r="D13" s="72">
        <v>0</v>
      </c>
      <c r="E13" s="72"/>
      <c r="F13" s="71" t="s">
        <v>62</v>
      </c>
      <c r="G13" s="73">
        <v>38833</v>
      </c>
      <c r="H13" s="74">
        <v>2.0999999999999999E-3</v>
      </c>
      <c r="I13" s="75">
        <v>8.3000000000000001E-3</v>
      </c>
      <c r="J13" s="74">
        <v>2.2100000000000002E-2</v>
      </c>
      <c r="K13" s="74">
        <v>5.3699999999999998E-2</v>
      </c>
      <c r="L13" s="74">
        <v>0.1139</v>
      </c>
      <c r="M13" s="74">
        <v>0.5514</v>
      </c>
      <c r="O13" s="70" t="s">
        <v>67</v>
      </c>
      <c r="P13" s="76" t="s">
        <v>86</v>
      </c>
    </row>
    <row r="14" spans="2:28" s="22" customFormat="1" ht="16.5">
      <c r="B14" s="22" t="s">
        <v>47</v>
      </c>
      <c r="C14" s="23" t="s">
        <v>46</v>
      </c>
      <c r="D14" s="53">
        <v>2637</v>
      </c>
      <c r="E14" s="53">
        <v>4152</v>
      </c>
      <c r="F14" s="23" t="s">
        <v>63</v>
      </c>
      <c r="G14" s="24">
        <v>41255</v>
      </c>
      <c r="H14" s="25">
        <v>2.5000000000000001E-3</v>
      </c>
      <c r="I14" s="59">
        <v>1.5900000000000001E-2</v>
      </c>
      <c r="J14" s="25">
        <v>3.4799999999999998E-2</v>
      </c>
      <c r="K14" s="25">
        <v>6.0499999999999998E-2</v>
      </c>
      <c r="L14" s="25">
        <v>8.7099999999999997E-2</v>
      </c>
      <c r="M14" s="25">
        <v>0.39169999999999999</v>
      </c>
      <c r="N14" s="22" t="s">
        <v>44</v>
      </c>
      <c r="O14" s="22" t="s">
        <v>68</v>
      </c>
      <c r="P14" s="31" t="s">
        <v>87</v>
      </c>
    </row>
    <row r="15" spans="2:28" ht="16.5">
      <c r="B15" t="s">
        <v>57</v>
      </c>
      <c r="C15" s="21" t="s">
        <v>53</v>
      </c>
      <c r="D15" s="53">
        <v>5362</v>
      </c>
      <c r="E15" s="53">
        <v>4000</v>
      </c>
      <c r="F15" s="23" t="s">
        <v>72</v>
      </c>
      <c r="G15" s="16">
        <v>41519</v>
      </c>
      <c r="H15" s="17">
        <v>3.0000000000000001E-3</v>
      </c>
      <c r="I15" s="58">
        <v>2.76E-2</v>
      </c>
      <c r="J15" s="17">
        <v>4.7699999999999999E-2</v>
      </c>
      <c r="K15" s="17">
        <v>9.6000000000000002E-2</v>
      </c>
      <c r="L15" s="17">
        <v>0.1229</v>
      </c>
      <c r="M15" s="17">
        <v>0.34060000000000001</v>
      </c>
      <c r="P15" s="31" t="s">
        <v>88</v>
      </c>
    </row>
    <row r="16" spans="2:28" s="22" customFormat="1" ht="16.5">
      <c r="B16" s="43" t="s">
        <v>55</v>
      </c>
      <c r="C16" s="23" t="s">
        <v>54</v>
      </c>
      <c r="D16" s="53">
        <v>1000</v>
      </c>
      <c r="E16" s="53"/>
      <c r="F16" s="23" t="s">
        <v>73</v>
      </c>
      <c r="G16" s="26">
        <v>41341</v>
      </c>
      <c r="H16" s="25">
        <v>2.5000000000000001E-3</v>
      </c>
      <c r="I16" s="59">
        <v>1.84E-2</v>
      </c>
      <c r="J16" s="25">
        <v>3.8300000000000001E-2</v>
      </c>
      <c r="K16" s="25">
        <v>6.8400000000000002E-2</v>
      </c>
      <c r="L16" s="25">
        <v>8.5300000000000001E-2</v>
      </c>
      <c r="M16" s="25">
        <v>0.25140000000000001</v>
      </c>
      <c r="P16" s="31" t="s">
        <v>82</v>
      </c>
    </row>
    <row r="17" spans="2:16" ht="16.5">
      <c r="B17" t="s">
        <v>56</v>
      </c>
      <c r="C17" s="21" t="s">
        <v>58</v>
      </c>
      <c r="D17" s="53">
        <v>2000</v>
      </c>
      <c r="E17" s="53">
        <v>2000</v>
      </c>
      <c r="F17" s="23" t="s">
        <v>74</v>
      </c>
      <c r="G17" s="16">
        <v>41478</v>
      </c>
      <c r="H17" s="17">
        <v>2.7000000000000001E-3</v>
      </c>
      <c r="I17" s="60">
        <v>1.9900000000000001E-2</v>
      </c>
      <c r="J17" s="17">
        <v>3.4799999999999998E-2</v>
      </c>
      <c r="K17" s="17">
        <v>5.3100000000000001E-2</v>
      </c>
      <c r="L17" s="17">
        <v>9.6500000000000002E-2</v>
      </c>
      <c r="M17" s="17">
        <v>0.35639999999999999</v>
      </c>
      <c r="P17" s="31" t="s">
        <v>82</v>
      </c>
    </row>
    <row r="18" spans="2:16" ht="19.5">
      <c r="B18" s="29" t="s">
        <v>80</v>
      </c>
      <c r="C18" s="21" t="s">
        <v>59</v>
      </c>
      <c r="D18" s="53"/>
      <c r="E18" s="53"/>
      <c r="F18" s="23" t="s">
        <v>75</v>
      </c>
      <c r="G18" s="16">
        <v>42268</v>
      </c>
      <c r="H18" s="17">
        <v>0</v>
      </c>
      <c r="I18" s="58">
        <v>1.8499999999999999E-2</v>
      </c>
      <c r="J18" s="17">
        <v>3.9699999999999999E-2</v>
      </c>
      <c r="K18" s="17">
        <v>6.9000000000000006E-2</v>
      </c>
      <c r="L18" s="17">
        <v>0.11600000000000001</v>
      </c>
      <c r="M18" s="18">
        <v>0.13619999999999999</v>
      </c>
      <c r="O18" s="27"/>
      <c r="P18" s="31" t="s">
        <v>92</v>
      </c>
    </row>
    <row r="19" spans="2:16" ht="16.5">
      <c r="B19" s="21" t="s">
        <v>70</v>
      </c>
      <c r="C19" s="21" t="s">
        <v>69</v>
      </c>
      <c r="D19" s="53"/>
      <c r="E19" s="53"/>
      <c r="F19" s="23" t="s">
        <v>76</v>
      </c>
      <c r="G19" s="28">
        <v>42744</v>
      </c>
      <c r="H19" s="18">
        <v>4.7999999999999996E-3</v>
      </c>
      <c r="I19" s="60">
        <v>0.02</v>
      </c>
      <c r="J19" s="18">
        <v>3.0300000000000001E-2</v>
      </c>
      <c r="K19" s="18">
        <v>4.9799999999999997E-2</v>
      </c>
      <c r="P19" s="31" t="s">
        <v>82</v>
      </c>
    </row>
    <row r="20" spans="2:16" ht="14.25">
      <c r="B20" s="46" t="s">
        <v>120</v>
      </c>
      <c r="C20" s="21" t="s">
        <v>106</v>
      </c>
      <c r="D20" s="53">
        <v>1200</v>
      </c>
      <c r="E20" s="53">
        <v>2000</v>
      </c>
      <c r="N20" t="s">
        <v>153</v>
      </c>
      <c r="P20" s="47" t="s">
        <v>121</v>
      </c>
    </row>
    <row r="21" spans="2:16" ht="14.25">
      <c r="B21" s="21" t="s">
        <v>167</v>
      </c>
      <c r="C21" s="21" t="s">
        <v>166</v>
      </c>
      <c r="D21" s="53"/>
      <c r="E21" s="53"/>
      <c r="P21" s="47"/>
    </row>
    <row r="22" spans="2:16" ht="14.25">
      <c r="B22" s="21" t="s">
        <v>156</v>
      </c>
      <c r="C22" s="21" t="s">
        <v>157</v>
      </c>
      <c r="D22" s="53">
        <v>1000</v>
      </c>
      <c r="E22" s="53"/>
      <c r="P22" s="47"/>
    </row>
    <row r="23" spans="2:16">
      <c r="B23" t="s">
        <v>160</v>
      </c>
      <c r="C23" s="21" t="s">
        <v>159</v>
      </c>
      <c r="E23" s="53">
        <v>0</v>
      </c>
    </row>
    <row r="24" spans="2:16">
      <c r="B24" s="21" t="s">
        <v>190</v>
      </c>
      <c r="C24" s="21">
        <v>270014</v>
      </c>
      <c r="E24" s="53"/>
    </row>
    <row r="25" spans="2:16">
      <c r="B25" t="s">
        <v>163</v>
      </c>
      <c r="D25" s="53">
        <v>10000</v>
      </c>
      <c r="E25" s="53"/>
    </row>
    <row r="26" spans="2:16">
      <c r="B26" t="s">
        <v>150</v>
      </c>
      <c r="E26" s="53">
        <v>0</v>
      </c>
    </row>
    <row r="27" spans="2:16">
      <c r="I27" s="58"/>
      <c r="J27" s="17"/>
      <c r="K27" s="17"/>
    </row>
    <row r="38" spans="2:9">
      <c r="B38" s="10"/>
      <c r="C38" s="10" t="s">
        <v>15</v>
      </c>
      <c r="D38" s="10" t="s">
        <v>16</v>
      </c>
      <c r="E38" s="10" t="s">
        <v>32</v>
      </c>
      <c r="F38" s="10" t="s">
        <v>17</v>
      </c>
      <c r="G38" s="10" t="s">
        <v>18</v>
      </c>
    </row>
    <row r="39" spans="2:9">
      <c r="B39" s="8" t="s">
        <v>21</v>
      </c>
      <c r="C39" s="8">
        <v>501029</v>
      </c>
      <c r="D39" s="8">
        <v>0.89400000000000002</v>
      </c>
      <c r="E39" s="8">
        <f>D39*1.05</f>
        <v>0.93870000000000009</v>
      </c>
      <c r="F39" s="8">
        <v>19500</v>
      </c>
      <c r="G39" s="62">
        <v>17550</v>
      </c>
    </row>
    <row r="40" spans="2:9">
      <c r="B40" s="8" t="s">
        <v>20</v>
      </c>
      <c r="C40" s="8">
        <v>159905</v>
      </c>
      <c r="D40" s="8">
        <v>1.381</v>
      </c>
      <c r="E40" s="8">
        <f>D40*1.05</f>
        <v>1.4500500000000001</v>
      </c>
      <c r="F40" s="8">
        <v>7500</v>
      </c>
      <c r="G40" s="62">
        <v>10380</v>
      </c>
      <c r="I40"/>
    </row>
    <row r="41" spans="2:9">
      <c r="B41" s="8" t="s">
        <v>24</v>
      </c>
      <c r="C41" s="8">
        <v>510880</v>
      </c>
      <c r="D41" s="8"/>
      <c r="E41" s="8"/>
      <c r="F41" s="8"/>
      <c r="G41" s="62">
        <v>0</v>
      </c>
      <c r="I41"/>
    </row>
    <row r="42" spans="2:9">
      <c r="B42" s="8" t="s">
        <v>25</v>
      </c>
      <c r="C42" s="8">
        <v>510900</v>
      </c>
      <c r="D42" s="8">
        <v>1.177</v>
      </c>
      <c r="E42" s="8">
        <f>D42*1.05</f>
        <v>1.2358500000000001</v>
      </c>
      <c r="F42" s="8">
        <v>10000</v>
      </c>
      <c r="G42" s="62">
        <v>11770</v>
      </c>
      <c r="I42"/>
    </row>
    <row r="43" spans="2:9">
      <c r="I43"/>
    </row>
    <row r="44" spans="2:9">
      <c r="I44"/>
    </row>
    <row r="45" spans="2:9">
      <c r="I45"/>
    </row>
    <row r="49" spans="8:11">
      <c r="H49" s="7"/>
      <c r="I49" s="62"/>
      <c r="J49" s="7" t="s">
        <v>139</v>
      </c>
    </row>
    <row r="50" spans="8:11">
      <c r="H50" s="7" t="s">
        <v>140</v>
      </c>
      <c r="I50" s="78">
        <f>SUM(I51:I55)</f>
        <v>90088</v>
      </c>
      <c r="J50" s="7"/>
    </row>
    <row r="51" spans="8:11">
      <c r="H51" s="7" t="s">
        <v>137</v>
      </c>
      <c r="I51" s="78">
        <f>SUM(D13:E22)</f>
        <v>25351</v>
      </c>
      <c r="J51" s="69">
        <f>I51/I50</f>
        <v>0.28140262854098214</v>
      </c>
      <c r="K51">
        <v>5</v>
      </c>
    </row>
    <row r="52" spans="8:11">
      <c r="H52" s="7" t="s">
        <v>138</v>
      </c>
      <c r="I52" s="78">
        <f>SUM(D6:E11)</f>
        <v>11037</v>
      </c>
      <c r="J52" s="69">
        <f>I52/I50</f>
        <v>0.12251354231418168</v>
      </c>
      <c r="K52">
        <v>2</v>
      </c>
    </row>
    <row r="53" spans="8:11">
      <c r="H53" s="7" t="s">
        <v>158</v>
      </c>
      <c r="I53" s="78">
        <f>SUM(D2:E5)</f>
        <v>4000</v>
      </c>
      <c r="J53" s="69">
        <f>I53/I50</f>
        <v>4.4401030103898412E-2</v>
      </c>
      <c r="K53">
        <v>1</v>
      </c>
    </row>
    <row r="54" spans="8:11">
      <c r="H54" s="7" t="s">
        <v>141</v>
      </c>
      <c r="I54" s="83">
        <f>SUM(G39:G42)</f>
        <v>39700</v>
      </c>
      <c r="J54" s="69">
        <f>I54/I50</f>
        <v>0.4406802237811917</v>
      </c>
      <c r="K54">
        <v>8</v>
      </c>
    </row>
    <row r="55" spans="8:11">
      <c r="H55" s="81" t="s">
        <v>168</v>
      </c>
      <c r="I55" s="78">
        <f>SUM(D23:D25)</f>
        <v>10000</v>
      </c>
      <c r="J55" s="7"/>
    </row>
  </sheetData>
  <phoneticPr fontId="1" type="noConversion"/>
  <hyperlinks>
    <hyperlink ref="B20" r:id="rId1" display="http://fund.eastmoney.com/270045.html"/>
    <hyperlink ref="B3" r:id="rId2" display="http://fund.eastmoney.com/110028.html"/>
  </hyperlinks>
  <pageMargins left="0.7" right="0.7" top="0.75" bottom="0.75" header="0.3" footer="0.3"/>
  <pageSetup paperSize="9" orientation="portrait" r:id="rId3"/>
</worksheet>
</file>

<file path=xl/worksheets/sheet4.xml><?xml version="1.0" encoding="utf-8"?>
<worksheet xmlns="http://schemas.openxmlformats.org/spreadsheetml/2006/main" xmlns:r="http://schemas.openxmlformats.org/officeDocument/2006/relationships">
  <sheetPr codeName="Sheet4"/>
  <dimension ref="B5:B6"/>
  <sheetViews>
    <sheetView topLeftCell="B1" workbookViewId="0">
      <selection activeCell="B6" sqref="B6"/>
    </sheetView>
  </sheetViews>
  <sheetFormatPr defaultRowHeight="13.5"/>
  <cols>
    <col min="2" max="2" width="185.5" customWidth="1"/>
  </cols>
  <sheetData>
    <row r="5" spans="2:2" ht="14.25">
      <c r="B5" s="40" t="s">
        <v>105</v>
      </c>
    </row>
    <row r="6" spans="2:2">
      <c r="B6" s="77" t="s">
        <v>164</v>
      </c>
    </row>
  </sheetData>
  <phoneticPr fontId="1" type="noConversion"/>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sheetPr codeName="Sheet5"/>
  <dimension ref="C17:N28"/>
  <sheetViews>
    <sheetView topLeftCell="A4" workbookViewId="0">
      <selection activeCell="E34" sqref="E34"/>
    </sheetView>
  </sheetViews>
  <sheetFormatPr defaultRowHeight="13.5"/>
  <cols>
    <col min="4" max="4" width="13.75" customWidth="1"/>
  </cols>
  <sheetData>
    <row r="17" spans="3:14">
      <c r="E17" s="44" t="s">
        <v>107</v>
      </c>
      <c r="F17" s="44" t="s">
        <v>115</v>
      </c>
      <c r="G17" s="44" t="s">
        <v>111</v>
      </c>
      <c r="H17" s="44" t="s">
        <v>116</v>
      </c>
      <c r="I17" s="44">
        <v>15</v>
      </c>
      <c r="J17" s="44">
        <v>20</v>
      </c>
      <c r="K17" s="44">
        <v>25</v>
      </c>
      <c r="L17" s="44">
        <v>30</v>
      </c>
      <c r="M17" s="44">
        <v>35</v>
      </c>
      <c r="N17" s="44">
        <v>40</v>
      </c>
    </row>
    <row r="18" spans="3:14">
      <c r="E18" s="44" t="s">
        <v>108</v>
      </c>
      <c r="F18" s="44">
        <v>70</v>
      </c>
      <c r="G18" s="44">
        <v>50</v>
      </c>
      <c r="H18" s="44">
        <v>40</v>
      </c>
      <c r="I18" s="44">
        <v>35</v>
      </c>
      <c r="J18" s="44">
        <v>30</v>
      </c>
      <c r="K18" s="45">
        <v>25</v>
      </c>
      <c r="L18" s="44" t="s">
        <v>112</v>
      </c>
      <c r="M18" s="44" t="s">
        <v>114</v>
      </c>
      <c r="N18" s="45">
        <v>0</v>
      </c>
    </row>
    <row r="19" spans="3:14">
      <c r="E19" s="44" t="s">
        <v>109</v>
      </c>
      <c r="F19" s="44">
        <v>30</v>
      </c>
      <c r="G19" s="44">
        <v>50</v>
      </c>
      <c r="H19" s="44">
        <v>60</v>
      </c>
      <c r="I19" s="44">
        <v>65</v>
      </c>
      <c r="J19" s="44">
        <v>70</v>
      </c>
      <c r="K19" s="45">
        <v>75</v>
      </c>
      <c r="L19" s="44" t="s">
        <v>113</v>
      </c>
      <c r="M19" s="44" t="s">
        <v>110</v>
      </c>
      <c r="N19" s="45">
        <v>100</v>
      </c>
    </row>
    <row r="20" spans="3:14">
      <c r="C20" s="44"/>
      <c r="D20" s="44"/>
      <c r="E20" s="44">
        <v>40</v>
      </c>
      <c r="F20" s="44">
        <v>35</v>
      </c>
      <c r="G20" s="44">
        <v>30</v>
      </c>
      <c r="H20" s="45">
        <v>25</v>
      </c>
      <c r="I20" s="44" t="s">
        <v>112</v>
      </c>
      <c r="J20" s="44" t="s">
        <v>114</v>
      </c>
      <c r="K20" s="45">
        <v>0</v>
      </c>
    </row>
    <row r="22" spans="3:14">
      <c r="D22" t="s">
        <v>180</v>
      </c>
      <c r="E22" s="84" t="s">
        <v>181</v>
      </c>
    </row>
    <row r="23" spans="3:14">
      <c r="E23">
        <f>(4000-3180)/3180</f>
        <v>0.25786163522012578</v>
      </c>
    </row>
    <row r="28" spans="3:14" ht="123" customHeight="1">
      <c r="E28" s="85" t="s">
        <v>117</v>
      </c>
      <c r="F28" s="85"/>
      <c r="G28" s="85"/>
      <c r="H28" s="85"/>
      <c r="I28" s="85"/>
      <c r="J28" s="85"/>
      <c r="K28" s="85"/>
    </row>
  </sheetData>
  <mergeCells count="1">
    <mergeCell ref="E28:K28"/>
  </mergeCells>
  <phoneticPr fontId="1" type="noConversion"/>
  <pageMargins left="0.7" right="0.7" top="0.75" bottom="0.75" header="0.3" footer="0.3"/>
  <pageSetup paperSize="9" orientation="portrait" r:id="rId1"/>
  <drawing r:id="rId2"/>
</worksheet>
</file>

<file path=xl/worksheets/sheet6.xml><?xml version="1.0" encoding="utf-8"?>
<worksheet xmlns="http://schemas.openxmlformats.org/spreadsheetml/2006/main" xmlns:r="http://schemas.openxmlformats.org/officeDocument/2006/relationships">
  <sheetPr codeName="Sheet6"/>
  <dimension ref="A9:M52"/>
  <sheetViews>
    <sheetView workbookViewId="0">
      <selection activeCell="J41" sqref="J41"/>
    </sheetView>
  </sheetViews>
  <sheetFormatPr defaultRowHeight="13.5"/>
  <cols>
    <col min="6" max="7" width="9" style="79"/>
    <col min="8" max="8" width="13.375" customWidth="1"/>
    <col min="9" max="9" width="11.75" customWidth="1"/>
  </cols>
  <sheetData>
    <row r="9" spans="7:13">
      <c r="G9" s="80"/>
      <c r="H9" s="7" t="s">
        <v>146</v>
      </c>
      <c r="I9" s="7" t="s">
        <v>149</v>
      </c>
      <c r="J9" s="7" t="s">
        <v>148</v>
      </c>
      <c r="K9" s="7" t="s">
        <v>144</v>
      </c>
      <c r="L9" s="7" t="s">
        <v>145</v>
      </c>
      <c r="M9" s="14" t="s">
        <v>147</v>
      </c>
    </row>
    <row r="10" spans="7:13">
      <c r="G10" s="80">
        <v>1</v>
      </c>
      <c r="H10" s="7">
        <v>4.9000000000000004</v>
      </c>
      <c r="I10" s="7"/>
      <c r="J10" s="7"/>
      <c r="K10" s="7"/>
      <c r="L10" s="7"/>
    </row>
    <row r="11" spans="7:13">
      <c r="G11" s="80">
        <v>2</v>
      </c>
      <c r="H11" s="7">
        <v>4.5999999999999996</v>
      </c>
      <c r="I11" s="7"/>
      <c r="J11" s="7"/>
      <c r="L11" s="7"/>
    </row>
    <row r="12" spans="7:13">
      <c r="G12" s="80">
        <v>3</v>
      </c>
      <c r="H12" s="7">
        <v>4.3</v>
      </c>
      <c r="I12" s="7"/>
      <c r="J12" s="7"/>
      <c r="K12">
        <v>6500</v>
      </c>
      <c r="L12" s="7"/>
    </row>
    <row r="13" spans="7:13">
      <c r="G13" s="80">
        <v>4</v>
      </c>
      <c r="H13" s="7">
        <v>4</v>
      </c>
      <c r="I13" s="7"/>
      <c r="J13" s="7"/>
      <c r="K13">
        <v>6000</v>
      </c>
      <c r="L13" s="7"/>
    </row>
    <row r="14" spans="7:13">
      <c r="G14" s="80">
        <v>5</v>
      </c>
      <c r="H14" s="7">
        <v>3.7</v>
      </c>
      <c r="I14" s="7"/>
      <c r="J14" s="7"/>
      <c r="K14">
        <v>5500</v>
      </c>
      <c r="L14" s="7"/>
    </row>
    <row r="15" spans="7:13">
      <c r="G15" s="80">
        <v>6</v>
      </c>
      <c r="H15" s="7">
        <v>3.4</v>
      </c>
      <c r="I15" s="7">
        <v>0</v>
      </c>
      <c r="J15" s="7">
        <v>0</v>
      </c>
      <c r="K15">
        <v>5000</v>
      </c>
      <c r="L15" s="7"/>
      <c r="M15">
        <f>SUM(J15)</f>
        <v>0</v>
      </c>
    </row>
    <row r="16" spans="7:13">
      <c r="G16" s="80">
        <v>7</v>
      </c>
      <c r="H16" s="7">
        <v>3.1</v>
      </c>
      <c r="I16" s="7">
        <v>4500</v>
      </c>
      <c r="J16" s="7">
        <f t="shared" ref="J16:J23" si="0">H16*I16</f>
        <v>13950</v>
      </c>
      <c r="K16">
        <v>4500</v>
      </c>
      <c r="L16" s="7">
        <f>SUM(I15:I16)</f>
        <v>4500</v>
      </c>
      <c r="M16">
        <f>SUM(J15:J16)</f>
        <v>13950</v>
      </c>
    </row>
    <row r="17" spans="1:13">
      <c r="G17" s="80">
        <v>8</v>
      </c>
      <c r="H17" s="7">
        <v>2.8</v>
      </c>
      <c r="I17" s="7">
        <v>5000</v>
      </c>
      <c r="J17" s="7">
        <f t="shared" si="0"/>
        <v>14000</v>
      </c>
      <c r="K17">
        <v>4000</v>
      </c>
      <c r="L17" s="7">
        <f>SUM(I15:I17)</f>
        <v>9500</v>
      </c>
      <c r="M17">
        <f>SUM(J15:J17)</f>
        <v>27950</v>
      </c>
    </row>
    <row r="18" spans="1:13">
      <c r="G18" s="80">
        <v>9</v>
      </c>
      <c r="H18" s="7">
        <v>2.5</v>
      </c>
      <c r="I18" s="7">
        <v>5500</v>
      </c>
      <c r="J18" s="7">
        <f t="shared" si="0"/>
        <v>13750</v>
      </c>
      <c r="K18">
        <v>3500</v>
      </c>
      <c r="L18" s="7">
        <f>SUM(I15:I18)</f>
        <v>15000</v>
      </c>
      <c r="M18">
        <f>SUM(J15:J18)</f>
        <v>41700</v>
      </c>
    </row>
    <row r="19" spans="1:13">
      <c r="G19" s="80">
        <v>10</v>
      </c>
      <c r="H19" s="7">
        <v>2.2000000000000002</v>
      </c>
      <c r="I19" s="7">
        <v>6000</v>
      </c>
      <c r="J19" s="7">
        <f t="shared" si="0"/>
        <v>13200.000000000002</v>
      </c>
      <c r="K19">
        <v>3000</v>
      </c>
      <c r="L19" s="7">
        <f>SUM(I15:I19)</f>
        <v>21000</v>
      </c>
      <c r="M19">
        <f>SUM(J15:J19)</f>
        <v>54900</v>
      </c>
    </row>
    <row r="20" spans="1:13">
      <c r="G20" s="80">
        <v>11</v>
      </c>
      <c r="H20" s="7">
        <v>1.9</v>
      </c>
      <c r="I20" s="7">
        <v>6500</v>
      </c>
      <c r="J20" s="7">
        <f t="shared" si="0"/>
        <v>12350</v>
      </c>
      <c r="K20">
        <v>2500</v>
      </c>
      <c r="L20" s="7">
        <f>SUM(I15:I20)</f>
        <v>27500</v>
      </c>
    </row>
    <row r="21" spans="1:13">
      <c r="G21" s="80">
        <v>12</v>
      </c>
      <c r="H21" s="7">
        <v>1.6</v>
      </c>
      <c r="I21" s="7">
        <v>7000</v>
      </c>
      <c r="J21" s="7">
        <f t="shared" si="0"/>
        <v>11200</v>
      </c>
      <c r="K21">
        <v>2000</v>
      </c>
      <c r="L21" s="7">
        <f>SUM(I15:I21)</f>
        <v>34500</v>
      </c>
    </row>
    <row r="22" spans="1:13">
      <c r="G22" s="80">
        <v>13</v>
      </c>
      <c r="H22" s="7">
        <v>1.3</v>
      </c>
      <c r="I22" s="7">
        <v>7500</v>
      </c>
      <c r="J22" s="7">
        <f t="shared" si="0"/>
        <v>9750</v>
      </c>
      <c r="L22" s="7">
        <f>SUM(I15:I22)</f>
        <v>42000</v>
      </c>
    </row>
    <row r="23" spans="1:13">
      <c r="G23" s="80">
        <v>14</v>
      </c>
      <c r="H23" s="7">
        <v>1</v>
      </c>
      <c r="I23" s="7">
        <v>8000</v>
      </c>
      <c r="J23" s="7">
        <f t="shared" si="0"/>
        <v>8000</v>
      </c>
      <c r="L23" s="7">
        <f>SUM(I15:I23)</f>
        <v>50000</v>
      </c>
      <c r="M23">
        <f>SUM(J15:J23)</f>
        <v>96200</v>
      </c>
    </row>
    <row r="24" spans="1:13">
      <c r="G24" s="80">
        <v>15</v>
      </c>
      <c r="H24" s="7">
        <v>0.7</v>
      </c>
      <c r="I24" s="7"/>
      <c r="J24" s="7"/>
      <c r="K24" s="7"/>
      <c r="L24" s="7"/>
    </row>
    <row r="29" spans="1:13">
      <c r="A29" s="9" t="s">
        <v>23</v>
      </c>
      <c r="B29" s="82">
        <v>510900</v>
      </c>
      <c r="C29" s="7" t="s">
        <v>170</v>
      </c>
      <c r="D29" s="50">
        <v>1.177</v>
      </c>
    </row>
    <row r="30" spans="1:13">
      <c r="C30" s="7" t="s">
        <v>172</v>
      </c>
      <c r="D30" s="7">
        <v>0.03</v>
      </c>
      <c r="E30" t="s">
        <v>171</v>
      </c>
    </row>
    <row r="31" spans="1:13">
      <c r="C31" s="7" t="s">
        <v>173</v>
      </c>
      <c r="D31" s="7">
        <v>0.05</v>
      </c>
    </row>
    <row r="32" spans="1:13">
      <c r="C32" s="81" t="s">
        <v>178</v>
      </c>
      <c r="D32" s="81">
        <v>0</v>
      </c>
    </row>
    <row r="35" spans="5:9">
      <c r="E35" s="7" t="s">
        <v>174</v>
      </c>
      <c r="F35" s="80" t="s">
        <v>175</v>
      </c>
      <c r="G35" s="80" t="s">
        <v>176</v>
      </c>
      <c r="H35" s="7" t="s">
        <v>177</v>
      </c>
      <c r="I35" s="81" t="s">
        <v>179</v>
      </c>
    </row>
    <row r="36" spans="5:9">
      <c r="E36" s="7">
        <v>3</v>
      </c>
      <c r="F36" s="80">
        <f>$D$29*(1+E36*$D$30)</f>
        <v>1.2829300000000001</v>
      </c>
      <c r="G36" s="80">
        <f>F36*(1+$D$31)</f>
        <v>1.3470765000000002</v>
      </c>
      <c r="H36" s="7">
        <v>2000</v>
      </c>
      <c r="I36" s="7">
        <f>SUM($H$36:H36)+$D$32</f>
        <v>2000</v>
      </c>
    </row>
    <row r="37" spans="5:9">
      <c r="E37" s="7">
        <v>2</v>
      </c>
      <c r="F37" s="80">
        <f t="shared" ref="F37:F51" si="1">$D$29*(1+E37*$D$30)</f>
        <v>1.2476200000000002</v>
      </c>
      <c r="G37" s="80">
        <f t="shared" ref="G37:G51" si="2">F37*(1+$D$31)</f>
        <v>1.3100010000000002</v>
      </c>
      <c r="H37" s="7">
        <v>2000</v>
      </c>
      <c r="I37" s="7">
        <f>SUM($H$36:H37)+$D$32</f>
        <v>4000</v>
      </c>
    </row>
    <row r="38" spans="5:9">
      <c r="E38" s="7">
        <v>1</v>
      </c>
      <c r="F38" s="80">
        <f t="shared" si="1"/>
        <v>1.21231</v>
      </c>
      <c r="G38" s="80">
        <f t="shared" si="2"/>
        <v>1.2729255000000002</v>
      </c>
      <c r="H38" s="7">
        <v>2000</v>
      </c>
      <c r="I38" s="7">
        <f>SUM($H$36:H38)+$D$32</f>
        <v>6000</v>
      </c>
    </row>
    <row r="39" spans="5:9">
      <c r="E39" s="7">
        <v>0</v>
      </c>
      <c r="F39" s="80">
        <f t="shared" si="1"/>
        <v>1.177</v>
      </c>
      <c r="G39" s="80">
        <f t="shared" si="2"/>
        <v>1.2358500000000001</v>
      </c>
      <c r="H39" s="7">
        <v>2000</v>
      </c>
      <c r="I39" s="7">
        <f>SUM($H$36:H39)+$D$32</f>
        <v>8000</v>
      </c>
    </row>
    <row r="40" spans="5:9">
      <c r="E40" s="7">
        <v>-1</v>
      </c>
      <c r="F40" s="80">
        <f t="shared" si="1"/>
        <v>1.1416900000000001</v>
      </c>
      <c r="G40" s="80">
        <f t="shared" si="2"/>
        <v>1.1987745000000001</v>
      </c>
      <c r="H40" s="7">
        <v>2000</v>
      </c>
      <c r="I40" s="7">
        <f>SUM($H$36:H40)+$D$32</f>
        <v>10000</v>
      </c>
    </row>
    <row r="41" spans="5:9">
      <c r="E41" s="7">
        <v>-2</v>
      </c>
      <c r="F41" s="80">
        <f t="shared" si="1"/>
        <v>1.1063799999999999</v>
      </c>
      <c r="G41" s="80">
        <f t="shared" si="2"/>
        <v>1.161699</v>
      </c>
      <c r="H41" s="7">
        <v>3000</v>
      </c>
      <c r="I41" s="7">
        <f>SUM($H$36:H41)+$D$32</f>
        <v>13000</v>
      </c>
    </row>
    <row r="42" spans="5:9">
      <c r="E42" s="7">
        <v>-3</v>
      </c>
      <c r="F42" s="80">
        <f t="shared" si="1"/>
        <v>1.0710700000000002</v>
      </c>
      <c r="G42" s="80">
        <f t="shared" si="2"/>
        <v>1.1246235000000002</v>
      </c>
      <c r="H42" s="7">
        <v>3000</v>
      </c>
      <c r="I42" s="7">
        <f>SUM($H$36:H42)+$D$32</f>
        <v>16000</v>
      </c>
    </row>
    <row r="43" spans="5:9">
      <c r="E43" s="7">
        <v>-4</v>
      </c>
      <c r="F43" s="80">
        <f t="shared" si="1"/>
        <v>1.03576</v>
      </c>
      <c r="G43" s="80">
        <f t="shared" si="2"/>
        <v>1.087548</v>
      </c>
      <c r="H43" s="7">
        <v>3000</v>
      </c>
      <c r="I43" s="7">
        <f>SUM($H$36:H43)+$D$32</f>
        <v>19000</v>
      </c>
    </row>
    <row r="44" spans="5:9">
      <c r="E44" s="7">
        <v>-5</v>
      </c>
      <c r="F44" s="80">
        <f t="shared" si="1"/>
        <v>1.0004500000000001</v>
      </c>
      <c r="G44" s="80">
        <f t="shared" si="2"/>
        <v>1.0504725000000001</v>
      </c>
      <c r="H44" s="7">
        <v>4000</v>
      </c>
      <c r="I44" s="7">
        <f>SUM($H$36:H44)+$D$32</f>
        <v>23000</v>
      </c>
    </row>
    <row r="45" spans="5:9">
      <c r="E45" s="7">
        <v>-6</v>
      </c>
      <c r="F45" s="80">
        <f t="shared" si="1"/>
        <v>0.96514000000000011</v>
      </c>
      <c r="G45" s="80">
        <f t="shared" si="2"/>
        <v>1.0133970000000001</v>
      </c>
      <c r="H45" s="7">
        <v>4000</v>
      </c>
      <c r="I45" s="7">
        <f>SUM($H$36:H45)+$D$32</f>
        <v>27000</v>
      </c>
    </row>
    <row r="46" spans="5:9">
      <c r="E46" s="7">
        <v>-7</v>
      </c>
      <c r="F46" s="80">
        <f t="shared" si="1"/>
        <v>0.92983000000000005</v>
      </c>
      <c r="G46" s="80">
        <f t="shared" si="2"/>
        <v>0.97632150000000006</v>
      </c>
      <c r="H46" s="7">
        <v>4000</v>
      </c>
      <c r="I46" s="7">
        <f>SUM($H$36:H46)+$D$32</f>
        <v>31000</v>
      </c>
    </row>
    <row r="47" spans="5:9">
      <c r="E47" s="7">
        <v>-8</v>
      </c>
      <c r="F47" s="80">
        <f t="shared" si="1"/>
        <v>0.89452000000000009</v>
      </c>
      <c r="G47" s="80">
        <f t="shared" si="2"/>
        <v>0.93924600000000014</v>
      </c>
      <c r="H47" s="7">
        <v>4000</v>
      </c>
      <c r="I47" s="7">
        <f>SUM($H$36:H47)+$D$32</f>
        <v>35000</v>
      </c>
    </row>
    <row r="48" spans="5:9">
      <c r="E48" s="7">
        <v>-9</v>
      </c>
      <c r="F48" s="80">
        <f t="shared" si="1"/>
        <v>0.85921000000000003</v>
      </c>
      <c r="G48" s="80">
        <f t="shared" si="2"/>
        <v>0.9021705000000001</v>
      </c>
      <c r="H48" s="7">
        <v>4000</v>
      </c>
      <c r="I48" s="7">
        <f>SUM($H$36:H48)+$D$32</f>
        <v>39000</v>
      </c>
    </row>
    <row r="49" spans="5:9">
      <c r="E49" s="7">
        <v>-10</v>
      </c>
      <c r="F49" s="80">
        <f t="shared" si="1"/>
        <v>0.82389999999999997</v>
      </c>
      <c r="G49" s="80">
        <f t="shared" si="2"/>
        <v>0.86509499999999995</v>
      </c>
      <c r="H49" s="7">
        <v>5000</v>
      </c>
      <c r="I49" s="7">
        <f>SUM($H$36:H49)+$D$32</f>
        <v>44000</v>
      </c>
    </row>
    <row r="50" spans="5:9">
      <c r="E50" s="7">
        <v>-11</v>
      </c>
      <c r="F50" s="80">
        <f t="shared" si="1"/>
        <v>0.78859000000000012</v>
      </c>
      <c r="G50" s="80">
        <f t="shared" si="2"/>
        <v>0.82801950000000013</v>
      </c>
      <c r="H50" s="7">
        <v>5000</v>
      </c>
      <c r="I50" s="7">
        <f>SUM($H$36:H50)+$D$32</f>
        <v>49000</v>
      </c>
    </row>
    <row r="51" spans="5:9">
      <c r="E51" s="81">
        <v>-12</v>
      </c>
      <c r="F51" s="80">
        <f t="shared" si="1"/>
        <v>0.75328000000000006</v>
      </c>
      <c r="G51" s="80">
        <f t="shared" si="2"/>
        <v>0.79094400000000009</v>
      </c>
      <c r="H51" s="7">
        <v>5000</v>
      </c>
      <c r="I51" s="7">
        <f>SUM($H$36:H51)+$D$32</f>
        <v>54000</v>
      </c>
    </row>
    <row r="52" spans="5:9">
      <c r="H52">
        <f>SUM(H36:H51)</f>
        <v>54000</v>
      </c>
    </row>
  </sheetData>
  <sortState ref="K16:K23">
    <sortCondition ref="K16"/>
  </sortState>
  <phoneticPr fontId="1" type="noConversion"/>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dimension ref="A1:J8"/>
  <sheetViews>
    <sheetView workbookViewId="0">
      <selection activeCell="I2" sqref="I2"/>
    </sheetView>
  </sheetViews>
  <sheetFormatPr defaultRowHeight="13.5"/>
  <cols>
    <col min="2" max="2" width="9.75" customWidth="1"/>
    <col min="4" max="4" width="10.5" bestFit="1" customWidth="1"/>
    <col min="5" max="6" width="10.5" style="87" customWidth="1"/>
    <col min="7" max="7" width="10.5" style="52" customWidth="1"/>
    <col min="10" max="10" width="9.375" customWidth="1"/>
  </cols>
  <sheetData>
    <row r="1" spans="1:10">
      <c r="E1" s="86" t="s">
        <v>188</v>
      </c>
      <c r="F1" s="86" t="s">
        <v>187</v>
      </c>
      <c r="G1" s="86" t="s">
        <v>186</v>
      </c>
      <c r="J1" s="52" t="s">
        <v>189</v>
      </c>
    </row>
    <row r="2" spans="1:10">
      <c r="A2" t="s">
        <v>182</v>
      </c>
      <c r="B2">
        <v>3089</v>
      </c>
      <c r="D2" s="16">
        <v>43486</v>
      </c>
      <c r="E2" s="87">
        <v>3185</v>
      </c>
      <c r="F2" s="88">
        <v>3089</v>
      </c>
      <c r="G2" s="52">
        <v>3561</v>
      </c>
      <c r="H2">
        <f>F2^10/E2^10*25</f>
        <v>18.408768020944365</v>
      </c>
      <c r="I2" s="52">
        <f>(G2-E2)/6</f>
        <v>62.666666666666664</v>
      </c>
      <c r="J2" s="52">
        <f>H2+I2</f>
        <v>81.075434687611022</v>
      </c>
    </row>
    <row r="3" spans="1:10">
      <c r="A3" t="s">
        <v>183</v>
      </c>
      <c r="B3">
        <v>3561</v>
      </c>
    </row>
    <row r="4" spans="1:10">
      <c r="A4" t="s">
        <v>184</v>
      </c>
      <c r="B4">
        <f>3089*0.9</f>
        <v>2780.1</v>
      </c>
    </row>
    <row r="6" spans="1:10">
      <c r="A6" t="s">
        <v>185</v>
      </c>
      <c r="B6">
        <f>B2^10*25/(B4*0.98)^10</f>
        <v>87.751420883694834</v>
      </c>
    </row>
    <row r="7" spans="1:10">
      <c r="B7" s="52">
        <f>(B3-B4)/6</f>
        <v>130.15</v>
      </c>
    </row>
    <row r="8" spans="1:10">
      <c r="B8" s="52">
        <f>B6+B7</f>
        <v>217.90142088369484</v>
      </c>
    </row>
  </sheetData>
  <phoneticPr fontId="1" type="noConversion"/>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记录</vt:lpstr>
      <vt:lpstr>交易记录</vt:lpstr>
      <vt:lpstr>定投</vt:lpstr>
      <vt:lpstr>笔记</vt:lpstr>
      <vt:lpstr>古债平衡</vt:lpstr>
      <vt:lpstr>Sheet4</vt:lpstr>
      <vt:lpstr>Sheet1</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2006-09-13T11:21:51Z</dcterms:created>
  <dcterms:modified xsi:type="dcterms:W3CDTF">2019-01-21T12:57:52Z</dcterms:modified>
</cp:coreProperties>
</file>