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120" yWindow="60" windowWidth="24915" windowHeight="12330"/>
  </bookViews>
  <sheets>
    <sheet name="Carry Trade" sheetId="1" r:id="rId1"/>
    <sheet name="Disclaimer" sheetId="3" r:id="rId2"/>
    <sheet name="Data" sheetId="2" state="hidden" r:id="rId3"/>
  </sheets>
  <definedNames>
    <definedName name="rAccounts">Data!$A$2:$A$5</definedName>
    <definedName name="rDayCount">Data!$M$2</definedName>
    <definedName name="rExRate">Data!$B$17</definedName>
    <definedName name="rHoldingPeriod">Data!$B$16</definedName>
    <definedName name="rIntDays">Data!$B$18</definedName>
    <definedName name="rLotSize">Data!$B$14</definedName>
    <definedName name="rPeriod">Data!$K$2:$K$4</definedName>
    <definedName name="rPips">Data!$G$2:$G$3</definedName>
    <definedName name="rPipVal">Data!$B$15</definedName>
    <definedName name="rSwap">Data!$E$2:$E$5</definedName>
    <definedName name="rSwapvals">Data!$B$8:$D$11</definedName>
    <definedName name="rSymbolData">Data!$A$21:$B$57</definedName>
    <definedName name="rSymbols">Data!$A$21:$A$57</definedName>
    <definedName name="rTradeDir">Data!$I$2:$I$3</definedName>
  </definedNames>
  <calcPr calcId="152511"/>
</workbook>
</file>

<file path=xl/calcChain.xml><?xml version="1.0" encoding="utf-8"?>
<calcChain xmlns="http://schemas.openxmlformats.org/spreadsheetml/2006/main">
  <c r="C32" i="1" l="1"/>
  <c r="B17" i="2"/>
  <c r="G23" i="2"/>
  <c r="G22" i="2"/>
  <c r="G11" i="2"/>
  <c r="H11" i="2" s="1"/>
  <c r="F11" i="2"/>
  <c r="F12" i="2" s="1"/>
  <c r="G10" i="2"/>
  <c r="H10" i="2" s="1"/>
  <c r="B16" i="2"/>
  <c r="C34" i="1"/>
  <c r="C33" i="1"/>
  <c r="C31" i="1"/>
  <c r="C30" i="1"/>
  <c r="G21" i="2" s="1"/>
  <c r="G12" i="2" l="1"/>
  <c r="H12" i="2" s="1"/>
  <c r="F13" i="2"/>
  <c r="F14" i="2" l="1"/>
  <c r="G13" i="2"/>
  <c r="H13" i="2" s="1"/>
  <c r="G14" i="2" l="1"/>
  <c r="H14" i="2" s="1"/>
  <c r="F15" i="2"/>
  <c r="F16" i="2" l="1"/>
  <c r="G15" i="2"/>
  <c r="H15" i="2" s="1"/>
  <c r="B15" i="2"/>
  <c r="C12" i="2" l="1"/>
  <c r="G16" i="2"/>
  <c r="H16" i="2" s="1"/>
  <c r="F17" i="2"/>
  <c r="F18" i="2" l="1"/>
  <c r="G17" i="2"/>
  <c r="H17" i="2" s="1"/>
  <c r="G18" i="2" l="1"/>
  <c r="H18" i="2" s="1"/>
  <c r="F19" i="2"/>
  <c r="G19" i="2" s="1"/>
  <c r="H19" i="2" s="1"/>
  <c r="B5" i="2" l="1"/>
  <c r="C5" i="2" s="1"/>
  <c r="B3" i="2"/>
  <c r="C3" i="2" s="1"/>
  <c r="B4" i="2"/>
  <c r="C4" i="2" s="1"/>
  <c r="C2" i="2"/>
  <c r="B14" i="2" l="1"/>
  <c r="D32" i="1" s="1"/>
  <c r="D33" i="1" l="1"/>
  <c r="J13" i="2" s="1"/>
  <c r="C10" i="2"/>
  <c r="B10" i="2"/>
  <c r="D18" i="1"/>
  <c r="E18" i="1" s="1"/>
  <c r="J14" i="2" l="1"/>
  <c r="J19" i="2"/>
  <c r="J10" i="2"/>
  <c r="J18" i="2"/>
  <c r="J15" i="2"/>
  <c r="J11" i="2"/>
  <c r="J16" i="2"/>
  <c r="J12" i="2"/>
  <c r="D10" i="2"/>
  <c r="J17" i="2"/>
  <c r="C8" i="2" l="1"/>
  <c r="B8" i="2"/>
  <c r="C9" i="2"/>
  <c r="D22" i="1" s="1"/>
  <c r="C11" i="2"/>
  <c r="B11" i="2"/>
  <c r="B9" i="2"/>
  <c r="D21" i="1" s="1"/>
  <c r="D25" i="1" l="1"/>
  <c r="E25" i="1" s="1"/>
  <c r="D11" i="2"/>
  <c r="D8" i="2"/>
  <c r="D9" i="2"/>
  <c r="D23" i="1" s="1"/>
  <c r="D31" i="1" s="1"/>
  <c r="B18" i="2" l="1"/>
  <c r="D24" i="1" s="1"/>
  <c r="D30" i="1"/>
  <c r="D29" i="1" s="1"/>
  <c r="E23" i="1"/>
  <c r="E24" i="1" l="1"/>
  <c r="I17" i="2"/>
  <c r="K17" i="2" s="1"/>
  <c r="D34" i="1"/>
  <c r="I16" i="2"/>
  <c r="K16" i="2" s="1"/>
  <c r="I12" i="2"/>
  <c r="K12" i="2" s="1"/>
  <c r="I11" i="2"/>
  <c r="K11" i="2" s="1"/>
  <c r="I10" i="2"/>
  <c r="K10" i="2" s="1"/>
  <c r="D28" i="1"/>
  <c r="I13" i="2"/>
  <c r="K13" i="2" s="1"/>
  <c r="I14" i="2"/>
  <c r="K14" i="2" s="1"/>
  <c r="I19" i="2"/>
  <c r="K19" i="2" s="1"/>
  <c r="I15" i="2"/>
  <c r="K15" i="2" s="1"/>
  <c r="I18" i="2"/>
  <c r="K18" i="2" s="1"/>
</calcChain>
</file>

<file path=xl/comments1.xml><?xml version="1.0" encoding="utf-8"?>
<comments xmlns="http://schemas.openxmlformats.org/spreadsheetml/2006/main">
  <authors>
    <author>Author</author>
  </authors>
  <commentList>
    <comment ref="C11" authorId="0">
      <text>
        <r>
          <rPr>
            <sz val="9"/>
            <color indexed="81"/>
            <rFont val="Tahoma"/>
            <family val="2"/>
          </rPr>
          <t xml:space="preserve">For accurate calculation, enter the latest swap values for your currency pair into these boxes.
Swap values can be found in Metatrader (market watch-&gt;properties), or will be available from your broker. 
</t>
        </r>
      </text>
    </comment>
    <comment ref="D24" authorId="0">
      <text>
        <r>
          <rPr>
            <b/>
            <sz val="9"/>
            <color indexed="81"/>
            <rFont val="Tahoma"/>
            <family val="2"/>
          </rPr>
          <t xml:space="preserve">"Interest days" </t>
        </r>
        <r>
          <rPr>
            <sz val="9"/>
            <color indexed="81"/>
            <rFont val="Tahoma"/>
            <family val="2"/>
          </rPr>
          <t xml:space="preserve">is the number of days needed to cover the trade spread. This number increases with a wide spread and low yield. 
</t>
        </r>
      </text>
    </comment>
    <comment ref="D25" authorId="0">
      <text>
        <r>
          <rPr>
            <b/>
            <sz val="9"/>
            <color indexed="81"/>
            <rFont val="Tahoma"/>
            <family val="2"/>
          </rPr>
          <t xml:space="preserve">"Effective yield" </t>
        </r>
        <r>
          <rPr>
            <sz val="9"/>
            <color indexed="81"/>
            <rFont val="Tahoma"/>
            <family val="2"/>
          </rPr>
          <t xml:space="preserve">is the bottom line. This tells you the return after all fees.
</t>
        </r>
      </text>
    </comment>
  </commentList>
</comments>
</file>

<file path=xl/sharedStrings.xml><?xml version="1.0" encoding="utf-8"?>
<sst xmlns="http://schemas.openxmlformats.org/spreadsheetml/2006/main" count="117" uniqueCount="110">
  <si>
    <t>Standard</t>
  </si>
  <si>
    <t>Mini</t>
  </si>
  <si>
    <t>Micro</t>
  </si>
  <si>
    <t>Nano</t>
  </si>
  <si>
    <t>Account</t>
  </si>
  <si>
    <t>Contract Size</t>
  </si>
  <si>
    <t>Multiple</t>
  </si>
  <si>
    <t>Full disclaimer:  http://forexop.com/disclaimer/</t>
  </si>
  <si>
    <t>This software is provided through our website (Forexop.com) for demonstration purposes only. Reproduction is prohibited other than in accordance with the copyright notice, which forms part of these terms and conditions.
Forex, CFDs, options and other leveraged products carry a high degree of risk. They are not suitable for all investors. You should obtain independent financial advice before investing to ensure such products are suitable for your particular circumstances.
This software may describe business strategies, investment ideas, marketing methods and other business advice that, regardless of our own results and experience, may not produce the same results (or any results) for you. 
Forexop.com makes absolutely no guarantee, expressed or implied, that by following the advice or using the software that you will make any money or improve current profits, as there are several factors and variables that come into play regarding any given business.
Primarily, results will depend on the nature of the investment, the market conditions, the experience of the individual, and situations and elements that are beyond your control.
As with any strategy, you assume all risk related to investment and money based on your own discretion and at your own potential expense.
Liability Disclaimer: By using this software, you assume all risks associated with using the advice given, with a full understanding that you, solely, are responsible for anything that may occur as a result of putting this information into action in any way, and regardless of your interpretation of the advice.
Full disclaimer:  http://forexop.com/disclaimer/</t>
  </si>
  <si>
    <t>Disclaimer</t>
  </si>
  <si>
    <t>"Carry Trade Calculator"</t>
  </si>
  <si>
    <t>Swap units</t>
  </si>
  <si>
    <t>Points</t>
  </si>
  <si>
    <t>Pips</t>
  </si>
  <si>
    <t>Base currency</t>
  </si>
  <si>
    <t>Quote currency</t>
  </si>
  <si>
    <t>Account type</t>
  </si>
  <si>
    <t>Lots traded</t>
  </si>
  <si>
    <t>Margin used</t>
  </si>
  <si>
    <t>Starting exchange rate</t>
  </si>
  <si>
    <t>Pip value</t>
  </si>
  <si>
    <t>Net yield (long)</t>
  </si>
  <si>
    <t>Net yield (short)</t>
  </si>
  <si>
    <t>Swap spread (fee)</t>
  </si>
  <si>
    <t>points</t>
  </si>
  <si>
    <t>pips</t>
  </si>
  <si>
    <t>long</t>
  </si>
  <si>
    <t>short</t>
  </si>
  <si>
    <t>lot size</t>
  </si>
  <si>
    <t>quote currency</t>
  </si>
  <si>
    <t>base currency</t>
  </si>
  <si>
    <t>1 Day Swap value (long)</t>
  </si>
  <si>
    <t>1 Day Swap value (short)</t>
  </si>
  <si>
    <t>Trade direction</t>
  </si>
  <si>
    <t>Direction</t>
  </si>
  <si>
    <t>Long</t>
  </si>
  <si>
    <t>Short</t>
  </si>
  <si>
    <t>Leverage required (at least)</t>
  </si>
  <si>
    <t>End exchange rate (optional)</t>
  </si>
  <si>
    <t>AUDCAD</t>
  </si>
  <si>
    <t>AUDCHF</t>
  </si>
  <si>
    <t>AUDJPY</t>
  </si>
  <si>
    <t>AUDNZD</t>
  </si>
  <si>
    <t>AUDSGD</t>
  </si>
  <si>
    <t>AUDUSD</t>
  </si>
  <si>
    <t>CADCHF</t>
  </si>
  <si>
    <t>CADJPY</t>
  </si>
  <si>
    <t>CHFJPY</t>
  </si>
  <si>
    <t>CHFSGD</t>
  </si>
  <si>
    <t>EURAUD</t>
  </si>
  <si>
    <t>EURCAD</t>
  </si>
  <si>
    <t>EURCHF</t>
  </si>
  <si>
    <t>EURGBP</t>
  </si>
  <si>
    <t>EURHKD</t>
  </si>
  <si>
    <t>EURJPY</t>
  </si>
  <si>
    <t>EURNZD</t>
  </si>
  <si>
    <t>EURSGD</t>
  </si>
  <si>
    <t>EURUSD</t>
  </si>
  <si>
    <t>GBPAUD</t>
  </si>
  <si>
    <t>GBPCAD</t>
  </si>
  <si>
    <t>GBPCHF</t>
  </si>
  <si>
    <t>GBPJPY</t>
  </si>
  <si>
    <t>GBPNZD</t>
  </si>
  <si>
    <t>GBPSGD</t>
  </si>
  <si>
    <t>GBPUSD</t>
  </si>
  <si>
    <t>NZDCAD</t>
  </si>
  <si>
    <t>NZDCHF</t>
  </si>
  <si>
    <t>NZDJPY</t>
  </si>
  <si>
    <t>NZDSGD</t>
  </si>
  <si>
    <t>NZDUSD</t>
  </si>
  <si>
    <t>SGDJPY</t>
  </si>
  <si>
    <t>USDCAD</t>
  </si>
  <si>
    <t>USDCHF</t>
  </si>
  <si>
    <t>USDHKD</t>
  </si>
  <si>
    <t>USDJPY</t>
  </si>
  <si>
    <t>USDSGD</t>
  </si>
  <si>
    <t>Symbol</t>
  </si>
  <si>
    <t>Select currency pair</t>
  </si>
  <si>
    <t>pip value</t>
  </si>
  <si>
    <t>Trade P/L</t>
  </si>
  <si>
    <t>Profit/Loss (in base currency)</t>
  </si>
  <si>
    <t>Net interest income</t>
  </si>
  <si>
    <t>Swap fee</t>
  </si>
  <si>
    <t>Total profit/loss</t>
  </si>
  <si>
    <t>inc</t>
  </si>
  <si>
    <t>steps</t>
  </si>
  <si>
    <t>Period</t>
  </si>
  <si>
    <t>Days</t>
  </si>
  <si>
    <t>Months</t>
  </si>
  <si>
    <t>Years</t>
  </si>
  <si>
    <t>holding days</t>
  </si>
  <si>
    <t>Find us</t>
  </si>
  <si>
    <t>forexop</t>
  </si>
  <si>
    <t>@forexop</t>
  </si>
  <si>
    <t>facebook</t>
  </si>
  <si>
    <t>twitter</t>
  </si>
  <si>
    <t>fb</t>
  </si>
  <si>
    <t>Carry currency pair yield</t>
  </si>
  <si>
    <t>Enter Required Values for Your Trade</t>
  </si>
  <si>
    <t>Total return interest (%)</t>
  </si>
  <si>
    <t>Annual return interest (%)</t>
  </si>
  <si>
    <t>Holding period</t>
  </si>
  <si>
    <t>Trade spread (pips)</t>
  </si>
  <si>
    <t>Effective yield</t>
  </si>
  <si>
    <t>Day count</t>
  </si>
  <si>
    <t>trade spread cost</t>
  </si>
  <si>
    <t>rate</t>
  </si>
  <si>
    <t>Trade fee</t>
  </si>
  <si>
    <t>Interest days</t>
  </si>
  <si>
    <t>int days</t>
  </si>
</sst>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43" formatCode="_-* #,##0.00_-;\-* #,##0.00_-;_-* &quot;-&quot;??_-;_-@_-"/>
    <numFmt numFmtId="164" formatCode="[$$-409]#,##0"/>
    <numFmt numFmtId="165" formatCode="[$$-409]#,##0.00_ ;[Red]\-[$$-409]#,##0.00\ "/>
    <numFmt numFmtId="166" formatCode="[$JPY]\ #,##0.00"/>
    <numFmt numFmtId="167" formatCode="_-* #,##0_-;\-* #,##0_-;_-* &quot;-&quot;??_-;_-@_-"/>
    <numFmt numFmtId="168" formatCode="&quot;£&quot;#,##0.00"/>
    <numFmt numFmtId="169" formatCode="0.0000"/>
    <numFmt numFmtId="170" formatCode="[$$-409]#,##0.00"/>
    <numFmt numFmtId="171" formatCode="#,##0_ ;[Red]\-#,##0\ "/>
    <numFmt numFmtId="172" formatCode="#,##0.0000"/>
    <numFmt numFmtId="173" formatCode="0.0000%"/>
    <numFmt numFmtId="174" formatCode="#,##0.0"/>
  </numFmts>
  <fonts count="25">
    <font>
      <sz val="11"/>
      <color theme="1"/>
      <name val="Calibri"/>
      <family val="2"/>
      <scheme val="minor"/>
    </font>
    <font>
      <b/>
      <sz val="11"/>
      <color theme="1"/>
      <name val="Calibri"/>
      <family val="2"/>
      <scheme val="minor"/>
    </font>
    <font>
      <b/>
      <sz val="14"/>
      <color theme="1"/>
      <name val="Calibri"/>
      <family val="2"/>
      <scheme val="minor"/>
    </font>
    <font>
      <sz val="10"/>
      <name val="Arial"/>
      <family val="2"/>
    </font>
    <font>
      <b/>
      <sz val="10"/>
      <color indexed="53"/>
      <name val="Arial"/>
      <family val="2"/>
    </font>
    <font>
      <b/>
      <sz val="18"/>
      <color indexed="53"/>
      <name val="Arial"/>
      <family val="2"/>
    </font>
    <font>
      <u/>
      <sz val="10"/>
      <color theme="9"/>
      <name val="Arial"/>
      <family val="2"/>
    </font>
    <font>
      <b/>
      <sz val="16"/>
      <name val="Arial"/>
      <family val="2"/>
    </font>
    <font>
      <b/>
      <sz val="10"/>
      <name val="Arial"/>
      <family val="2"/>
    </font>
    <font>
      <sz val="22"/>
      <name val="Arial"/>
      <family val="2"/>
    </font>
    <font>
      <sz val="10"/>
      <name val="Mangal"/>
      <family val="2"/>
    </font>
    <font>
      <sz val="10"/>
      <color indexed="8"/>
      <name val="Mangal"/>
      <family val="2"/>
    </font>
    <font>
      <sz val="10"/>
      <color indexed="25"/>
      <name val="Mangal"/>
      <family val="2"/>
    </font>
    <font>
      <sz val="10"/>
      <color indexed="17"/>
      <name val="Mangal"/>
      <family val="2"/>
    </font>
    <font>
      <sz val="10"/>
      <color indexed="10"/>
      <name val="Mangal"/>
      <family val="2"/>
    </font>
    <font>
      <sz val="11"/>
      <color theme="1"/>
      <name val="Calibri"/>
      <family val="2"/>
      <scheme val="minor"/>
    </font>
    <font>
      <sz val="14"/>
      <color theme="1"/>
      <name val="Calibri"/>
      <family val="2"/>
      <scheme val="minor"/>
    </font>
    <font>
      <sz val="9"/>
      <color indexed="81"/>
      <name val="Tahoma"/>
      <family val="2"/>
    </font>
    <font>
      <sz val="11"/>
      <color theme="0"/>
      <name val="Calibri"/>
      <family val="2"/>
      <scheme val="minor"/>
    </font>
    <font>
      <sz val="10"/>
      <color indexed="62"/>
      <name val="Arial"/>
      <family val="2"/>
    </font>
    <font>
      <b/>
      <sz val="16"/>
      <color theme="0"/>
      <name val="Calibri"/>
      <family val="2"/>
      <scheme val="minor"/>
    </font>
    <font>
      <b/>
      <sz val="14"/>
      <color rgb="FFC00000"/>
      <name val="Calibri"/>
      <family val="2"/>
      <scheme val="minor"/>
    </font>
    <font>
      <b/>
      <sz val="11"/>
      <color rgb="FFC00000"/>
      <name val="Calibri"/>
      <family val="2"/>
      <scheme val="minor"/>
    </font>
    <font>
      <b/>
      <sz val="14"/>
      <name val="Calibri"/>
      <family val="2"/>
      <scheme val="minor"/>
    </font>
    <font>
      <b/>
      <sz val="9"/>
      <color indexed="81"/>
      <name val="Tahoma"/>
      <family val="2"/>
    </font>
  </fonts>
  <fills count="9">
    <fill>
      <patternFill patternType="none"/>
    </fill>
    <fill>
      <patternFill patternType="gray125"/>
    </fill>
    <fill>
      <patternFill patternType="solid">
        <fgColor theme="1"/>
        <bgColor indexed="64"/>
      </patternFill>
    </fill>
    <fill>
      <patternFill patternType="solid">
        <fgColor indexed="8"/>
        <bgColor indexed="58"/>
      </patternFill>
    </fill>
    <fill>
      <patternFill patternType="solid">
        <fgColor rgb="FFFFC000"/>
        <bgColor indexed="64"/>
      </patternFill>
    </fill>
    <fill>
      <patternFill patternType="solid">
        <fgColor theme="0" tint="-0.14999847407452621"/>
        <bgColor indexed="64"/>
      </patternFill>
    </fill>
    <fill>
      <patternFill patternType="solid">
        <fgColor indexed="25"/>
        <bgColor indexed="60"/>
      </patternFill>
    </fill>
    <fill>
      <patternFill patternType="solid">
        <fgColor indexed="11"/>
        <bgColor indexed="57"/>
      </patternFill>
    </fill>
    <fill>
      <patternFill patternType="solid">
        <fgColor theme="6" tint="0.59999389629810485"/>
        <bgColor indexed="64"/>
      </patternFill>
    </fill>
  </fills>
  <borders count="1">
    <border>
      <left/>
      <right/>
      <top/>
      <bottom/>
      <diagonal/>
    </border>
  </borders>
  <cellStyleXfs count="11">
    <xf numFmtId="0" fontId="0" fillId="0" borderId="0"/>
    <xf numFmtId="0" fontId="3" fillId="0" borderId="0"/>
    <xf numFmtId="0" fontId="6" fillId="0" borderId="0" applyNumberFormat="0" applyFill="0" applyBorder="0" applyAlignment="0" applyProtection="0">
      <alignment vertical="top"/>
      <protection locked="0"/>
    </xf>
    <xf numFmtId="0" fontId="3" fillId="0" borderId="0"/>
    <xf numFmtId="0" fontId="10" fillId="6" borderId="0"/>
    <xf numFmtId="0" fontId="10" fillId="7" borderId="0"/>
    <xf numFmtId="0" fontId="11" fillId="0" borderId="0"/>
    <xf numFmtId="0" fontId="12" fillId="0" borderId="0"/>
    <xf numFmtId="0" fontId="13" fillId="0" borderId="0"/>
    <xf numFmtId="0" fontId="14" fillId="0" borderId="0"/>
    <xf numFmtId="43" fontId="15" fillId="0" borderId="0" applyFont="0" applyFill="0" applyBorder="0" applyAlignment="0" applyProtection="0"/>
  </cellStyleXfs>
  <cellXfs count="63">
    <xf numFmtId="0" fontId="0" fillId="0" borderId="0" xfId="0"/>
    <xf numFmtId="0" fontId="4" fillId="3" borderId="0" xfId="1" applyFont="1" applyFill="1" applyProtection="1">
      <protection hidden="1"/>
    </xf>
    <xf numFmtId="0" fontId="5" fillId="3" borderId="0" xfId="1" applyFont="1" applyFill="1" applyProtection="1">
      <protection hidden="1"/>
    </xf>
    <xf numFmtId="0" fontId="1" fillId="0" borderId="0" xfId="0" applyFont="1" applyProtection="1">
      <protection hidden="1"/>
    </xf>
    <xf numFmtId="0" fontId="0" fillId="0" borderId="0" xfId="0" applyProtection="1">
      <protection hidden="1"/>
    </xf>
    <xf numFmtId="3" fontId="0" fillId="0" borderId="0" xfId="0" applyNumberFormat="1" applyProtection="1">
      <protection hidden="1"/>
    </xf>
    <xf numFmtId="164" fontId="0" fillId="0" borderId="0" xfId="0" applyNumberFormat="1" applyProtection="1">
      <protection hidden="1"/>
    </xf>
    <xf numFmtId="4" fontId="0" fillId="0" borderId="0" xfId="0" applyNumberFormat="1" applyProtection="1">
      <protection hidden="1"/>
    </xf>
    <xf numFmtId="2" fontId="0" fillId="0" borderId="0" xfId="0" applyNumberFormat="1" applyProtection="1">
      <protection hidden="1"/>
    </xf>
    <xf numFmtId="0" fontId="2" fillId="0" borderId="0" xfId="0" applyFont="1" applyProtection="1">
      <protection hidden="1"/>
    </xf>
    <xf numFmtId="0" fontId="3" fillId="0" borderId="0" xfId="3" applyProtection="1">
      <protection hidden="1"/>
    </xf>
    <xf numFmtId="0" fontId="7" fillId="0" borderId="0" xfId="3" applyFont="1" applyProtection="1">
      <protection hidden="1"/>
    </xf>
    <xf numFmtId="0" fontId="8" fillId="0" borderId="0" xfId="3" applyFont="1" applyAlignment="1" applyProtection="1">
      <alignment vertical="top" wrapText="1"/>
      <protection hidden="1"/>
    </xf>
    <xf numFmtId="0" fontId="9" fillId="0" borderId="0" xfId="3" applyFont="1" applyProtection="1">
      <protection hidden="1"/>
    </xf>
    <xf numFmtId="165" fontId="0" fillId="0" borderId="0" xfId="0" applyNumberFormat="1" applyProtection="1">
      <protection hidden="1"/>
    </xf>
    <xf numFmtId="10" fontId="1" fillId="0" borderId="0" xfId="0" applyNumberFormat="1" applyFont="1" applyProtection="1">
      <protection hidden="1"/>
    </xf>
    <xf numFmtId="3" fontId="1" fillId="0" borderId="0" xfId="0" applyNumberFormat="1" applyFont="1" applyProtection="1">
      <protection hidden="1"/>
    </xf>
    <xf numFmtId="0" fontId="16" fillId="5" borderId="0" xfId="0" applyFont="1" applyFill="1" applyProtection="1">
      <protection hidden="1"/>
    </xf>
    <xf numFmtId="0" fontId="16" fillId="0" borderId="0" xfId="0" applyFont="1" applyProtection="1">
      <protection hidden="1"/>
    </xf>
    <xf numFmtId="0" fontId="2" fillId="4" borderId="0" xfId="0" applyFont="1" applyFill="1" applyProtection="1">
      <protection hidden="1"/>
    </xf>
    <xf numFmtId="0" fontId="16" fillId="8" borderId="0" xfId="0" applyFont="1" applyFill="1" applyProtection="1">
      <protection hidden="1"/>
    </xf>
    <xf numFmtId="10" fontId="16" fillId="8" borderId="0" xfId="0" applyNumberFormat="1" applyFont="1" applyFill="1" applyProtection="1">
      <protection hidden="1"/>
    </xf>
    <xf numFmtId="10" fontId="16" fillId="8" borderId="0" xfId="10" applyNumberFormat="1" applyFont="1" applyFill="1" applyProtection="1">
      <protection hidden="1"/>
    </xf>
    <xf numFmtId="166" fontId="0" fillId="0" borderId="0" xfId="0" applyNumberFormat="1" applyProtection="1">
      <protection hidden="1"/>
    </xf>
    <xf numFmtId="2" fontId="1" fillId="0" borderId="0" xfId="0" applyNumberFormat="1" applyFont="1" applyProtection="1">
      <protection hidden="1"/>
    </xf>
    <xf numFmtId="170" fontId="0" fillId="0" borderId="0" xfId="0" applyNumberFormat="1" applyProtection="1">
      <protection hidden="1"/>
    </xf>
    <xf numFmtId="168" fontId="0" fillId="0" borderId="0" xfId="0" applyNumberFormat="1" applyAlignment="1" applyProtection="1">
      <alignment horizontal="right"/>
      <protection hidden="1"/>
    </xf>
    <xf numFmtId="169" fontId="0" fillId="0" borderId="0" xfId="0" applyNumberFormat="1" applyProtection="1">
      <protection hidden="1"/>
    </xf>
    <xf numFmtId="1" fontId="0" fillId="0" borderId="0" xfId="0" applyNumberFormat="1" applyProtection="1">
      <protection hidden="1"/>
    </xf>
    <xf numFmtId="40" fontId="16" fillId="8" borderId="0" xfId="0" applyNumberFormat="1" applyFont="1" applyFill="1" applyProtection="1">
      <protection hidden="1"/>
    </xf>
    <xf numFmtId="0" fontId="0" fillId="5" borderId="0" xfId="0" applyFill="1" applyProtection="1">
      <protection hidden="1"/>
    </xf>
    <xf numFmtId="4" fontId="1" fillId="0" borderId="0" xfId="0" applyNumberFormat="1" applyFont="1" applyProtection="1">
      <protection hidden="1"/>
    </xf>
    <xf numFmtId="171" fontId="0" fillId="0" borderId="0" xfId="0" applyNumberFormat="1" applyProtection="1">
      <protection hidden="1"/>
    </xf>
    <xf numFmtId="0" fontId="16" fillId="8" borderId="0" xfId="0" applyFont="1" applyFill="1" applyAlignment="1" applyProtection="1">
      <alignment horizontal="right"/>
      <protection hidden="1"/>
    </xf>
    <xf numFmtId="0" fontId="0" fillId="2" borderId="0" xfId="0" applyFill="1" applyProtection="1">
      <protection hidden="1"/>
    </xf>
    <xf numFmtId="169" fontId="3" fillId="2" borderId="0" xfId="1" applyNumberFormat="1" applyFill="1" applyProtection="1">
      <protection hidden="1"/>
    </xf>
    <xf numFmtId="0" fontId="3" fillId="2" borderId="0" xfId="1" applyFill="1" applyProtection="1">
      <protection hidden="1"/>
    </xf>
    <xf numFmtId="2" fontId="19" fillId="2" borderId="0" xfId="3" applyNumberFormat="1" applyFont="1" applyFill="1" applyProtection="1">
      <protection hidden="1"/>
    </xf>
    <xf numFmtId="0" fontId="20" fillId="2" borderId="0" xfId="0" applyFont="1" applyFill="1" applyAlignment="1" applyProtection="1">
      <alignment horizontal="right" vertical="center"/>
      <protection hidden="1"/>
    </xf>
    <xf numFmtId="0" fontId="3" fillId="2" borderId="0" xfId="1" applyFill="1" applyAlignment="1" applyProtection="1">
      <alignment vertical="center"/>
      <protection hidden="1"/>
    </xf>
    <xf numFmtId="0" fontId="6" fillId="3" borderId="0" xfId="2" applyFill="1" applyAlignment="1" applyProtection="1">
      <alignment vertical="center"/>
      <protection hidden="1"/>
    </xf>
    <xf numFmtId="0" fontId="6" fillId="2" borderId="0" xfId="2" applyFill="1" applyAlignment="1" applyProtection="1">
      <alignment vertical="center"/>
      <protection hidden="1"/>
    </xf>
    <xf numFmtId="0" fontId="0" fillId="2" borderId="0" xfId="0" applyFill="1" applyAlignment="1" applyProtection="1">
      <alignment vertical="center"/>
      <protection hidden="1"/>
    </xf>
    <xf numFmtId="0" fontId="4" fillId="2" borderId="0" xfId="1" applyFont="1" applyFill="1" applyAlignment="1" applyProtection="1">
      <alignment horizontal="right" vertical="center"/>
      <protection hidden="1"/>
    </xf>
    <xf numFmtId="0" fontId="21" fillId="5" borderId="0" xfId="0" applyFont="1" applyFill="1" applyAlignment="1" applyProtection="1">
      <alignment horizontal="right"/>
      <protection locked="0"/>
    </xf>
    <xf numFmtId="165" fontId="21" fillId="5" borderId="0" xfId="0" applyNumberFormat="1" applyFont="1" applyFill="1" applyProtection="1">
      <protection locked="0"/>
    </xf>
    <xf numFmtId="165" fontId="21" fillId="5" borderId="0" xfId="0" applyNumberFormat="1" applyFont="1" applyFill="1" applyAlignment="1" applyProtection="1">
      <alignment horizontal="right"/>
      <protection locked="0"/>
    </xf>
    <xf numFmtId="167" fontId="21" fillId="5" borderId="0" xfId="10" applyNumberFormat="1" applyFont="1" applyFill="1" applyAlignment="1" applyProtection="1">
      <alignment horizontal="right"/>
      <protection locked="0"/>
    </xf>
    <xf numFmtId="0" fontId="21" fillId="5" borderId="0" xfId="0" applyFont="1" applyFill="1" applyProtection="1">
      <protection locked="0"/>
    </xf>
    <xf numFmtId="3" fontId="21" fillId="5" borderId="0" xfId="10" applyNumberFormat="1" applyFont="1" applyFill="1" applyProtection="1">
      <protection locked="0"/>
    </xf>
    <xf numFmtId="169" fontId="21" fillId="5" borderId="0" xfId="0" applyNumberFormat="1" applyFont="1" applyFill="1" applyProtection="1">
      <protection locked="0"/>
    </xf>
    <xf numFmtId="10" fontId="18" fillId="0" borderId="0" xfId="0" applyNumberFormat="1" applyFont="1" applyProtection="1">
      <protection hidden="1"/>
    </xf>
    <xf numFmtId="4" fontId="18" fillId="0" borderId="0" xfId="0" applyNumberFormat="1" applyFont="1" applyFill="1" applyBorder="1" applyAlignment="1" applyProtection="1">
      <alignment horizontal="right"/>
      <protection hidden="1"/>
    </xf>
    <xf numFmtId="3" fontId="23" fillId="4" borderId="0" xfId="0" applyNumberFormat="1" applyFont="1" applyFill="1" applyBorder="1" applyProtection="1">
      <protection hidden="1"/>
    </xf>
    <xf numFmtId="0" fontId="22" fillId="5" borderId="0" xfId="0" applyFont="1" applyFill="1" applyProtection="1">
      <protection locked="0"/>
    </xf>
    <xf numFmtId="172" fontId="1" fillId="0" borderId="0" xfId="0" applyNumberFormat="1" applyFont="1" applyProtection="1">
      <protection hidden="1"/>
    </xf>
    <xf numFmtId="173" fontId="1" fillId="0" borderId="0" xfId="0" applyNumberFormat="1" applyFont="1" applyProtection="1">
      <protection hidden="1"/>
    </xf>
    <xf numFmtId="10" fontId="0" fillId="0" borderId="0" xfId="0" applyNumberFormat="1" applyProtection="1">
      <protection hidden="1"/>
    </xf>
    <xf numFmtId="2" fontId="21" fillId="5" borderId="0" xfId="0" applyNumberFormat="1" applyFont="1" applyFill="1" applyProtection="1">
      <protection locked="0"/>
    </xf>
    <xf numFmtId="10" fontId="2" fillId="8" borderId="0" xfId="0" applyNumberFormat="1" applyFont="1" applyFill="1" applyProtection="1">
      <protection hidden="1"/>
    </xf>
    <xf numFmtId="174" fontId="16" fillId="8" borderId="0" xfId="0" applyNumberFormat="1" applyFont="1" applyFill="1" applyAlignment="1" applyProtection="1">
      <alignment horizontal="right"/>
      <protection hidden="1"/>
    </xf>
    <xf numFmtId="2" fontId="18" fillId="0" borderId="0" xfId="0" applyNumberFormat="1" applyFont="1" applyProtection="1">
      <protection hidden="1"/>
    </xf>
    <xf numFmtId="0" fontId="2" fillId="8" borderId="0" xfId="0" applyFont="1" applyFill="1" applyProtection="1">
      <protection hidden="1"/>
    </xf>
  </cellXfs>
  <cellStyles count="11">
    <cellStyle name="Comma" xfId="10" builtinId="3"/>
    <cellStyle name="Excel Built-in Normal" xfId="1"/>
    <cellStyle name="Hyperlink" xfId="2" builtinId="8"/>
    <cellStyle name="Normal" xfId="0" builtinId="0"/>
    <cellStyle name="Normal 2" xfId="3"/>
    <cellStyle name="Untitled1" xfId="4"/>
    <cellStyle name="Untitled2" xfId="5"/>
    <cellStyle name="Untitled3" xfId="6"/>
    <cellStyle name="Untitled4" xfId="7"/>
    <cellStyle name="Untitled5" xfId="8"/>
    <cellStyle name="Untitled6" xfId="9"/>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Data!$G$22</c:f>
          <c:strCache>
            <c:ptCount val="1"/>
            <c:pt idx="0">
              <c:v>Carry Trade - AUDJPY</c:v>
            </c:pt>
          </c:strCache>
        </c:strRef>
      </c:tx>
      <c:layout/>
      <c:overlay val="0"/>
      <c:txPr>
        <a:bodyPr/>
        <a:lstStyle/>
        <a:p>
          <a:pPr>
            <a:defRPr sz="2000"/>
          </a:pPr>
          <a:endParaRPr lang="en-US"/>
        </a:p>
      </c:txPr>
    </c:title>
    <c:autoTitleDeleted val="0"/>
    <c:plotArea>
      <c:layout/>
      <c:areaChart>
        <c:grouping val="standard"/>
        <c:varyColors val="0"/>
        <c:ser>
          <c:idx val="1"/>
          <c:order val="0"/>
          <c:tx>
            <c:v>Interest Income</c:v>
          </c:tx>
          <c:spPr>
            <a:solidFill>
              <a:srgbClr val="9BBB59">
                <a:lumMod val="75000"/>
                <a:alpha val="39000"/>
              </a:srgbClr>
            </a:solidFill>
          </c:spPr>
          <c:cat>
            <c:numRef>
              <c:f>Data!$H$10:$H$19</c:f>
              <c:numCache>
                <c:formatCode>0</c:formatCode>
                <c:ptCount val="10"/>
                <c:pt idx="0">
                  <c:v>18</c:v>
                </c:pt>
                <c:pt idx="1">
                  <c:v>36</c:v>
                </c:pt>
                <c:pt idx="2">
                  <c:v>54</c:v>
                </c:pt>
                <c:pt idx="3">
                  <c:v>72</c:v>
                </c:pt>
                <c:pt idx="4">
                  <c:v>90</c:v>
                </c:pt>
                <c:pt idx="5">
                  <c:v>108</c:v>
                </c:pt>
                <c:pt idx="6">
                  <c:v>126</c:v>
                </c:pt>
                <c:pt idx="7">
                  <c:v>144</c:v>
                </c:pt>
                <c:pt idx="8">
                  <c:v>162</c:v>
                </c:pt>
                <c:pt idx="9">
                  <c:v>180</c:v>
                </c:pt>
              </c:numCache>
            </c:numRef>
          </c:cat>
          <c:val>
            <c:numRef>
              <c:f>Data!$I$10:$I$19</c:f>
              <c:numCache>
                <c:formatCode>#,##0_ ;[Red]\-#,##0\ </c:formatCode>
                <c:ptCount val="10"/>
                <c:pt idx="0">
                  <c:v>1.1481081081081081</c:v>
                </c:pt>
                <c:pt idx="1">
                  <c:v>2.2962162162162163</c:v>
                </c:pt>
                <c:pt idx="2">
                  <c:v>3.4443243243243242</c:v>
                </c:pt>
                <c:pt idx="3">
                  <c:v>4.5924324324324326</c:v>
                </c:pt>
                <c:pt idx="4">
                  <c:v>5.7405405405405405</c:v>
                </c:pt>
                <c:pt idx="5">
                  <c:v>6.8886486486486485</c:v>
                </c:pt>
                <c:pt idx="6">
                  <c:v>8.0367567567567555</c:v>
                </c:pt>
                <c:pt idx="7">
                  <c:v>9.1848648648648652</c:v>
                </c:pt>
                <c:pt idx="8">
                  <c:v>10.332972972972973</c:v>
                </c:pt>
                <c:pt idx="9">
                  <c:v>11.481081081081081</c:v>
                </c:pt>
              </c:numCache>
            </c:numRef>
          </c:val>
        </c:ser>
        <c:ser>
          <c:idx val="0"/>
          <c:order val="1"/>
          <c:tx>
            <c:v>Exchange Gain/Loss</c:v>
          </c:tx>
          <c:spPr>
            <a:solidFill>
              <a:srgbClr val="FFC000">
                <a:alpha val="50000"/>
              </a:srgbClr>
            </a:solidFill>
            <a:ln w="25400">
              <a:noFill/>
            </a:ln>
          </c:spPr>
          <c:val>
            <c:numRef>
              <c:f>Data!$J$10:$J$19</c:f>
              <c:numCache>
                <c:formatCode>#,##0_ ;[Red]\-#,##0\ </c:formatCode>
                <c:ptCount val="10"/>
                <c:pt idx="0">
                  <c:v>-1.0928961748633879</c:v>
                </c:pt>
                <c:pt idx="1">
                  <c:v>-2.1857923497267757</c:v>
                </c:pt>
                <c:pt idx="2">
                  <c:v>-3.278688524590164</c:v>
                </c:pt>
                <c:pt idx="3">
                  <c:v>-4.3715846994535514</c:v>
                </c:pt>
                <c:pt idx="4">
                  <c:v>-5.4644808743169397</c:v>
                </c:pt>
                <c:pt idx="5">
                  <c:v>-6.557377049180328</c:v>
                </c:pt>
                <c:pt idx="6">
                  <c:v>-7.6502732240437155</c:v>
                </c:pt>
                <c:pt idx="7">
                  <c:v>-8.7431693989071029</c:v>
                </c:pt>
                <c:pt idx="8">
                  <c:v>-9.8360655737704903</c:v>
                </c:pt>
                <c:pt idx="9">
                  <c:v>-10.928961748633879</c:v>
                </c:pt>
              </c:numCache>
            </c:numRef>
          </c:val>
        </c:ser>
        <c:dLbls>
          <c:showLegendKey val="0"/>
          <c:showVal val="0"/>
          <c:showCatName val="0"/>
          <c:showSerName val="0"/>
          <c:showPercent val="0"/>
          <c:showBubbleSize val="0"/>
        </c:dLbls>
        <c:axId val="232011264"/>
        <c:axId val="170417472"/>
      </c:areaChart>
      <c:lineChart>
        <c:grouping val="standard"/>
        <c:varyColors val="0"/>
        <c:ser>
          <c:idx val="2"/>
          <c:order val="2"/>
          <c:tx>
            <c:v>Total</c:v>
          </c:tx>
          <c:spPr>
            <a:ln w="25400">
              <a:solidFill>
                <a:schemeClr val="tx1">
                  <a:lumMod val="50000"/>
                  <a:lumOff val="50000"/>
                  <a:alpha val="88000"/>
                </a:schemeClr>
              </a:solidFill>
              <a:prstDash val="sysDash"/>
            </a:ln>
          </c:spPr>
          <c:marker>
            <c:symbol val="square"/>
            <c:size val="5"/>
            <c:spPr>
              <a:solidFill>
                <a:schemeClr val="accent6"/>
              </a:solidFill>
            </c:spPr>
          </c:marker>
          <c:val>
            <c:numRef>
              <c:f>Data!$K$10:$K$19</c:f>
              <c:numCache>
                <c:formatCode>#,##0_ ;[Red]\-#,##0\ </c:formatCode>
                <c:ptCount val="10"/>
                <c:pt idx="0">
                  <c:v>5.521193324472029E-2</c:v>
                </c:pt>
                <c:pt idx="1">
                  <c:v>0.11042386648944058</c:v>
                </c:pt>
                <c:pt idx="2">
                  <c:v>0.16563579973416021</c:v>
                </c:pt>
                <c:pt idx="3">
                  <c:v>0.22084773297888116</c:v>
                </c:pt>
                <c:pt idx="4">
                  <c:v>0.27605966622360079</c:v>
                </c:pt>
                <c:pt idx="5">
                  <c:v>0.33127159946832041</c:v>
                </c:pt>
                <c:pt idx="6">
                  <c:v>0.38648353271304003</c:v>
                </c:pt>
                <c:pt idx="7">
                  <c:v>0.44169546595776232</c:v>
                </c:pt>
                <c:pt idx="8">
                  <c:v>0.49690739920248284</c:v>
                </c:pt>
                <c:pt idx="9">
                  <c:v>0.55211933244720157</c:v>
                </c:pt>
              </c:numCache>
            </c:numRef>
          </c:val>
          <c:smooth val="0"/>
        </c:ser>
        <c:dLbls>
          <c:showLegendKey val="0"/>
          <c:showVal val="0"/>
          <c:showCatName val="0"/>
          <c:showSerName val="0"/>
          <c:showPercent val="0"/>
          <c:showBubbleSize val="0"/>
        </c:dLbls>
        <c:marker val="1"/>
        <c:smooth val="0"/>
        <c:axId val="232011264"/>
        <c:axId val="170417472"/>
      </c:lineChart>
      <c:catAx>
        <c:axId val="232011264"/>
        <c:scaling>
          <c:orientation val="minMax"/>
        </c:scaling>
        <c:delete val="0"/>
        <c:axPos val="b"/>
        <c:title>
          <c:tx>
            <c:strRef>
              <c:f>Data!$G$23</c:f>
              <c:strCache>
                <c:ptCount val="1"/>
                <c:pt idx="0">
                  <c:v>Holding Period - Days</c:v>
                </c:pt>
              </c:strCache>
            </c:strRef>
          </c:tx>
          <c:layout/>
          <c:overlay val="0"/>
          <c:txPr>
            <a:bodyPr/>
            <a:lstStyle/>
            <a:p>
              <a:pPr>
                <a:defRPr sz="1400"/>
              </a:pPr>
              <a:endParaRPr lang="en-US"/>
            </a:p>
          </c:txPr>
        </c:title>
        <c:numFmt formatCode="0" sourceLinked="1"/>
        <c:majorTickMark val="out"/>
        <c:minorTickMark val="none"/>
        <c:tickLblPos val="nextTo"/>
        <c:crossAx val="170417472"/>
        <c:crosses val="autoZero"/>
        <c:auto val="1"/>
        <c:lblAlgn val="ctr"/>
        <c:lblOffset val="100"/>
        <c:noMultiLvlLbl val="0"/>
      </c:catAx>
      <c:valAx>
        <c:axId val="170417472"/>
        <c:scaling>
          <c:orientation val="minMax"/>
        </c:scaling>
        <c:delete val="0"/>
        <c:axPos val="l"/>
        <c:majorGridlines>
          <c:spPr>
            <a:ln>
              <a:solidFill>
                <a:schemeClr val="bg1">
                  <a:lumMod val="85000"/>
                </a:schemeClr>
              </a:solidFill>
            </a:ln>
          </c:spPr>
        </c:majorGridlines>
        <c:title>
          <c:tx>
            <c:strRef>
              <c:f>Data!$G$21</c:f>
              <c:strCache>
                <c:ptCount val="1"/>
                <c:pt idx="0">
                  <c:v>Profit/Loss in AUD</c:v>
                </c:pt>
              </c:strCache>
            </c:strRef>
          </c:tx>
          <c:layout/>
          <c:overlay val="0"/>
          <c:txPr>
            <a:bodyPr rot="-5400000" vert="horz"/>
            <a:lstStyle/>
            <a:p>
              <a:pPr>
                <a:defRPr sz="1400"/>
              </a:pPr>
              <a:endParaRPr lang="en-US"/>
            </a:p>
          </c:txPr>
        </c:title>
        <c:numFmt formatCode="#,##0_ ;[Red]\-#,##0\ " sourceLinked="1"/>
        <c:majorTickMark val="out"/>
        <c:minorTickMark val="none"/>
        <c:tickLblPos val="nextTo"/>
        <c:spPr>
          <a:ln>
            <a:solidFill>
              <a:sysClr val="window" lastClr="FFFFFF">
                <a:lumMod val="85000"/>
                <a:alpha val="73000"/>
              </a:sysClr>
            </a:solidFill>
          </a:ln>
        </c:spPr>
        <c:crossAx val="232011264"/>
        <c:crosses val="autoZero"/>
        <c:crossBetween val="between"/>
      </c:valAx>
    </c:plotArea>
    <c:legend>
      <c:legendPos val="b"/>
      <c:layout/>
      <c:overlay val="0"/>
    </c:legend>
    <c:plotVisOnly val="1"/>
    <c:dispBlanksAs val="gap"/>
    <c:showDLblsOverMax val="0"/>
  </c:chart>
  <c:printSettings>
    <c:headerFooter/>
    <c:pageMargins b="0.75000000000000033" l="0.70000000000000029" r="0.70000000000000029" t="0.75000000000000033" header="0.30000000000000016" footer="0.30000000000000016"/>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1.xml"/><Relationship Id="rId2" Type="http://schemas.openxmlformats.org/officeDocument/2006/relationships/image" Target="../media/image1.png"/><Relationship Id="rId1" Type="http://schemas.openxmlformats.org/officeDocument/2006/relationships/hyperlink" Target="http://forexop.com"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190500</xdr:colOff>
      <xdr:row>0</xdr:row>
      <xdr:rowOff>57151</xdr:rowOff>
    </xdr:from>
    <xdr:to>
      <xdr:col>0</xdr:col>
      <xdr:colOff>2190750</xdr:colOff>
      <xdr:row>3</xdr:row>
      <xdr:rowOff>74296</xdr:rowOff>
    </xdr:to>
    <xdr:pic>
      <xdr:nvPicPr>
        <xdr:cNvPr id="8" name="Picture 7" descr="forexop_white.png">
          <a:hlinkClick xmlns:r="http://schemas.openxmlformats.org/officeDocument/2006/relationships" r:id="rId1"/>
        </xdr:cNvPr>
        <xdr:cNvPicPr>
          <a:picLocks noChangeAspect="1"/>
        </xdr:cNvPicPr>
      </xdr:nvPicPr>
      <xdr:blipFill>
        <a:blip xmlns:r="http://schemas.openxmlformats.org/officeDocument/2006/relationships" r:embed="rId2" cstate="print"/>
        <a:stretch>
          <a:fillRect/>
        </a:stretch>
      </xdr:blipFill>
      <xdr:spPr>
        <a:xfrm>
          <a:off x="190500" y="57151"/>
          <a:ext cx="2000250" cy="693420"/>
        </a:xfrm>
        <a:prstGeom prst="rect">
          <a:avLst/>
        </a:prstGeom>
      </xdr:spPr>
    </xdr:pic>
    <xdr:clientData/>
  </xdr:twoCellAnchor>
  <xdr:twoCellAnchor>
    <xdr:from>
      <xdr:col>5</xdr:col>
      <xdr:colOff>628649</xdr:colOff>
      <xdr:row>3</xdr:row>
      <xdr:rowOff>85725</xdr:rowOff>
    </xdr:from>
    <xdr:to>
      <xdr:col>13</xdr:col>
      <xdr:colOff>561974</xdr:colOff>
      <xdr:row>18</xdr:row>
      <xdr:rowOff>161925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twitter.com/forexop" TargetMode="External"/><Relationship Id="rId7" Type="http://schemas.openxmlformats.org/officeDocument/2006/relationships/comments" Target="../comments1.xml"/><Relationship Id="rId2" Type="http://schemas.openxmlformats.org/officeDocument/2006/relationships/hyperlink" Target="https://facebook.com/forexop" TargetMode="External"/><Relationship Id="rId1" Type="http://schemas.openxmlformats.org/officeDocument/2006/relationships/hyperlink" Target="http://forexop.com/" TargetMode="External"/><Relationship Id="rId6" Type="http://schemas.openxmlformats.org/officeDocument/2006/relationships/vmlDrawing" Target="../drawings/vmlDrawing1.vm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34"/>
  <sheetViews>
    <sheetView tabSelected="1" workbookViewId="0">
      <selection activeCell="I23" sqref="I23"/>
    </sheetView>
  </sheetViews>
  <sheetFormatPr defaultRowHeight="15"/>
  <cols>
    <col min="1" max="1" width="34.42578125" style="4" customWidth="1"/>
    <col min="2" max="2" width="6.85546875" style="4" customWidth="1"/>
    <col min="3" max="3" width="14.85546875" style="4" bestFit="1" customWidth="1"/>
    <col min="4" max="4" width="19.140625" style="4" customWidth="1"/>
    <col min="5" max="5" width="12.5703125" style="4" customWidth="1"/>
    <col min="6" max="6" width="14.42578125" style="4" bestFit="1" customWidth="1"/>
    <col min="7" max="7" width="9.140625" style="4"/>
    <col min="8" max="8" width="9.85546875" style="4" bestFit="1" customWidth="1"/>
    <col min="9" max="9" width="9.5703125" style="4" bestFit="1" customWidth="1"/>
    <col min="10" max="10" width="9.140625" style="4"/>
    <col min="11" max="11" width="7" style="4" bestFit="1" customWidth="1"/>
    <col min="12" max="12" width="10.5703125" style="4" bestFit="1" customWidth="1"/>
    <col min="13" max="16384" width="9.140625" style="4"/>
  </cols>
  <sheetData>
    <row r="1" spans="1:14">
      <c r="A1" s="34"/>
      <c r="B1" s="36"/>
      <c r="C1" s="36"/>
      <c r="D1" s="36"/>
      <c r="E1" s="36"/>
      <c r="F1" s="37"/>
      <c r="G1" s="36"/>
      <c r="H1" s="36"/>
      <c r="I1" s="36"/>
      <c r="J1" s="36"/>
      <c r="K1" s="36"/>
      <c r="L1" s="36"/>
      <c r="M1" s="36"/>
      <c r="N1" s="34"/>
    </row>
    <row r="2" spans="1:14" ht="23.25">
      <c r="A2" s="34"/>
      <c r="B2" s="2" t="s">
        <v>10</v>
      </c>
      <c r="C2" s="36"/>
      <c r="D2" s="34"/>
      <c r="E2" s="1"/>
      <c r="F2" s="1"/>
      <c r="G2" s="1"/>
      <c r="H2" s="38" t="s">
        <v>91</v>
      </c>
      <c r="I2" s="39"/>
      <c r="J2" s="40" t="s">
        <v>92</v>
      </c>
      <c r="K2" s="43" t="s">
        <v>96</v>
      </c>
      <c r="L2" s="41" t="s">
        <v>94</v>
      </c>
      <c r="M2" s="43" t="s">
        <v>95</v>
      </c>
      <c r="N2" s="41" t="s">
        <v>93</v>
      </c>
    </row>
    <row r="3" spans="1:14">
      <c r="A3" s="34"/>
      <c r="B3" s="35"/>
      <c r="C3" s="36"/>
      <c r="D3" s="36"/>
      <c r="E3" s="36"/>
      <c r="F3" s="37"/>
      <c r="G3" s="36"/>
      <c r="H3" s="39"/>
      <c r="I3" s="39"/>
      <c r="J3" s="39"/>
      <c r="K3" s="39"/>
      <c r="L3" s="39"/>
      <c r="M3" s="42"/>
      <c r="N3" s="42"/>
    </row>
    <row r="4" spans="1:14" ht="18.75">
      <c r="A4" s="9" t="s">
        <v>98</v>
      </c>
      <c r="B4" s="9"/>
    </row>
    <row r="5" spans="1:14" ht="18.75">
      <c r="A5" s="17" t="s">
        <v>16</v>
      </c>
      <c r="B5" s="17"/>
      <c r="C5" s="44" t="s">
        <v>2</v>
      </c>
      <c r="D5" s="54"/>
    </row>
    <row r="6" spans="1:14" ht="18.75">
      <c r="A6" s="17" t="s">
        <v>18</v>
      </c>
      <c r="B6" s="17"/>
      <c r="C6" s="45">
        <v>100</v>
      </c>
      <c r="D6" s="54"/>
    </row>
    <row r="7" spans="1:14" ht="18.75">
      <c r="A7" s="17" t="s">
        <v>77</v>
      </c>
      <c r="B7" s="17"/>
      <c r="C7" s="46" t="s">
        <v>41</v>
      </c>
      <c r="D7" s="54"/>
    </row>
    <row r="8" spans="1:14" ht="18.75">
      <c r="A8" s="17" t="s">
        <v>33</v>
      </c>
      <c r="B8" s="17"/>
      <c r="C8" s="47" t="s">
        <v>35</v>
      </c>
      <c r="D8" s="54"/>
    </row>
    <row r="9" spans="1:14" ht="18.75">
      <c r="A9" s="17" t="s">
        <v>17</v>
      </c>
      <c r="B9" s="17"/>
      <c r="C9" s="48">
        <v>1</v>
      </c>
      <c r="D9" s="54"/>
    </row>
    <row r="10" spans="1:14" ht="18.75">
      <c r="A10" s="17" t="s">
        <v>101</v>
      </c>
      <c r="B10" s="17"/>
      <c r="C10" s="49">
        <v>180</v>
      </c>
      <c r="D10" s="49" t="s">
        <v>87</v>
      </c>
    </row>
    <row r="11" spans="1:14" ht="18.75">
      <c r="A11" s="17" t="s">
        <v>31</v>
      </c>
      <c r="B11" s="17"/>
      <c r="C11" s="48">
        <v>0.59</v>
      </c>
      <c r="D11" s="54"/>
    </row>
    <row r="12" spans="1:14" ht="18.75">
      <c r="A12" s="17" t="s">
        <v>32</v>
      </c>
      <c r="B12" s="17"/>
      <c r="C12" s="48">
        <v>-0.75800000000000001</v>
      </c>
      <c r="D12" s="54"/>
    </row>
    <row r="13" spans="1:14" ht="18.75">
      <c r="A13" s="17" t="s">
        <v>11</v>
      </c>
      <c r="B13" s="17"/>
      <c r="C13" s="44" t="s">
        <v>13</v>
      </c>
      <c r="D13" s="54"/>
    </row>
    <row r="14" spans="1:14" ht="18.75">
      <c r="A14" s="17" t="s">
        <v>19</v>
      </c>
      <c r="B14" s="17"/>
      <c r="C14" s="50">
        <v>92.5</v>
      </c>
      <c r="D14" s="54"/>
    </row>
    <row r="15" spans="1:14" ht="18.75">
      <c r="A15" s="17" t="s">
        <v>38</v>
      </c>
      <c r="B15" s="17"/>
      <c r="C15" s="50">
        <v>91.5</v>
      </c>
      <c r="D15" s="54"/>
    </row>
    <row r="16" spans="1:14" ht="18.75">
      <c r="A16" s="17" t="s">
        <v>102</v>
      </c>
      <c r="B16" s="17"/>
      <c r="C16" s="58">
        <v>2.5</v>
      </c>
      <c r="D16" s="30"/>
    </row>
    <row r="18" spans="1:13" ht="18.75">
      <c r="A18" s="19" t="s">
        <v>37</v>
      </c>
      <c r="B18" s="19"/>
      <c r="C18" s="19"/>
      <c r="D18" s="53">
        <f>C9*rLotSize/'Carry Trade'!C6</f>
        <v>10</v>
      </c>
      <c r="E18" s="52">
        <f>D18</f>
        <v>10</v>
      </c>
    </row>
    <row r="19" spans="1:13" ht="18.75">
      <c r="A19" s="18"/>
      <c r="B19" s="18"/>
      <c r="C19" s="18"/>
      <c r="D19" s="18"/>
      <c r="M19" s="23"/>
    </row>
    <row r="20" spans="1:13" ht="18.75">
      <c r="A20" s="19" t="s">
        <v>97</v>
      </c>
      <c r="B20" s="19"/>
      <c r="C20" s="19"/>
      <c r="D20" s="19"/>
      <c r="M20" s="23"/>
    </row>
    <row r="21" spans="1:13" ht="18.75">
      <c r="A21" s="20" t="s">
        <v>21</v>
      </c>
      <c r="B21" s="20"/>
      <c r="C21" s="20"/>
      <c r="D21" s="21">
        <f>INDEX(rSwapvals,MATCH(C13,Data!A8:A11,0),1)</f>
        <v>2.2962162162162163E-2</v>
      </c>
      <c r="M21" s="23"/>
    </row>
    <row r="22" spans="1:13" ht="18.75">
      <c r="A22" s="20" t="s">
        <v>22</v>
      </c>
      <c r="B22" s="20"/>
      <c r="C22" s="20"/>
      <c r="D22" s="21">
        <f>INDEX(rSwapvals,MATCH(C13,Data!A8:A11,0),2)</f>
        <v>-2.9500540540540542E-2</v>
      </c>
    </row>
    <row r="23" spans="1:13" ht="18.75">
      <c r="A23" s="20" t="s">
        <v>23</v>
      </c>
      <c r="B23" s="20"/>
      <c r="C23" s="20"/>
      <c r="D23" s="21">
        <f>INDEX(rSwapvals,MATCH(C13,Data!A8:A11,0),3)</f>
        <v>-3.2691891891891891E-3</v>
      </c>
      <c r="E23" s="51">
        <f>-D23</f>
        <v>3.2691891891891891E-3</v>
      </c>
    </row>
    <row r="24" spans="1:13" ht="18.75">
      <c r="A24" s="20" t="s">
        <v>108</v>
      </c>
      <c r="B24" s="20"/>
      <c r="C24" s="20"/>
      <c r="D24" s="60">
        <f>IF(rIntDays&lt;=0,"--",rIntDays)</f>
        <v>4.2372881355932313</v>
      </c>
      <c r="E24" s="61">
        <f>D24</f>
        <v>4.2372881355932313</v>
      </c>
      <c r="I24" s="8"/>
    </row>
    <row r="25" spans="1:13" ht="18.75">
      <c r="A25" s="62" t="s">
        <v>103</v>
      </c>
      <c r="B25" s="62"/>
      <c r="C25" s="62"/>
      <c r="D25" s="59">
        <f>IF(C8="long",D21,D22)-(C16*rPipVal/C14)/100000</f>
        <v>2.2691891891891892E-2</v>
      </c>
      <c r="E25" s="51">
        <f>D25</f>
        <v>2.2691891891891892E-2</v>
      </c>
    </row>
    <row r="26" spans="1:13">
      <c r="A26" s="51"/>
      <c r="B26" s="51"/>
      <c r="C26" s="51"/>
      <c r="D26" s="51"/>
      <c r="E26" s="51"/>
    </row>
    <row r="27" spans="1:13" ht="18.75">
      <c r="A27" s="19" t="s">
        <v>80</v>
      </c>
      <c r="B27" s="19"/>
      <c r="C27" s="19"/>
      <c r="D27" s="19"/>
    </row>
    <row r="28" spans="1:13" ht="18.75">
      <c r="A28" s="20" t="s">
        <v>99</v>
      </c>
      <c r="B28" s="20"/>
      <c r="C28" s="33"/>
      <c r="D28" s="22">
        <f>(C6+D30)/C6-1</f>
        <v>0.11481081081081079</v>
      </c>
    </row>
    <row r="29" spans="1:13" ht="18.75">
      <c r="A29" s="20" t="s">
        <v>100</v>
      </c>
      <c r="B29" s="20"/>
      <c r="C29" s="33"/>
      <c r="D29" s="22">
        <f>(D30/rHoldingPeriod*rDayCount/C6)</f>
        <v>0.22962162162162161</v>
      </c>
    </row>
    <row r="30" spans="1:13" ht="18.75">
      <c r="A30" s="20" t="s">
        <v>81</v>
      </c>
      <c r="B30" s="20"/>
      <c r="C30" s="33" t="str">
        <f>LEFT($C$7,3)</f>
        <v>AUD</v>
      </c>
      <c r="D30" s="29">
        <f>C9*Data!$B$14*(IF(C8="Long",D21,D22)*(rHoldingPeriod/rDayCount))</f>
        <v>11.481081081081081</v>
      </c>
      <c r="G30" s="7"/>
    </row>
    <row r="31" spans="1:13" ht="18.75">
      <c r="A31" s="20" t="s">
        <v>82</v>
      </c>
      <c r="B31" s="20"/>
      <c r="C31" s="33" t="str">
        <f>LEFT($C$7,3)</f>
        <v>AUD</v>
      </c>
      <c r="D31" s="29">
        <f>rLotSize*C9*(rHoldingPeriod/rDayCount)*D23</f>
        <v>-1.6345945945945946</v>
      </c>
      <c r="H31" s="57"/>
    </row>
    <row r="32" spans="1:13" ht="18.75">
      <c r="A32" s="20" t="s">
        <v>107</v>
      </c>
      <c r="B32" s="20"/>
      <c r="C32" s="33" t="str">
        <f>LEFT($C$7,3)</f>
        <v>AUD</v>
      </c>
      <c r="D32" s="29">
        <f>-C16*rPipVal*(1/rExRate)*(rLotSize/100000)</f>
        <v>-0.27027027027027029</v>
      </c>
      <c r="I32" s="57"/>
    </row>
    <row r="33" spans="1:9" ht="18.75">
      <c r="A33" s="20" t="s">
        <v>79</v>
      </c>
      <c r="B33" s="20"/>
      <c r="C33" s="33" t="str">
        <f>LEFT($C$7,3)</f>
        <v>AUD</v>
      </c>
      <c r="D33" s="29">
        <f>IF(ISNUMBER(C15),IF(C8="Long",C15-C14,C14-C15)/C15*rLotSize,0)</f>
        <v>-10.928961748633879</v>
      </c>
      <c r="F33" s="25"/>
    </row>
    <row r="34" spans="1:9" ht="18.75">
      <c r="A34" s="20" t="s">
        <v>83</v>
      </c>
      <c r="B34" s="20"/>
      <c r="C34" s="33" t="str">
        <f>LEFT($C$7,3)</f>
        <v>AUD</v>
      </c>
      <c r="D34" s="29">
        <f>D30+D33+D32</f>
        <v>0.28184906217693129</v>
      </c>
      <c r="G34" s="14"/>
      <c r="I34" s="8"/>
    </row>
  </sheetData>
  <sheetProtection password="9213" sheet="1" objects="1" scenarios="1"/>
  <conditionalFormatting sqref="E23">
    <cfRule type="iconSet" priority="4">
      <iconSet iconSet="3Symbols2" reverse="1">
        <cfvo type="percent" val="0"/>
        <cfvo type="num" val="6.0000000000000001E-3"/>
        <cfvo type="num" val="7.4999999999999997E-3"/>
      </iconSet>
    </cfRule>
  </conditionalFormatting>
  <conditionalFormatting sqref="E18">
    <cfRule type="iconSet" priority="3">
      <iconSet iconSet="3Symbols2" reverse="1">
        <cfvo type="percent" val="0"/>
        <cfvo type="num" val="25"/>
        <cfvo type="num" val="50"/>
      </iconSet>
    </cfRule>
  </conditionalFormatting>
  <conditionalFormatting sqref="E25:E26 A26:D26">
    <cfRule type="iconSet" priority="2">
      <iconSet iconSet="3Symbols2">
        <cfvo type="percent" val="0"/>
        <cfvo type="num" val="0"/>
        <cfvo type="num" val="0.02"/>
      </iconSet>
    </cfRule>
  </conditionalFormatting>
  <conditionalFormatting sqref="E24">
    <cfRule type="iconSet" priority="1">
      <iconSet iconSet="3Symbols2" reverse="1">
        <cfvo type="percent" val="0"/>
        <cfvo type="num" val="5"/>
        <cfvo type="num" val="10"/>
      </iconSet>
    </cfRule>
  </conditionalFormatting>
  <dataValidations count="7">
    <dataValidation type="list" allowBlank="1" showInputMessage="1" showErrorMessage="1" sqref="C8">
      <formula1>rTradeDir</formula1>
    </dataValidation>
    <dataValidation type="list" allowBlank="1" showInputMessage="1" showErrorMessage="1" sqref="C5">
      <formula1>rAccounts</formula1>
    </dataValidation>
    <dataValidation type="decimal" operator="greaterThan" allowBlank="1" showInputMessage="1" showErrorMessage="1" sqref="C14:C15 C6 C9:C10">
      <formula1>0</formula1>
    </dataValidation>
    <dataValidation type="list" allowBlank="1" showInputMessage="1" showErrorMessage="1" sqref="C13">
      <formula1>rSwap</formula1>
    </dataValidation>
    <dataValidation type="list" operator="greaterThan" allowBlank="1" showInputMessage="1" showErrorMessage="1" sqref="C7">
      <formula1>rSymbols</formula1>
    </dataValidation>
    <dataValidation type="list" allowBlank="1" showInputMessage="1" showErrorMessage="1" sqref="D10">
      <formula1>rPeriod</formula1>
    </dataValidation>
    <dataValidation type="decimal" operator="greaterThanOrEqual" allowBlank="1" showInputMessage="1" showErrorMessage="1" sqref="C16">
      <formula1>0</formula1>
    </dataValidation>
  </dataValidations>
  <hyperlinks>
    <hyperlink ref="J2" r:id="rId1"/>
    <hyperlink ref="L2" r:id="rId2"/>
    <hyperlink ref="N2" r:id="rId3"/>
  </hyperlinks>
  <pageMargins left="0.7" right="0.7" top="0.75" bottom="0.75" header="0.3" footer="0.3"/>
  <pageSetup paperSize="9" orientation="portrait" r:id="rId4"/>
  <drawing r:id="rId5"/>
  <legacyDrawing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workbookViewId="0">
      <selection activeCell="A10" sqref="A10"/>
    </sheetView>
  </sheetViews>
  <sheetFormatPr defaultRowHeight="12.75"/>
  <cols>
    <col min="1" max="1" width="176.42578125" style="10" customWidth="1"/>
    <col min="2" max="16384" width="9.140625" style="10"/>
  </cols>
  <sheetData>
    <row r="1" spans="1:1" ht="27">
      <c r="A1" s="13" t="s">
        <v>9</v>
      </c>
    </row>
    <row r="2" spans="1:1" ht="255">
      <c r="A2" s="12" t="s">
        <v>8</v>
      </c>
    </row>
    <row r="3" spans="1:1" ht="20.25">
      <c r="A3" s="11" t="s">
        <v>7</v>
      </c>
    </row>
  </sheetData>
  <sheetProtection password="9213" sheet="1" objects="1" scenarios="1" selectLockedCells="1" selectUnlockedCells="1"/>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7"/>
  <sheetViews>
    <sheetView workbookViewId="0">
      <selection activeCell="B18" sqref="B18"/>
    </sheetView>
  </sheetViews>
  <sheetFormatPr defaultRowHeight="15"/>
  <cols>
    <col min="1" max="1" width="9.140625" style="4"/>
    <col min="2" max="2" width="15" style="4" customWidth="1"/>
    <col min="3" max="3" width="9.140625" style="4"/>
    <col min="4" max="4" width="10.5703125" style="4" bestFit="1" customWidth="1"/>
    <col min="5" max="5" width="23.28515625" style="4" bestFit="1" customWidth="1"/>
    <col min="6" max="16384" width="9.140625" style="4"/>
  </cols>
  <sheetData>
    <row r="1" spans="1:13">
      <c r="A1" s="3" t="s">
        <v>4</v>
      </c>
      <c r="B1" s="3" t="s">
        <v>5</v>
      </c>
      <c r="C1" s="3" t="s">
        <v>6</v>
      </c>
      <c r="E1" s="3" t="s">
        <v>11</v>
      </c>
      <c r="G1" s="4" t="s">
        <v>20</v>
      </c>
      <c r="I1" s="4" t="s">
        <v>34</v>
      </c>
      <c r="K1" s="4" t="s">
        <v>86</v>
      </c>
      <c r="M1" s="4" t="s">
        <v>104</v>
      </c>
    </row>
    <row r="2" spans="1:13">
      <c r="A2" s="4" t="s">
        <v>0</v>
      </c>
      <c r="B2" s="5">
        <v>100000</v>
      </c>
      <c r="C2" s="4">
        <f>B2/$B$2</f>
        <v>1</v>
      </c>
      <c r="E2" s="4" t="s">
        <v>12</v>
      </c>
      <c r="G2" s="4">
        <v>10</v>
      </c>
      <c r="I2" s="4" t="s">
        <v>35</v>
      </c>
      <c r="K2" s="4" t="s">
        <v>87</v>
      </c>
      <c r="M2" s="4">
        <v>360</v>
      </c>
    </row>
    <row r="3" spans="1:13">
      <c r="A3" s="4" t="s">
        <v>1</v>
      </c>
      <c r="B3" s="5">
        <f>$B$2/10</f>
        <v>10000</v>
      </c>
      <c r="C3" s="4">
        <f>B3/$B$2</f>
        <v>0.1</v>
      </c>
      <c r="E3" s="4" t="s">
        <v>13</v>
      </c>
      <c r="G3" s="4">
        <v>1000</v>
      </c>
      <c r="I3" s="4" t="s">
        <v>36</v>
      </c>
      <c r="K3" s="4" t="s">
        <v>88</v>
      </c>
    </row>
    <row r="4" spans="1:13">
      <c r="A4" s="4" t="s">
        <v>2</v>
      </c>
      <c r="B4" s="5">
        <f>$B$2/100</f>
        <v>1000</v>
      </c>
      <c r="C4" s="4">
        <f>B4/$B$2</f>
        <v>0.01</v>
      </c>
      <c r="E4" s="4" t="s">
        <v>14</v>
      </c>
      <c r="K4" s="4" t="s">
        <v>89</v>
      </c>
    </row>
    <row r="5" spans="1:13">
      <c r="A5" s="4" t="s">
        <v>3</v>
      </c>
      <c r="B5" s="5">
        <f>$B$2/1000</f>
        <v>100</v>
      </c>
      <c r="C5" s="4">
        <f>B5/$B$2</f>
        <v>1E-3</v>
      </c>
      <c r="E5" s="4" t="s">
        <v>15</v>
      </c>
    </row>
    <row r="6" spans="1:13">
      <c r="B6" s="5"/>
    </row>
    <row r="7" spans="1:13">
      <c r="A7" s="3"/>
      <c r="B7" s="3" t="s">
        <v>26</v>
      </c>
      <c r="C7" s="3" t="s">
        <v>27</v>
      </c>
      <c r="D7" s="3"/>
    </row>
    <row r="8" spans="1:13">
      <c r="A8" s="3" t="s">
        <v>24</v>
      </c>
      <c r="B8" s="15">
        <f>'Carry Trade'!C11*(1/rExRate)*(rPipVal/10)*rDayCount/100000</f>
        <v>2.2962162162162166E-3</v>
      </c>
      <c r="C8" s="15">
        <f>'Carry Trade'!C12*(1/rExRate)*(rPipVal/10)*rDayCount/100000</f>
        <v>-2.9500540540540543E-3</v>
      </c>
      <c r="D8" s="15">
        <f>AVERAGE(B8,C8)</f>
        <v>-3.2691891891891887E-4</v>
      </c>
      <c r="G8" s="4" t="s">
        <v>84</v>
      </c>
      <c r="H8" s="4" t="s">
        <v>85</v>
      </c>
    </row>
    <row r="9" spans="1:13">
      <c r="A9" s="3" t="s">
        <v>25</v>
      </c>
      <c r="B9" s="15">
        <f>'Carry Trade'!C11*(1/rExRate)*(rPipVal)*rDayCount/100000</f>
        <v>2.2962162162162163E-2</v>
      </c>
      <c r="C9" s="15">
        <f>'Carry Trade'!C12*(1/rExRate)*(rPipVal)*rDayCount/100000</f>
        <v>-2.9500540540540542E-2</v>
      </c>
      <c r="D9" s="15">
        <f>AVERAGE(B9,C9)</f>
        <v>-3.2691891891891891E-3</v>
      </c>
      <c r="G9" s="4">
        <v>1</v>
      </c>
      <c r="H9" s="4">
        <v>10</v>
      </c>
    </row>
    <row r="10" spans="1:13">
      <c r="A10" s="3" t="s">
        <v>30</v>
      </c>
      <c r="B10" s="15">
        <f>'Carry Trade'!C11*rDayCount/B14</f>
        <v>0.21239999999999998</v>
      </c>
      <c r="C10" s="15">
        <f>'Carry Trade'!C12*rDayCount/B14</f>
        <v>-0.27288000000000001</v>
      </c>
      <c r="D10" s="15">
        <f>AVERAGE(B10,C10)</f>
        <v>-3.0240000000000017E-2</v>
      </c>
      <c r="F10" s="4">
        <v>1</v>
      </c>
      <c r="G10" s="8">
        <f>F10*'Carry Trade'!$C$10/$H$9</f>
        <v>18</v>
      </c>
      <c r="H10" s="28">
        <f t="shared" ref="H10:H19" si="0">TRUNC(G10)</f>
        <v>18</v>
      </c>
      <c r="I10" s="32">
        <f>H10*'Carry Trade'!$D$30/'Carry Trade'!$C$10</f>
        <v>1.1481081081081081</v>
      </c>
      <c r="J10" s="32">
        <f>H10*'Carry Trade'!$D$33/'Carry Trade'!$C$10</f>
        <v>-1.0928961748633879</v>
      </c>
      <c r="K10" s="32">
        <f t="shared" ref="K10:K19" si="1">I10+J10</f>
        <v>5.521193324472029E-2</v>
      </c>
    </row>
    <row r="11" spans="1:13">
      <c r="A11" s="3" t="s">
        <v>29</v>
      </c>
      <c r="B11" s="15">
        <f>'Carry Trade'!C11*(1/rExRate)*rDayCount/B14</f>
        <v>2.2962162162162162E-3</v>
      </c>
      <c r="C11" s="15">
        <f>'Carry Trade'!C12*(1/rExRate)*rDayCount/B14</f>
        <v>-2.9500540540540543E-3</v>
      </c>
      <c r="D11" s="15">
        <f>AVERAGE(B11,C11)</f>
        <v>-3.2691891891891908E-4</v>
      </c>
      <c r="F11" s="4">
        <f t="shared" ref="F11:F19" si="2">$G$9+F10</f>
        <v>2</v>
      </c>
      <c r="G11" s="8">
        <f>F11*'Carry Trade'!$C$10/$H$9</f>
        <v>36</v>
      </c>
      <c r="H11" s="28">
        <f t="shared" si="0"/>
        <v>36</v>
      </c>
      <c r="I11" s="32">
        <f>H11*'Carry Trade'!$D$30/'Carry Trade'!$C$10</f>
        <v>2.2962162162162163</v>
      </c>
      <c r="J11" s="32">
        <f>H11*'Carry Trade'!$D$33/'Carry Trade'!$C$10</f>
        <v>-2.1857923497267757</v>
      </c>
      <c r="K11" s="32">
        <f t="shared" si="1"/>
        <v>0.11042386648944058</v>
      </c>
    </row>
    <row r="12" spans="1:13">
      <c r="A12" s="3" t="s">
        <v>105</v>
      </c>
      <c r="B12" s="3"/>
      <c r="C12" s="56">
        <f>'Carry Trade'!C16*(1/rExRate)*rPipVal/100000</f>
        <v>2.7027027027027027E-4</v>
      </c>
      <c r="D12" s="3"/>
      <c r="F12" s="4">
        <f t="shared" si="2"/>
        <v>3</v>
      </c>
      <c r="G12" s="8">
        <f>F12*'Carry Trade'!$C$10/$H$9</f>
        <v>54</v>
      </c>
      <c r="H12" s="28">
        <f t="shared" si="0"/>
        <v>54</v>
      </c>
      <c r="I12" s="32">
        <f>H12*'Carry Trade'!$D$30/'Carry Trade'!$C$10</f>
        <v>3.4443243243243242</v>
      </c>
      <c r="J12" s="32">
        <f>H12*'Carry Trade'!$D$33/'Carry Trade'!$C$10</f>
        <v>-3.278688524590164</v>
      </c>
      <c r="K12" s="32">
        <f t="shared" si="1"/>
        <v>0.16563579973416021</v>
      </c>
    </row>
    <row r="13" spans="1:13">
      <c r="A13" s="3"/>
      <c r="B13" s="3"/>
      <c r="C13" s="3"/>
      <c r="D13" s="3"/>
      <c r="F13" s="4">
        <f t="shared" si="2"/>
        <v>4</v>
      </c>
      <c r="G13" s="8">
        <f>F13*'Carry Trade'!$C$10/$H$9</f>
        <v>72</v>
      </c>
      <c r="H13" s="28">
        <f t="shared" si="0"/>
        <v>72</v>
      </c>
      <c r="I13" s="32">
        <f>H13*'Carry Trade'!$D$30/'Carry Trade'!$C$10</f>
        <v>4.5924324324324326</v>
      </c>
      <c r="J13" s="32">
        <f>H13*'Carry Trade'!$D$33/'Carry Trade'!$C$10</f>
        <v>-4.3715846994535514</v>
      </c>
      <c r="K13" s="32">
        <f t="shared" si="1"/>
        <v>0.22084773297888116</v>
      </c>
    </row>
    <row r="14" spans="1:13">
      <c r="A14" s="3" t="s">
        <v>28</v>
      </c>
      <c r="B14" s="16">
        <f>IF('Carry Trade'!C5="Standard",Data!B2,IF('Carry Trade'!C5="Mini",Data!B3,IF('Carry Trade'!C5="Micro",Data!B4,Data!B5)))</f>
        <v>1000</v>
      </c>
      <c r="C14" s="3"/>
      <c r="D14" s="3"/>
      <c r="F14" s="4">
        <f t="shared" si="2"/>
        <v>5</v>
      </c>
      <c r="G14" s="8">
        <f>F14*'Carry Trade'!$C$10/$H$9</f>
        <v>90</v>
      </c>
      <c r="H14" s="28">
        <f t="shared" si="0"/>
        <v>90</v>
      </c>
      <c r="I14" s="32">
        <f>H14*'Carry Trade'!$D$30/'Carry Trade'!$C$10</f>
        <v>5.7405405405405405</v>
      </c>
      <c r="J14" s="32">
        <f>H14*'Carry Trade'!$D$33/'Carry Trade'!$C$10</f>
        <v>-5.4644808743169397</v>
      </c>
      <c r="K14" s="32">
        <f t="shared" si="1"/>
        <v>0.27605966622360079</v>
      </c>
    </row>
    <row r="15" spans="1:13">
      <c r="A15" s="24" t="s">
        <v>78</v>
      </c>
      <c r="B15" s="3">
        <f>INDEX(rSymbolData,MATCH('Carry Trade'!$C$7,rSymbols,0),2)</f>
        <v>1000</v>
      </c>
      <c r="C15" s="7"/>
      <c r="D15" s="5"/>
      <c r="F15" s="4">
        <f t="shared" si="2"/>
        <v>6</v>
      </c>
      <c r="G15" s="8">
        <f>F15*'Carry Trade'!$C$10/$H$9</f>
        <v>108</v>
      </c>
      <c r="H15" s="28">
        <f t="shared" si="0"/>
        <v>108</v>
      </c>
      <c r="I15" s="32">
        <f>H15*'Carry Trade'!$D$30/'Carry Trade'!$C$10</f>
        <v>6.8886486486486485</v>
      </c>
      <c r="J15" s="32">
        <f>H15*'Carry Trade'!$D$33/'Carry Trade'!$C$10</f>
        <v>-6.557377049180328</v>
      </c>
      <c r="K15" s="32">
        <f t="shared" si="1"/>
        <v>0.33127159946832041</v>
      </c>
    </row>
    <row r="16" spans="1:13">
      <c r="A16" s="24" t="s">
        <v>90</v>
      </c>
      <c r="B16" s="31">
        <f>IF('Carry Trade'!D10="days",'Carry Trade'!C10,IF('Carry Trade'!D10="months",'Carry Trade'!C10*(365/12),'Carry Trade'!C10*365))</f>
        <v>180</v>
      </c>
      <c r="C16" s="7"/>
      <c r="D16" s="5"/>
      <c r="F16" s="4">
        <f t="shared" si="2"/>
        <v>7</v>
      </c>
      <c r="G16" s="8">
        <f>F16*'Carry Trade'!$C$10/$H$9</f>
        <v>126</v>
      </c>
      <c r="H16" s="28">
        <f t="shared" si="0"/>
        <v>126</v>
      </c>
      <c r="I16" s="32">
        <f>H16*'Carry Trade'!$D$30/'Carry Trade'!$C$10</f>
        <v>8.0367567567567555</v>
      </c>
      <c r="J16" s="32">
        <f>H16*'Carry Trade'!$D$33/'Carry Trade'!$C$10</f>
        <v>-7.6502732240437155</v>
      </c>
      <c r="K16" s="32">
        <f t="shared" si="1"/>
        <v>0.38648353271304003</v>
      </c>
    </row>
    <row r="17" spans="1:11">
      <c r="A17" s="24" t="s">
        <v>106</v>
      </c>
      <c r="B17" s="55">
        <f>'Carry Trade'!C14</f>
        <v>92.5</v>
      </c>
      <c r="C17" s="7"/>
      <c r="D17" s="5"/>
      <c r="F17" s="4">
        <f t="shared" si="2"/>
        <v>8</v>
      </c>
      <c r="G17" s="8">
        <f>F17*'Carry Trade'!$C$10/$H$9</f>
        <v>144</v>
      </c>
      <c r="H17" s="28">
        <f t="shared" si="0"/>
        <v>144</v>
      </c>
      <c r="I17" s="32">
        <f>H17*'Carry Trade'!$D$30/'Carry Trade'!$C$10</f>
        <v>9.1848648648648652</v>
      </c>
      <c r="J17" s="32">
        <f>H17*'Carry Trade'!$D$33/'Carry Trade'!$C$10</f>
        <v>-8.7431693989071029</v>
      </c>
      <c r="K17" s="32">
        <f t="shared" si="1"/>
        <v>0.44169546595776232</v>
      </c>
    </row>
    <row r="18" spans="1:11">
      <c r="A18" s="24" t="s">
        <v>109</v>
      </c>
      <c r="B18" s="55">
        <f>('Carry Trade'!D21-'Carry Trade'!D25)/IF('Carry Trade'!C8="long",'Carry Trade'!D21,'Carry Trade'!D22)*rDayCount</f>
        <v>4.2372881355932313</v>
      </c>
      <c r="C18" s="7"/>
      <c r="D18" s="5"/>
      <c r="F18" s="4">
        <f t="shared" si="2"/>
        <v>9</v>
      </c>
      <c r="G18" s="8">
        <f>F18*'Carry Trade'!$C$10/$H$9</f>
        <v>162</v>
      </c>
      <c r="H18" s="28">
        <f t="shared" si="0"/>
        <v>162</v>
      </c>
      <c r="I18" s="32">
        <f>H18*'Carry Trade'!$D$30/'Carry Trade'!$C$10</f>
        <v>10.332972972972973</v>
      </c>
      <c r="J18" s="32">
        <f>H18*'Carry Trade'!$D$33/'Carry Trade'!$C$10</f>
        <v>-9.8360655737704903</v>
      </c>
      <c r="K18" s="32">
        <f t="shared" si="1"/>
        <v>0.49690739920248284</v>
      </c>
    </row>
    <row r="19" spans="1:11">
      <c r="A19" s="24"/>
      <c r="B19" s="55"/>
      <c r="C19" s="7"/>
      <c r="D19" s="5"/>
      <c r="F19" s="4">
        <f t="shared" si="2"/>
        <v>10</v>
      </c>
      <c r="G19" s="8">
        <f>F19*'Carry Trade'!$C$10/$H$9</f>
        <v>180</v>
      </c>
      <c r="H19" s="28">
        <f t="shared" si="0"/>
        <v>180</v>
      </c>
      <c r="I19" s="32">
        <f>H19*'Carry Trade'!$D$30/'Carry Trade'!$C$10</f>
        <v>11.481081081081081</v>
      </c>
      <c r="J19" s="32">
        <f>H19*'Carry Trade'!$D$33/'Carry Trade'!$C$10</f>
        <v>-10.928961748633879</v>
      </c>
      <c r="K19" s="32">
        <f t="shared" si="1"/>
        <v>0.55211933244720157</v>
      </c>
    </row>
    <row r="20" spans="1:11">
      <c r="A20" s="8" t="s">
        <v>76</v>
      </c>
      <c r="B20" s="6" t="s">
        <v>20</v>
      </c>
      <c r="C20" s="7"/>
      <c r="D20" s="5"/>
    </row>
    <row r="21" spans="1:11">
      <c r="A21" t="s">
        <v>39</v>
      </c>
      <c r="B21">
        <v>10</v>
      </c>
      <c r="C21" s="7"/>
      <c r="D21" s="5"/>
      <c r="F21" s="27"/>
      <c r="G21" s="4" t="str">
        <f>"Profit/Loss in "&amp;'Carry Trade'!C30</f>
        <v>Profit/Loss in AUD</v>
      </c>
    </row>
    <row r="22" spans="1:11">
      <c r="A22" t="s">
        <v>40</v>
      </c>
      <c r="B22">
        <v>10</v>
      </c>
      <c r="C22" s="7"/>
      <c r="D22" s="5"/>
      <c r="G22" s="4" t="str">
        <f>"Carry Trade - "&amp;'Carry Trade'!C7</f>
        <v>Carry Trade - AUDJPY</v>
      </c>
    </row>
    <row r="23" spans="1:11">
      <c r="A23" t="s">
        <v>41</v>
      </c>
      <c r="B23">
        <v>1000</v>
      </c>
      <c r="C23" s="7"/>
      <c r="D23" s="5"/>
      <c r="F23" s="26"/>
      <c r="G23" s="4" t="str">
        <f>"Holding Period - "&amp;'Carry Trade'!D10</f>
        <v>Holding Period - Days</v>
      </c>
    </row>
    <row r="24" spans="1:11">
      <c r="A24" t="s">
        <v>42</v>
      </c>
      <c r="B24">
        <v>10</v>
      </c>
      <c r="C24" s="7"/>
      <c r="D24" s="5"/>
    </row>
    <row r="25" spans="1:11">
      <c r="A25" t="s">
        <v>43</v>
      </c>
      <c r="B25">
        <v>10</v>
      </c>
      <c r="C25" s="7"/>
      <c r="D25" s="5"/>
    </row>
    <row r="26" spans="1:11">
      <c r="A26" t="s">
        <v>44</v>
      </c>
      <c r="B26">
        <v>10</v>
      </c>
      <c r="C26" s="7"/>
      <c r="D26" s="5"/>
    </row>
    <row r="27" spans="1:11">
      <c r="A27" t="s">
        <v>45</v>
      </c>
      <c r="B27">
        <v>10</v>
      </c>
      <c r="C27" s="7"/>
      <c r="D27" s="5"/>
    </row>
    <row r="28" spans="1:11">
      <c r="A28" t="s">
        <v>46</v>
      </c>
      <c r="B28">
        <v>1000</v>
      </c>
      <c r="C28" s="7"/>
      <c r="D28" s="5"/>
    </row>
    <row r="29" spans="1:11">
      <c r="A29" t="s">
        <v>47</v>
      </c>
      <c r="B29">
        <v>1000</v>
      </c>
      <c r="C29" s="7"/>
      <c r="D29" s="5"/>
    </row>
    <row r="30" spans="1:11">
      <c r="A30" t="s">
        <v>48</v>
      </c>
      <c r="B30">
        <v>10</v>
      </c>
      <c r="C30" s="7"/>
      <c r="D30" s="5"/>
    </row>
    <row r="31" spans="1:11">
      <c r="A31" t="s">
        <v>49</v>
      </c>
      <c r="B31">
        <v>10</v>
      </c>
      <c r="C31" s="7"/>
      <c r="D31" s="5"/>
    </row>
    <row r="32" spans="1:11">
      <c r="A32" t="s">
        <v>50</v>
      </c>
      <c r="B32">
        <v>10</v>
      </c>
      <c r="C32" s="7"/>
      <c r="D32" s="5"/>
    </row>
    <row r="33" spans="1:4">
      <c r="A33" t="s">
        <v>51</v>
      </c>
      <c r="B33">
        <v>10</v>
      </c>
      <c r="C33" s="7"/>
      <c r="D33" s="5"/>
    </row>
    <row r="34" spans="1:4">
      <c r="A34" t="s">
        <v>52</v>
      </c>
      <c r="B34">
        <v>10</v>
      </c>
      <c r="C34" s="7"/>
      <c r="D34" s="5"/>
    </row>
    <row r="35" spans="1:4">
      <c r="A35" t="s">
        <v>53</v>
      </c>
      <c r="B35">
        <v>10</v>
      </c>
      <c r="C35" s="7"/>
      <c r="D35" s="5"/>
    </row>
    <row r="36" spans="1:4">
      <c r="A36" t="s">
        <v>54</v>
      </c>
      <c r="B36">
        <v>1000</v>
      </c>
      <c r="C36" s="7"/>
      <c r="D36" s="5"/>
    </row>
    <row r="37" spans="1:4">
      <c r="A37" t="s">
        <v>55</v>
      </c>
      <c r="B37">
        <v>10</v>
      </c>
      <c r="C37" s="7"/>
      <c r="D37" s="5"/>
    </row>
    <row r="38" spans="1:4">
      <c r="A38" t="s">
        <v>56</v>
      </c>
      <c r="B38">
        <v>10</v>
      </c>
      <c r="C38" s="7"/>
      <c r="D38" s="5"/>
    </row>
    <row r="39" spans="1:4">
      <c r="A39" t="s">
        <v>57</v>
      </c>
      <c r="B39">
        <v>10</v>
      </c>
      <c r="C39" s="7"/>
      <c r="D39" s="5"/>
    </row>
    <row r="40" spans="1:4">
      <c r="A40" t="s">
        <v>58</v>
      </c>
      <c r="B40">
        <v>10</v>
      </c>
      <c r="C40" s="7"/>
      <c r="D40" s="5"/>
    </row>
    <row r="41" spans="1:4">
      <c r="A41" t="s">
        <v>59</v>
      </c>
      <c r="B41">
        <v>10</v>
      </c>
      <c r="C41" s="7"/>
      <c r="D41" s="5"/>
    </row>
    <row r="42" spans="1:4">
      <c r="A42" t="s">
        <v>60</v>
      </c>
      <c r="B42">
        <v>10</v>
      </c>
      <c r="C42" s="7"/>
      <c r="D42" s="5"/>
    </row>
    <row r="43" spans="1:4">
      <c r="A43" t="s">
        <v>61</v>
      </c>
      <c r="B43">
        <v>1000</v>
      </c>
      <c r="C43" s="7"/>
      <c r="D43" s="5"/>
    </row>
    <row r="44" spans="1:4">
      <c r="A44" t="s">
        <v>62</v>
      </c>
      <c r="B44">
        <v>10</v>
      </c>
      <c r="C44" s="7"/>
      <c r="D44" s="5"/>
    </row>
    <row r="45" spans="1:4">
      <c r="A45" t="s">
        <v>63</v>
      </c>
      <c r="B45">
        <v>10</v>
      </c>
    </row>
    <row r="46" spans="1:4">
      <c r="A46" t="s">
        <v>64</v>
      </c>
      <c r="B46">
        <v>10</v>
      </c>
    </row>
    <row r="47" spans="1:4">
      <c r="A47" t="s">
        <v>65</v>
      </c>
      <c r="B47">
        <v>10</v>
      </c>
    </row>
    <row r="48" spans="1:4">
      <c r="A48" t="s">
        <v>66</v>
      </c>
      <c r="B48">
        <v>10</v>
      </c>
    </row>
    <row r="49" spans="1:2">
      <c r="A49" t="s">
        <v>67</v>
      </c>
      <c r="B49">
        <v>1000</v>
      </c>
    </row>
    <row r="50" spans="1:2">
      <c r="A50" t="s">
        <v>68</v>
      </c>
      <c r="B50">
        <v>10</v>
      </c>
    </row>
    <row r="51" spans="1:2">
      <c r="A51" t="s">
        <v>69</v>
      </c>
      <c r="B51">
        <v>10</v>
      </c>
    </row>
    <row r="52" spans="1:2">
      <c r="A52" t="s">
        <v>70</v>
      </c>
      <c r="B52">
        <v>1000</v>
      </c>
    </row>
    <row r="53" spans="1:2">
      <c r="A53" t="s">
        <v>71</v>
      </c>
      <c r="B53">
        <v>10</v>
      </c>
    </row>
    <row r="54" spans="1:2">
      <c r="A54" t="s">
        <v>72</v>
      </c>
      <c r="B54">
        <v>10</v>
      </c>
    </row>
    <row r="55" spans="1:2">
      <c r="A55" t="s">
        <v>73</v>
      </c>
      <c r="B55">
        <v>10</v>
      </c>
    </row>
    <row r="56" spans="1:2">
      <c r="A56" t="s">
        <v>74</v>
      </c>
      <c r="B56">
        <v>1000</v>
      </c>
    </row>
    <row r="57" spans="1:2">
      <c r="A57" t="s">
        <v>75</v>
      </c>
      <c r="B57">
        <v>10</v>
      </c>
    </row>
  </sheetData>
  <sheetProtection password="9213" sheet="1" objects="1" scenarios="1" selectLockedCells="1" selectUnlockedCells="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14</vt:i4>
      </vt:variant>
    </vt:vector>
  </HeadingPairs>
  <TitlesOfParts>
    <vt:vector size="17" baseType="lpstr">
      <vt:lpstr>Carry Trade</vt:lpstr>
      <vt:lpstr>Disclaimer</vt:lpstr>
      <vt:lpstr>Data</vt:lpstr>
      <vt:lpstr>rAccounts</vt:lpstr>
      <vt:lpstr>rDayCount</vt:lpstr>
      <vt:lpstr>rExRate</vt:lpstr>
      <vt:lpstr>rHoldingPeriod</vt:lpstr>
      <vt:lpstr>rIntDays</vt:lpstr>
      <vt:lpstr>rLotSize</vt:lpstr>
      <vt:lpstr>rPeriod</vt:lpstr>
      <vt:lpstr>rPips</vt:lpstr>
      <vt:lpstr>rPipVal</vt:lpstr>
      <vt:lpstr>rSwap</vt:lpstr>
      <vt:lpstr>rSwapvals</vt:lpstr>
      <vt:lpstr>rSymbolData</vt:lpstr>
      <vt:lpstr>rSymbols</vt:lpstr>
      <vt:lpstr>rTradeDir</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2014-01-01T09:52:42Z</dcterms:created>
  <dcterms:modified xsi:type="dcterms:W3CDTF">2018-02-12T14:03:22Z</dcterms:modified>
</cp:coreProperties>
</file>