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30" windowWidth="22035" windowHeight="10815"/>
  </bookViews>
  <sheets>
    <sheet name="Options pricer" sheetId="1" r:id="rId1"/>
    <sheet name="Disclaimer" sheetId="4" r:id="rId2"/>
  </sheets>
  <definedNames>
    <definedName name="d_1">'Options pricer'!$C$18</definedName>
    <definedName name="d_2">'Options pricer'!$C$19</definedName>
    <definedName name="N_d1">'Options pricer'!$F$18</definedName>
    <definedName name="N_d1m">'Options pricer'!$G$18</definedName>
    <definedName name="N_d2">'Options pricer'!$F$19</definedName>
    <definedName name="N_d2m">'Options pricer'!$G$19</definedName>
    <definedName name="net_rate">'Options pricer'!$C$15</definedName>
    <definedName name="r_d">'Options pricer'!$C$11</definedName>
    <definedName name="r_eqt">'Options pricer'!$L$10</definedName>
    <definedName name="r_f">'Options pricer'!$C$12</definedName>
    <definedName name="S">'Options pricer'!$C$9</definedName>
    <definedName name="sigma">'Options pricer'!$C$14</definedName>
    <definedName name="T">'Options pricer'!$C$16</definedName>
    <definedName name="X">'Options pricer'!$C$10</definedName>
  </definedNames>
  <calcPr calcId="145621"/>
</workbook>
</file>

<file path=xl/calcChain.xml><?xml version="1.0" encoding="utf-8"?>
<calcChain xmlns="http://schemas.openxmlformats.org/spreadsheetml/2006/main">
  <c r="H23" i="1" l="1"/>
  <c r="H22" i="1"/>
  <c r="J23" i="1"/>
  <c r="J22" i="1"/>
  <c r="D8" i="1" l="1"/>
  <c r="C29" i="1" l="1"/>
  <c r="C16" i="1"/>
  <c r="L10" i="1" s="1"/>
  <c r="D21" i="1"/>
  <c r="C21" i="1"/>
  <c r="B12" i="1"/>
  <c r="B11" i="1"/>
  <c r="C7" i="1"/>
  <c r="B9" i="1" s="1"/>
  <c r="C15" i="1"/>
  <c r="B22" i="1" l="1"/>
  <c r="B23" i="1"/>
  <c r="B14" i="1"/>
  <c r="C18" i="1" l="1"/>
  <c r="J12" i="1" l="1"/>
  <c r="I12" i="1"/>
  <c r="J11" i="1"/>
  <c r="I11" i="1"/>
  <c r="G18" i="1"/>
  <c r="C19" i="1"/>
  <c r="F18" i="1"/>
  <c r="F19" i="1" l="1"/>
  <c r="G19" i="1"/>
  <c r="J13" i="1" s="1"/>
  <c r="E23" i="1" l="1"/>
  <c r="C23" i="1" s="1"/>
  <c r="I23" i="1" s="1"/>
  <c r="E22" i="1"/>
  <c r="C22" i="1" s="1"/>
  <c r="D22" i="1" s="1"/>
  <c r="I13" i="1"/>
  <c r="D23" i="1" l="1"/>
  <c r="I22" i="1"/>
</calcChain>
</file>

<file path=xl/comments1.xml><?xml version="1.0" encoding="utf-8"?>
<comments xmlns="http://schemas.openxmlformats.org/spreadsheetml/2006/main">
  <authors>
    <author>Author</author>
  </authors>
  <commentList>
    <comment ref="H8" authorId="0">
      <text>
        <r>
          <rPr>
            <sz val="9"/>
            <color indexed="81"/>
            <rFont val="Tahoma"/>
            <family val="2"/>
          </rPr>
          <t>This options pricer uses the Garman–Kohlhagen model. 
The results below show the fair value prices for call/put options. The option price is made up of the intrinsic value plus the time premium.</t>
        </r>
      </text>
    </comment>
  </commentList>
</comments>
</file>

<file path=xl/sharedStrings.xml><?xml version="1.0" encoding="utf-8"?>
<sst xmlns="http://schemas.openxmlformats.org/spreadsheetml/2006/main" count="42" uniqueCount="41">
  <si>
    <t>T  =  current time until expiration</t>
  </si>
  <si>
    <t>d1</t>
  </si>
  <si>
    <t>d2</t>
  </si>
  <si>
    <t>net</t>
  </si>
  <si>
    <t>N(d)</t>
  </si>
  <si>
    <t>N(-d)</t>
  </si>
  <si>
    <t>USD</t>
  </si>
  <si>
    <t>GBP</t>
  </si>
  <si>
    <t>Quote currency</t>
  </si>
  <si>
    <t>Base currency</t>
  </si>
  <si>
    <t>Pair</t>
  </si>
  <si>
    <t>Option strike</t>
  </si>
  <si>
    <t>Net rate</t>
  </si>
  <si>
    <t>Days to expiry</t>
  </si>
  <si>
    <t>T</t>
  </si>
  <si>
    <t>Option price</t>
  </si>
  <si>
    <t>Option expiry dates</t>
  </si>
  <si>
    <t>Expiry date</t>
  </si>
  <si>
    <t>From date</t>
  </si>
  <si>
    <t>Per Unit</t>
  </si>
  <si>
    <t>Use the date calculator to work out expiry days</t>
  </si>
  <si>
    <t>Find us</t>
  </si>
  <si>
    <t>forexop</t>
  </si>
  <si>
    <t>fb</t>
  </si>
  <si>
    <t>facebook</t>
  </si>
  <si>
    <t>twitter</t>
  </si>
  <si>
    <t>@forexop</t>
  </si>
  <si>
    <t>Disclaimer</t>
  </si>
  <si>
    <t>This software is provided through our website (Forexop.com) for demonstration purposes only. Reproduction is prohibited other than in accordance with the copyright notice, which forms part of these terms and conditions.
Forex, CFDs, options and other leveraged products carry a high degree of risk. They are not suitable for all investors. You should obtain independent financial advice before investing to ensure such products are suitable for your particular circumstances.
This software may describe business strategies, investment ideas, marketing methods and other business advice that, regardless of our own results and experience, may not produce the same results (or any results) for you. 
Forexop.com makes absolutely no guarantee, expressed or implied, that by following the advice or using the software that you will make any money or improve current profits, as there are several factors and variables that come into play regarding any given business.
Primarily, results will depend on the nature of the investment, the market conditions, the experience of the individual, and situations and elements that are beyond your control.
As with any strategy, you assume all risk related to investment and money based on your own discretion and at your own potential expense.
Liability Disclaimer: By using this software, you assume all risks associated with using the advice given, with a full understanding that you, solely, are responsible for anything that may occur as a result of putting this information into action in any way, and regardless of your interpretation of the advice.
Full disclaimer:  http://forexop.com/disclaimer/</t>
  </si>
  <si>
    <t>Full disclaimer:  http://forexop.com/disclaimer/</t>
  </si>
  <si>
    <t>Enter Required Values for Your Option</t>
  </si>
  <si>
    <t>FX Options Pricer</t>
  </si>
  <si>
    <t>Intrinsic</t>
  </si>
  <si>
    <t>Extrinsic</t>
  </si>
  <si>
    <t>Greeks</t>
  </si>
  <si>
    <t>Call</t>
  </si>
  <si>
    <t>Put</t>
  </si>
  <si>
    <t>Delta</t>
  </si>
  <si>
    <t>Vega x L</t>
  </si>
  <si>
    <t>Contract size (L)</t>
  </si>
  <si>
    <t>Theta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</si>
</sst>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yyyy\.mm\.dd"/>
    <numFmt numFmtId="165" formatCode="0.0000"/>
    <numFmt numFmtId="166" formatCode="0.00000"/>
    <numFmt numFmtId="167" formatCode="0.000%"/>
    <numFmt numFmtId="168" formatCode="#,##0.0000"/>
  </numFmts>
  <fonts count="27">
    <font>
      <sz val="11"/>
      <color theme="1"/>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
      <sz val="14"/>
      <color theme="9" tint="-0.249977111117893"/>
      <name val="Calibri"/>
      <family val="2"/>
      <scheme val="minor"/>
    </font>
    <font>
      <b/>
      <sz val="14"/>
      <color theme="9" tint="-0.249977111117893"/>
      <name val="Calibri"/>
      <family val="2"/>
      <scheme val="minor"/>
    </font>
    <font>
      <sz val="11"/>
      <color theme="0"/>
      <name val="Calibri"/>
      <family val="2"/>
      <scheme val="minor"/>
    </font>
    <font>
      <sz val="10"/>
      <name val="Arial"/>
      <family val="2"/>
    </font>
    <font>
      <sz val="10"/>
      <color indexed="62"/>
      <name val="Arial"/>
      <family val="2"/>
    </font>
    <font>
      <b/>
      <sz val="18"/>
      <color indexed="53"/>
      <name val="Arial"/>
      <family val="2"/>
    </font>
    <font>
      <b/>
      <sz val="10"/>
      <color indexed="53"/>
      <name val="Arial"/>
      <family val="2"/>
    </font>
    <font>
      <b/>
      <sz val="16"/>
      <color theme="0"/>
      <name val="Calibri"/>
      <family val="2"/>
      <scheme val="minor"/>
    </font>
    <font>
      <u/>
      <sz val="10"/>
      <color theme="9"/>
      <name val="Arial"/>
      <family val="2"/>
    </font>
    <font>
      <sz val="22"/>
      <name val="Arial"/>
      <family val="2"/>
    </font>
    <font>
      <b/>
      <sz val="10"/>
      <name val="Arial"/>
      <family val="2"/>
    </font>
    <font>
      <b/>
      <sz val="16"/>
      <name val="Arial"/>
      <family val="2"/>
    </font>
    <font>
      <sz val="10"/>
      <name val="Mangal"/>
      <family val="2"/>
    </font>
    <font>
      <sz val="10"/>
      <color indexed="8"/>
      <name val="Mangal"/>
      <family val="2"/>
    </font>
    <font>
      <sz val="10"/>
      <color indexed="25"/>
      <name val="Mangal"/>
      <family val="2"/>
    </font>
    <font>
      <sz val="10"/>
      <color indexed="17"/>
      <name val="Mangal"/>
      <family val="2"/>
    </font>
    <font>
      <sz val="10"/>
      <color indexed="10"/>
      <name val="Mangal"/>
      <family val="2"/>
    </font>
    <font>
      <b/>
      <sz val="14"/>
      <color theme="0"/>
      <name val="Calibri"/>
      <family val="2"/>
      <scheme val="minor"/>
    </font>
    <font>
      <sz val="11"/>
      <color theme="0" tint="-0.14999847407452621"/>
      <name val="Calibri"/>
      <family val="2"/>
      <scheme val="minor"/>
    </font>
    <font>
      <b/>
      <sz val="11"/>
      <color theme="0" tint="-0.14999847407452621"/>
      <name val="Calibri"/>
      <family val="2"/>
      <scheme val="minor"/>
    </font>
    <font>
      <sz val="9"/>
      <color indexed="81"/>
      <name val="Tahoma"/>
      <family val="2"/>
    </font>
    <font>
      <b/>
      <sz val="11"/>
      <color theme="0"/>
      <name val="Calibri"/>
      <family val="2"/>
      <scheme val="minor"/>
    </font>
    <font>
      <sz val="11"/>
      <color theme="6" tint="-0.249977111117893"/>
      <name val="Calibri"/>
      <family val="2"/>
      <scheme val="minor"/>
    </font>
  </fonts>
  <fills count="8">
    <fill>
      <patternFill patternType="none"/>
    </fill>
    <fill>
      <patternFill patternType="gray125"/>
    </fill>
    <fill>
      <patternFill patternType="solid">
        <fgColor theme="1"/>
        <bgColor indexed="64"/>
      </patternFill>
    </fill>
    <fill>
      <patternFill patternType="solid">
        <fgColor indexed="8"/>
        <bgColor indexed="58"/>
      </patternFill>
    </fill>
    <fill>
      <patternFill patternType="solid">
        <fgColor indexed="25"/>
        <bgColor indexed="60"/>
      </patternFill>
    </fill>
    <fill>
      <patternFill patternType="solid">
        <fgColor indexed="11"/>
        <bgColor indexed="57"/>
      </patternFill>
    </fill>
    <fill>
      <patternFill patternType="solid">
        <fgColor theme="6" tint="-0.249977111117893"/>
        <bgColor indexed="64"/>
      </patternFill>
    </fill>
    <fill>
      <patternFill patternType="solid">
        <fgColor theme="6" tint="-0.49998474074526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0">
    <xf numFmtId="0" fontId="0" fillId="0" borderId="0"/>
    <xf numFmtId="0" fontId="7" fillId="0" borderId="0"/>
    <xf numFmtId="0" fontId="7" fillId="0" borderId="0"/>
    <xf numFmtId="0" fontId="12" fillId="0" borderId="0" applyNumberFormat="0" applyFill="0" applyBorder="0" applyAlignment="0" applyProtection="0">
      <alignment vertical="top"/>
      <protection locked="0"/>
    </xf>
    <xf numFmtId="0" fontId="16" fillId="4" borderId="0"/>
    <xf numFmtId="0" fontId="16" fillId="5" borderId="0"/>
    <xf numFmtId="0" fontId="17" fillId="0" borderId="0"/>
    <xf numFmtId="0" fontId="18" fillId="0" borderId="0"/>
    <xf numFmtId="0" fontId="19" fillId="0" borderId="0"/>
    <xf numFmtId="0" fontId="20" fillId="0" borderId="0"/>
  </cellStyleXfs>
  <cellXfs count="62">
    <xf numFmtId="0" fontId="0" fillId="0" borderId="0" xfId="0"/>
    <xf numFmtId="0" fontId="0" fillId="2" borderId="0" xfId="0" applyFill="1" applyProtection="1">
      <protection hidden="1"/>
    </xf>
    <xf numFmtId="0" fontId="7" fillId="2" borderId="0" xfId="1" applyFill="1" applyProtection="1">
      <protection hidden="1"/>
    </xf>
    <xf numFmtId="2" fontId="8" fillId="2" borderId="0" xfId="2" applyNumberFormat="1" applyFont="1" applyFill="1" applyProtection="1">
      <protection hidden="1"/>
    </xf>
    <xf numFmtId="0" fontId="0" fillId="0" borderId="0" xfId="0" applyProtection="1">
      <protection hidden="1"/>
    </xf>
    <xf numFmtId="0" fontId="7" fillId="2" borderId="0" xfId="1" applyFill="1" applyAlignment="1" applyProtection="1">
      <alignment vertical="center"/>
      <protection hidden="1"/>
    </xf>
    <xf numFmtId="165" fontId="7" fillId="2" borderId="0" xfId="1" applyNumberFormat="1" applyFill="1" applyProtection="1">
      <protection hidden="1"/>
    </xf>
    <xf numFmtId="0" fontId="0" fillId="2" borderId="0" xfId="0" applyFill="1" applyAlignment="1" applyProtection="1">
      <alignment vertical="center"/>
      <protection hidden="1"/>
    </xf>
    <xf numFmtId="0" fontId="13" fillId="0" borderId="0" xfId="2" applyFont="1" applyProtection="1">
      <protection hidden="1"/>
    </xf>
    <xf numFmtId="0" fontId="7" fillId="0" borderId="0" xfId="2" applyProtection="1">
      <protection hidden="1"/>
    </xf>
    <xf numFmtId="0" fontId="14" fillId="0" borderId="0" xfId="2" applyFont="1" applyAlignment="1" applyProtection="1">
      <alignment vertical="top" wrapText="1"/>
      <protection hidden="1"/>
    </xf>
    <xf numFmtId="0" fontId="15" fillId="0" borderId="0" xfId="2" applyFont="1" applyProtection="1">
      <protection hidden="1"/>
    </xf>
    <xf numFmtId="0" fontId="1" fillId="6" borderId="0" xfId="0" applyFont="1" applyFill="1" applyProtection="1">
      <protection hidden="1"/>
    </xf>
    <xf numFmtId="0" fontId="0" fillId="6" borderId="0" xfId="0" applyFill="1" applyProtection="1">
      <protection hidden="1"/>
    </xf>
    <xf numFmtId="0" fontId="2" fillId="6" borderId="0" xfId="0" applyFont="1" applyFill="1" applyProtection="1">
      <protection hidden="1"/>
    </xf>
    <xf numFmtId="22" fontId="0" fillId="6" borderId="0" xfId="0" applyNumberFormat="1" applyFill="1" applyProtection="1">
      <protection hidden="1"/>
    </xf>
    <xf numFmtId="14" fontId="0" fillId="6" borderId="0" xfId="0" applyNumberFormat="1" applyFill="1" applyProtection="1">
      <protection hidden="1"/>
    </xf>
    <xf numFmtId="0" fontId="2" fillId="6" borderId="0" xfId="0" applyFont="1" applyFill="1" applyAlignment="1" applyProtection="1">
      <alignment horizontal="right"/>
      <protection hidden="1"/>
    </xf>
    <xf numFmtId="164" fontId="0" fillId="6" borderId="0" xfId="0" applyNumberFormat="1" applyFill="1" applyProtection="1">
      <protection hidden="1"/>
    </xf>
    <xf numFmtId="0" fontId="5" fillId="2" borderId="1" xfId="0" applyFont="1" applyFill="1" applyBorder="1" applyProtection="1">
      <protection hidden="1"/>
    </xf>
    <xf numFmtId="0" fontId="5" fillId="2" borderId="2" xfId="0" applyFont="1" applyFill="1" applyBorder="1" applyAlignment="1" applyProtection="1">
      <alignment horizontal="right"/>
      <protection hidden="1"/>
    </xf>
    <xf numFmtId="0" fontId="1" fillId="2" borderId="3" xfId="0" applyFont="1" applyFill="1" applyBorder="1" applyProtection="1">
      <protection hidden="1"/>
    </xf>
    <xf numFmtId="0" fontId="2" fillId="2" borderId="0" xfId="0" applyFont="1" applyFill="1" applyProtection="1">
      <protection hidden="1"/>
    </xf>
    <xf numFmtId="0" fontId="5" fillId="2" borderId="0" xfId="0" applyFont="1" applyFill="1" applyProtection="1">
      <protection hidden="1"/>
    </xf>
    <xf numFmtId="0" fontId="4" fillId="2" borderId="0" xfId="0" applyFont="1" applyFill="1" applyProtection="1">
      <protection hidden="1"/>
    </xf>
    <xf numFmtId="0" fontId="3" fillId="2" borderId="4" xfId="0" applyFont="1" applyFill="1" applyBorder="1" applyProtection="1">
      <protection hidden="1"/>
    </xf>
    <xf numFmtId="4" fontId="3" fillId="2" borderId="0" xfId="0" applyNumberFormat="1" applyFont="1" applyFill="1" applyBorder="1" applyProtection="1">
      <protection hidden="1"/>
    </xf>
    <xf numFmtId="0" fontId="3" fillId="2" borderId="0" xfId="0" applyFont="1" applyFill="1" applyProtection="1">
      <protection hidden="1"/>
    </xf>
    <xf numFmtId="4" fontId="3" fillId="2" borderId="0" xfId="0" applyNumberFormat="1" applyFont="1" applyFill="1" applyProtection="1">
      <protection hidden="1"/>
    </xf>
    <xf numFmtId="0" fontId="3" fillId="2" borderId="6" xfId="0" applyFont="1" applyFill="1" applyBorder="1" applyProtection="1">
      <protection hidden="1"/>
    </xf>
    <xf numFmtId="4" fontId="3" fillId="2" borderId="7" xfId="0" applyNumberFormat="1" applyFont="1" applyFill="1" applyBorder="1" applyProtection="1">
      <protection hidden="1"/>
    </xf>
    <xf numFmtId="0" fontId="6" fillId="6" borderId="0" xfId="0" applyFont="1" applyFill="1" applyProtection="1">
      <protection hidden="1"/>
    </xf>
    <xf numFmtId="0" fontId="21" fillId="6" borderId="0" xfId="0" applyFont="1" applyFill="1" applyProtection="1">
      <protection hidden="1"/>
    </xf>
    <xf numFmtId="0" fontId="3" fillId="6" borderId="0" xfId="0" applyFont="1" applyFill="1" applyProtection="1">
      <protection hidden="1"/>
    </xf>
    <xf numFmtId="22" fontId="3" fillId="6" borderId="0" xfId="0" applyNumberFormat="1" applyFont="1" applyFill="1" applyProtection="1">
      <protection hidden="1"/>
    </xf>
    <xf numFmtId="0" fontId="3" fillId="7" borderId="0" xfId="0" applyFont="1" applyFill="1" applyAlignment="1" applyProtection="1">
      <alignment horizontal="right"/>
      <protection locked="0"/>
    </xf>
    <xf numFmtId="3" fontId="3" fillId="7" borderId="0" xfId="0" applyNumberFormat="1" applyFont="1" applyFill="1" applyProtection="1">
      <protection locked="0"/>
    </xf>
    <xf numFmtId="166" fontId="3" fillId="7" borderId="0" xfId="0" applyNumberFormat="1" applyFont="1" applyFill="1" applyProtection="1">
      <protection locked="0"/>
    </xf>
    <xf numFmtId="167" fontId="3" fillId="7" borderId="0" xfId="0" applyNumberFormat="1" applyFont="1" applyFill="1" applyProtection="1">
      <protection locked="0"/>
    </xf>
    <xf numFmtId="0" fontId="3" fillId="7" borderId="0" xfId="0" applyFont="1" applyFill="1" applyProtection="1">
      <protection locked="0"/>
    </xf>
    <xf numFmtId="14" fontId="3" fillId="7" borderId="0" xfId="0" applyNumberFormat="1" applyFont="1" applyFill="1" applyProtection="1">
      <protection locked="0"/>
    </xf>
    <xf numFmtId="0" fontId="9" fillId="3" borderId="0" xfId="1" applyFont="1" applyFill="1" applyAlignment="1" applyProtection="1">
      <alignment vertical="top"/>
      <protection hidden="1"/>
    </xf>
    <xf numFmtId="0" fontId="10" fillId="3" borderId="0" xfId="1" applyFont="1" applyFill="1" applyAlignment="1" applyProtection="1">
      <alignment vertical="top"/>
      <protection hidden="1"/>
    </xf>
    <xf numFmtId="0" fontId="11" fillId="2" borderId="0" xfId="0" applyFont="1" applyFill="1" applyAlignment="1" applyProtection="1">
      <alignment horizontal="right" vertical="top"/>
      <protection hidden="1"/>
    </xf>
    <xf numFmtId="0" fontId="7" fillId="2" borderId="0" xfId="1" applyFill="1" applyAlignment="1" applyProtection="1">
      <alignment vertical="top"/>
      <protection hidden="1"/>
    </xf>
    <xf numFmtId="0" fontId="12" fillId="3" borderId="0" xfId="3" applyFill="1" applyAlignment="1" applyProtection="1">
      <alignment vertical="top"/>
      <protection hidden="1"/>
    </xf>
    <xf numFmtId="0" fontId="10" fillId="2" borderId="0" xfId="1" applyFont="1" applyFill="1" applyAlignment="1" applyProtection="1">
      <alignment horizontal="right" vertical="top"/>
      <protection hidden="1"/>
    </xf>
    <xf numFmtId="0" fontId="12" fillId="2" borderId="0" xfId="3" applyFill="1" applyAlignment="1" applyProtection="1">
      <alignment vertical="top"/>
      <protection hidden="1"/>
    </xf>
    <xf numFmtId="0" fontId="22" fillId="6" borderId="0" xfId="0" applyFont="1" applyFill="1" applyProtection="1">
      <protection hidden="1"/>
    </xf>
    <xf numFmtId="0" fontId="23" fillId="6" borderId="0" xfId="0" applyFont="1" applyFill="1" applyProtection="1">
      <protection hidden="1"/>
    </xf>
    <xf numFmtId="0" fontId="0" fillId="0" borderId="0" xfId="0" applyAlignment="1" applyProtection="1">
      <alignment vertical="top"/>
      <protection hidden="1"/>
    </xf>
    <xf numFmtId="166" fontId="2" fillId="2" borderId="5" xfId="0" applyNumberFormat="1" applyFont="1" applyFill="1" applyBorder="1" applyProtection="1">
      <protection hidden="1"/>
    </xf>
    <xf numFmtId="166" fontId="2" fillId="2" borderId="8" xfId="0" applyNumberFormat="1" applyFont="1" applyFill="1" applyBorder="1" applyProtection="1">
      <protection hidden="1"/>
    </xf>
    <xf numFmtId="0" fontId="25" fillId="6" borderId="0" xfId="0" applyFont="1" applyFill="1" applyProtection="1">
      <protection hidden="1"/>
    </xf>
    <xf numFmtId="164" fontId="25" fillId="6" borderId="0" xfId="0" applyNumberFormat="1" applyFont="1" applyFill="1" applyProtection="1">
      <protection hidden="1"/>
    </xf>
    <xf numFmtId="168" fontId="25" fillId="6" borderId="0" xfId="0" applyNumberFormat="1" applyFont="1" applyFill="1" applyAlignment="1" applyProtection="1">
      <alignment horizontal="left"/>
      <protection hidden="1"/>
    </xf>
    <xf numFmtId="0" fontId="2" fillId="2" borderId="7" xfId="0" applyFont="1" applyFill="1" applyBorder="1" applyProtection="1">
      <protection hidden="1"/>
    </xf>
    <xf numFmtId="0" fontId="3" fillId="2" borderId="7" xfId="0" applyFont="1" applyFill="1" applyBorder="1" applyProtection="1">
      <protection hidden="1"/>
    </xf>
    <xf numFmtId="0" fontId="0" fillId="2" borderId="7" xfId="0" applyFill="1" applyBorder="1" applyProtection="1">
      <protection hidden="1"/>
    </xf>
    <xf numFmtId="2" fontId="25" fillId="6" borderId="0" xfId="0" applyNumberFormat="1" applyFont="1" applyFill="1" applyAlignment="1" applyProtection="1">
      <alignment horizontal="left"/>
      <protection hidden="1"/>
    </xf>
    <xf numFmtId="0" fontId="26" fillId="6" borderId="0" xfId="0" applyFont="1" applyFill="1" applyProtection="1">
      <protection hidden="1"/>
    </xf>
    <xf numFmtId="2" fontId="25" fillId="6" borderId="0" xfId="0" applyNumberFormat="1" applyFont="1" applyFill="1" applyProtection="1">
      <protection hidden="1"/>
    </xf>
  </cellXfs>
  <cellStyles count="10">
    <cellStyle name="Excel Built-in Normal" xfId="1"/>
    <cellStyle name="Hyperlink" xfId="3" builtinId="8"/>
    <cellStyle name="Normal" xfId="0" builtinId="0"/>
    <cellStyle name="Normal 2" xfId="2"/>
    <cellStyle name="Untitled1" xfId="4"/>
    <cellStyle name="Untitled2" xfId="5"/>
    <cellStyle name="Untitled3" xfId="6"/>
    <cellStyle name="Untitled4" xfId="7"/>
    <cellStyle name="Untitled5" xfId="8"/>
    <cellStyle name="Untitled6"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forexop.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57151</xdr:rowOff>
    </xdr:from>
    <xdr:to>
      <xdr:col>1</xdr:col>
      <xdr:colOff>0</xdr:colOff>
      <xdr:row>3</xdr:row>
      <xdr:rowOff>121921</xdr:rowOff>
    </xdr:to>
    <xdr:pic>
      <xdr:nvPicPr>
        <xdr:cNvPr id="3" name="Picture 2" descr="forexop_white.png">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190500" y="57151"/>
          <a:ext cx="2000250" cy="693420"/>
        </a:xfrm>
        <a:prstGeom prst="rect">
          <a:avLst/>
        </a:prstGeom>
      </xdr:spPr>
    </xdr:pic>
    <xdr:clientData/>
  </xdr:twoCellAnchor>
  <xdr:twoCellAnchor editAs="oneCell">
    <xdr:from>
      <xdr:col>1</xdr:col>
      <xdr:colOff>295275</xdr:colOff>
      <xdr:row>0</xdr:row>
      <xdr:rowOff>47625</xdr:rowOff>
    </xdr:from>
    <xdr:to>
      <xdr:col>2</xdr:col>
      <xdr:colOff>799511</xdr:colOff>
      <xdr:row>3</xdr:row>
      <xdr:rowOff>113979</xdr:rowOff>
    </xdr:to>
    <xdr:pic>
      <xdr:nvPicPr>
        <xdr:cNvPr id="7" name="Picture 6">
          <a:hlinkClick xmlns:r="http://schemas.openxmlformats.org/officeDocument/2006/relationships" r:id="rId1"/>
        </xdr:cNvPr>
        <xdr:cNvPicPr>
          <a:picLocks noChangeAspect="1"/>
        </xdr:cNvPicPr>
      </xdr:nvPicPr>
      <xdr:blipFill>
        <a:blip xmlns:r="http://schemas.openxmlformats.org/officeDocument/2006/relationships" r:embed="rId3"/>
        <a:stretch>
          <a:fillRect/>
        </a:stretch>
      </xdr:blipFill>
      <xdr:spPr>
        <a:xfrm>
          <a:off x="409575" y="47625"/>
          <a:ext cx="1999661" cy="6950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witter.com/forexop" TargetMode="External"/><Relationship Id="rId7" Type="http://schemas.openxmlformats.org/officeDocument/2006/relationships/comments" Target="../comments1.xml"/><Relationship Id="rId2" Type="http://schemas.openxmlformats.org/officeDocument/2006/relationships/hyperlink" Target="https://facebook.com/forexop" TargetMode="External"/><Relationship Id="rId1" Type="http://schemas.openxmlformats.org/officeDocument/2006/relationships/hyperlink" Target="http://forexop.com/"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0"/>
  <sheetViews>
    <sheetView tabSelected="1" workbookViewId="0">
      <selection activeCell="C14" sqref="C14"/>
    </sheetView>
  </sheetViews>
  <sheetFormatPr defaultRowHeight="15"/>
  <cols>
    <col min="1" max="1" width="1.7109375" style="4" customWidth="1"/>
    <col min="2" max="2" width="22.42578125" style="4" bestFit="1" customWidth="1"/>
    <col min="3" max="3" width="17.140625" style="4" bestFit="1" customWidth="1"/>
    <col min="4" max="4" width="12.7109375" style="4" bestFit="1" customWidth="1"/>
    <col min="5" max="5" width="15.7109375" style="4" customWidth="1"/>
    <col min="6" max="6" width="16.140625" style="4" customWidth="1"/>
    <col min="7" max="7" width="2.85546875" style="4" customWidth="1"/>
    <col min="8" max="8" width="10.5703125" style="4" bestFit="1" customWidth="1"/>
    <col min="9" max="9" width="11.28515625" style="4" bestFit="1" customWidth="1"/>
    <col min="10" max="10" width="18.7109375" style="4" bestFit="1" customWidth="1"/>
    <col min="11" max="11" width="10.7109375" style="4" bestFit="1" customWidth="1"/>
    <col min="12" max="16384" width="9.140625" style="4"/>
  </cols>
  <sheetData>
    <row r="1" spans="1:15">
      <c r="A1" s="1"/>
      <c r="B1" s="2"/>
      <c r="C1" s="2"/>
      <c r="D1" s="2"/>
      <c r="E1" s="2"/>
      <c r="F1" s="3"/>
      <c r="G1" s="2"/>
      <c r="H1" s="2"/>
      <c r="I1" s="2"/>
      <c r="J1" s="2"/>
      <c r="K1" s="2"/>
      <c r="L1" s="2"/>
      <c r="M1" s="2"/>
      <c r="N1" s="1"/>
    </row>
    <row r="2" spans="1:15" ht="34.5" customHeight="1">
      <c r="A2" s="1"/>
      <c r="B2" s="2"/>
      <c r="C2" s="2"/>
      <c r="D2" s="41" t="s">
        <v>31</v>
      </c>
      <c r="E2" s="42"/>
      <c r="F2" s="42"/>
      <c r="G2" s="42"/>
      <c r="H2" s="43" t="s">
        <v>21</v>
      </c>
      <c r="I2" s="44"/>
      <c r="J2" s="45" t="s">
        <v>22</v>
      </c>
      <c r="K2" s="46" t="s">
        <v>23</v>
      </c>
      <c r="L2" s="47" t="s">
        <v>24</v>
      </c>
      <c r="M2" s="46" t="s">
        <v>25</v>
      </c>
      <c r="N2" s="47" t="s">
        <v>26</v>
      </c>
      <c r="O2" s="50"/>
    </row>
    <row r="3" spans="1:15" ht="14.25" hidden="1" customHeight="1">
      <c r="A3" s="1"/>
      <c r="B3" s="6"/>
      <c r="C3" s="2"/>
      <c r="D3" s="2"/>
      <c r="E3" s="2"/>
      <c r="F3" s="3"/>
      <c r="G3" s="2"/>
      <c r="H3" s="5"/>
      <c r="I3" s="5"/>
      <c r="J3" s="5"/>
      <c r="K3" s="5"/>
      <c r="L3" s="5"/>
      <c r="M3" s="7"/>
      <c r="N3" s="7"/>
    </row>
    <row r="4" spans="1:15" ht="18.75">
      <c r="A4" s="12" t="s">
        <v>30</v>
      </c>
      <c r="B4" s="12"/>
      <c r="C4" s="13"/>
      <c r="D4" s="13"/>
      <c r="E4" s="13"/>
      <c r="F4" s="13"/>
      <c r="G4" s="13"/>
      <c r="H4" s="13"/>
      <c r="I4" s="13"/>
      <c r="J4" s="13"/>
      <c r="K4" s="13"/>
      <c r="L4" s="13"/>
      <c r="M4" s="13"/>
      <c r="N4" s="13"/>
    </row>
    <row r="5" spans="1:15" ht="18.75">
      <c r="A5" s="13"/>
      <c r="B5" s="14" t="s">
        <v>9</v>
      </c>
      <c r="C5" s="35" t="s">
        <v>7</v>
      </c>
      <c r="D5" s="14"/>
      <c r="E5" s="13"/>
      <c r="F5" s="13"/>
      <c r="G5" s="13"/>
      <c r="H5" s="48"/>
      <c r="I5" s="48"/>
      <c r="J5" s="49"/>
      <c r="K5" s="48"/>
      <c r="L5" s="48"/>
      <c r="M5" s="13"/>
      <c r="N5" s="13"/>
    </row>
    <row r="6" spans="1:15" ht="18.75">
      <c r="A6" s="13"/>
      <c r="B6" s="14" t="s">
        <v>8</v>
      </c>
      <c r="C6" s="35" t="s">
        <v>6</v>
      </c>
      <c r="D6" s="14"/>
      <c r="E6" s="13"/>
      <c r="F6" s="13"/>
      <c r="G6" s="13"/>
      <c r="H6" s="13"/>
      <c r="I6" s="13"/>
      <c r="J6" s="15"/>
      <c r="K6" s="16"/>
      <c r="L6" s="13"/>
      <c r="M6" s="13"/>
      <c r="N6" s="13"/>
    </row>
    <row r="7" spans="1:15" ht="18.75">
      <c r="A7" s="13"/>
      <c r="B7" s="14" t="s">
        <v>10</v>
      </c>
      <c r="C7" s="17" t="str">
        <f>C5&amp;"/"&amp;C6</f>
        <v>GBP/USD</v>
      </c>
      <c r="D7" s="14"/>
      <c r="E7" s="13"/>
      <c r="F7" s="13"/>
      <c r="G7" s="13"/>
      <c r="H7" s="13"/>
      <c r="I7" s="13"/>
      <c r="J7" s="15"/>
      <c r="K7" s="16"/>
      <c r="L7" s="13"/>
      <c r="M7" s="13"/>
      <c r="N7" s="13"/>
    </row>
    <row r="8" spans="1:15" ht="18.75">
      <c r="A8" s="13"/>
      <c r="B8" s="14" t="s">
        <v>39</v>
      </c>
      <c r="C8" s="36">
        <v>100000</v>
      </c>
      <c r="D8" s="14" t="str">
        <f>C5</f>
        <v>GBP</v>
      </c>
      <c r="E8" s="13"/>
      <c r="F8" s="13"/>
      <c r="G8" s="13"/>
      <c r="H8" s="13"/>
      <c r="I8" s="13"/>
      <c r="J8" s="13"/>
      <c r="K8" s="13"/>
      <c r="L8" s="13"/>
      <c r="M8" s="13"/>
      <c r="N8" s="13"/>
    </row>
    <row r="9" spans="1:15" ht="18.75">
      <c r="A9" s="13"/>
      <c r="B9" s="14" t="str">
        <f>C7 &amp; " spot"</f>
        <v>GBP/USD spot</v>
      </c>
      <c r="C9" s="37">
        <v>1.8</v>
      </c>
      <c r="D9" s="14"/>
      <c r="E9" s="13"/>
      <c r="F9" s="13"/>
      <c r="G9" s="13"/>
      <c r="H9" s="13"/>
      <c r="I9" s="13"/>
      <c r="J9" s="18"/>
      <c r="K9" s="13"/>
      <c r="L9" s="13"/>
      <c r="M9" s="13"/>
      <c r="N9" s="13"/>
    </row>
    <row r="10" spans="1:15" ht="18.75">
      <c r="A10" s="13"/>
      <c r="B10" s="14" t="s">
        <v>11</v>
      </c>
      <c r="C10" s="37">
        <v>1.8</v>
      </c>
      <c r="D10" s="14"/>
      <c r="E10" s="13"/>
      <c r="F10" s="13"/>
      <c r="G10" s="13"/>
      <c r="H10" s="53" t="s">
        <v>34</v>
      </c>
      <c r="I10" s="53" t="s">
        <v>35</v>
      </c>
      <c r="J10" s="54" t="s">
        <v>36</v>
      </c>
      <c r="K10" s="13"/>
      <c r="L10" s="60">
        <f>EXP(-r_d * (T - 0))</f>
        <v>0.99972606492432659</v>
      </c>
      <c r="M10" s="13"/>
      <c r="N10" s="13"/>
    </row>
    <row r="11" spans="1:15" ht="18.75">
      <c r="A11" s="13"/>
      <c r="B11" s="14" t="str">
        <f>C5 &amp; " interest rate"</f>
        <v>GBP interest rate</v>
      </c>
      <c r="C11" s="38">
        <v>5.0000000000000001E-3</v>
      </c>
      <c r="D11" s="14"/>
      <c r="E11" s="13"/>
      <c r="F11" s="13"/>
      <c r="G11" s="13"/>
      <c r="H11" s="53" t="s">
        <v>37</v>
      </c>
      <c r="I11" s="55">
        <f>r_eqt * NORMSDIST(d_1)</f>
        <v>0.50686465349879439</v>
      </c>
      <c r="J11" s="55">
        <f>r_eqt * (NORMSDIST(d_1) - 1)</f>
        <v>-0.49286141142553214</v>
      </c>
      <c r="K11" s="13"/>
      <c r="L11" s="13"/>
      <c r="M11" s="13"/>
      <c r="N11" s="13"/>
    </row>
    <row r="12" spans="1:15" ht="18.75">
      <c r="A12" s="13"/>
      <c r="B12" s="14" t="str">
        <f>C6 &amp; " interest rate"</f>
        <v>USD interest rate</v>
      </c>
      <c r="C12" s="38">
        <v>2.5000000000000001E-3</v>
      </c>
      <c r="D12" s="14"/>
      <c r="E12" s="13"/>
      <c r="F12" s="13"/>
      <c r="G12" s="13"/>
      <c r="H12" s="53" t="s">
        <v>38</v>
      </c>
      <c r="I12" s="59">
        <f>C8*EXP(-1*POWER(d_1,2)/2)/SQRT(2*PI())*r_eqt*S*SQRT(T)/100</f>
        <v>168.02164131757837</v>
      </c>
      <c r="J12" s="59">
        <f>C8*EXP(-1*POWER(d_1,2)/2)/SQRT(2*PI())*r_eqt*S*SQRT(T)/100</f>
        <v>168.02164131757837</v>
      </c>
      <c r="K12" s="13"/>
      <c r="L12" s="13"/>
      <c r="M12" s="13"/>
      <c r="N12" s="13"/>
    </row>
    <row r="13" spans="1:15" ht="18.75">
      <c r="A13" s="13"/>
      <c r="B13" s="14" t="s">
        <v>13</v>
      </c>
      <c r="C13" s="39">
        <v>20</v>
      </c>
      <c r="D13" s="14"/>
      <c r="E13" s="13"/>
      <c r="F13" s="13"/>
      <c r="G13" s="13"/>
      <c r="H13" s="61" t="s">
        <v>40</v>
      </c>
      <c r="I13" s="59">
        <f>C8*(-(S*EXP(-1*POWER(d_1,2)/2)/SQRT(2*PI())*sigma*r_eqt/(2*SQRT(T)))-((r_d-r_f)*X*r_eqt*N_d2)+(0))/365</f>
        <v>-42.618802311575877</v>
      </c>
      <c r="J13" s="59">
        <f>C8*(-(S*EXP(-1*POWER(d_1,2)/2)/SQRT(2*PI())*sigma*r_eqt/(2*SQRT(T)))+((r_d-r_f)*X*r_eqt*N_d2m)-(0))/365</f>
        <v>-41.386263327422597</v>
      </c>
      <c r="K13" s="13"/>
      <c r="L13" s="13"/>
      <c r="M13" s="13"/>
      <c r="N13" s="13"/>
    </row>
    <row r="14" spans="1:15" ht="18.75">
      <c r="A14" s="13"/>
      <c r="B14" s="14" t="str">
        <f>C7&amp;" volatility "</f>
        <v xml:space="preserve">GBP/USD volatility </v>
      </c>
      <c r="C14" s="39">
        <v>0.1</v>
      </c>
      <c r="D14" s="14"/>
      <c r="E14" s="13"/>
      <c r="F14" s="13"/>
      <c r="G14" s="13"/>
      <c r="H14" s="13"/>
      <c r="I14" s="13"/>
      <c r="J14" s="13"/>
      <c r="K14" s="13"/>
      <c r="L14" s="13"/>
      <c r="M14" s="13"/>
      <c r="N14" s="13"/>
    </row>
    <row r="15" spans="1:15" ht="18.75" hidden="1">
      <c r="A15" s="13"/>
      <c r="B15" s="14" t="s">
        <v>12</v>
      </c>
      <c r="C15" s="14">
        <f>r_d - r_f</f>
        <v>2.5000000000000001E-3</v>
      </c>
      <c r="D15" s="14"/>
      <c r="E15" s="14" t="s">
        <v>3</v>
      </c>
      <c r="F15" s="14"/>
      <c r="G15" s="14"/>
      <c r="H15" s="13"/>
      <c r="I15" s="13"/>
      <c r="J15" s="13"/>
      <c r="K15" s="13"/>
      <c r="L15" s="13"/>
      <c r="M15" s="13"/>
      <c r="N15" s="13"/>
    </row>
    <row r="16" spans="1:15" ht="18.75" hidden="1">
      <c r="A16" s="13"/>
      <c r="B16" s="14" t="s">
        <v>14</v>
      </c>
      <c r="C16" s="14">
        <f>C13/365</f>
        <v>5.4794520547945202E-2</v>
      </c>
      <c r="D16" s="14"/>
      <c r="E16" s="14" t="s">
        <v>0</v>
      </c>
      <c r="F16" s="14"/>
      <c r="G16" s="14"/>
      <c r="H16" s="13"/>
      <c r="I16" s="13"/>
      <c r="J16" s="13"/>
      <c r="K16" s="13"/>
      <c r="L16" s="13"/>
      <c r="M16" s="13"/>
      <c r="N16" s="13"/>
    </row>
    <row r="17" spans="1:14" ht="18.75" hidden="1">
      <c r="A17" s="13"/>
      <c r="B17" s="14"/>
      <c r="C17" s="14"/>
      <c r="D17" s="14"/>
      <c r="E17" s="14"/>
      <c r="F17" s="14" t="s">
        <v>4</v>
      </c>
      <c r="G17" s="14" t="s">
        <v>5</v>
      </c>
      <c r="H17" s="13"/>
      <c r="I17" s="13"/>
      <c r="J17" s="13"/>
      <c r="K17" s="13"/>
      <c r="L17" s="13"/>
      <c r="M17" s="13"/>
      <c r="N17" s="13"/>
    </row>
    <row r="18" spans="1:14" ht="18.75" hidden="1">
      <c r="A18" s="13"/>
      <c r="B18" s="14" t="s">
        <v>1</v>
      </c>
      <c r="C18" s="14">
        <f>( LN(S/X)+(net_rate+sigma*sigma/2)*T) / (sigma*SQRT(T))</f>
        <v>1.7556172079419587E-2</v>
      </c>
      <c r="D18" s="14"/>
      <c r="E18" s="14"/>
      <c r="F18" s="14">
        <f>_xlfn.NORM.DIST(d_1,0,1,TRUE)</f>
        <v>0.50700353955176825</v>
      </c>
      <c r="G18" s="14">
        <f>_xlfn.NORM.DIST(-d_1,0,1,TRUE)</f>
        <v>0.49299646044823175</v>
      </c>
      <c r="H18" s="13"/>
      <c r="I18" s="13"/>
      <c r="J18" s="13"/>
      <c r="K18" s="13"/>
      <c r="L18" s="13"/>
      <c r="M18" s="13"/>
      <c r="N18" s="13"/>
    </row>
    <row r="19" spans="1:14" ht="18.75" hidden="1">
      <c r="A19" s="13"/>
      <c r="B19" s="14" t="s">
        <v>2</v>
      </c>
      <c r="C19" s="14">
        <f>d_1-sigma*SQRT(T)</f>
        <v>-5.8520573598065256E-3</v>
      </c>
      <c r="D19" s="14"/>
      <c r="E19" s="14"/>
      <c r="F19" s="14">
        <f>_xlfn.NORM.DIST(d_2,0,1,TRUE)</f>
        <v>0.49766538021730178</v>
      </c>
      <c r="G19" s="14">
        <f>_xlfn.NORM.DIST(-d_2,0,1,TRUE)</f>
        <v>0.50233461978269822</v>
      </c>
      <c r="H19" s="13"/>
      <c r="I19" s="13"/>
      <c r="J19" s="13"/>
      <c r="K19" s="13"/>
      <c r="L19" s="13"/>
      <c r="M19" s="13"/>
      <c r="N19" s="13"/>
    </row>
    <row r="20" spans="1:14" ht="18.75">
      <c r="A20" s="13"/>
      <c r="B20" s="14"/>
      <c r="C20" s="14"/>
      <c r="D20" s="14"/>
      <c r="E20" s="14"/>
      <c r="F20" s="14"/>
      <c r="G20" s="14"/>
      <c r="H20" s="13"/>
      <c r="I20" s="13"/>
      <c r="J20" s="13"/>
      <c r="K20" s="13"/>
      <c r="L20" s="13"/>
      <c r="M20" s="13"/>
      <c r="N20" s="13"/>
    </row>
    <row r="21" spans="1:14" ht="18.75">
      <c r="A21" s="13"/>
      <c r="B21" s="19" t="s">
        <v>15</v>
      </c>
      <c r="C21" s="20" t="str">
        <f>C6</f>
        <v>USD</v>
      </c>
      <c r="D21" s="20" t="str">
        <f>C5</f>
        <v>GBP</v>
      </c>
      <c r="E21" s="21" t="s">
        <v>19</v>
      </c>
      <c r="F21" s="22"/>
      <c r="G21" s="22"/>
      <c r="H21" s="23" t="s">
        <v>32</v>
      </c>
      <c r="I21" s="23" t="s">
        <v>33</v>
      </c>
      <c r="J21" s="24"/>
      <c r="K21" s="1"/>
      <c r="L21" s="1"/>
      <c r="M21" s="1"/>
      <c r="N21" s="1"/>
    </row>
    <row r="22" spans="1:14" ht="18.75">
      <c r="A22" s="13"/>
      <c r="B22" s="25" t="str">
        <f>C7&amp;" Call"</f>
        <v>GBP/USD Call</v>
      </c>
      <c r="C22" s="26">
        <f>E22*C8</f>
        <v>1692.9071199356049</v>
      </c>
      <c r="D22" s="26">
        <f>C22/S</f>
        <v>940.50395551978045</v>
      </c>
      <c r="E22" s="51">
        <f>S*EXP(-r_f*T)*N_d1-X*EXP(-r_d*T)*N_d2</f>
        <v>1.6929071199356049E-2</v>
      </c>
      <c r="F22" s="22"/>
      <c r="G22" s="22"/>
      <c r="H22" s="27">
        <f>MAX(0,(S-X)*C8)</f>
        <v>0</v>
      </c>
      <c r="I22" s="28">
        <f>C22-H22</f>
        <v>1692.9071199356049</v>
      </c>
      <c r="J22" s="27" t="str">
        <f>C21</f>
        <v>USD</v>
      </c>
      <c r="K22" s="1"/>
      <c r="L22" s="1"/>
      <c r="M22" s="1"/>
      <c r="N22" s="1"/>
    </row>
    <row r="23" spans="1:14" ht="18.75">
      <c r="A23" s="13"/>
      <c r="B23" s="29" t="str">
        <f>C7&amp;" Put"</f>
        <v>GBP/USD Put</v>
      </c>
      <c r="C23" s="30">
        <f>E23*C8</f>
        <v>1668.2546517658659</v>
      </c>
      <c r="D23" s="30">
        <f>C23/S</f>
        <v>926.80813986992553</v>
      </c>
      <c r="E23" s="52">
        <f>-S*EXP(-r_f*T)*N_d1m+X*EXP(-r_d*T)*N_d2m</f>
        <v>1.6682546517658658E-2</v>
      </c>
      <c r="F23" s="56"/>
      <c r="G23" s="56"/>
      <c r="H23" s="57">
        <f>MAX(0,(X-S)*C8)</f>
        <v>0</v>
      </c>
      <c r="I23" s="30">
        <f>C23-H23</f>
        <v>1668.2546517658659</v>
      </c>
      <c r="J23" s="57" t="str">
        <f>C21</f>
        <v>USD</v>
      </c>
      <c r="K23" s="58"/>
      <c r="L23" s="58"/>
      <c r="M23" s="58"/>
      <c r="N23" s="58"/>
    </row>
    <row r="24" spans="1:14">
      <c r="A24" s="13"/>
      <c r="B24" s="13"/>
      <c r="C24" s="13"/>
      <c r="D24" s="13"/>
      <c r="E24" s="13"/>
      <c r="F24" s="13"/>
      <c r="G24" s="13"/>
      <c r="H24" s="13"/>
      <c r="I24" s="13"/>
      <c r="J24" s="13"/>
      <c r="K24" s="13"/>
      <c r="L24" s="13"/>
      <c r="M24" s="13"/>
      <c r="N24" s="13"/>
    </row>
    <row r="25" spans="1:14">
      <c r="A25" s="13"/>
      <c r="B25" s="31" t="s">
        <v>20</v>
      </c>
      <c r="C25" s="31"/>
      <c r="D25" s="31"/>
      <c r="E25" s="31"/>
      <c r="F25" s="13"/>
      <c r="G25" s="13"/>
      <c r="H25" s="13"/>
      <c r="I25" s="13"/>
      <c r="J25" s="13"/>
      <c r="K25" s="13"/>
      <c r="L25" s="13"/>
      <c r="M25" s="13"/>
      <c r="N25" s="13"/>
    </row>
    <row r="26" spans="1:14" ht="18.75">
      <c r="A26" s="13"/>
      <c r="B26" s="32" t="s">
        <v>16</v>
      </c>
      <c r="C26" s="33"/>
      <c r="D26" s="31"/>
      <c r="E26" s="31"/>
      <c r="F26" s="13"/>
      <c r="G26" s="13"/>
      <c r="H26" s="13"/>
      <c r="I26" s="13"/>
      <c r="J26" s="13"/>
      <c r="K26" s="13"/>
      <c r="L26" s="13"/>
      <c r="M26" s="13"/>
      <c r="N26" s="13"/>
    </row>
    <row r="27" spans="1:14" ht="18.75">
      <c r="A27" s="13"/>
      <c r="B27" s="34" t="s">
        <v>18</v>
      </c>
      <c r="C27" s="40">
        <v>43160</v>
      </c>
      <c r="D27" s="31"/>
      <c r="E27" s="31"/>
      <c r="F27" s="13"/>
      <c r="G27" s="13"/>
      <c r="H27" s="13"/>
      <c r="I27" s="13"/>
      <c r="J27" s="13"/>
      <c r="K27" s="13"/>
      <c r="L27" s="13"/>
      <c r="M27" s="13"/>
      <c r="N27" s="13"/>
    </row>
    <row r="28" spans="1:14" ht="18.75">
      <c r="A28" s="13"/>
      <c r="B28" s="34" t="s">
        <v>17</v>
      </c>
      <c r="C28" s="40">
        <v>43174</v>
      </c>
      <c r="D28" s="31"/>
      <c r="E28" s="31"/>
      <c r="F28" s="13"/>
      <c r="G28" s="13"/>
      <c r="H28" s="13"/>
      <c r="I28" s="13"/>
      <c r="J28" s="13"/>
      <c r="K28" s="13"/>
      <c r="L28" s="13"/>
      <c r="M28" s="13"/>
      <c r="N28" s="13"/>
    </row>
    <row r="29" spans="1:14" ht="18.75">
      <c r="A29" s="13"/>
      <c r="B29" s="33" t="s">
        <v>13</v>
      </c>
      <c r="C29" s="33">
        <f>DATEDIF(C27,C28,"d")</f>
        <v>14</v>
      </c>
      <c r="D29" s="31"/>
      <c r="E29" s="31"/>
      <c r="F29" s="13"/>
      <c r="G29" s="13"/>
      <c r="H29" s="13"/>
      <c r="I29" s="13"/>
      <c r="J29" s="13"/>
      <c r="K29" s="13"/>
      <c r="L29" s="13"/>
      <c r="M29" s="13"/>
      <c r="N29" s="13"/>
    </row>
    <row r="30" spans="1:14">
      <c r="A30" s="13"/>
      <c r="B30" s="13"/>
      <c r="C30" s="13"/>
      <c r="D30" s="13"/>
      <c r="E30" s="13"/>
      <c r="F30" s="13"/>
      <c r="G30" s="13"/>
      <c r="H30" s="13"/>
      <c r="I30" s="13"/>
      <c r="J30" s="13"/>
      <c r="K30" s="13"/>
      <c r="L30" s="13"/>
      <c r="M30" s="13"/>
      <c r="N30" s="13"/>
    </row>
  </sheetData>
  <sheetProtection password="9213" sheet="1" objects="1" scenarios="1"/>
  <hyperlinks>
    <hyperlink ref="J2" r:id="rId1"/>
    <hyperlink ref="L2" r:id="rId2"/>
    <hyperlink ref="N2" r:id="rId3"/>
  </hyperlinks>
  <pageMargins left="0.7" right="0.7" top="0.75" bottom="0.75" header="0.3" footer="0.3"/>
  <pageSetup paperSize="9" orientation="portrait" r:id="rId4"/>
  <drawing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C22" sqref="C22"/>
    </sheetView>
  </sheetViews>
  <sheetFormatPr defaultRowHeight="12.75"/>
  <cols>
    <col min="1" max="1" width="176.42578125" style="9" customWidth="1"/>
    <col min="2" max="16384" width="9.140625" style="9"/>
  </cols>
  <sheetData>
    <row r="1" spans="1:1" ht="27">
      <c r="A1" s="8" t="s">
        <v>27</v>
      </c>
    </row>
    <row r="2" spans="1:1" ht="255">
      <c r="A2" s="10" t="s">
        <v>28</v>
      </c>
    </row>
    <row r="3" spans="1:1" ht="20.25">
      <c r="A3" s="11" t="s">
        <v>29</v>
      </c>
    </row>
  </sheetData>
  <sheetProtection password="9213" sheet="1" objects="1" scenarios="1" selectLockedCells="1" selectUnlockedCell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Options pricer</vt:lpstr>
      <vt:lpstr>Disclaimer</vt:lpstr>
      <vt:lpstr>d_1</vt:lpstr>
      <vt:lpstr>d_2</vt:lpstr>
      <vt:lpstr>N_d1</vt:lpstr>
      <vt:lpstr>N_d1m</vt:lpstr>
      <vt:lpstr>N_d2</vt:lpstr>
      <vt:lpstr>N_d2m</vt:lpstr>
      <vt:lpstr>net_rate</vt:lpstr>
      <vt:lpstr>r_d</vt:lpstr>
      <vt:lpstr>r_eqt</vt:lpstr>
      <vt:lpstr>r_f</vt:lpstr>
      <vt:lpstr>S</vt:lpstr>
      <vt:lpstr>sigma</vt:lpstr>
      <vt:lpstr>T</vt:lpstr>
      <vt:lpstr>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2015-12-09T18:19:37Z</dcterms:created>
  <dcterms:modified xsi:type="dcterms:W3CDTF">2018-02-12T14:11:11Z</dcterms:modified>
</cp:coreProperties>
</file>