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26835" windowHeight="12090"/>
  </bookViews>
  <sheets>
    <sheet name="Straddle" sheetId="1" r:id="rId1"/>
    <sheet name="Data" sheetId="2" state="hidden" r:id="rId2"/>
    <sheet name="Disclaimer" sheetId="4" r:id="rId3"/>
  </sheets>
  <definedNames>
    <definedName name="pipval">Straddle!$C$6</definedName>
    <definedName name="rPipvalues">Data!$A$1:$A$2</definedName>
    <definedName name="rSpread">Straddle!$D$10</definedName>
  </definedNames>
  <calcPr calcId="145621"/>
</workbook>
</file>

<file path=xl/calcChain.xml><?xml version="1.0" encoding="utf-8"?>
<calcChain xmlns="http://schemas.openxmlformats.org/spreadsheetml/2006/main">
  <c r="B17" i="1" l="1"/>
  <c r="B18" i="1"/>
  <c r="B19" i="1"/>
  <c r="B20" i="1"/>
  <c r="B21" i="1"/>
  <c r="B22" i="1"/>
  <c r="B23" i="1"/>
  <c r="B24" i="1"/>
  <c r="B25" i="1"/>
  <c r="A16" i="1"/>
  <c r="D10" i="1"/>
  <c r="C16" i="1"/>
  <c r="F3" i="2" s="1"/>
  <c r="A17" i="1" l="1"/>
  <c r="C3" i="2"/>
  <c r="C17" i="1"/>
  <c r="C9" i="1"/>
  <c r="C8" i="1"/>
  <c r="F4" i="2" l="1"/>
  <c r="A18" i="1"/>
  <c r="C4" i="2"/>
  <c r="D16" i="1"/>
  <c r="E16" i="1" s="1"/>
  <c r="D17" i="1" s="1"/>
  <c r="H17" i="1" s="1"/>
  <c r="H4" i="2" s="1"/>
  <c r="D11" i="2"/>
  <c r="D7" i="2"/>
  <c r="D10" i="2"/>
  <c r="D6" i="2"/>
  <c r="D9" i="2"/>
  <c r="D5" i="2"/>
  <c r="D12" i="2"/>
  <c r="D8" i="2"/>
  <c r="D4" i="2"/>
  <c r="D3" i="2"/>
  <c r="F16" i="1"/>
  <c r="I16" i="1" s="1"/>
  <c r="I3" i="2" s="1"/>
  <c r="E10" i="2"/>
  <c r="E9" i="2"/>
  <c r="E5" i="2"/>
  <c r="E12" i="2"/>
  <c r="E8" i="2"/>
  <c r="E4" i="2"/>
  <c r="E11" i="2"/>
  <c r="E7" i="2"/>
  <c r="E3" i="2"/>
  <c r="E6" i="2"/>
  <c r="C18" i="1"/>
  <c r="F5" i="2" l="1"/>
  <c r="A19" i="1"/>
  <c r="C5" i="2"/>
  <c r="H16" i="1"/>
  <c r="K16" i="1"/>
  <c r="N3" i="2"/>
  <c r="G16" i="1"/>
  <c r="C19" i="1"/>
  <c r="J17" i="1"/>
  <c r="E17" i="1"/>
  <c r="D18" i="1" s="1"/>
  <c r="H18" i="1" s="1"/>
  <c r="H5" i="2" s="1"/>
  <c r="J16" i="1" l="1"/>
  <c r="L16" i="1" s="1"/>
  <c r="G3" i="2" s="1"/>
  <c r="H3" i="2"/>
  <c r="F6" i="2"/>
  <c r="A20" i="1"/>
  <c r="C6" i="2"/>
  <c r="J18" i="1"/>
  <c r="F17" i="1"/>
  <c r="K3" i="2"/>
  <c r="C20" i="1"/>
  <c r="E18" i="1"/>
  <c r="D19" i="1" s="1"/>
  <c r="H19" i="1" s="1"/>
  <c r="H6" i="2" s="1"/>
  <c r="F7" i="2" l="1"/>
  <c r="A21" i="1"/>
  <c r="C7" i="2"/>
  <c r="I17" i="1"/>
  <c r="I4" i="2" s="1"/>
  <c r="G17" i="1"/>
  <c r="C21" i="1"/>
  <c r="J19" i="1"/>
  <c r="E19" i="1"/>
  <c r="F8" i="2" l="1"/>
  <c r="K17" i="1"/>
  <c r="L17" i="1" s="1"/>
  <c r="G4" i="2" s="1"/>
  <c r="A22" i="1"/>
  <c r="C8" i="2"/>
  <c r="N4" i="2"/>
  <c r="K4" i="2"/>
  <c r="F18" i="1"/>
  <c r="C22" i="1"/>
  <c r="D20" i="1"/>
  <c r="H20" i="1" s="1"/>
  <c r="H7" i="2" s="1"/>
  <c r="F9" i="2" l="1"/>
  <c r="A23" i="1"/>
  <c r="C9" i="2"/>
  <c r="I18" i="1"/>
  <c r="I5" i="2" s="1"/>
  <c r="G18" i="1"/>
  <c r="C23" i="1"/>
  <c r="E20" i="1"/>
  <c r="D21" i="1" s="1"/>
  <c r="H21" i="1" s="1"/>
  <c r="H8" i="2" s="1"/>
  <c r="J20" i="1"/>
  <c r="J21" i="1" l="1"/>
  <c r="K18" i="1"/>
  <c r="L18" i="1" s="1"/>
  <c r="G5" i="2" s="1"/>
  <c r="F10" i="2"/>
  <c r="A24" i="1"/>
  <c r="C10" i="2"/>
  <c r="N5" i="2"/>
  <c r="K5" i="2"/>
  <c r="F19" i="1"/>
  <c r="C24" i="1"/>
  <c r="E21" i="1"/>
  <c r="F11" i="2" l="1"/>
  <c r="A25" i="1"/>
  <c r="C12" i="2" s="1"/>
  <c r="C11" i="2"/>
  <c r="G19" i="1"/>
  <c r="I19" i="1"/>
  <c r="I6" i="2" s="1"/>
  <c r="C25" i="1"/>
  <c r="D22" i="1"/>
  <c r="H22" i="1" s="1"/>
  <c r="H9" i="2" s="1"/>
  <c r="F12" i="2" l="1"/>
  <c r="K19" i="1"/>
  <c r="L19" i="1" s="1"/>
  <c r="G6" i="2" s="1"/>
  <c r="K6" i="2"/>
  <c r="F20" i="1"/>
  <c r="N6" i="2"/>
  <c r="E22" i="1"/>
  <c r="D23" i="1" s="1"/>
  <c r="H23" i="1" s="1"/>
  <c r="H10" i="2" s="1"/>
  <c r="J22" i="1"/>
  <c r="J23" i="1" l="1"/>
  <c r="I20" i="1"/>
  <c r="I7" i="2" s="1"/>
  <c r="G20" i="1"/>
  <c r="E23" i="1"/>
  <c r="K20" i="1" l="1"/>
  <c r="L20" i="1" s="1"/>
  <c r="G7" i="2" s="1"/>
  <c r="N7" i="2"/>
  <c r="K7" i="2"/>
  <c r="F21" i="1"/>
  <c r="D24" i="1"/>
  <c r="H24" i="1" s="1"/>
  <c r="H11" i="2" s="1"/>
  <c r="I21" i="1" l="1"/>
  <c r="I8" i="2" s="1"/>
  <c r="G21" i="1"/>
  <c r="E24" i="1"/>
  <c r="D25" i="1" s="1"/>
  <c r="H25" i="1" s="1"/>
  <c r="H12" i="2" s="1"/>
  <c r="J24" i="1"/>
  <c r="K21" i="1" l="1"/>
  <c r="L21" i="1" s="1"/>
  <c r="G8" i="2" s="1"/>
  <c r="N8" i="2"/>
  <c r="L8" i="2" s="1"/>
  <c r="K8" i="2"/>
  <c r="F22" i="1"/>
  <c r="L4" i="2"/>
  <c r="L7" i="2"/>
  <c r="L3" i="2"/>
  <c r="L6" i="2"/>
  <c r="L5" i="2"/>
  <c r="J25" i="1"/>
  <c r="E25" i="1"/>
  <c r="J27" i="1"/>
  <c r="I22" i="1" l="1"/>
  <c r="I9" i="2" s="1"/>
  <c r="G22" i="1"/>
  <c r="K22" i="1" l="1"/>
  <c r="L22" i="1" s="1"/>
  <c r="G9" i="2" s="1"/>
  <c r="N9" i="2"/>
  <c r="L9" i="2" s="1"/>
  <c r="K9" i="2"/>
  <c r="F23" i="1"/>
  <c r="I23" i="1" s="1"/>
  <c r="I10" i="2" s="1"/>
  <c r="N10" i="2" l="1"/>
  <c r="L10" i="2" s="1"/>
  <c r="K23" i="1"/>
  <c r="L23" i="1" s="1"/>
  <c r="G10" i="2" s="1"/>
  <c r="G23" i="1"/>
  <c r="K10" i="2" l="1"/>
  <c r="F24" i="1"/>
  <c r="I24" i="1" s="1"/>
  <c r="I11" i="2" s="1"/>
  <c r="K24" i="1" l="1"/>
  <c r="L24" i="1" s="1"/>
  <c r="G11" i="2" s="1"/>
  <c r="G24" i="1"/>
  <c r="K11" i="2" s="1"/>
  <c r="N11" i="2"/>
  <c r="L11" i="2" s="1"/>
  <c r="F25" i="1" l="1"/>
  <c r="I25" i="1" s="1"/>
  <c r="I12" i="2" s="1"/>
  <c r="K27" i="1" l="1"/>
  <c r="L27" i="1" s="1"/>
  <c r="K25" i="1"/>
  <c r="L25" i="1" s="1"/>
  <c r="G12" i="2" s="1"/>
  <c r="M5" i="2"/>
  <c r="M9" i="2"/>
  <c r="M11" i="2"/>
  <c r="M3" i="2"/>
  <c r="M6" i="2"/>
  <c r="M8" i="2"/>
  <c r="M4" i="2"/>
  <c r="N12" i="2"/>
  <c r="M10" i="2"/>
  <c r="M7" i="2"/>
  <c r="G25" i="1"/>
  <c r="K12" i="2" s="1"/>
  <c r="M12" i="2" l="1"/>
  <c r="L12" i="2"/>
</calcChain>
</file>

<file path=xl/sharedStrings.xml><?xml version="1.0" encoding="utf-8"?>
<sst xmlns="http://schemas.openxmlformats.org/spreadsheetml/2006/main" count="52" uniqueCount="45">
  <si>
    <t>Price</t>
  </si>
  <si>
    <t>Inc</t>
  </si>
  <si>
    <t>B</t>
  </si>
  <si>
    <t>S</t>
  </si>
  <si>
    <t>BN</t>
  </si>
  <si>
    <t>SN</t>
  </si>
  <si>
    <t>Buy</t>
  </si>
  <si>
    <t>Sell</t>
  </si>
  <si>
    <t>PL</t>
  </si>
  <si>
    <t>PL (pips)</t>
  </si>
  <si>
    <t>Tick</t>
  </si>
  <si>
    <t>Totals</t>
  </si>
  <si>
    <t>Start price</t>
  </si>
  <si>
    <t>Buy stop @</t>
  </si>
  <si>
    <t>Sell stop @</t>
  </si>
  <si>
    <t>Spread</t>
  </si>
  <si>
    <t>Pip value</t>
  </si>
  <si>
    <t>Volatility</t>
  </si>
  <si>
    <t>PL(B)</t>
  </si>
  <si>
    <t>PL(S)</t>
  </si>
  <si>
    <t>Find us</t>
  </si>
  <si>
    <t>forexop</t>
  </si>
  <si>
    <t>fb</t>
  </si>
  <si>
    <t>facebook</t>
  </si>
  <si>
    <t>twitter</t>
  </si>
  <si>
    <t>@forexop</t>
  </si>
  <si>
    <t>"Straddle trade"</t>
  </si>
  <si>
    <t>Press F9 to run</t>
  </si>
  <si>
    <t>Enter required values for your trade</t>
  </si>
  <si>
    <t>Leg gap</t>
  </si>
  <si>
    <t>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</si>
  <si>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</si>
  <si>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Full disclaimer:  http://forexop.com/disclaimer/</t>
  </si>
  <si>
    <t>#</t>
  </si>
  <si>
    <t>Buy @</t>
  </si>
  <si>
    <t>Sell @</t>
  </si>
  <si>
    <t>Buy-trigger</t>
  </si>
  <si>
    <t>Sell-trigger</t>
  </si>
  <si>
    <t>pips</t>
  </si>
  <si>
    <t>1=Average volatility</t>
  </si>
  <si>
    <t>Enter the current price</t>
  </si>
  <si>
    <t>Place buy stop here</t>
  </si>
  <si>
    <t>Place sell stop here</t>
  </si>
  <si>
    <t xml:space="preserve">Enter pip size </t>
  </si>
  <si>
    <t>run simultates what might happen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</si>
</sst>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
    <numFmt numFmtId="166" formatCode="0.00000"/>
  </numFmts>
  <fonts count="2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1"/>
      <name val="Calibri"/>
      <family val="2"/>
      <scheme val="minor"/>
    </font>
    <font>
      <sz val="10"/>
      <name val="Arial"/>
      <family val="2"/>
    </font>
    <font>
      <sz val="10"/>
      <color indexed="62"/>
      <name val="Arial"/>
      <family val="2"/>
    </font>
    <font>
      <b/>
      <sz val="18"/>
      <color indexed="53"/>
      <name val="Arial"/>
      <family val="2"/>
    </font>
    <font>
      <b/>
      <sz val="10"/>
      <color indexed="53"/>
      <name val="Arial"/>
      <family val="2"/>
    </font>
    <font>
      <b/>
      <sz val="16"/>
      <color theme="0"/>
      <name val="Calibri"/>
      <family val="2"/>
      <scheme val="minor"/>
    </font>
    <font>
      <u/>
      <sz val="10"/>
      <color theme="9"/>
      <name val="Arial"/>
      <family val="2"/>
    </font>
    <font>
      <b/>
      <sz val="14"/>
      <color theme="1"/>
      <name val="Calibri"/>
      <family val="2"/>
      <scheme val="minor"/>
    </font>
    <font>
      <sz val="14"/>
      <color theme="1"/>
      <name val="Calibri"/>
      <family val="2"/>
      <scheme val="minor"/>
    </font>
    <font>
      <sz val="22"/>
      <name val="Arial"/>
      <family val="2"/>
    </font>
    <font>
      <b/>
      <sz val="10"/>
      <name val="Arial"/>
      <family val="2"/>
    </font>
    <font>
      <b/>
      <sz val="16"/>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
      <i/>
      <sz val="11"/>
      <color theme="1" tint="0.249977111117893"/>
      <name val="Calibri"/>
      <family val="2"/>
      <scheme val="minor"/>
    </font>
    <font>
      <b/>
      <sz val="12"/>
      <color theme="1"/>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indexed="8"/>
        <bgColor indexed="58"/>
      </patternFill>
    </fill>
    <fill>
      <patternFill patternType="solid">
        <fgColor theme="1"/>
        <bgColor indexed="58"/>
      </patternFill>
    </fill>
    <fill>
      <patternFill patternType="solid">
        <fgColor theme="3" tint="0.79998168889431442"/>
        <bgColor indexed="64"/>
      </patternFill>
    </fill>
    <fill>
      <patternFill patternType="solid">
        <fgColor indexed="25"/>
        <bgColor indexed="60"/>
      </patternFill>
    </fill>
    <fill>
      <patternFill patternType="solid">
        <fgColor indexed="11"/>
        <bgColor indexed="57"/>
      </patternFill>
    </fill>
    <fill>
      <patternFill patternType="solid">
        <fgColor theme="6" tint="-0.249977111117893"/>
        <bgColor indexed="64"/>
      </patternFill>
    </fill>
    <fill>
      <patternFill patternType="solid">
        <fgColor rgb="FFFFFF00"/>
        <bgColor indexed="64"/>
      </patternFill>
    </fill>
  </fills>
  <borders count="1">
    <border>
      <left/>
      <right/>
      <top/>
      <bottom/>
      <diagonal/>
    </border>
  </borders>
  <cellStyleXfs count="10">
    <xf numFmtId="0" fontId="0" fillId="0" borderId="0"/>
    <xf numFmtId="0" fontId="6" fillId="0" borderId="0"/>
    <xf numFmtId="0" fontId="6" fillId="0" borderId="0"/>
    <xf numFmtId="0" fontId="11" fillId="0" borderId="0" applyNumberFormat="0" applyFill="0" applyBorder="0" applyAlignment="0" applyProtection="0">
      <alignment vertical="top"/>
      <protection locked="0"/>
    </xf>
    <xf numFmtId="0" fontId="17" fillId="7" borderId="0"/>
    <xf numFmtId="0" fontId="17" fillId="8" borderId="0"/>
    <xf numFmtId="0" fontId="18" fillId="0" borderId="0"/>
    <xf numFmtId="0" fontId="19" fillId="0" borderId="0"/>
    <xf numFmtId="0" fontId="20" fillId="0" borderId="0"/>
    <xf numFmtId="0" fontId="21" fillId="0" borderId="0"/>
  </cellStyleXfs>
  <cellXfs count="40">
    <xf numFmtId="0" fontId="0" fillId="0" borderId="0" xfId="0"/>
    <xf numFmtId="0" fontId="0" fillId="2" borderId="0" xfId="0" applyFill="1" applyProtection="1">
      <protection hidden="1"/>
    </xf>
    <xf numFmtId="0" fontId="6" fillId="2" borderId="0" xfId="1" applyFill="1" applyProtection="1">
      <protection hidden="1"/>
    </xf>
    <xf numFmtId="2" fontId="7" fillId="2" borderId="0" xfId="2" applyNumberFormat="1" applyFont="1" applyFill="1" applyProtection="1">
      <protection hidden="1"/>
    </xf>
    <xf numFmtId="0" fontId="0" fillId="0" borderId="0" xfId="0" applyProtection="1">
      <protection hidden="1"/>
    </xf>
    <xf numFmtId="0" fontId="8" fillId="4" borderId="0" xfId="1" applyFont="1" applyFill="1" applyProtection="1">
      <protection hidden="1"/>
    </xf>
    <xf numFmtId="0" fontId="10" fillId="2" borderId="0" xfId="0" applyFont="1" applyFill="1" applyAlignment="1" applyProtection="1">
      <alignment horizontal="right" vertical="center"/>
      <protection hidden="1"/>
    </xf>
    <xf numFmtId="0" fontId="6" fillId="2" borderId="0" xfId="1" applyFill="1" applyAlignment="1" applyProtection="1">
      <alignment vertical="center"/>
      <protection hidden="1"/>
    </xf>
    <xf numFmtId="0" fontId="11" fillId="4" borderId="0" xfId="3" applyFill="1" applyAlignment="1" applyProtection="1">
      <alignment vertical="center"/>
      <protection hidden="1"/>
    </xf>
    <xf numFmtId="0" fontId="9" fillId="2" borderId="0" xfId="1" applyFont="1" applyFill="1" applyAlignment="1" applyProtection="1">
      <alignment horizontal="right" vertical="center"/>
      <protection hidden="1"/>
    </xf>
    <xf numFmtId="0" fontId="11" fillId="2" borderId="0" xfId="3" applyFill="1" applyAlignment="1" applyProtection="1">
      <alignment vertical="center"/>
      <protection hidden="1"/>
    </xf>
    <xf numFmtId="164" fontId="6" fillId="2" borderId="0" xfId="1" applyNumberFormat="1" applyFill="1" applyProtection="1">
      <protection hidden="1"/>
    </xf>
    <xf numFmtId="0" fontId="0" fillId="2" borderId="0" xfId="0" applyFill="1" applyAlignment="1" applyProtection="1">
      <alignment vertical="center"/>
      <protection hidden="1"/>
    </xf>
    <xf numFmtId="0" fontId="9" fillId="5" borderId="0" xfId="1" applyFont="1" applyFill="1" applyProtection="1">
      <protection hidden="1"/>
    </xf>
    <xf numFmtId="0" fontId="0" fillId="6" borderId="0" xfId="0" applyFill="1" applyProtection="1">
      <protection hidden="1"/>
    </xf>
    <xf numFmtId="0" fontId="12" fillId="6" borderId="0" xfId="0" applyFont="1" applyFill="1" applyProtection="1">
      <protection hidden="1"/>
    </xf>
    <xf numFmtId="0" fontId="13" fillId="6" borderId="0" xfId="0" applyFont="1" applyFill="1" applyProtection="1">
      <protection hidden="1"/>
    </xf>
    <xf numFmtId="0" fontId="4" fillId="6" borderId="0" xfId="0" applyFont="1" applyFill="1" applyProtection="1">
      <protection hidden="1"/>
    </xf>
    <xf numFmtId="166" fontId="0" fillId="6" borderId="0" xfId="0" applyNumberFormat="1" applyFill="1" applyProtection="1">
      <protection hidden="1"/>
    </xf>
    <xf numFmtId="0" fontId="5" fillId="3" borderId="0" xfId="0" applyFont="1" applyFill="1" applyProtection="1">
      <protection hidden="1"/>
    </xf>
    <xf numFmtId="0" fontId="5" fillId="3" borderId="0" xfId="0" applyFont="1" applyFill="1" applyAlignment="1" applyProtection="1">
      <alignment horizontal="right"/>
      <protection hidden="1"/>
    </xf>
    <xf numFmtId="0" fontId="3" fillId="2" borderId="0" xfId="0" applyFont="1" applyFill="1" applyProtection="1">
      <protection hidden="1"/>
    </xf>
    <xf numFmtId="1" fontId="3" fillId="2" borderId="0" xfId="0" applyNumberFormat="1" applyFont="1" applyFill="1" applyProtection="1">
      <protection hidden="1"/>
    </xf>
    <xf numFmtId="165" fontId="3" fillId="2" borderId="0" xfId="0" applyNumberFormat="1" applyFont="1" applyFill="1" applyProtection="1">
      <protection hidden="1"/>
    </xf>
    <xf numFmtId="0" fontId="1" fillId="2" borderId="0" xfId="0" applyFont="1" applyFill="1" applyProtection="1">
      <protection hidden="1"/>
    </xf>
    <xf numFmtId="165" fontId="1" fillId="2" borderId="0" xfId="0" applyNumberFormat="1" applyFont="1" applyFill="1" applyProtection="1">
      <protection hidden="1"/>
    </xf>
    <xf numFmtId="0" fontId="14" fillId="0" borderId="0" xfId="2" applyFont="1" applyProtection="1">
      <protection hidden="1"/>
    </xf>
    <xf numFmtId="0" fontId="6" fillId="0" borderId="0" xfId="2" applyProtection="1">
      <protection hidden="1"/>
    </xf>
    <xf numFmtId="0" fontId="15" fillId="0" borderId="0" xfId="2" applyFont="1" applyAlignment="1" applyProtection="1">
      <alignment vertical="top" wrapText="1"/>
      <protection hidden="1"/>
    </xf>
    <xf numFmtId="0" fontId="16" fillId="0" borderId="0" xfId="2" applyFont="1" applyProtection="1">
      <protection hidden="1"/>
    </xf>
    <xf numFmtId="166" fontId="3" fillId="2" borderId="0" xfId="0" applyNumberFormat="1" applyFont="1" applyFill="1" applyProtection="1">
      <protection hidden="1"/>
    </xf>
    <xf numFmtId="166" fontId="0" fillId="0" borderId="0" xfId="0" applyNumberFormat="1" applyProtection="1">
      <protection hidden="1"/>
    </xf>
    <xf numFmtId="165" fontId="0" fillId="0" borderId="0" xfId="0" applyNumberFormat="1" applyProtection="1">
      <protection hidden="1"/>
    </xf>
    <xf numFmtId="164" fontId="13" fillId="9" borderId="0" xfId="0" applyNumberFormat="1" applyFont="1" applyFill="1" applyProtection="1">
      <protection locked="0"/>
    </xf>
    <xf numFmtId="0" fontId="13" fillId="9" borderId="0" xfId="0" applyFont="1" applyFill="1" applyProtection="1">
      <protection locked="0"/>
    </xf>
    <xf numFmtId="166" fontId="13" fillId="3" borderId="0" xfId="0" applyNumberFormat="1" applyFont="1" applyFill="1" applyProtection="1">
      <protection hidden="1"/>
    </xf>
    <xf numFmtId="0" fontId="22" fillId="6" borderId="0" xfId="0" applyFont="1" applyFill="1" applyProtection="1">
      <protection hidden="1"/>
    </xf>
    <xf numFmtId="0" fontId="0" fillId="0" borderId="0" xfId="0" applyFill="1" applyProtection="1">
      <protection hidden="1"/>
    </xf>
    <xf numFmtId="0" fontId="23" fillId="10" borderId="0" xfId="0" applyFont="1" applyFill="1" applyProtection="1">
      <protection hidden="1"/>
    </xf>
    <xf numFmtId="0" fontId="2" fillId="10" borderId="0" xfId="0" applyFont="1" applyFill="1" applyProtection="1">
      <protection hidden="1"/>
    </xf>
  </cellXfs>
  <cellStyles count="10">
    <cellStyle name="Excel Built-in Normal" xfId="1"/>
    <cellStyle name="Hyperlink" xfId="3" builtinId="8"/>
    <cellStyle name="Normal" xfId="0" builtinId="0"/>
    <cellStyle name="Normal 2" xfId="2"/>
    <cellStyle name="Untitled1" xfId="4"/>
    <cellStyle name="Untitled2" xfId="5"/>
    <cellStyle name="Untitled3" xfId="6"/>
    <cellStyle name="Untitled4" xfId="7"/>
    <cellStyle name="Untitled5" xfId="8"/>
    <cellStyle name="Untitled6" xfId="9"/>
  </cellStyles>
  <dxfs count="3">
    <dxf>
      <font>
        <color rgb="FFFF0000"/>
      </font>
    </dxf>
    <dxf>
      <font>
        <color rgb="FFFF0000"/>
      </font>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3"/>
          <c:tx>
            <c:strRef>
              <c:f>Data!$G$2</c:f>
              <c:strCache>
                <c:ptCount val="1"/>
                <c:pt idx="0">
                  <c:v>PL</c:v>
                </c:pt>
              </c:strCache>
            </c:strRef>
          </c:tx>
          <c:spPr>
            <a:solidFill>
              <a:schemeClr val="tx1">
                <a:lumMod val="50000"/>
                <a:lumOff val="50000"/>
                <a:alpha val="36000"/>
              </a:schemeClr>
            </a:solidFill>
            <a:ln>
              <a:solidFill>
                <a:schemeClr val="tx1">
                  <a:alpha val="28000"/>
                </a:schemeClr>
              </a:solidFill>
            </a:ln>
          </c:spPr>
          <c:invertIfNegative val="0"/>
          <c:val>
            <c:numRef>
              <c:f>Data!$G$3:$G$12</c:f>
              <c:numCache>
                <c:formatCode>0.0</c:formatCode>
                <c:ptCount val="10"/>
                <c:pt idx="0">
                  <c:v>0</c:v>
                </c:pt>
                <c:pt idx="1">
                  <c:v>7.5468982138970908</c:v>
                </c:pt>
                <c:pt idx="2">
                  <c:v>-49.999999999998934</c:v>
                </c:pt>
                <c:pt idx="3">
                  <c:v>-49.999999999998934</c:v>
                </c:pt>
                <c:pt idx="4">
                  <c:v>-49.999999999998934</c:v>
                </c:pt>
                <c:pt idx="5">
                  <c:v>-49.999999999998934</c:v>
                </c:pt>
                <c:pt idx="6">
                  <c:v>-49.999999999998934</c:v>
                </c:pt>
                <c:pt idx="7">
                  <c:v>-49.999999999998948</c:v>
                </c:pt>
                <c:pt idx="8">
                  <c:v>-49.999999999998948</c:v>
                </c:pt>
                <c:pt idx="9">
                  <c:v>-49.999999999998941</c:v>
                </c:pt>
              </c:numCache>
            </c:numRef>
          </c:val>
        </c:ser>
        <c:dLbls>
          <c:showLegendKey val="0"/>
          <c:showVal val="0"/>
          <c:showCatName val="0"/>
          <c:showSerName val="0"/>
          <c:showPercent val="0"/>
          <c:showBubbleSize val="0"/>
        </c:dLbls>
        <c:gapWidth val="150"/>
        <c:axId val="226380288"/>
        <c:axId val="188636480"/>
      </c:barChart>
      <c:lineChart>
        <c:grouping val="standard"/>
        <c:varyColors val="0"/>
        <c:ser>
          <c:idx val="1"/>
          <c:order val="0"/>
          <c:tx>
            <c:strRef>
              <c:f>Data!$D$2</c:f>
              <c:strCache>
                <c:ptCount val="1"/>
                <c:pt idx="0">
                  <c:v>Buy @</c:v>
                </c:pt>
              </c:strCache>
            </c:strRef>
          </c:tx>
          <c:spPr>
            <a:ln>
              <a:prstDash val="sysDash"/>
            </a:ln>
          </c:spPr>
          <c:marker>
            <c:symbol val="none"/>
          </c:marker>
          <c:val>
            <c:numRef>
              <c:f>Data!$D$3:$D$12</c:f>
              <c:numCache>
                <c:formatCode>0.00000</c:formatCode>
                <c:ptCount val="10"/>
                <c:pt idx="0">
                  <c:v>1.1025</c:v>
                </c:pt>
                <c:pt idx="1">
                  <c:v>1.1025</c:v>
                </c:pt>
                <c:pt idx="2">
                  <c:v>1.1025</c:v>
                </c:pt>
                <c:pt idx="3">
                  <c:v>1.1025</c:v>
                </c:pt>
                <c:pt idx="4">
                  <c:v>1.1025</c:v>
                </c:pt>
                <c:pt idx="5">
                  <c:v>1.1025</c:v>
                </c:pt>
                <c:pt idx="6">
                  <c:v>1.1025</c:v>
                </c:pt>
                <c:pt idx="7">
                  <c:v>1.1025</c:v>
                </c:pt>
                <c:pt idx="8">
                  <c:v>1.1025</c:v>
                </c:pt>
                <c:pt idx="9">
                  <c:v>1.1025</c:v>
                </c:pt>
              </c:numCache>
            </c:numRef>
          </c:val>
          <c:smooth val="0"/>
        </c:ser>
        <c:ser>
          <c:idx val="2"/>
          <c:order val="1"/>
          <c:tx>
            <c:strRef>
              <c:f>Data!$E$2</c:f>
              <c:strCache>
                <c:ptCount val="1"/>
                <c:pt idx="0">
                  <c:v>Sell @</c:v>
                </c:pt>
              </c:strCache>
            </c:strRef>
          </c:tx>
          <c:spPr>
            <a:ln>
              <a:prstDash val="sysDash"/>
            </a:ln>
          </c:spPr>
          <c:marker>
            <c:symbol val="none"/>
          </c:marker>
          <c:val>
            <c:numRef>
              <c:f>Data!$E$3:$E$12</c:f>
              <c:numCache>
                <c:formatCode>0.00000</c:formatCode>
                <c:ptCount val="10"/>
                <c:pt idx="0">
                  <c:v>1.0975000000000001</c:v>
                </c:pt>
                <c:pt idx="1">
                  <c:v>1.0975000000000001</c:v>
                </c:pt>
                <c:pt idx="2">
                  <c:v>1.0975000000000001</c:v>
                </c:pt>
                <c:pt idx="3">
                  <c:v>1.0975000000000001</c:v>
                </c:pt>
                <c:pt idx="4">
                  <c:v>1.0975000000000001</c:v>
                </c:pt>
                <c:pt idx="5">
                  <c:v>1.0975000000000001</c:v>
                </c:pt>
                <c:pt idx="6">
                  <c:v>1.0975000000000001</c:v>
                </c:pt>
                <c:pt idx="7">
                  <c:v>1.0975000000000001</c:v>
                </c:pt>
                <c:pt idx="8">
                  <c:v>1.0975000000000001</c:v>
                </c:pt>
                <c:pt idx="9">
                  <c:v>1.0975000000000001</c:v>
                </c:pt>
              </c:numCache>
            </c:numRef>
          </c:val>
          <c:smooth val="0"/>
        </c:ser>
        <c:ser>
          <c:idx val="0"/>
          <c:order val="2"/>
          <c:tx>
            <c:strRef>
              <c:f>Data!$F$2</c:f>
              <c:strCache>
                <c:ptCount val="1"/>
                <c:pt idx="0">
                  <c:v>Price</c:v>
                </c:pt>
              </c:strCache>
            </c:strRef>
          </c:tx>
          <c:spPr>
            <a:ln>
              <a:solidFill>
                <a:schemeClr val="tx1"/>
              </a:solidFill>
            </a:ln>
          </c:spPr>
          <c:marker>
            <c:symbol val="none"/>
          </c:marker>
          <c:val>
            <c:numRef>
              <c:f>Data!$F$3:$F$12</c:f>
              <c:numCache>
                <c:formatCode>0.00000</c:formatCode>
                <c:ptCount val="10"/>
                <c:pt idx="0">
                  <c:v>1.1000000000000001</c:v>
                </c:pt>
                <c:pt idx="1">
                  <c:v>1.0967453101786104</c:v>
                </c:pt>
                <c:pt idx="2">
                  <c:v>1.105055678650215</c:v>
                </c:pt>
                <c:pt idx="3">
                  <c:v>1.0994022619262926</c:v>
                </c:pt>
                <c:pt idx="4">
                  <c:v>1.1051935388622098</c:v>
                </c:pt>
                <c:pt idx="5">
                  <c:v>1.0962517049813154</c:v>
                </c:pt>
                <c:pt idx="6">
                  <c:v>1.1042187369845642</c:v>
                </c:pt>
                <c:pt idx="7">
                  <c:v>1.1120004299757573</c:v>
                </c:pt>
                <c:pt idx="8">
                  <c:v>1.1126911626209488</c:v>
                </c:pt>
                <c:pt idx="9">
                  <c:v>1.1041121064782007</c:v>
                </c:pt>
              </c:numCache>
            </c:numRef>
          </c:val>
          <c:smooth val="0"/>
        </c:ser>
        <c:dLbls>
          <c:showLegendKey val="0"/>
          <c:showVal val="0"/>
          <c:showCatName val="0"/>
          <c:showSerName val="0"/>
          <c:showPercent val="0"/>
          <c:showBubbleSize val="0"/>
        </c:dLbls>
        <c:marker val="1"/>
        <c:smooth val="0"/>
        <c:axId val="172860416"/>
        <c:axId val="188635904"/>
      </c:lineChart>
      <c:scatterChart>
        <c:scatterStyle val="lineMarker"/>
        <c:varyColors val="0"/>
        <c:ser>
          <c:idx val="4"/>
          <c:order val="4"/>
          <c:tx>
            <c:strRef>
              <c:f>Data!$H$2</c:f>
              <c:strCache>
                <c:ptCount val="1"/>
                <c:pt idx="0">
                  <c:v>Buy-trigger</c:v>
                </c:pt>
              </c:strCache>
            </c:strRef>
          </c:tx>
          <c:spPr>
            <a:ln w="28575">
              <a:solidFill>
                <a:schemeClr val="tx1"/>
              </a:solidFill>
            </a:ln>
          </c:spPr>
          <c:marker>
            <c:symbol val="square"/>
            <c:size val="7"/>
            <c:spPr>
              <a:solidFill>
                <a:srgbClr val="C00000"/>
              </a:solidFill>
              <a:ln>
                <a:solidFill>
                  <a:schemeClr val="tx1"/>
                </a:solidFill>
              </a:ln>
            </c:spPr>
          </c:marker>
          <c:yVal>
            <c:numRef>
              <c:f>Data!$H$3:$H$12</c:f>
              <c:numCache>
                <c:formatCode>0.00000</c:formatCode>
                <c:ptCount val="10"/>
                <c:pt idx="0">
                  <c:v>#N/A</c:v>
                </c:pt>
                <c:pt idx="1">
                  <c:v>#N/A</c:v>
                </c:pt>
                <c:pt idx="2">
                  <c:v>1.1025</c:v>
                </c:pt>
                <c:pt idx="3">
                  <c:v>#N/A</c:v>
                </c:pt>
                <c:pt idx="4">
                  <c:v>#N/A</c:v>
                </c:pt>
                <c:pt idx="5">
                  <c:v>#N/A</c:v>
                </c:pt>
                <c:pt idx="6">
                  <c:v>#N/A</c:v>
                </c:pt>
                <c:pt idx="7">
                  <c:v>#N/A</c:v>
                </c:pt>
                <c:pt idx="8">
                  <c:v>#N/A</c:v>
                </c:pt>
                <c:pt idx="9">
                  <c:v>#N/A</c:v>
                </c:pt>
              </c:numCache>
            </c:numRef>
          </c:yVal>
          <c:smooth val="0"/>
        </c:ser>
        <c:ser>
          <c:idx val="5"/>
          <c:order val="5"/>
          <c:tx>
            <c:strRef>
              <c:f>Data!$I$2</c:f>
              <c:strCache>
                <c:ptCount val="1"/>
                <c:pt idx="0">
                  <c:v>Sell-trigger</c:v>
                </c:pt>
              </c:strCache>
            </c:strRef>
          </c:tx>
          <c:marker>
            <c:symbol val="square"/>
            <c:size val="7"/>
            <c:spPr>
              <a:solidFill>
                <a:schemeClr val="accent3">
                  <a:lumMod val="75000"/>
                </a:schemeClr>
              </a:solidFill>
              <a:ln>
                <a:solidFill>
                  <a:schemeClr val="tx1"/>
                </a:solidFill>
              </a:ln>
            </c:spPr>
          </c:marker>
          <c:yVal>
            <c:numRef>
              <c:f>Data!$I$3:$I$12</c:f>
              <c:numCache>
                <c:formatCode>0.00000</c:formatCode>
                <c:ptCount val="10"/>
                <c:pt idx="0">
                  <c:v>#N/A</c:v>
                </c:pt>
                <c:pt idx="1">
                  <c:v>1.0975000000000001</c:v>
                </c:pt>
                <c:pt idx="2">
                  <c:v>#N/A</c:v>
                </c:pt>
                <c:pt idx="3">
                  <c:v>#N/A</c:v>
                </c:pt>
                <c:pt idx="4">
                  <c:v>#N/A</c:v>
                </c:pt>
                <c:pt idx="5">
                  <c:v>#N/A</c:v>
                </c:pt>
                <c:pt idx="6">
                  <c:v>#N/A</c:v>
                </c:pt>
                <c:pt idx="7">
                  <c:v>#N/A</c:v>
                </c:pt>
                <c:pt idx="8">
                  <c:v>#N/A</c:v>
                </c:pt>
                <c:pt idx="9">
                  <c:v>#N/A</c:v>
                </c:pt>
              </c:numCache>
            </c:numRef>
          </c:yVal>
          <c:smooth val="0"/>
        </c:ser>
        <c:dLbls>
          <c:showLegendKey val="0"/>
          <c:showVal val="0"/>
          <c:showCatName val="0"/>
          <c:showSerName val="0"/>
          <c:showPercent val="0"/>
          <c:showBubbleSize val="0"/>
        </c:dLbls>
        <c:axId val="172860416"/>
        <c:axId val="188635904"/>
      </c:scatterChart>
      <c:catAx>
        <c:axId val="172860416"/>
        <c:scaling>
          <c:orientation val="minMax"/>
        </c:scaling>
        <c:delete val="0"/>
        <c:axPos val="b"/>
        <c:title>
          <c:tx>
            <c:rich>
              <a:bodyPr/>
              <a:lstStyle/>
              <a:p>
                <a:pPr>
                  <a:defRPr/>
                </a:pPr>
                <a:r>
                  <a:rPr lang="en-GB"/>
                  <a:t>Tick</a:t>
                </a:r>
              </a:p>
            </c:rich>
          </c:tx>
          <c:layout/>
          <c:overlay val="0"/>
        </c:title>
        <c:majorTickMark val="out"/>
        <c:minorTickMark val="none"/>
        <c:tickLblPos val="nextTo"/>
        <c:crossAx val="188635904"/>
        <c:crosses val="autoZero"/>
        <c:auto val="1"/>
        <c:lblAlgn val="ctr"/>
        <c:lblOffset val="100"/>
        <c:noMultiLvlLbl val="0"/>
      </c:catAx>
      <c:valAx>
        <c:axId val="188635904"/>
        <c:scaling>
          <c:orientation val="minMax"/>
        </c:scaling>
        <c:delete val="0"/>
        <c:axPos val="l"/>
        <c:title>
          <c:tx>
            <c:rich>
              <a:bodyPr rot="-5400000" vert="horz"/>
              <a:lstStyle/>
              <a:p>
                <a:pPr>
                  <a:defRPr sz="1400"/>
                </a:pPr>
                <a:r>
                  <a:rPr lang="en-GB" sz="1400"/>
                  <a:t>Price</a:t>
                </a:r>
              </a:p>
            </c:rich>
          </c:tx>
          <c:layout/>
          <c:overlay val="0"/>
        </c:title>
        <c:numFmt formatCode="0.00000" sourceLinked="1"/>
        <c:majorTickMark val="out"/>
        <c:minorTickMark val="none"/>
        <c:tickLblPos val="nextTo"/>
        <c:crossAx val="172860416"/>
        <c:crosses val="autoZero"/>
        <c:crossBetween val="between"/>
        <c:majorUnit val="5.000000000000001E-3"/>
      </c:valAx>
      <c:valAx>
        <c:axId val="188636480"/>
        <c:scaling>
          <c:orientation val="minMax"/>
        </c:scaling>
        <c:delete val="0"/>
        <c:axPos val="r"/>
        <c:title>
          <c:tx>
            <c:rich>
              <a:bodyPr rot="-5400000" vert="horz"/>
              <a:lstStyle/>
              <a:p>
                <a:pPr>
                  <a:defRPr sz="1400"/>
                </a:pPr>
                <a:r>
                  <a:rPr lang="en-GB" sz="1400"/>
                  <a:t>PL</a:t>
                </a:r>
              </a:p>
            </c:rich>
          </c:tx>
          <c:layout/>
          <c:overlay val="0"/>
        </c:title>
        <c:numFmt formatCode="0.0" sourceLinked="1"/>
        <c:majorTickMark val="out"/>
        <c:minorTickMark val="none"/>
        <c:tickLblPos val="nextTo"/>
        <c:crossAx val="226380288"/>
        <c:crosses val="max"/>
        <c:crossBetween val="between"/>
      </c:valAx>
      <c:catAx>
        <c:axId val="226380288"/>
        <c:scaling>
          <c:orientation val="minMax"/>
        </c:scaling>
        <c:delete val="1"/>
        <c:axPos val="b"/>
        <c:majorTickMark val="out"/>
        <c:minorTickMark val="none"/>
        <c:tickLblPos val="nextTo"/>
        <c:crossAx val="188636480"/>
        <c:crosses val="autoZero"/>
        <c:auto val="1"/>
        <c:lblAlgn val="ctr"/>
        <c:lblOffset val="100"/>
        <c:noMultiLvlLbl val="0"/>
      </c:catAx>
      <c:spPr>
        <a:noFill/>
      </c:spPr>
    </c:plotArea>
    <c:legend>
      <c:legendPos val="b"/>
      <c:layout/>
      <c:overlay val="0"/>
    </c:legend>
    <c:plotVisOnly val="1"/>
    <c:dispBlanksAs val="gap"/>
    <c:showDLblsOverMax val="0"/>
  </c:chart>
  <c:spPr>
    <a:solidFill>
      <a:schemeClr val="bg1">
        <a:alpha val="88000"/>
      </a:scheme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forexop.com/learning/straddle-trade-intro/" TargetMode="External"/><Relationship Id="rId1" Type="http://schemas.openxmlformats.org/officeDocument/2006/relationships/image" Target="../media/image1.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352425</xdr:colOff>
      <xdr:row>17</xdr:row>
      <xdr:rowOff>47625</xdr:rowOff>
    </xdr:from>
    <xdr:to>
      <xdr:col>20</xdr:col>
      <xdr:colOff>504349</xdr:colOff>
      <xdr:row>23</xdr:row>
      <xdr:rowOff>174466</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00825" y="3581400"/>
          <a:ext cx="3809524" cy="1269841"/>
        </a:xfrm>
        <a:prstGeom prst="rect">
          <a:avLst/>
        </a:prstGeom>
      </xdr:spPr>
    </xdr:pic>
    <xdr:clientData/>
  </xdr:twoCellAnchor>
  <xdr:twoCellAnchor editAs="oneCell">
    <xdr:from>
      <xdr:col>0</xdr:col>
      <xdr:colOff>133350</xdr:colOff>
      <xdr:row>0</xdr:row>
      <xdr:rowOff>57150</xdr:rowOff>
    </xdr:from>
    <xdr:to>
      <xdr:col>7</xdr:col>
      <xdr:colOff>38100</xdr:colOff>
      <xdr:row>2</xdr:row>
      <xdr:rowOff>165661</xdr:rowOff>
    </xdr:to>
    <xdr:pic>
      <xdr:nvPicPr>
        <xdr:cNvPr id="2" name="Picture 1" descr="forexop_white.png">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33350" y="57150"/>
          <a:ext cx="1704975" cy="594286"/>
        </a:xfrm>
        <a:prstGeom prst="rect">
          <a:avLst/>
        </a:prstGeom>
      </xdr:spPr>
    </xdr:pic>
    <xdr:clientData/>
  </xdr:twoCellAnchor>
  <xdr:twoCellAnchor>
    <xdr:from>
      <xdr:col>12</xdr:col>
      <xdr:colOff>280988</xdr:colOff>
      <xdr:row>13</xdr:row>
      <xdr:rowOff>38100</xdr:rowOff>
    </xdr:from>
    <xdr:to>
      <xdr:col>22</xdr:col>
      <xdr:colOff>200025</xdr:colOff>
      <xdr:row>27</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witter.com/forexop" TargetMode="External"/><Relationship Id="rId2" Type="http://schemas.openxmlformats.org/officeDocument/2006/relationships/hyperlink" Target="https://facebook.com/forexop" TargetMode="External"/><Relationship Id="rId1" Type="http://schemas.openxmlformats.org/officeDocument/2006/relationships/hyperlink" Target="http://forexop.com/learning/straddle-trade-intro/"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
  <sheetViews>
    <sheetView tabSelected="1" workbookViewId="0">
      <selection activeCell="C5" sqref="C5"/>
    </sheetView>
  </sheetViews>
  <sheetFormatPr defaultRowHeight="15"/>
  <cols>
    <col min="1" max="1" width="13.42578125" style="4" customWidth="1"/>
    <col min="2" max="2" width="12.7109375" style="4" hidden="1" customWidth="1"/>
    <col min="3" max="3" width="13.5703125" style="4" customWidth="1"/>
    <col min="4" max="4" width="0" style="4" hidden="1" customWidth="1"/>
    <col min="5" max="5" width="9.140625" style="4" hidden="1" customWidth="1"/>
    <col min="6" max="6" width="0" style="4" hidden="1" customWidth="1"/>
    <col min="7" max="7" width="9.140625" style="4" hidden="1" customWidth="1"/>
    <col min="8" max="8" width="10.7109375" style="4" customWidth="1"/>
    <col min="9" max="9" width="10.28515625" style="4" customWidth="1"/>
    <col min="10" max="16384" width="9.140625" style="4"/>
  </cols>
  <sheetData>
    <row r="1" spans="1:23">
      <c r="A1" s="1"/>
      <c r="B1" s="2"/>
      <c r="C1" s="2"/>
      <c r="D1" s="2"/>
      <c r="E1" s="2"/>
      <c r="F1" s="3"/>
      <c r="G1" s="2"/>
      <c r="H1" s="2"/>
      <c r="I1" s="2"/>
      <c r="J1" s="1"/>
      <c r="K1" s="1"/>
      <c r="L1" s="1"/>
      <c r="M1" s="1"/>
      <c r="N1" s="1"/>
      <c r="O1" s="1"/>
      <c r="P1" s="1"/>
      <c r="Q1" s="1"/>
      <c r="R1" s="2"/>
      <c r="S1" s="2"/>
      <c r="T1" s="2"/>
      <c r="U1" s="2"/>
      <c r="V1" s="1"/>
      <c r="W1" s="1"/>
    </row>
    <row r="2" spans="1:23" ht="23.25">
      <c r="A2" s="1"/>
      <c r="B2" s="7"/>
      <c r="C2" s="1"/>
      <c r="D2" s="2"/>
      <c r="E2" s="1"/>
      <c r="F2" s="13"/>
      <c r="G2" s="13"/>
      <c r="H2" s="5" t="s">
        <v>26</v>
      </c>
      <c r="I2" s="1"/>
      <c r="J2" s="1"/>
      <c r="K2" s="1"/>
      <c r="L2" s="1"/>
      <c r="M2" s="1"/>
      <c r="N2" s="1"/>
      <c r="O2" s="1"/>
      <c r="P2" s="1"/>
      <c r="Q2" s="1"/>
      <c r="R2" s="6" t="s">
        <v>20</v>
      </c>
      <c r="S2" s="8" t="s">
        <v>21</v>
      </c>
      <c r="T2" s="9" t="s">
        <v>22</v>
      </c>
      <c r="U2" s="10" t="s">
        <v>23</v>
      </c>
      <c r="V2" s="9" t="s">
        <v>24</v>
      </c>
      <c r="W2" s="10" t="s">
        <v>25</v>
      </c>
    </row>
    <row r="3" spans="1:23">
      <c r="A3" s="1"/>
      <c r="B3" s="11"/>
      <c r="C3" s="2"/>
      <c r="D3" s="2"/>
      <c r="E3" s="2"/>
      <c r="F3" s="3"/>
      <c r="G3" s="2"/>
      <c r="H3" s="7"/>
      <c r="I3" s="7"/>
      <c r="J3" s="1"/>
      <c r="K3" s="1"/>
      <c r="L3" s="1"/>
      <c r="M3" s="1"/>
      <c r="N3" s="1"/>
      <c r="O3" s="1"/>
      <c r="P3" s="1"/>
      <c r="Q3" s="1"/>
      <c r="R3" s="7"/>
      <c r="S3" s="7"/>
      <c r="T3" s="7"/>
      <c r="U3" s="12"/>
      <c r="V3" s="12"/>
      <c r="W3" s="1"/>
    </row>
    <row r="4" spans="1:23" ht="18.75">
      <c r="A4" s="15" t="s">
        <v>28</v>
      </c>
      <c r="B4" s="15"/>
      <c r="C4" s="14"/>
      <c r="D4" s="14"/>
      <c r="E4" s="14"/>
      <c r="F4" s="14"/>
      <c r="G4" s="14"/>
      <c r="H4" s="14"/>
      <c r="I4" s="14"/>
      <c r="J4" s="14"/>
      <c r="K4" s="38" t="s">
        <v>27</v>
      </c>
      <c r="L4" s="39"/>
      <c r="M4" s="36" t="s">
        <v>44</v>
      </c>
      <c r="N4" s="36"/>
      <c r="O4" s="36"/>
      <c r="P4" s="14"/>
      <c r="Q4" s="14"/>
      <c r="R4" s="14"/>
      <c r="S4" s="14"/>
      <c r="T4" s="14"/>
      <c r="U4" s="14"/>
      <c r="V4" s="14"/>
      <c r="W4" s="14"/>
    </row>
    <row r="5" spans="1:23" ht="18.75">
      <c r="A5" s="16" t="s">
        <v>12</v>
      </c>
      <c r="B5" s="16"/>
      <c r="C5" s="33">
        <v>1.1000000000000001</v>
      </c>
      <c r="D5" s="14"/>
      <c r="E5" s="14"/>
      <c r="F5" s="14"/>
      <c r="G5" s="14"/>
      <c r="H5" s="36" t="s">
        <v>40</v>
      </c>
      <c r="I5" s="14"/>
      <c r="J5" s="14"/>
      <c r="K5" s="14"/>
      <c r="L5" s="14"/>
      <c r="M5" s="14"/>
      <c r="N5" s="14"/>
      <c r="O5" s="14"/>
      <c r="P5" s="14"/>
      <c r="Q5" s="14"/>
      <c r="R5" s="14"/>
      <c r="S5" s="14"/>
      <c r="T5" s="14"/>
      <c r="U5" s="14"/>
      <c r="V5" s="14"/>
      <c r="W5" s="14"/>
    </row>
    <row r="6" spans="1:23" ht="18.75">
      <c r="A6" s="16" t="s">
        <v>16</v>
      </c>
      <c r="B6" s="16"/>
      <c r="C6" s="34">
        <v>10000</v>
      </c>
      <c r="D6" s="14"/>
      <c r="E6" s="14"/>
      <c r="F6" s="14"/>
      <c r="G6" s="14"/>
      <c r="H6" s="36" t="s">
        <v>43</v>
      </c>
      <c r="I6" s="14"/>
      <c r="J6" s="14"/>
      <c r="K6" s="14"/>
      <c r="L6" s="14"/>
      <c r="M6" s="14"/>
      <c r="N6" s="14"/>
      <c r="O6" s="14"/>
      <c r="P6" s="14"/>
      <c r="Q6" s="14"/>
      <c r="R6" s="14"/>
      <c r="S6" s="14"/>
      <c r="T6" s="14"/>
      <c r="U6" s="14"/>
      <c r="V6" s="14"/>
      <c r="W6" s="14"/>
    </row>
    <row r="7" spans="1:23" ht="18.75">
      <c r="A7" s="16" t="s">
        <v>29</v>
      </c>
      <c r="B7" s="16"/>
      <c r="C7" s="34">
        <v>50</v>
      </c>
      <c r="D7" s="17"/>
      <c r="E7" s="17"/>
      <c r="F7" s="17"/>
      <c r="G7" s="17"/>
      <c r="H7" s="36" t="s">
        <v>38</v>
      </c>
      <c r="I7" s="17"/>
      <c r="J7" s="14"/>
      <c r="K7" s="14"/>
      <c r="L7" s="14"/>
      <c r="M7" s="18"/>
      <c r="N7" s="18"/>
      <c r="O7" s="14"/>
      <c r="P7" s="14"/>
      <c r="Q7" s="14"/>
      <c r="R7" s="14"/>
      <c r="S7" s="14"/>
      <c r="T7" s="14"/>
      <c r="U7" s="14"/>
      <c r="V7" s="14"/>
      <c r="W7" s="14"/>
    </row>
    <row r="8" spans="1:23" ht="18.75">
      <c r="A8" s="16" t="s">
        <v>13</v>
      </c>
      <c r="B8" s="16"/>
      <c r="C8" s="35">
        <f>C16+0.5*C7/pipval</f>
        <v>1.1025</v>
      </c>
      <c r="D8" s="14"/>
      <c r="E8" s="14"/>
      <c r="F8" s="14"/>
      <c r="G8" s="14"/>
      <c r="H8" s="36" t="s">
        <v>41</v>
      </c>
      <c r="I8" s="14"/>
      <c r="J8" s="14"/>
      <c r="K8" s="14"/>
      <c r="L8" s="14"/>
      <c r="M8" s="14"/>
      <c r="N8" s="14"/>
      <c r="O8" s="14"/>
      <c r="P8" s="14"/>
      <c r="Q8" s="14"/>
      <c r="R8" s="14"/>
      <c r="S8" s="14"/>
      <c r="T8" s="14"/>
      <c r="U8" s="14"/>
      <c r="V8" s="14"/>
      <c r="W8" s="14"/>
    </row>
    <row r="9" spans="1:23" ht="18.75">
      <c r="A9" s="16" t="s">
        <v>14</v>
      </c>
      <c r="B9" s="16"/>
      <c r="C9" s="35">
        <f>C16-0.5*C7/pipval</f>
        <v>1.0975000000000001</v>
      </c>
      <c r="D9" s="14"/>
      <c r="E9" s="14"/>
      <c r="F9" s="14"/>
      <c r="G9" s="14"/>
      <c r="H9" s="36" t="s">
        <v>42</v>
      </c>
      <c r="I9" s="14"/>
      <c r="J9" s="14"/>
      <c r="K9" s="14"/>
      <c r="L9" s="14"/>
      <c r="M9" s="14"/>
      <c r="N9" s="14"/>
      <c r="O9" s="14"/>
      <c r="P9" s="14"/>
      <c r="Q9" s="14"/>
      <c r="R9" s="14"/>
      <c r="S9" s="14"/>
      <c r="T9" s="14"/>
      <c r="U9" s="14"/>
      <c r="V9" s="14"/>
      <c r="W9" s="14"/>
    </row>
    <row r="10" spans="1:23" ht="18.75">
      <c r="A10" s="16" t="s">
        <v>15</v>
      </c>
      <c r="B10" s="16"/>
      <c r="C10" s="34">
        <v>0</v>
      </c>
      <c r="D10" s="14">
        <f>C10/pipval</f>
        <v>0</v>
      </c>
      <c r="E10" s="14"/>
      <c r="F10" s="14"/>
      <c r="G10" s="14"/>
      <c r="H10" s="36" t="s">
        <v>38</v>
      </c>
      <c r="I10" s="14"/>
      <c r="J10" s="14"/>
      <c r="K10" s="14"/>
      <c r="L10" s="14"/>
      <c r="M10" s="14"/>
      <c r="N10" s="14"/>
      <c r="O10" s="14"/>
      <c r="P10" s="14"/>
      <c r="Q10" s="14"/>
      <c r="R10" s="14"/>
      <c r="S10" s="14"/>
      <c r="T10" s="14"/>
      <c r="U10" s="14"/>
      <c r="V10" s="14"/>
      <c r="W10" s="14"/>
    </row>
    <row r="11" spans="1:23" ht="18.75">
      <c r="A11" s="16" t="s">
        <v>17</v>
      </c>
      <c r="B11" s="16"/>
      <c r="C11" s="34">
        <v>1</v>
      </c>
      <c r="D11" s="14"/>
      <c r="E11" s="14"/>
      <c r="F11" s="14"/>
      <c r="G11" s="14"/>
      <c r="H11" s="36" t="s">
        <v>39</v>
      </c>
      <c r="I11" s="14"/>
      <c r="J11" s="14"/>
      <c r="K11" s="14"/>
      <c r="L11" s="14"/>
      <c r="M11" s="14"/>
      <c r="N11" s="14"/>
      <c r="O11" s="14"/>
      <c r="P11" s="14"/>
      <c r="Q11" s="14"/>
      <c r="R11" s="14"/>
      <c r="S11" s="14"/>
      <c r="T11" s="14"/>
      <c r="U11" s="14"/>
      <c r="V11" s="14"/>
      <c r="W11" s="14"/>
    </row>
    <row r="12" spans="1:23">
      <c r="A12" s="14"/>
      <c r="B12" s="14"/>
      <c r="C12" s="14"/>
      <c r="D12" s="14"/>
      <c r="E12" s="14"/>
      <c r="F12" s="14"/>
      <c r="G12" s="14"/>
      <c r="H12" s="14"/>
      <c r="I12" s="14"/>
      <c r="J12" s="14"/>
      <c r="K12" s="14"/>
      <c r="L12" s="14"/>
      <c r="M12" s="14"/>
      <c r="N12" s="14"/>
      <c r="O12" s="14"/>
      <c r="P12" s="14"/>
      <c r="Q12" s="14"/>
      <c r="R12" s="14"/>
      <c r="S12" s="14"/>
      <c r="T12" s="14"/>
      <c r="U12" s="14"/>
      <c r="V12" s="14"/>
      <c r="W12" s="14"/>
    </row>
    <row r="13" spans="1:23">
      <c r="A13" s="14"/>
      <c r="B13" s="14"/>
      <c r="C13" s="14"/>
      <c r="D13" s="14"/>
      <c r="E13" s="14"/>
      <c r="F13" s="14"/>
      <c r="G13" s="14"/>
      <c r="H13" s="14"/>
      <c r="I13" s="14"/>
      <c r="J13" s="14"/>
      <c r="K13" s="14"/>
      <c r="L13" s="14"/>
      <c r="M13" s="14"/>
      <c r="N13" s="14"/>
      <c r="O13" s="14"/>
      <c r="P13" s="14"/>
      <c r="Q13" s="14"/>
      <c r="R13" s="14"/>
      <c r="S13" s="14"/>
      <c r="T13" s="14"/>
      <c r="U13" s="14"/>
      <c r="V13" s="14"/>
      <c r="W13" s="14"/>
    </row>
    <row r="14" spans="1:23">
      <c r="A14" s="20" t="s">
        <v>10</v>
      </c>
      <c r="B14" s="19" t="s">
        <v>1</v>
      </c>
      <c r="C14" s="19" t="s">
        <v>0</v>
      </c>
      <c r="D14" s="19" t="s">
        <v>2</v>
      </c>
      <c r="E14" s="19" t="s">
        <v>4</v>
      </c>
      <c r="F14" s="19" t="s">
        <v>3</v>
      </c>
      <c r="G14" s="19" t="s">
        <v>5</v>
      </c>
      <c r="H14" s="19" t="s">
        <v>6</v>
      </c>
      <c r="I14" s="19" t="s">
        <v>7</v>
      </c>
      <c r="J14" s="20" t="s">
        <v>18</v>
      </c>
      <c r="K14" s="20" t="s">
        <v>19</v>
      </c>
      <c r="L14" s="20" t="s">
        <v>8</v>
      </c>
      <c r="M14" s="14"/>
      <c r="N14" s="14"/>
      <c r="O14" s="14"/>
      <c r="P14" s="14"/>
      <c r="Q14" s="14"/>
      <c r="R14" s="14"/>
      <c r="S14" s="14"/>
      <c r="T14" s="14"/>
      <c r="U14" s="14"/>
      <c r="V14" s="14"/>
      <c r="W14" s="14"/>
    </row>
    <row r="15" spans="1:23" hidden="1">
      <c r="A15" s="21">
        <v>0</v>
      </c>
      <c r="B15" s="21"/>
      <c r="C15" s="21">
        <v>0</v>
      </c>
      <c r="D15" s="22">
        <v>0</v>
      </c>
      <c r="E15" s="22">
        <v>0</v>
      </c>
      <c r="F15" s="22">
        <v>0</v>
      </c>
      <c r="G15" s="22">
        <v>0</v>
      </c>
      <c r="H15" s="21"/>
      <c r="I15" s="21"/>
      <c r="J15" s="21"/>
      <c r="K15" s="21"/>
      <c r="L15" s="21"/>
      <c r="M15" s="14"/>
      <c r="N15" s="37"/>
      <c r="O15" s="37"/>
      <c r="P15" s="37"/>
      <c r="Q15" s="37"/>
      <c r="R15" s="37"/>
      <c r="S15" s="37"/>
      <c r="T15" s="37"/>
      <c r="U15" s="37"/>
      <c r="V15" s="37"/>
      <c r="W15" s="14"/>
    </row>
    <row r="16" spans="1:23">
      <c r="A16" s="21">
        <f>1+A15</f>
        <v>1</v>
      </c>
      <c r="B16" s="21">
        <v>0</v>
      </c>
      <c r="C16" s="30">
        <f>C5</f>
        <v>1.1000000000000001</v>
      </c>
      <c r="D16" s="30">
        <f t="shared" ref="D16" si="0">IF(AND(C16&gt;=$C$8,E15=0),1,0)</f>
        <v>0</v>
      </c>
      <c r="E16" s="30">
        <f t="shared" ref="E16:E25" si="1">E15+D16</f>
        <v>0</v>
      </c>
      <c r="F16" s="30">
        <f t="shared" ref="F16" si="2">IF(AND(C16&lt;=$C$9,G15=0),1,0)</f>
        <v>0</v>
      </c>
      <c r="G16" s="30">
        <f t="shared" ref="G16:G25" si="3">G15+F16</f>
        <v>0</v>
      </c>
      <c r="H16" s="30" t="str">
        <f t="shared" ref="H16" si="4">IF(D16=1,$C$8+rSpread/2,"")</f>
        <v/>
      </c>
      <c r="I16" s="30" t="str">
        <f t="shared" ref="I16" si="5">IF(F16=1,$C$9-rSpread/2,"")</f>
        <v/>
      </c>
      <c r="J16" s="23">
        <f>IFERROR((C16-AVERAGE($H$16:H16)-rSpread/2)*pipval,0)</f>
        <v>0</v>
      </c>
      <c r="K16" s="23">
        <f>IFERROR((-C16+AVERAGE($I$16:I16)-rSpread/2)*pipval,0)</f>
        <v>0</v>
      </c>
      <c r="L16" s="23">
        <f t="shared" ref="L16:L25" si="6">J16+K16</f>
        <v>0</v>
      </c>
      <c r="M16" s="14"/>
      <c r="N16" s="37"/>
      <c r="O16" s="37"/>
      <c r="P16" s="37"/>
      <c r="Q16" s="37"/>
      <c r="R16" s="37"/>
      <c r="S16" s="37"/>
      <c r="T16" s="37"/>
      <c r="U16" s="37"/>
      <c r="V16" s="37"/>
      <c r="W16" s="14"/>
    </row>
    <row r="17" spans="1:23">
      <c r="A17" s="21">
        <f t="shared" ref="A17:A24" si="7">1+A16</f>
        <v>2</v>
      </c>
      <c r="B17" s="21">
        <f t="shared" ref="B17:B25" ca="1" si="8">$C$11*(RAND()-0.5)*200/(pipval)</f>
        <v>-3.254689821389605E-3</v>
      </c>
      <c r="C17" s="30">
        <f t="shared" ref="C17:C25" ca="1" si="9">C16+B17</f>
        <v>1.0967453101786104</v>
      </c>
      <c r="D17" s="30">
        <f t="shared" ref="D17:D25" ca="1" si="10">IF(AND(C17&gt;=$C$8,E16=0),1,0)</f>
        <v>0</v>
      </c>
      <c r="E17" s="30">
        <f t="shared" ca="1" si="1"/>
        <v>0</v>
      </c>
      <c r="F17" s="30">
        <f t="shared" ref="F17:F25" ca="1" si="11">IF(AND(C17&lt;=$C$9,G16=0),1,0)</f>
        <v>1</v>
      </c>
      <c r="G17" s="30">
        <f t="shared" ca="1" si="3"/>
        <v>1</v>
      </c>
      <c r="H17" s="30" t="str">
        <f t="shared" ref="H17:H25" ca="1" si="12">IF(D17=1,$C$8+rSpread/2,"")</f>
        <v/>
      </c>
      <c r="I17" s="30">
        <f t="shared" ref="I17:I25" ca="1" si="13">IF(F17=1,$C$9-rSpread/2,"")</f>
        <v>1.0975000000000001</v>
      </c>
      <c r="J17" s="23">
        <f ca="1">IFERROR((C17-AVERAGE($H$16:H17)-rSpread/2)*pipval,0)</f>
        <v>0</v>
      </c>
      <c r="K17" s="23">
        <f ca="1">IFERROR((-C17+AVERAGE($I$16:I17)-rSpread/2)*pipval,0)</f>
        <v>7.5468982138970908</v>
      </c>
      <c r="L17" s="23">
        <f t="shared" ca="1" si="6"/>
        <v>7.5468982138970908</v>
      </c>
      <c r="M17" s="14"/>
      <c r="N17" s="37"/>
      <c r="O17" s="37"/>
      <c r="P17" s="37"/>
      <c r="Q17" s="37"/>
      <c r="R17" s="37"/>
      <c r="S17" s="37"/>
      <c r="T17" s="37"/>
      <c r="U17" s="37"/>
      <c r="V17" s="37"/>
      <c r="W17" s="14"/>
    </row>
    <row r="18" spans="1:23">
      <c r="A18" s="21">
        <f t="shared" si="7"/>
        <v>3</v>
      </c>
      <c r="B18" s="21">
        <f t="shared" ca="1" si="8"/>
        <v>8.3103684716046931E-3</v>
      </c>
      <c r="C18" s="30">
        <f t="shared" ca="1" si="9"/>
        <v>1.105055678650215</v>
      </c>
      <c r="D18" s="30">
        <f t="shared" ca="1" si="10"/>
        <v>1</v>
      </c>
      <c r="E18" s="30">
        <f t="shared" ca="1" si="1"/>
        <v>1</v>
      </c>
      <c r="F18" s="30">
        <f t="shared" ca="1" si="11"/>
        <v>0</v>
      </c>
      <c r="G18" s="30">
        <f t="shared" ca="1" si="3"/>
        <v>1</v>
      </c>
      <c r="H18" s="30">
        <f t="shared" ca="1" si="12"/>
        <v>1.1025</v>
      </c>
      <c r="I18" s="30" t="str">
        <f t="shared" ca="1" si="13"/>
        <v/>
      </c>
      <c r="J18" s="23">
        <f ca="1">IFERROR((C18-AVERAGE($H$16:H18)-rSpread/2)*pipval,0)</f>
        <v>25.556786502149986</v>
      </c>
      <c r="K18" s="23">
        <f ca="1">IFERROR((-C18+AVERAGE($I$16:I18)-rSpread/2)*pipval,0)</f>
        <v>-75.556786502148924</v>
      </c>
      <c r="L18" s="23">
        <f t="shared" ca="1" si="6"/>
        <v>-49.999999999998934</v>
      </c>
      <c r="M18" s="14"/>
      <c r="N18" s="37"/>
      <c r="O18" s="37"/>
      <c r="P18" s="37"/>
      <c r="Q18" s="37"/>
      <c r="R18" s="37"/>
      <c r="S18" s="37"/>
      <c r="T18" s="37"/>
      <c r="U18" s="37"/>
      <c r="V18" s="37"/>
      <c r="W18" s="14"/>
    </row>
    <row r="19" spans="1:23">
      <c r="A19" s="21">
        <f t="shared" si="7"/>
        <v>4</v>
      </c>
      <c r="B19" s="21">
        <f t="shared" ca="1" si="8"/>
        <v>-5.6534167239223462E-3</v>
      </c>
      <c r="C19" s="30">
        <f t="shared" ca="1" si="9"/>
        <v>1.0994022619262926</v>
      </c>
      <c r="D19" s="30">
        <f t="shared" ca="1" si="10"/>
        <v>0</v>
      </c>
      <c r="E19" s="30">
        <f t="shared" ca="1" si="1"/>
        <v>1</v>
      </c>
      <c r="F19" s="30">
        <f t="shared" ca="1" si="11"/>
        <v>0</v>
      </c>
      <c r="G19" s="30">
        <f t="shared" ca="1" si="3"/>
        <v>1</v>
      </c>
      <c r="H19" s="30" t="str">
        <f t="shared" ca="1" si="12"/>
        <v/>
      </c>
      <c r="I19" s="30" t="str">
        <f t="shared" ca="1" si="13"/>
        <v/>
      </c>
      <c r="J19" s="23">
        <f ca="1">IFERROR((C19-AVERAGE($H$16:H19)-rSpread/2)*pipval,0)</f>
        <v>-30.977380737073901</v>
      </c>
      <c r="K19" s="23">
        <f ca="1">IFERROR((-C19+AVERAGE($I$16:I19)-rSpread/2)*pipval,0)</f>
        <v>-19.022619262925033</v>
      </c>
      <c r="L19" s="23">
        <f t="shared" ca="1" si="6"/>
        <v>-49.999999999998934</v>
      </c>
      <c r="M19" s="14"/>
      <c r="N19" s="37"/>
      <c r="O19" s="37"/>
      <c r="P19" s="37"/>
      <c r="Q19" s="37"/>
      <c r="R19" s="37"/>
      <c r="S19" s="37"/>
      <c r="T19" s="37"/>
      <c r="U19" s="37"/>
      <c r="V19" s="37"/>
      <c r="W19" s="14"/>
    </row>
    <row r="20" spans="1:23">
      <c r="A20" s="21">
        <f t="shared" si="7"/>
        <v>5</v>
      </c>
      <c r="B20" s="21">
        <f t="shared" ca="1" si="8"/>
        <v>5.7912769359172618E-3</v>
      </c>
      <c r="C20" s="30">
        <f t="shared" ca="1" si="9"/>
        <v>1.1051935388622098</v>
      </c>
      <c r="D20" s="30">
        <f t="shared" ca="1" si="10"/>
        <v>0</v>
      </c>
      <c r="E20" s="30">
        <f t="shared" ca="1" si="1"/>
        <v>1</v>
      </c>
      <c r="F20" s="30">
        <f t="shared" ca="1" si="11"/>
        <v>0</v>
      </c>
      <c r="G20" s="30">
        <f t="shared" ca="1" si="3"/>
        <v>1</v>
      </c>
      <c r="H20" s="30" t="str">
        <f t="shared" ca="1" si="12"/>
        <v/>
      </c>
      <c r="I20" s="30" t="str">
        <f t="shared" ca="1" si="13"/>
        <v/>
      </c>
      <c r="J20" s="23">
        <f ca="1">IFERROR((C20-AVERAGE($H$16:H20)-rSpread/2)*pipval,0)</f>
        <v>26.935388622097989</v>
      </c>
      <c r="K20" s="23">
        <f ca="1">IFERROR((-C20+AVERAGE($I$16:I20)-rSpread/2)*pipval,0)</f>
        <v>-76.935388622096923</v>
      </c>
      <c r="L20" s="23">
        <f t="shared" ca="1" si="6"/>
        <v>-49.999999999998934</v>
      </c>
      <c r="M20" s="14"/>
      <c r="N20" s="37"/>
      <c r="O20" s="37"/>
      <c r="P20" s="37"/>
      <c r="Q20" s="37"/>
      <c r="R20" s="37"/>
      <c r="S20" s="37"/>
      <c r="T20" s="37"/>
      <c r="U20" s="37"/>
      <c r="V20" s="37"/>
      <c r="W20" s="14"/>
    </row>
    <row r="21" spans="1:23">
      <c r="A21" s="21">
        <f t="shared" si="7"/>
        <v>6</v>
      </c>
      <c r="B21" s="21">
        <f t="shared" ca="1" si="8"/>
        <v>-8.9418338808943364E-3</v>
      </c>
      <c r="C21" s="30">
        <f t="shared" ca="1" si="9"/>
        <v>1.0962517049813154</v>
      </c>
      <c r="D21" s="30">
        <f t="shared" ca="1" si="10"/>
        <v>0</v>
      </c>
      <c r="E21" s="30">
        <f t="shared" ca="1" si="1"/>
        <v>1</v>
      </c>
      <c r="F21" s="30">
        <f t="shared" ca="1" si="11"/>
        <v>0</v>
      </c>
      <c r="G21" s="30">
        <f t="shared" ca="1" si="3"/>
        <v>1</v>
      </c>
      <c r="H21" s="30" t="str">
        <f t="shared" ca="1" si="12"/>
        <v/>
      </c>
      <c r="I21" s="30" t="str">
        <f t="shared" ca="1" si="13"/>
        <v/>
      </c>
      <c r="J21" s="23">
        <f ca="1">IFERROR((C21-AVERAGE($H$16:H21)-rSpread/2)*pipval,0)</f>
        <v>-62.482950186846239</v>
      </c>
      <c r="K21" s="23">
        <f ca="1">IFERROR((-C21+AVERAGE($I$16:I21)-rSpread/2)*pipval,0)</f>
        <v>12.482950186847308</v>
      </c>
      <c r="L21" s="23">
        <f t="shared" ca="1" si="6"/>
        <v>-49.999999999998934</v>
      </c>
      <c r="M21" s="14"/>
      <c r="N21" s="37"/>
      <c r="O21" s="37"/>
      <c r="P21" s="37"/>
      <c r="Q21" s="37"/>
      <c r="R21" s="37"/>
      <c r="S21" s="37"/>
      <c r="T21" s="37"/>
      <c r="U21" s="37"/>
      <c r="V21" s="37"/>
      <c r="W21" s="14"/>
    </row>
    <row r="22" spans="1:23">
      <c r="A22" s="21">
        <f t="shared" si="7"/>
        <v>7</v>
      </c>
      <c r="B22" s="21">
        <f t="shared" ca="1" si="8"/>
        <v>7.9670320032486763E-3</v>
      </c>
      <c r="C22" s="30">
        <f t="shared" ca="1" si="9"/>
        <v>1.1042187369845642</v>
      </c>
      <c r="D22" s="30">
        <f t="shared" ca="1" si="10"/>
        <v>0</v>
      </c>
      <c r="E22" s="30">
        <f t="shared" ca="1" si="1"/>
        <v>1</v>
      </c>
      <c r="F22" s="30">
        <f t="shared" ca="1" si="11"/>
        <v>0</v>
      </c>
      <c r="G22" s="30">
        <f t="shared" ca="1" si="3"/>
        <v>1</v>
      </c>
      <c r="H22" s="30" t="str">
        <f t="shared" ca="1" si="12"/>
        <v/>
      </c>
      <c r="I22" s="30" t="str">
        <f t="shared" ca="1" si="13"/>
        <v/>
      </c>
      <c r="J22" s="23">
        <f ca="1">IFERROR((C22-AVERAGE($H$16:H22)-rSpread/2)*pipval,0)</f>
        <v>17.187369845641509</v>
      </c>
      <c r="K22" s="23">
        <f ca="1">IFERROR((-C22+AVERAGE($I$16:I22)-rSpread/2)*pipval,0)</f>
        <v>-67.187369845640447</v>
      </c>
      <c r="L22" s="23">
        <f t="shared" ca="1" si="6"/>
        <v>-49.999999999998934</v>
      </c>
      <c r="M22" s="14"/>
      <c r="N22" s="37"/>
      <c r="O22" s="37"/>
      <c r="P22" s="37"/>
      <c r="Q22" s="37"/>
      <c r="R22" s="37"/>
      <c r="S22" s="37"/>
      <c r="T22" s="37"/>
      <c r="U22" s="37"/>
      <c r="V22" s="37"/>
      <c r="W22" s="14"/>
    </row>
    <row r="23" spans="1:23">
      <c r="A23" s="21">
        <f>1+A22</f>
        <v>8</v>
      </c>
      <c r="B23" s="21">
        <f t="shared" ca="1" si="8"/>
        <v>7.7816929911930987E-3</v>
      </c>
      <c r="C23" s="30">
        <f t="shared" ca="1" si="9"/>
        <v>1.1120004299757573</v>
      </c>
      <c r="D23" s="30">
        <f t="shared" ca="1" si="10"/>
        <v>0</v>
      </c>
      <c r="E23" s="30">
        <f t="shared" ca="1" si="1"/>
        <v>1</v>
      </c>
      <c r="F23" s="30">
        <f t="shared" ca="1" si="11"/>
        <v>0</v>
      </c>
      <c r="G23" s="30">
        <f t="shared" ca="1" si="3"/>
        <v>1</v>
      </c>
      <c r="H23" s="30" t="str">
        <f t="shared" ca="1" si="12"/>
        <v/>
      </c>
      <c r="I23" s="30" t="str">
        <f t="shared" ca="1" si="13"/>
        <v/>
      </c>
      <c r="J23" s="23">
        <f ca="1">IFERROR((C23-AVERAGE($H$16:H23)-rSpread/2)*pipval,0)</f>
        <v>95.004299757572852</v>
      </c>
      <c r="K23" s="23">
        <f ca="1">IFERROR((-C23+AVERAGE($I$16:I23)-rSpread/2)*pipval,0)</f>
        <v>-145.0042997575718</v>
      </c>
      <c r="L23" s="23">
        <f t="shared" ca="1" si="6"/>
        <v>-49.999999999998948</v>
      </c>
      <c r="M23" s="14"/>
      <c r="N23" s="37"/>
      <c r="O23" s="37"/>
      <c r="P23" s="37"/>
      <c r="Q23" s="37"/>
      <c r="R23" s="37"/>
      <c r="S23" s="37"/>
      <c r="T23" s="37"/>
      <c r="U23" s="37"/>
      <c r="V23" s="37"/>
      <c r="W23" s="14"/>
    </row>
    <row r="24" spans="1:23">
      <c r="A24" s="21">
        <f t="shared" si="7"/>
        <v>9</v>
      </c>
      <c r="B24" s="21">
        <f t="shared" ca="1" si="8"/>
        <v>6.9073264519139196E-4</v>
      </c>
      <c r="C24" s="30">
        <f t="shared" ca="1" si="9"/>
        <v>1.1126911626209488</v>
      </c>
      <c r="D24" s="30">
        <f t="shared" ca="1" si="10"/>
        <v>0</v>
      </c>
      <c r="E24" s="30">
        <f t="shared" ca="1" si="1"/>
        <v>1</v>
      </c>
      <c r="F24" s="30">
        <f t="shared" ca="1" si="11"/>
        <v>0</v>
      </c>
      <c r="G24" s="30">
        <f t="shared" ca="1" si="3"/>
        <v>1</v>
      </c>
      <c r="H24" s="30" t="str">
        <f t="shared" ca="1" si="12"/>
        <v/>
      </c>
      <c r="I24" s="30" t="str">
        <f t="shared" ca="1" si="13"/>
        <v/>
      </c>
      <c r="J24" s="23">
        <f ca="1">IFERROR((C24-AVERAGE($H$16:H24)-rSpread/2)*pipval,0)</f>
        <v>101.91162620948768</v>
      </c>
      <c r="K24" s="23">
        <f ca="1">IFERROR((-C24+AVERAGE($I$16:I24)-rSpread/2)*pipval,0)</f>
        <v>-151.91162620948663</v>
      </c>
      <c r="L24" s="23">
        <f t="shared" ca="1" si="6"/>
        <v>-49.999999999998948</v>
      </c>
      <c r="M24" s="14"/>
      <c r="N24" s="37"/>
      <c r="O24" s="37"/>
      <c r="P24" s="37"/>
      <c r="Q24" s="37"/>
      <c r="R24" s="37"/>
      <c r="S24" s="37"/>
      <c r="T24" s="37"/>
      <c r="U24" s="37"/>
      <c r="V24" s="37"/>
      <c r="W24" s="14"/>
    </row>
    <row r="25" spans="1:23">
      <c r="A25" s="21">
        <f>1+A24</f>
        <v>10</v>
      </c>
      <c r="B25" s="21">
        <f t="shared" ca="1" si="8"/>
        <v>-8.5790561427482159E-3</v>
      </c>
      <c r="C25" s="30">
        <f t="shared" ca="1" si="9"/>
        <v>1.1041121064782007</v>
      </c>
      <c r="D25" s="30">
        <f t="shared" ca="1" si="10"/>
        <v>0</v>
      </c>
      <c r="E25" s="30">
        <f t="shared" ca="1" si="1"/>
        <v>1</v>
      </c>
      <c r="F25" s="30">
        <f t="shared" ca="1" si="11"/>
        <v>0</v>
      </c>
      <c r="G25" s="30">
        <f t="shared" ca="1" si="3"/>
        <v>1</v>
      </c>
      <c r="H25" s="30" t="str">
        <f t="shared" ca="1" si="12"/>
        <v/>
      </c>
      <c r="I25" s="30" t="str">
        <f t="shared" ca="1" si="13"/>
        <v/>
      </c>
      <c r="J25" s="23">
        <f ca="1">IFERROR((C25-AVERAGE($H$16:H25)-rSpread/2)*pipval,0)</f>
        <v>16.121064782006478</v>
      </c>
      <c r="K25" s="23">
        <f ca="1">IFERROR((-C25+AVERAGE($I$16:I25)-rSpread/2)*pipval,0)</f>
        <v>-66.121064782005419</v>
      </c>
      <c r="L25" s="23">
        <f t="shared" ca="1" si="6"/>
        <v>-49.999999999998941</v>
      </c>
      <c r="M25" s="14"/>
      <c r="N25" s="37"/>
      <c r="O25" s="37"/>
      <c r="P25" s="37"/>
      <c r="Q25" s="37"/>
      <c r="R25" s="37"/>
      <c r="S25" s="37"/>
      <c r="T25" s="37"/>
      <c r="U25" s="37"/>
      <c r="V25" s="37"/>
      <c r="W25" s="14"/>
    </row>
    <row r="26" spans="1:23">
      <c r="A26" s="21"/>
      <c r="B26" s="21"/>
      <c r="C26" s="21"/>
      <c r="D26" s="21"/>
      <c r="E26" s="21"/>
      <c r="F26" s="21"/>
      <c r="G26" s="21"/>
      <c r="H26" s="21"/>
      <c r="I26" s="21"/>
      <c r="J26" s="21"/>
      <c r="K26" s="21"/>
      <c r="L26" s="21"/>
      <c r="M26" s="14"/>
      <c r="N26" s="37"/>
      <c r="O26" s="37"/>
      <c r="P26" s="37"/>
      <c r="Q26" s="37"/>
      <c r="R26" s="37"/>
      <c r="S26" s="37"/>
      <c r="T26" s="37"/>
      <c r="U26" s="37"/>
      <c r="V26" s="37"/>
      <c r="W26" s="14"/>
    </row>
    <row r="27" spans="1:23">
      <c r="A27" s="21"/>
      <c r="B27" s="21"/>
      <c r="C27" s="24" t="s">
        <v>11</v>
      </c>
      <c r="D27" s="24"/>
      <c r="E27" s="24"/>
      <c r="F27" s="21"/>
      <c r="G27" s="21"/>
      <c r="H27" s="21"/>
      <c r="I27" s="24" t="s">
        <v>9</v>
      </c>
      <c r="J27" s="25">
        <f ca="1">IFERROR((C25-AVERAGE(H16:H25)-D10/2)*pipval,0)</f>
        <v>16.121064782006478</v>
      </c>
      <c r="K27" s="25">
        <f ca="1">IFERROR((AVERAGE(I16:I25)-C25-D10/2)*pipval,0)</f>
        <v>-66.121064782005419</v>
      </c>
      <c r="L27" s="25">
        <f ca="1">SUM(I27:K27)</f>
        <v>-49.999999999998941</v>
      </c>
      <c r="M27" s="14"/>
      <c r="N27" s="14"/>
      <c r="O27" s="14"/>
      <c r="P27" s="14"/>
      <c r="Q27" s="14"/>
      <c r="R27" s="14"/>
      <c r="S27" s="14"/>
      <c r="T27" s="14"/>
      <c r="U27" s="14"/>
      <c r="V27" s="14"/>
      <c r="W27" s="14"/>
    </row>
    <row r="28" spans="1:23">
      <c r="A28" s="14"/>
      <c r="B28" s="14"/>
      <c r="C28" s="14"/>
      <c r="D28" s="14"/>
      <c r="E28" s="14"/>
      <c r="F28" s="14"/>
      <c r="G28" s="14"/>
      <c r="H28" s="14"/>
      <c r="I28" s="14"/>
      <c r="J28" s="14"/>
      <c r="K28" s="14"/>
      <c r="L28" s="14"/>
      <c r="M28" s="14"/>
      <c r="N28" s="14"/>
      <c r="O28" s="14"/>
      <c r="P28" s="14"/>
      <c r="Q28" s="14"/>
      <c r="R28" s="14"/>
      <c r="S28" s="14"/>
      <c r="T28" s="14"/>
      <c r="U28" s="14"/>
      <c r="V28" s="14"/>
      <c r="W28" s="14"/>
    </row>
  </sheetData>
  <sheetProtection password="9213" sheet="1" objects="1" scenarios="1"/>
  <conditionalFormatting sqref="H16:I25">
    <cfRule type="cellIs" dxfId="2" priority="3" operator="between">
      <formula>0</formula>
      <formula>99999999</formula>
    </cfRule>
  </conditionalFormatting>
  <conditionalFormatting sqref="J16:L25">
    <cfRule type="cellIs" dxfId="1" priority="2" operator="lessThan">
      <formula>0</formula>
    </cfRule>
  </conditionalFormatting>
  <conditionalFormatting sqref="J27:L27">
    <cfRule type="cellIs" dxfId="0" priority="1" operator="lessThan">
      <formula>0</formula>
    </cfRule>
  </conditionalFormatting>
  <dataValidations count="5">
    <dataValidation type="list" allowBlank="1" showInputMessage="1" showErrorMessage="1" sqref="C6">
      <formula1>rPipvalues</formula1>
    </dataValidation>
    <dataValidation type="decimal" allowBlank="1" showInputMessage="1" showErrorMessage="1" errorTitle="Input error" error="Volatility between 0 and 10" sqref="C11">
      <formula1>0</formula1>
      <formula2>10</formula2>
    </dataValidation>
    <dataValidation type="decimal" allowBlank="1" showInputMessage="1" showErrorMessage="1" errorTitle="Input error" error="Spread between 0 and 20" sqref="C10">
      <formula1>0</formula1>
      <formula2>20</formula2>
    </dataValidation>
    <dataValidation type="decimal" allowBlank="1" showInputMessage="1" showErrorMessage="1" errorTitle="Input error" error="Price must be &gt; 0" sqref="C5">
      <formula1>0</formula1>
      <formula2>9999999</formula2>
    </dataValidation>
    <dataValidation type="whole" allowBlank="1" showInputMessage="1" showErrorMessage="1" errorTitle="Input error" error="Leg gap must be greater than spread and less than 10000" sqref="C7">
      <formula1>C10</formula1>
      <formula2>1000</formula2>
    </dataValidation>
  </dataValidations>
  <hyperlinks>
    <hyperlink ref="S2" r:id="rId1"/>
    <hyperlink ref="U2" r:id="rId2"/>
    <hyperlink ref="W2" r:id="rId3"/>
  </hyperlinks>
  <pageMargins left="0.7" right="0.7" top="0.75" bottom="0.75" header="0.3" footer="0.3"/>
  <pageSetup paperSize="9" orientation="portrait" horizontalDpi="1200" verticalDpi="12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workbookViewId="0">
      <selection activeCell="F27" sqref="F27"/>
    </sheetView>
  </sheetViews>
  <sheetFormatPr defaultRowHeight="15"/>
  <cols>
    <col min="1" max="2" width="9.140625" style="4"/>
    <col min="3" max="3" width="3" style="4" bestFit="1" customWidth="1"/>
    <col min="4" max="6" width="7.5703125" style="4" bestFit="1" customWidth="1"/>
    <col min="7" max="7" width="5.28515625" style="4" bestFit="1" customWidth="1"/>
    <col min="8" max="9" width="10.85546875" style="4" bestFit="1" customWidth="1"/>
    <col min="10" max="10" width="9.140625" style="4"/>
    <col min="11" max="11" width="2" style="4" bestFit="1" customWidth="1"/>
    <col min="12" max="14" width="7.5703125" style="4" bestFit="1" customWidth="1"/>
    <col min="15" max="16384" width="9.140625" style="4"/>
  </cols>
  <sheetData>
    <row r="1" spans="1:14">
      <c r="A1" s="4">
        <v>100</v>
      </c>
    </row>
    <row r="2" spans="1:14">
      <c r="A2" s="4">
        <v>10000</v>
      </c>
      <c r="C2" s="4" t="s">
        <v>33</v>
      </c>
      <c r="D2" s="4" t="s">
        <v>34</v>
      </c>
      <c r="E2" s="4" t="s">
        <v>35</v>
      </c>
      <c r="F2" s="4" t="s">
        <v>0</v>
      </c>
      <c r="G2" s="4" t="s">
        <v>8</v>
      </c>
      <c r="H2" s="4" t="s">
        <v>36</v>
      </c>
      <c r="I2" s="4" t="s">
        <v>37</v>
      </c>
      <c r="K2" s="4" t="s">
        <v>33</v>
      </c>
      <c r="L2" s="4" t="s">
        <v>6</v>
      </c>
      <c r="M2" s="4" t="s">
        <v>7</v>
      </c>
      <c r="N2" s="4" t="s">
        <v>0</v>
      </c>
    </row>
    <row r="3" spans="1:14">
      <c r="C3" s="4">
        <f>Straddle!A16</f>
        <v>1</v>
      </c>
      <c r="D3" s="31">
        <f>Straddle!$C$8</f>
        <v>1.1025</v>
      </c>
      <c r="E3" s="31">
        <f>Straddle!$C$9</f>
        <v>1.0975000000000001</v>
      </c>
      <c r="F3" s="31">
        <f>Straddle!C16</f>
        <v>1.1000000000000001</v>
      </c>
      <c r="G3" s="32">
        <f>Straddle!L16</f>
        <v>0</v>
      </c>
      <c r="H3" s="31" t="e">
        <f>IF(ISNUMBER(Straddle!H16),Straddle!H16,NA())</f>
        <v>#N/A</v>
      </c>
      <c r="I3" s="31" t="e">
        <f>IF(ISNUMBER(Straddle!I16),Straddle!I16,NA())</f>
        <v>#N/A</v>
      </c>
      <c r="K3" s="4">
        <f>Straddle!G16</f>
        <v>0</v>
      </c>
      <c r="L3" s="31">
        <f ca="1">IFERROR(AVERAGE(Straddle!$H$16:$H$25),N3)</f>
        <v>1.1025</v>
      </c>
      <c r="M3" s="31">
        <f ca="1">IFERROR(AVERAGE(Straddle!$I$16:$I$25),N3)</f>
        <v>1.0975000000000001</v>
      </c>
      <c r="N3" s="31" t="str">
        <f>Straddle!I16</f>
        <v/>
      </c>
    </row>
    <row r="4" spans="1:14">
      <c r="C4" s="4">
        <f>Straddle!A17</f>
        <v>2</v>
      </c>
      <c r="D4" s="31">
        <f>Straddle!$C$8</f>
        <v>1.1025</v>
      </c>
      <c r="E4" s="31">
        <f>Straddle!$C$9</f>
        <v>1.0975000000000001</v>
      </c>
      <c r="F4" s="31">
        <f ca="1">Straddle!C17</f>
        <v>1.0967453101786104</v>
      </c>
      <c r="G4" s="32">
        <f ca="1">Straddle!L17</f>
        <v>7.5468982138970908</v>
      </c>
      <c r="H4" s="31" t="e">
        <f ca="1">IF(ISNUMBER(Straddle!H17),Straddle!H17,NA())</f>
        <v>#N/A</v>
      </c>
      <c r="I4" s="31">
        <f ca="1">IF(ISNUMBER(Straddle!I17),Straddle!I17,NA())</f>
        <v>1.0975000000000001</v>
      </c>
      <c r="K4" s="4">
        <f ca="1">Straddle!G17</f>
        <v>1</v>
      </c>
      <c r="L4" s="31">
        <f ca="1">IFERROR(AVERAGE(Straddle!$H$16:$H$25),N4)</f>
        <v>1.1025</v>
      </c>
      <c r="M4" s="31">
        <f ca="1">IFERROR(AVERAGE(Straddle!$I$16:$I$25),N4)</f>
        <v>1.0975000000000001</v>
      </c>
      <c r="N4" s="31">
        <f ca="1">Straddle!I17</f>
        <v>1.0975000000000001</v>
      </c>
    </row>
    <row r="5" spans="1:14">
      <c r="C5" s="4">
        <f>Straddle!A18</f>
        <v>3</v>
      </c>
      <c r="D5" s="31">
        <f>Straddle!$C$8</f>
        <v>1.1025</v>
      </c>
      <c r="E5" s="31">
        <f>Straddle!$C$9</f>
        <v>1.0975000000000001</v>
      </c>
      <c r="F5" s="31">
        <f ca="1">Straddle!C18</f>
        <v>1.105055678650215</v>
      </c>
      <c r="G5" s="32">
        <f ca="1">Straddle!L18</f>
        <v>-49.999999999998934</v>
      </c>
      <c r="H5" s="31">
        <f ca="1">IF(ISNUMBER(Straddle!H18),Straddle!H18,NA())</f>
        <v>1.1025</v>
      </c>
      <c r="I5" s="31" t="e">
        <f ca="1">IF(ISNUMBER(Straddle!I18),Straddle!I18,NA())</f>
        <v>#N/A</v>
      </c>
      <c r="K5" s="4">
        <f ca="1">Straddle!G18</f>
        <v>1</v>
      </c>
      <c r="L5" s="31">
        <f ca="1">IFERROR(AVERAGE(Straddle!$H$16:$H$25),N5)</f>
        <v>1.1025</v>
      </c>
      <c r="M5" s="31">
        <f ca="1">IFERROR(AVERAGE(Straddle!$I$16:$I$25),N5)</f>
        <v>1.0975000000000001</v>
      </c>
      <c r="N5" s="31" t="str">
        <f ca="1">Straddle!I18</f>
        <v/>
      </c>
    </row>
    <row r="6" spans="1:14">
      <c r="C6" s="4">
        <f>Straddle!A19</f>
        <v>4</v>
      </c>
      <c r="D6" s="31">
        <f>Straddle!$C$8</f>
        <v>1.1025</v>
      </c>
      <c r="E6" s="31">
        <f>Straddle!$C$9</f>
        <v>1.0975000000000001</v>
      </c>
      <c r="F6" s="31">
        <f ca="1">Straddle!C19</f>
        <v>1.0994022619262926</v>
      </c>
      <c r="G6" s="32">
        <f ca="1">Straddle!L19</f>
        <v>-49.999999999998934</v>
      </c>
      <c r="H6" s="31" t="e">
        <f ca="1">IF(ISNUMBER(Straddle!H19),Straddle!H19,NA())</f>
        <v>#N/A</v>
      </c>
      <c r="I6" s="31" t="e">
        <f ca="1">IF(ISNUMBER(Straddle!I19),Straddle!I19,NA())</f>
        <v>#N/A</v>
      </c>
      <c r="K6" s="4">
        <f ca="1">Straddle!G19</f>
        <v>1</v>
      </c>
      <c r="L6" s="31">
        <f ca="1">IFERROR(AVERAGE(Straddle!$H$16:$H$25),N6)</f>
        <v>1.1025</v>
      </c>
      <c r="M6" s="31">
        <f ca="1">IFERROR(AVERAGE(Straddle!$I$16:$I$25),N6)</f>
        <v>1.0975000000000001</v>
      </c>
      <c r="N6" s="31" t="str">
        <f ca="1">Straddle!I19</f>
        <v/>
      </c>
    </row>
    <row r="7" spans="1:14">
      <c r="C7" s="4">
        <f>Straddle!A20</f>
        <v>5</v>
      </c>
      <c r="D7" s="31">
        <f>Straddle!$C$8</f>
        <v>1.1025</v>
      </c>
      <c r="E7" s="31">
        <f>Straddle!$C$9</f>
        <v>1.0975000000000001</v>
      </c>
      <c r="F7" s="31">
        <f ca="1">Straddle!C20</f>
        <v>1.1051935388622098</v>
      </c>
      <c r="G7" s="32">
        <f ca="1">Straddle!L20</f>
        <v>-49.999999999998934</v>
      </c>
      <c r="H7" s="31" t="e">
        <f ca="1">IF(ISNUMBER(Straddle!H20),Straddle!H20,NA())</f>
        <v>#N/A</v>
      </c>
      <c r="I7" s="31" t="e">
        <f ca="1">IF(ISNUMBER(Straddle!I20),Straddle!I20,NA())</f>
        <v>#N/A</v>
      </c>
      <c r="K7" s="4">
        <f ca="1">Straddle!G20</f>
        <v>1</v>
      </c>
      <c r="L7" s="31">
        <f ca="1">IFERROR(AVERAGE(Straddle!$H$16:$H$25),N7)</f>
        <v>1.1025</v>
      </c>
      <c r="M7" s="31">
        <f ca="1">IFERROR(AVERAGE(Straddle!$I$16:$I$25),N7)</f>
        <v>1.0975000000000001</v>
      </c>
      <c r="N7" s="31" t="str">
        <f ca="1">Straddle!I20</f>
        <v/>
      </c>
    </row>
    <row r="8" spans="1:14">
      <c r="C8" s="4">
        <f>Straddle!A21</f>
        <v>6</v>
      </c>
      <c r="D8" s="31">
        <f>Straddle!$C$8</f>
        <v>1.1025</v>
      </c>
      <c r="E8" s="31">
        <f>Straddle!$C$9</f>
        <v>1.0975000000000001</v>
      </c>
      <c r="F8" s="31">
        <f ca="1">Straddle!C21</f>
        <v>1.0962517049813154</v>
      </c>
      <c r="G8" s="32">
        <f ca="1">Straddle!L21</f>
        <v>-49.999999999998934</v>
      </c>
      <c r="H8" s="31" t="e">
        <f ca="1">IF(ISNUMBER(Straddle!H21),Straddle!H21,NA())</f>
        <v>#N/A</v>
      </c>
      <c r="I8" s="31" t="e">
        <f ca="1">IF(ISNUMBER(Straddle!I21),Straddle!I21,NA())</f>
        <v>#N/A</v>
      </c>
      <c r="K8" s="4">
        <f ca="1">Straddle!G21</f>
        <v>1</v>
      </c>
      <c r="L8" s="31">
        <f ca="1">IFERROR(AVERAGE(Straddle!$H$16:$H$25),N8)</f>
        <v>1.1025</v>
      </c>
      <c r="M8" s="31">
        <f ca="1">IFERROR(AVERAGE(Straddle!$I$16:$I$25),N8)</f>
        <v>1.0975000000000001</v>
      </c>
      <c r="N8" s="31" t="str">
        <f ca="1">Straddle!I21</f>
        <v/>
      </c>
    </row>
    <row r="9" spans="1:14">
      <c r="C9" s="4">
        <f>Straddle!A22</f>
        <v>7</v>
      </c>
      <c r="D9" s="31">
        <f>Straddle!$C$8</f>
        <v>1.1025</v>
      </c>
      <c r="E9" s="31">
        <f>Straddle!$C$9</f>
        <v>1.0975000000000001</v>
      </c>
      <c r="F9" s="31">
        <f ca="1">Straddle!C22</f>
        <v>1.1042187369845642</v>
      </c>
      <c r="G9" s="32">
        <f ca="1">Straddle!L22</f>
        <v>-49.999999999998934</v>
      </c>
      <c r="H9" s="31" t="e">
        <f ca="1">IF(ISNUMBER(Straddle!H22),Straddle!H22,NA())</f>
        <v>#N/A</v>
      </c>
      <c r="I9" s="31" t="e">
        <f ca="1">IF(ISNUMBER(Straddle!I22),Straddle!I22,NA())</f>
        <v>#N/A</v>
      </c>
      <c r="K9" s="4">
        <f ca="1">Straddle!G22</f>
        <v>1</v>
      </c>
      <c r="L9" s="31">
        <f ca="1">IFERROR(AVERAGE(Straddle!$H$16:$H$25),N9)</f>
        <v>1.1025</v>
      </c>
      <c r="M9" s="31">
        <f ca="1">IFERROR(AVERAGE(Straddle!$I$16:$I$25),N9)</f>
        <v>1.0975000000000001</v>
      </c>
      <c r="N9" s="31" t="str">
        <f ca="1">Straddle!I22</f>
        <v/>
      </c>
    </row>
    <row r="10" spans="1:14">
      <c r="C10" s="4">
        <f>Straddle!A23</f>
        <v>8</v>
      </c>
      <c r="D10" s="31">
        <f>Straddle!$C$8</f>
        <v>1.1025</v>
      </c>
      <c r="E10" s="31">
        <f>Straddle!$C$9</f>
        <v>1.0975000000000001</v>
      </c>
      <c r="F10" s="31">
        <f ca="1">Straddle!C23</f>
        <v>1.1120004299757573</v>
      </c>
      <c r="G10" s="32">
        <f ca="1">Straddle!L23</f>
        <v>-49.999999999998948</v>
      </c>
      <c r="H10" s="31" t="e">
        <f ca="1">IF(ISNUMBER(Straddle!H23),Straddle!H23,NA())</f>
        <v>#N/A</v>
      </c>
      <c r="I10" s="31" t="e">
        <f ca="1">IF(ISNUMBER(Straddle!I23),Straddle!I23,NA())</f>
        <v>#N/A</v>
      </c>
      <c r="K10" s="4">
        <f ca="1">Straddle!G23</f>
        <v>1</v>
      </c>
      <c r="L10" s="31">
        <f ca="1">IFERROR(AVERAGE(Straddle!$H$16:$H$25),N10)</f>
        <v>1.1025</v>
      </c>
      <c r="M10" s="31">
        <f ca="1">IFERROR(AVERAGE(Straddle!$I$16:$I$25),N10)</f>
        <v>1.0975000000000001</v>
      </c>
      <c r="N10" s="31" t="str">
        <f ca="1">Straddle!I23</f>
        <v/>
      </c>
    </row>
    <row r="11" spans="1:14">
      <c r="C11" s="4">
        <f>Straddle!A24</f>
        <v>9</v>
      </c>
      <c r="D11" s="31">
        <f>Straddle!$C$8</f>
        <v>1.1025</v>
      </c>
      <c r="E11" s="31">
        <f>Straddle!$C$9</f>
        <v>1.0975000000000001</v>
      </c>
      <c r="F11" s="31">
        <f ca="1">Straddle!C24</f>
        <v>1.1126911626209488</v>
      </c>
      <c r="G11" s="32">
        <f ca="1">Straddle!L24</f>
        <v>-49.999999999998948</v>
      </c>
      <c r="H11" s="31" t="e">
        <f ca="1">IF(ISNUMBER(Straddle!H24),Straddle!H24,NA())</f>
        <v>#N/A</v>
      </c>
      <c r="I11" s="31" t="e">
        <f ca="1">IF(ISNUMBER(Straddle!I24),Straddle!I24,NA())</f>
        <v>#N/A</v>
      </c>
      <c r="K11" s="4">
        <f ca="1">Straddle!G24</f>
        <v>1</v>
      </c>
      <c r="L11" s="31">
        <f ca="1">IFERROR(AVERAGE(Straddle!$H$16:$H$25),N11)</f>
        <v>1.1025</v>
      </c>
      <c r="M11" s="31">
        <f ca="1">IFERROR(AVERAGE(Straddle!$I$16:$I$25),N11)</f>
        <v>1.0975000000000001</v>
      </c>
      <c r="N11" s="31" t="str">
        <f ca="1">Straddle!I24</f>
        <v/>
      </c>
    </row>
    <row r="12" spans="1:14">
      <c r="C12" s="4">
        <f>Straddle!A25</f>
        <v>10</v>
      </c>
      <c r="D12" s="31">
        <f>Straddle!$C$8</f>
        <v>1.1025</v>
      </c>
      <c r="E12" s="31">
        <f>Straddle!$C$9</f>
        <v>1.0975000000000001</v>
      </c>
      <c r="F12" s="31">
        <f ca="1">Straddle!C25</f>
        <v>1.1041121064782007</v>
      </c>
      <c r="G12" s="32">
        <f ca="1">Straddle!L25</f>
        <v>-49.999999999998941</v>
      </c>
      <c r="H12" s="31" t="e">
        <f ca="1">IF(ISNUMBER(Straddle!H25),Straddle!H25,NA())</f>
        <v>#N/A</v>
      </c>
      <c r="I12" s="31" t="e">
        <f ca="1">IF(ISNUMBER(Straddle!I25),Straddle!I25,NA())</f>
        <v>#N/A</v>
      </c>
      <c r="K12" s="4">
        <f ca="1">Straddle!G25</f>
        <v>1</v>
      </c>
      <c r="L12" s="31">
        <f ca="1">IFERROR(AVERAGE(Straddle!$H$16:$H$25),N12)</f>
        <v>1.1025</v>
      </c>
      <c r="M12" s="31">
        <f ca="1">IFERROR(AVERAGE(Straddle!$I$16:$I$25),N12)</f>
        <v>1.0975000000000001</v>
      </c>
      <c r="N12" s="31" t="str">
        <f ca="1">Straddle!I25</f>
        <v/>
      </c>
    </row>
  </sheetData>
  <sheetProtection password="9213" sheet="1" objects="1" scenarios="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10" sqref="A10"/>
    </sheetView>
  </sheetViews>
  <sheetFormatPr defaultRowHeight="12.75"/>
  <cols>
    <col min="1" max="1" width="176.42578125" style="27" customWidth="1"/>
    <col min="2" max="16384" width="9.140625" style="27"/>
  </cols>
  <sheetData>
    <row r="1" spans="1:1" ht="27">
      <c r="A1" s="26" t="s">
        <v>30</v>
      </c>
    </row>
    <row r="2" spans="1:1" ht="255">
      <c r="A2" s="28" t="s">
        <v>31</v>
      </c>
    </row>
    <row r="3" spans="1:1" ht="20.25">
      <c r="A3" s="29" t="s">
        <v>32</v>
      </c>
    </row>
  </sheetData>
  <sheetProtection password="9213" sheet="1" objects="1" scenarios="1" selectLockedCells="1" selectUnlockedCell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Straddle</vt:lpstr>
      <vt:lpstr>Data</vt:lpstr>
      <vt:lpstr>Disclaimer</vt:lpstr>
      <vt:lpstr>pipval</vt:lpstr>
      <vt:lpstr>rPipvalues</vt:lpstr>
      <vt:lpstr>rSpread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2016-03-15T17:10:49Z</dcterms:created>
  <dcterms:modified xsi:type="dcterms:W3CDTF">2018-02-12T14:33:44Z</dcterms:modified>
</cp:coreProperties>
</file>