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codeName="ThisWorkbook" defaultThemeVersion="124226"/>
  <bookViews>
    <workbookView xWindow="0" yWindow="90" windowWidth="19200" windowHeight="11640" activeTab="6"/>
  </bookViews>
  <sheets>
    <sheet name="记录" sheetId="1" r:id="rId1"/>
    <sheet name="交易记录" sheetId="2" r:id="rId2"/>
    <sheet name="定投" sheetId="3" r:id="rId3"/>
    <sheet name="笔记" sheetId="4" r:id="rId4"/>
    <sheet name="古债平衡" sheetId="8" r:id="rId5"/>
    <sheet name="Sheet4" sheetId="9" r:id="rId6"/>
    <sheet name="Sheet1" sheetId="10" r:id="rId7"/>
  </sheets>
  <calcPr calcId="124519"/>
</workbook>
</file>

<file path=xl/calcChain.xml><?xml version="1.0" encoding="utf-8"?>
<calcChain xmlns="http://schemas.openxmlformats.org/spreadsheetml/2006/main">
  <c r="J3" i="10"/>
  <c r="J4"/>
  <c r="J5"/>
  <c r="I3"/>
  <c r="I4"/>
  <c r="I5"/>
  <c r="H3"/>
  <c r="H4"/>
  <c r="H5"/>
  <c r="H2"/>
  <c r="I2"/>
  <c r="J2" l="1"/>
  <c r="B4"/>
  <c r="B6" s="1"/>
  <c r="E23" i="8"/>
  <c r="I53" i="3"/>
  <c r="I37" i="9"/>
  <c r="I38"/>
  <c r="I39"/>
  <c r="I40"/>
  <c r="I41"/>
  <c r="I42"/>
  <c r="I43"/>
  <c r="I44"/>
  <c r="I45"/>
  <c r="I46"/>
  <c r="I47"/>
  <c r="I48"/>
  <c r="I49"/>
  <c r="I50"/>
  <c r="I51"/>
  <c r="I36"/>
  <c r="H52"/>
  <c r="F51"/>
  <c r="G51"/>
  <c r="F50"/>
  <c r="G50"/>
  <c r="G40"/>
  <c r="G45"/>
  <c r="F37"/>
  <c r="G37" s="1"/>
  <c r="F38"/>
  <c r="G38" s="1"/>
  <c r="F39"/>
  <c r="G39" s="1"/>
  <c r="F40"/>
  <c r="F41"/>
  <c r="G41" s="1"/>
  <c r="F42"/>
  <c r="G42" s="1"/>
  <c r="F43"/>
  <c r="G43" s="1"/>
  <c r="F44"/>
  <c r="G44" s="1"/>
  <c r="F45"/>
  <c r="F46"/>
  <c r="G46" s="1"/>
  <c r="F47"/>
  <c r="G47" s="1"/>
  <c r="F48"/>
  <c r="G48" s="1"/>
  <c r="F49"/>
  <c r="G49" s="1"/>
  <c r="F36"/>
  <c r="G36" s="1"/>
  <c r="B7" i="10" l="1"/>
  <c r="B8" s="1"/>
  <c r="I50" i="3"/>
  <c r="J53" s="1"/>
  <c r="I51"/>
  <c r="I55"/>
  <c r="I52"/>
  <c r="I54"/>
  <c r="M16" i="9"/>
  <c r="J16"/>
  <c r="J17"/>
  <c r="J18"/>
  <c r="J19"/>
  <c r="J20"/>
  <c r="J21"/>
  <c r="J22"/>
  <c r="J23"/>
  <c r="L23"/>
  <c r="L22"/>
  <c r="L21"/>
  <c r="L20"/>
  <c r="L19"/>
  <c r="L18"/>
  <c r="L17"/>
  <c r="L16"/>
  <c r="E39" i="3"/>
  <c r="E40"/>
  <c r="E42"/>
  <c r="J51" l="1"/>
  <c r="J54"/>
  <c r="J52"/>
  <c r="M15" i="9"/>
  <c r="M23"/>
  <c r="M18"/>
  <c r="M17"/>
  <c r="M19"/>
</calcChain>
</file>

<file path=xl/sharedStrings.xml><?xml version="1.0" encoding="utf-8"?>
<sst xmlns="http://schemas.openxmlformats.org/spreadsheetml/2006/main" count="239" uniqueCount="191">
  <si>
    <r>
      <rPr>
        <sz val="14"/>
        <color rgb="FF33353C"/>
        <rFont val="宋体"/>
        <family val="3"/>
        <charset val="134"/>
      </rPr>
      <t>标普红利指数</t>
    </r>
    <r>
      <rPr>
        <sz val="11"/>
        <color theme="1"/>
        <rFont val="宋体"/>
        <family val="2"/>
        <charset val="134"/>
        <scheme val="minor"/>
      </rPr>
      <t>，</t>
    </r>
    <r>
      <rPr>
        <sz val="14"/>
        <color rgb="FF33353C"/>
        <rFont val="宋体"/>
        <family val="3"/>
        <charset val="134"/>
      </rPr>
      <t>也叫标普红利机会指数</t>
    </r>
    <r>
      <rPr>
        <sz val="11"/>
        <color theme="1"/>
        <rFont val="宋体"/>
        <family val="2"/>
        <charset val="134"/>
        <scheme val="minor"/>
      </rPr>
      <t>，</t>
    </r>
    <r>
      <rPr>
        <sz val="14"/>
        <color rgb="FF33353C"/>
        <rFont val="宋体"/>
        <family val="3"/>
        <charset val="134"/>
      </rPr>
      <t>请注意</t>
    </r>
    <r>
      <rPr>
        <sz val="11"/>
        <color theme="1"/>
        <rFont val="宋体"/>
        <family val="2"/>
        <charset val="134"/>
        <scheme val="minor"/>
      </rPr>
      <t>，</t>
    </r>
    <r>
      <rPr>
        <sz val="14"/>
        <color rgb="FF33353C"/>
        <rFont val="宋体"/>
        <family val="3"/>
        <charset val="134"/>
      </rPr>
      <t>这不是跟踪美股的指数</t>
    </r>
    <r>
      <rPr>
        <sz val="11"/>
        <color theme="1"/>
        <rFont val="宋体"/>
        <family val="2"/>
        <charset val="134"/>
        <scheme val="minor"/>
      </rPr>
      <t>，</t>
    </r>
    <r>
      <rPr>
        <sz val="14"/>
        <color rgb="FF33353C"/>
        <rFont val="宋体"/>
        <family val="3"/>
        <charset val="134"/>
      </rPr>
      <t>而是标普公司针对中国股市开发的指数</t>
    </r>
    <r>
      <rPr>
        <sz val="11"/>
        <color theme="1"/>
        <rFont val="宋体"/>
        <family val="2"/>
        <charset val="134"/>
        <scheme val="minor"/>
      </rPr>
      <t>。</t>
    </r>
    <r>
      <rPr>
        <sz val="14"/>
        <color rgb="FF33353C"/>
        <rFont val="宋体"/>
        <family val="3"/>
        <charset val="134"/>
      </rPr>
      <t>这个指数也是选取股息率最高的</t>
    </r>
    <r>
      <rPr>
        <sz val="14"/>
        <color rgb="FF33353C"/>
        <rFont val="Arial"/>
        <family val="2"/>
      </rPr>
      <t>100</t>
    </r>
    <r>
      <rPr>
        <sz val="14"/>
        <color rgb="FF33353C"/>
        <rFont val="宋体"/>
        <family val="3"/>
        <charset val="134"/>
      </rPr>
      <t>只股票</t>
    </r>
    <r>
      <rPr>
        <sz val="11"/>
        <color theme="1"/>
        <rFont val="宋体"/>
        <family val="2"/>
        <charset val="134"/>
        <scheme val="minor"/>
      </rPr>
      <t>，</t>
    </r>
    <r>
      <rPr>
        <sz val="14"/>
        <color rgb="FF33353C"/>
        <rFont val="宋体"/>
        <family val="3"/>
        <charset val="134"/>
      </rPr>
      <t>但是股票入选之前先得满足诸如过去</t>
    </r>
    <r>
      <rPr>
        <sz val="14"/>
        <color rgb="FF33353C"/>
        <rFont val="Arial"/>
        <family val="2"/>
      </rPr>
      <t>3</t>
    </r>
    <r>
      <rPr>
        <sz val="14"/>
        <color rgb="FF33353C"/>
        <rFont val="宋体"/>
        <family val="3"/>
        <charset val="134"/>
      </rPr>
      <t>年盈利增长必须为正</t>
    </r>
    <r>
      <rPr>
        <sz val="11"/>
        <color theme="1"/>
        <rFont val="宋体"/>
        <family val="2"/>
        <charset val="134"/>
        <scheme val="minor"/>
      </rPr>
      <t>，</t>
    </r>
    <r>
      <rPr>
        <sz val="14"/>
        <color rgb="FF33353C"/>
        <rFont val="宋体"/>
        <family val="3"/>
        <charset val="134"/>
      </rPr>
      <t>过去</t>
    </r>
    <r>
      <rPr>
        <sz val="14"/>
        <color rgb="FF33353C"/>
        <rFont val="Arial"/>
        <family val="2"/>
      </rPr>
      <t>12</t>
    </r>
    <r>
      <rPr>
        <sz val="14"/>
        <color rgb="FF33353C"/>
        <rFont val="宋体"/>
        <family val="3"/>
        <charset val="134"/>
      </rPr>
      <t>个月的净利润必须为正</t>
    </r>
    <r>
      <rPr>
        <sz val="11"/>
        <color theme="1"/>
        <rFont val="宋体"/>
        <family val="2"/>
        <charset val="134"/>
        <scheme val="minor"/>
      </rPr>
      <t>，</t>
    </r>
    <r>
      <rPr>
        <sz val="14"/>
        <color rgb="FF33353C"/>
        <rFont val="宋体"/>
        <family val="3"/>
        <charset val="134"/>
      </rPr>
      <t>每只股票权重不超过</t>
    </r>
    <r>
      <rPr>
        <sz val="14"/>
        <color rgb="FF33353C"/>
        <rFont val="Arial"/>
        <family val="2"/>
      </rPr>
      <t>3%</t>
    </r>
    <r>
      <rPr>
        <sz val="11"/>
        <color theme="1"/>
        <rFont val="宋体"/>
        <family val="2"/>
        <charset val="134"/>
        <scheme val="minor"/>
      </rPr>
      <t>，</t>
    </r>
    <r>
      <rPr>
        <sz val="14"/>
        <color rgb="FF33353C"/>
        <rFont val="宋体"/>
        <family val="3"/>
        <charset val="134"/>
      </rPr>
      <t>单个行业不超过</t>
    </r>
    <r>
      <rPr>
        <sz val="14"/>
        <color rgb="FF33353C"/>
        <rFont val="Arial"/>
        <family val="2"/>
      </rPr>
      <t>33%</t>
    </r>
    <r>
      <rPr>
        <sz val="14"/>
        <color rgb="FF33353C"/>
        <rFont val="宋体"/>
        <family val="3"/>
        <charset val="134"/>
      </rPr>
      <t>等等条件</t>
    </r>
    <r>
      <rPr>
        <sz val="11"/>
        <color theme="1"/>
        <rFont val="宋体"/>
        <family val="2"/>
        <charset val="134"/>
        <scheme val="minor"/>
      </rPr>
      <t>；</t>
    </r>
    <phoneticPr fontId="1" type="noConversion"/>
  </si>
  <si>
    <t>标普红利指数</t>
    <phoneticPr fontId="1" type="noConversion"/>
  </si>
  <si>
    <t>中证红利指数</t>
  </si>
  <si>
    <t>深证红利指数</t>
  </si>
  <si>
    <r>
      <t>由深证市场能给投资者提供长期稳定分红的40只股票</t>
    </r>
    <r>
      <rPr>
        <sz val="11"/>
        <color theme="1"/>
        <rFont val="宋体"/>
        <family val="2"/>
        <charset val="134"/>
        <scheme val="minor"/>
      </rPr>
      <t>；</t>
    </r>
  </si>
  <si>
    <r>
      <t>上证红利是挑选上海证券交易所过去两年平均现金股息率最高的50只股票</t>
    </r>
    <r>
      <rPr>
        <sz val="11"/>
        <color theme="1"/>
        <rFont val="宋体"/>
        <family val="2"/>
        <charset val="134"/>
        <scheme val="minor"/>
      </rPr>
      <t>；</t>
    </r>
  </si>
  <si>
    <r>
      <rPr>
        <sz val="12"/>
        <color rgb="FF33353C"/>
        <rFont val="宋体"/>
        <family val="3"/>
        <charset val="134"/>
      </rPr>
      <t>选择沪深两市中现金股息率高</t>
    </r>
    <r>
      <rPr>
        <sz val="11"/>
        <color theme="1"/>
        <rFont val="宋体"/>
        <family val="2"/>
        <charset val="134"/>
        <scheme val="minor"/>
      </rPr>
      <t>、</t>
    </r>
    <r>
      <rPr>
        <sz val="12"/>
        <color rgb="FF33353C"/>
        <rFont val="宋体"/>
        <family val="3"/>
        <charset val="134"/>
      </rPr>
      <t>分红稳定</t>
    </r>
    <r>
      <rPr>
        <sz val="11"/>
        <color theme="1"/>
        <rFont val="宋体"/>
        <family val="2"/>
        <charset val="134"/>
        <scheme val="minor"/>
      </rPr>
      <t>、</t>
    </r>
    <r>
      <rPr>
        <sz val="12"/>
        <color rgb="FF33353C"/>
        <rFont val="宋体"/>
        <family val="3"/>
        <charset val="134"/>
      </rPr>
      <t>具有一定规模及流动性的</t>
    </r>
    <r>
      <rPr>
        <sz val="12"/>
        <color rgb="FF33353C"/>
        <rFont val="Arial"/>
        <family val="2"/>
      </rPr>
      <t>100</t>
    </r>
    <r>
      <rPr>
        <sz val="12"/>
        <color rgb="FF33353C"/>
        <rFont val="宋体"/>
        <family val="3"/>
        <charset val="134"/>
      </rPr>
      <t>只股票组成</t>
    </r>
    <r>
      <rPr>
        <sz val="11"/>
        <color theme="1"/>
        <rFont val="宋体"/>
        <family val="2"/>
        <charset val="134"/>
        <scheme val="minor"/>
      </rPr>
      <t>；</t>
    </r>
    <r>
      <rPr>
        <sz val="11"/>
        <color theme="1"/>
        <rFont val="宋体"/>
        <family val="2"/>
        <scheme val="minor"/>
      </rPr>
      <t>(场内没有，场外有)</t>
    </r>
    <phoneticPr fontId="1" type="noConversion"/>
  </si>
  <si>
    <t>华泰柏瑞沪深300ETF(510300)</t>
    <phoneticPr fontId="1" type="noConversion"/>
  </si>
  <si>
    <t>嘉实沪深300ETF(159919)</t>
  </si>
  <si>
    <t>股息</t>
    <phoneticPr fontId="1" type="noConversion"/>
  </si>
  <si>
    <t>PE （市盈率）</t>
    <phoneticPr fontId="1" type="noConversion"/>
  </si>
  <si>
    <t>市净率PB</t>
    <phoneticPr fontId="1" type="noConversion"/>
  </si>
  <si>
    <t>净资产收益率ROE</t>
    <phoneticPr fontId="1" type="noConversion"/>
  </si>
  <si>
    <r>
      <rPr>
        <sz val="14"/>
        <color rgb="FF33353C"/>
        <rFont val="宋体"/>
        <family val="3"/>
        <charset val="134"/>
      </rPr>
      <t>沪深选</t>
    </r>
    <r>
      <rPr>
        <sz val="14"/>
        <color rgb="FF33353C"/>
        <rFont val="Arial"/>
        <family val="2"/>
      </rPr>
      <t>300</t>
    </r>
    <r>
      <rPr>
        <sz val="14"/>
        <color rgb="FF33353C"/>
        <rFont val="宋体"/>
        <family val="3"/>
        <charset val="134"/>
      </rPr>
      <t>只票</t>
    </r>
    <phoneticPr fontId="1" type="noConversion"/>
  </si>
  <si>
    <r>
      <rPr>
        <sz val="12"/>
        <color rgb="FF33353C"/>
        <rFont val="宋体"/>
        <family val="3"/>
        <charset val="134"/>
      </rPr>
      <t>上证红利</t>
    </r>
    <r>
      <rPr>
        <sz val="12"/>
        <color rgb="FF33353C"/>
        <rFont val="Arial"/>
        <family val="2"/>
      </rPr>
      <t>ETF</t>
    </r>
    <phoneticPr fontId="1" type="noConversion"/>
  </si>
  <si>
    <t>代码</t>
    <phoneticPr fontId="1" type="noConversion"/>
  </si>
  <si>
    <t>价格</t>
    <phoneticPr fontId="1" type="noConversion"/>
  </si>
  <si>
    <t>数量</t>
    <phoneticPr fontId="1" type="noConversion"/>
  </si>
  <si>
    <t>总额</t>
    <phoneticPr fontId="1" type="noConversion"/>
  </si>
  <si>
    <t>网格</t>
    <phoneticPr fontId="1" type="noConversion"/>
  </si>
  <si>
    <t>深红利</t>
    <phoneticPr fontId="1" type="noConversion"/>
  </si>
  <si>
    <t>红利基金</t>
    <phoneticPr fontId="1" type="noConversion"/>
  </si>
  <si>
    <t>值（元）</t>
    <phoneticPr fontId="1" type="noConversion"/>
  </si>
  <si>
    <t>H股ETF</t>
    <phoneticPr fontId="1" type="noConversion"/>
  </si>
  <si>
    <t>红利ETF</t>
    <phoneticPr fontId="1" type="noConversion"/>
  </si>
  <si>
    <t>H股ETF</t>
    <phoneticPr fontId="1" type="noConversion"/>
  </si>
  <si>
    <t>aim_all_price</t>
  </si>
  <si>
    <t>aim_price</t>
  </si>
  <si>
    <t>num</t>
  </si>
  <si>
    <t>price</t>
  </si>
  <si>
    <t>max_num</t>
    <phoneticPr fontId="1" type="noConversion"/>
  </si>
  <si>
    <t>max_num</t>
  </si>
  <si>
    <t>目标价</t>
    <phoneticPr fontId="1" type="noConversion"/>
  </si>
  <si>
    <t>成立时间</t>
    <phoneticPr fontId="1" type="noConversion"/>
  </si>
  <si>
    <t>近1年</t>
  </si>
  <si>
    <t>近3年</t>
  </si>
  <si>
    <t>近3月</t>
    <phoneticPr fontId="1" type="noConversion"/>
  </si>
  <si>
    <t>近6月</t>
    <phoneticPr fontId="1" type="noConversion"/>
  </si>
  <si>
    <t>成立来</t>
    <phoneticPr fontId="1" type="noConversion"/>
  </si>
  <si>
    <t>名称</t>
    <phoneticPr fontId="1" type="noConversion"/>
  </si>
  <si>
    <t>ID</t>
    <phoneticPr fontId="1" type="noConversion"/>
  </si>
  <si>
    <t>近1月</t>
    <phoneticPr fontId="1" type="noConversion"/>
  </si>
  <si>
    <t>广发可转债债券C</t>
    <phoneticPr fontId="1" type="noConversion"/>
  </si>
  <si>
    <t>006483</t>
    <phoneticPr fontId="1" type="noConversion"/>
  </si>
  <si>
    <t>三星</t>
    <phoneticPr fontId="1" type="noConversion"/>
  </si>
  <si>
    <t>嘉实超短债债券</t>
    <phoneticPr fontId="1" type="noConversion"/>
  </si>
  <si>
    <t>270049</t>
    <phoneticPr fontId="1" type="noConversion"/>
  </si>
  <si>
    <t>广发纯债债券C</t>
    <phoneticPr fontId="1" type="noConversion"/>
  </si>
  <si>
    <t>大成景兴信用债债券C</t>
    <phoneticPr fontId="1" type="noConversion"/>
  </si>
  <si>
    <t>规模</t>
    <phoneticPr fontId="1" type="noConversion"/>
  </si>
  <si>
    <t>050111</t>
    <phoneticPr fontId="1" type="noConversion"/>
  </si>
  <si>
    <t>博时信用债券C</t>
    <phoneticPr fontId="1" type="noConversion"/>
  </si>
  <si>
    <t>11.87亿</t>
    <phoneticPr fontId="1" type="noConversion"/>
  </si>
  <si>
    <t>000188</t>
    <phoneticPr fontId="1" type="noConversion"/>
  </si>
  <si>
    <t>000016</t>
    <phoneticPr fontId="1" type="noConversion"/>
  </si>
  <si>
    <t>华夏纯债债券C</t>
    <phoneticPr fontId="1" type="noConversion"/>
  </si>
  <si>
    <t>大成景旭纯债债券C</t>
    <phoneticPr fontId="1" type="noConversion"/>
  </si>
  <si>
    <t>华泰柏瑞丰盛纯债债券C</t>
    <phoneticPr fontId="1" type="noConversion"/>
  </si>
  <si>
    <t>000153</t>
    <phoneticPr fontId="1" type="noConversion"/>
  </si>
  <si>
    <t>001661</t>
    <phoneticPr fontId="1" type="noConversion"/>
  </si>
  <si>
    <t>长信可转债C</t>
    <phoneticPr fontId="1" type="noConversion"/>
  </si>
  <si>
    <t>11.61亿</t>
    <phoneticPr fontId="1" type="noConversion"/>
  </si>
  <si>
    <t>45.94亿</t>
    <phoneticPr fontId="1" type="noConversion"/>
  </si>
  <si>
    <t>14.78亿</t>
    <phoneticPr fontId="1" type="noConversion"/>
  </si>
  <si>
    <t>3.03亿</t>
    <phoneticPr fontId="1" type="noConversion"/>
  </si>
  <si>
    <t>60%-%80机构</t>
    <phoneticPr fontId="1" type="noConversion"/>
  </si>
  <si>
    <t>持有结构</t>
    <phoneticPr fontId="1" type="noConversion"/>
  </si>
  <si>
    <t>90%个人</t>
    <phoneticPr fontId="1" type="noConversion"/>
  </si>
  <si>
    <t>96%个人</t>
    <phoneticPr fontId="1" type="noConversion"/>
  </si>
  <si>
    <t>004220</t>
    <phoneticPr fontId="1" type="noConversion"/>
  </si>
  <si>
    <t>长信纯债壹号债券C</t>
    <phoneticPr fontId="1" type="noConversion"/>
  </si>
  <si>
    <t>工银瑞信双利债券B</t>
    <phoneticPr fontId="1" type="noConversion"/>
  </si>
  <si>
    <t>1.69亿</t>
    <phoneticPr fontId="1" type="noConversion"/>
  </si>
  <si>
    <t>21.90亿</t>
    <phoneticPr fontId="1" type="noConversion"/>
  </si>
  <si>
    <t>1.62亿</t>
    <phoneticPr fontId="1" type="noConversion"/>
  </si>
  <si>
    <t>19.60亿</t>
    <phoneticPr fontId="1" type="noConversion"/>
  </si>
  <si>
    <t>5.57亿元</t>
    <phoneticPr fontId="1" type="noConversion"/>
  </si>
  <si>
    <t>3.16亿元</t>
    <phoneticPr fontId="1" type="noConversion"/>
  </si>
  <si>
    <t>070009</t>
    <phoneticPr fontId="1" type="noConversion"/>
  </si>
  <si>
    <t>000131</t>
    <phoneticPr fontId="1" type="noConversion"/>
  </si>
  <si>
    <r>
      <rPr>
        <sz val="15"/>
        <color rgb="FF33353C"/>
        <rFont val="宋体"/>
        <family val="3"/>
        <charset val="134"/>
      </rPr>
      <t>博时信用债纯债</t>
    </r>
    <r>
      <rPr>
        <sz val="15"/>
        <color rgb="FF33353C"/>
        <rFont val="PingFangSC-Semibold"/>
        <family val="2"/>
      </rPr>
      <t>C</t>
    </r>
    <phoneticPr fontId="1" type="noConversion"/>
  </si>
  <si>
    <t>基金比较基准</t>
  </si>
  <si>
    <t>中债综合指数</t>
  </si>
  <si>
    <t>中国债券总指数收益率×90%+沪深300指数收益率×10%</t>
    <phoneticPr fontId="1" type="noConversion"/>
  </si>
  <si>
    <t>中信标普可转债指数收益率×70%+中证综合债指数收益率×20%+沪深300指数收益率×10%</t>
  </si>
  <si>
    <t>中证可转换债券指数收益率×70%+中债综合财富(总值)指数收益率×20%+沪深300指数收益率×10%</t>
    <phoneticPr fontId="1" type="noConversion"/>
  </si>
  <si>
    <t>一年期银行定期储蓄存款的税后利率</t>
  </si>
  <si>
    <t>中债总全价指数收益率</t>
  </si>
  <si>
    <t>中债综合全价(总值)指数</t>
  </si>
  <si>
    <t>中债综合财富指数收益率</t>
  </si>
  <si>
    <t>兴全可转债混合型证券投资基金</t>
    <phoneticPr fontId="1" type="noConversion"/>
  </si>
  <si>
    <t>80%×中证可转换债券指数＋15%×沪深300指数＋5%×同业存款利率</t>
  </si>
  <si>
    <t>中债企业债总指数收益率×90%+银行活期存款利率(税后)×10%</t>
  </si>
  <si>
    <t>广发沪深300ETF联接C (002987)</t>
  </si>
  <si>
    <t>002987</t>
    <phoneticPr fontId="1" type="noConversion"/>
  </si>
  <si>
    <t>管理费率</t>
  </si>
  <si>
    <t>0.50%（每年）</t>
  </si>
  <si>
    <t>托管费率</t>
  </si>
  <si>
    <t>0.10%（每年）</t>
  </si>
  <si>
    <t>销售服务费率</t>
  </si>
  <si>
    <t>0.20%（每年）</t>
  </si>
  <si>
    <t>0.70%（每年）</t>
  </si>
  <si>
    <t>0.25%（每年）</t>
  </si>
  <si>
    <t>最高认购费率</t>
  </si>
  <si>
    <t>0.00%（前端）</t>
  </si>
  <si>
    <t>如果市盈率的数值低于股息率的数值，这是投资股票的大好机会。</t>
  </si>
  <si>
    <t>270045</t>
    <phoneticPr fontId="1" type="noConversion"/>
  </si>
  <si>
    <t>PE</t>
    <phoneticPr fontId="1" type="noConversion"/>
  </si>
  <si>
    <t>股票比例</t>
    <phoneticPr fontId="1" type="noConversion"/>
  </si>
  <si>
    <t>债类比例</t>
    <phoneticPr fontId="1" type="noConversion"/>
  </si>
  <si>
    <t>85</t>
    <phoneticPr fontId="1" type="noConversion"/>
  </si>
  <si>
    <t>10</t>
    <phoneticPr fontId="1" type="noConversion"/>
  </si>
  <si>
    <t>20</t>
    <phoneticPr fontId="1" type="noConversion"/>
  </si>
  <si>
    <t>80</t>
    <phoneticPr fontId="1" type="noConversion"/>
  </si>
  <si>
    <t>15</t>
    <phoneticPr fontId="1" type="noConversion"/>
  </si>
  <si>
    <t>5</t>
    <phoneticPr fontId="1" type="noConversion"/>
  </si>
  <si>
    <t>12</t>
    <phoneticPr fontId="1" type="noConversion"/>
  </si>
  <si>
    <t>The Kelly Criterion
Kelly % = W – [(1 – W) / R] [1] 
Where:
　　W = Winning probability
　　R = Win/loss ratio</t>
    <phoneticPr fontId="1" type="noConversion"/>
  </si>
  <si>
    <t>050123</t>
    <phoneticPr fontId="1" type="noConversion"/>
  </si>
  <si>
    <t>110028</t>
    <phoneticPr fontId="1" type="noConversion"/>
  </si>
  <si>
    <t>广发双债添利债券C</t>
  </si>
  <si>
    <t>中债企业债总全价指数收益率×45%+中信标普可转债指数收益率×45%+中债国债总指数收益率×10%</t>
  </si>
  <si>
    <t>中国债券总指数</t>
  </si>
  <si>
    <t>博时天颐债券C</t>
  </si>
  <si>
    <t>三年期定期存款利率(税后)+1%</t>
  </si>
  <si>
    <t>三年期银行定期存款收益率(税后)+1.0%</t>
  </si>
  <si>
    <t>易方达安心回报债券B</t>
  </si>
  <si>
    <t>0.35%（每年）</t>
  </si>
  <si>
    <t>最高申购费率</t>
  </si>
  <si>
    <t>最高赎回费率</t>
  </si>
  <si>
    <t>1.50%（前端）</t>
  </si>
  <si>
    <t>0.80%（每年）</t>
  </si>
  <si>
    <t>0.40%（每年）</t>
  </si>
  <si>
    <t>2.00%（前端）</t>
  </si>
  <si>
    <t>1.30%（每年）</t>
  </si>
  <si>
    <t>---（每年）</t>
  </si>
  <si>
    <t>0.80%（前端）</t>
  </si>
  <si>
    <t>纯债</t>
    <phoneticPr fontId="1" type="noConversion"/>
  </si>
  <si>
    <t>混债</t>
    <phoneticPr fontId="1" type="noConversion"/>
  </si>
  <si>
    <t>比例</t>
    <phoneticPr fontId="1" type="noConversion"/>
  </si>
  <si>
    <t>总</t>
    <phoneticPr fontId="1" type="noConversion"/>
  </si>
  <si>
    <t>股</t>
    <phoneticPr fontId="1" type="noConversion"/>
  </si>
  <si>
    <t>投入A</t>
    <phoneticPr fontId="1" type="noConversion"/>
  </si>
  <si>
    <t>投入B</t>
    <phoneticPr fontId="1" type="noConversion"/>
  </si>
  <si>
    <t>减仓数</t>
    <phoneticPr fontId="1" type="noConversion"/>
  </si>
  <si>
    <t>维持仓位</t>
    <phoneticPr fontId="1" type="noConversion"/>
  </si>
  <si>
    <t>价格</t>
    <phoneticPr fontId="1" type="noConversion"/>
  </si>
  <si>
    <t>所需成本</t>
    <phoneticPr fontId="1" type="noConversion"/>
  </si>
  <si>
    <t>网格资金</t>
    <phoneticPr fontId="1" type="noConversion"/>
  </si>
  <si>
    <t>网格仓位</t>
    <phoneticPr fontId="1" type="noConversion"/>
  </si>
  <si>
    <t>现金</t>
    <phoneticPr fontId="1" type="noConversion"/>
  </si>
  <si>
    <t>投资于固定收益类资产的比例不低于基金资产的 80%，其中对可转债（含可分离交易可转债）的投资比例不低于基金固定收益类 资产的 80%；对权益类资产的投资比例不高于基金资产的 20%，现金（不包括结 算备付金、存出保证金、应收申购款等） 或者到期日在一年以内的政府债券不低 于基金资产净值的 5%。</t>
  </si>
  <si>
    <t>投资策略</t>
    <phoneticPr fontId="1" type="noConversion"/>
  </si>
  <si>
    <t>本基金不从二级市场买入股票或权证,也不参与一级市场新股申购、股票增发,持有的因可转换债券转股所形成的股票、因所持股票所派发的权证和因投资分离交易可转债所形成的权证将在其可交易之日起的90个交易日内卖出. 本基金对固定收益类资产的投资比例不低于基金资产的80%;投资于信用债和可转债的比例合计不低于固定收益类资产的80%.现金和到期日不超过一年的政府债券不低于基金资产净值的5%.</t>
    <phoneticPr fontId="1" type="noConversion"/>
  </si>
  <si>
    <t>债券（含可转换债券）等固定收益类资产占基金资产的比例不低于 80％，股票等权益类资产占基金资产的比例不超过 20％，基金持有现金及到期日在一年以内的政府债券占基金资产净值的比例不低于 5%，其中现金不包括结算备付金、存出保证金和应收申购款等</t>
    <phoneticPr fontId="1" type="noConversion"/>
  </si>
  <si>
    <t>债券资产占基金资产的比例不低于 80%；每个交易日日终在扣除国债期货合约需缴纳的交易保证金后，本基金持有的现金（不包括结算备付金、存出保证金、应收申购款等） 及到期日在一年以内的政府债券占基金资产净值的比例不低于 5%</t>
    <phoneticPr fontId="1" type="noConversion"/>
  </si>
  <si>
    <t>嘉实纯债债券C</t>
    <phoneticPr fontId="1" type="noConversion"/>
  </si>
  <si>
    <t>070038</t>
    <phoneticPr fontId="1" type="noConversion"/>
  </si>
  <si>
    <t>可转债</t>
    <phoneticPr fontId="1" type="noConversion"/>
  </si>
  <si>
    <t>519506</t>
    <phoneticPr fontId="1" type="noConversion"/>
  </si>
  <si>
    <t>海通货币B</t>
    <phoneticPr fontId="1" type="noConversion"/>
  </si>
  <si>
    <t>092002</t>
    <phoneticPr fontId="1" type="noConversion"/>
  </si>
  <si>
    <r>
      <rPr>
        <sz val="11"/>
        <color rgb="FF555555"/>
        <rFont val="宋体"/>
        <family val="3"/>
        <charset val="134"/>
      </rPr>
      <t>大成债券投资基金</t>
    </r>
    <r>
      <rPr>
        <sz val="11"/>
        <color rgb="FF555555"/>
        <rFont val="Arial"/>
        <family val="2"/>
      </rPr>
      <t>C</t>
    </r>
    <phoneticPr fontId="1" type="noConversion"/>
  </si>
  <si>
    <t>南方天天利B</t>
    <phoneticPr fontId="1" type="noConversion"/>
  </si>
  <si>
    <t>债券价格的涨跌与利率成反向关系。如果有降息、存准率下调的的动作时，债券价格就会有上涨，债券基金的收益也会上升，反之如果利率上升，债券价格便会下滑。在近年央行连续降息后，国内利率下行，对债券是有利的哦。</t>
  </si>
  <si>
    <t>易方达增强回报债券B</t>
    <phoneticPr fontId="1" type="noConversion"/>
  </si>
  <si>
    <t>000033</t>
    <phoneticPr fontId="1" type="noConversion"/>
  </si>
  <si>
    <t>易方达信用债债券C</t>
    <phoneticPr fontId="1" type="noConversion"/>
  </si>
  <si>
    <t>货基</t>
    <phoneticPr fontId="1" type="noConversion"/>
  </si>
  <si>
    <t>aim_price</t>
    <phoneticPr fontId="1" type="noConversion"/>
  </si>
  <si>
    <t>初始值：</t>
    <phoneticPr fontId="1" type="noConversion"/>
  </si>
  <si>
    <t>百分比</t>
    <phoneticPr fontId="1" type="noConversion"/>
  </si>
  <si>
    <t>买入步长</t>
    <phoneticPr fontId="1" type="noConversion"/>
  </si>
  <si>
    <t>卖出步长</t>
    <phoneticPr fontId="1" type="noConversion"/>
  </si>
  <si>
    <t>序列</t>
    <phoneticPr fontId="1" type="noConversion"/>
  </si>
  <si>
    <t>买入价</t>
    <phoneticPr fontId="1" type="noConversion"/>
  </si>
  <si>
    <t>目标价</t>
    <phoneticPr fontId="1" type="noConversion"/>
  </si>
  <si>
    <t>仓位(元)</t>
    <phoneticPr fontId="1" type="noConversion"/>
  </si>
  <si>
    <t>当前盈余</t>
    <phoneticPr fontId="1" type="noConversion"/>
  </si>
  <si>
    <t>当前仓位（元）</t>
    <phoneticPr fontId="1" type="noConversion"/>
  </si>
  <si>
    <t>定投300额度</t>
    <phoneticPr fontId="1" type="noConversion"/>
  </si>
  <si>
    <t>年平均指数的平方/当前指数的平方*25+涨跌系数*10</t>
    <phoneticPr fontId="1" type="noConversion"/>
  </si>
  <si>
    <t>月线</t>
    <phoneticPr fontId="1" type="noConversion"/>
  </si>
  <si>
    <t>年线</t>
    <phoneticPr fontId="1" type="noConversion"/>
  </si>
  <si>
    <t>日线</t>
    <phoneticPr fontId="1" type="noConversion"/>
  </si>
  <si>
    <t>值</t>
    <phoneticPr fontId="1" type="noConversion"/>
  </si>
  <si>
    <t>M250</t>
    <phoneticPr fontId="1" type="noConversion"/>
  </si>
  <si>
    <t>M30</t>
    <phoneticPr fontId="1" type="noConversion"/>
  </si>
  <si>
    <t>定投额</t>
    <phoneticPr fontId="1" type="noConversion"/>
  </si>
  <si>
    <t>广发货币B</t>
    <phoneticPr fontId="1" type="noConversion"/>
  </si>
  <si>
    <t>M5</t>
    <phoneticPr fontId="1" type="noConversion"/>
  </si>
</sst>
</file>

<file path=xl/styles.xml><?xml version="1.0" encoding="utf-8"?>
<styleSheet xmlns="http://schemas.openxmlformats.org/spreadsheetml/2006/main">
  <numFmts count="4">
    <numFmt numFmtId="176" formatCode="0.00_ "/>
    <numFmt numFmtId="177" formatCode="0;[Red]0"/>
    <numFmt numFmtId="178" formatCode="0_ "/>
    <numFmt numFmtId="179" formatCode="0.000_ "/>
  </numFmts>
  <fonts count="27">
    <font>
      <sz val="11"/>
      <color theme="1"/>
      <name val="宋体"/>
      <family val="2"/>
      <charset val="134"/>
      <scheme val="minor"/>
    </font>
    <font>
      <sz val="9"/>
      <name val="宋体"/>
      <family val="2"/>
      <charset val="134"/>
      <scheme val="minor"/>
    </font>
    <font>
      <sz val="14"/>
      <color rgb="FF33353C"/>
      <name val="Arial"/>
      <family val="2"/>
    </font>
    <font>
      <sz val="14"/>
      <color rgb="FF33353C"/>
      <name val="宋体"/>
      <family val="3"/>
      <charset val="134"/>
    </font>
    <font>
      <sz val="12"/>
      <color rgb="FF33353C"/>
      <name val="Arial"/>
      <family val="2"/>
    </font>
    <font>
      <b/>
      <sz val="12"/>
      <color rgb="FF33353C"/>
      <name val="Arial"/>
      <family val="2"/>
    </font>
    <font>
      <sz val="12"/>
      <color rgb="FF33353C"/>
      <name val="宋体"/>
      <family val="3"/>
      <charset val="134"/>
    </font>
    <font>
      <sz val="11"/>
      <color theme="1"/>
      <name val="宋体"/>
      <family val="2"/>
      <scheme val="minor"/>
    </font>
    <font>
      <u/>
      <sz val="11"/>
      <color theme="10"/>
      <name val="宋体"/>
      <family val="3"/>
      <charset val="134"/>
    </font>
    <font>
      <b/>
      <sz val="11"/>
      <color rgb="FFFF0000"/>
      <name val="宋体"/>
      <family val="3"/>
      <charset val="134"/>
      <scheme val="minor"/>
    </font>
    <font>
      <b/>
      <sz val="11"/>
      <color theme="1"/>
      <name val="宋体"/>
      <family val="3"/>
      <charset val="134"/>
      <scheme val="minor"/>
    </font>
    <font>
      <sz val="9"/>
      <color rgb="FF000000"/>
      <name val="微软雅黑"/>
      <family val="2"/>
      <charset val="134"/>
    </font>
    <font>
      <sz val="9"/>
      <color rgb="FF333333"/>
      <name val="Arial"/>
      <family val="2"/>
    </font>
    <font>
      <sz val="12"/>
      <color rgb="FFFF0000"/>
      <name val="Arial"/>
      <family val="2"/>
    </font>
    <font>
      <b/>
      <sz val="10"/>
      <color rgb="FF33353C"/>
      <name val="Arial"/>
      <family val="2"/>
    </font>
    <font>
      <sz val="12"/>
      <color rgb="FF008000"/>
      <name val="Arial"/>
      <family val="2"/>
    </font>
    <font>
      <sz val="9"/>
      <color rgb="FF005CBF"/>
      <name val="Microsoft YaHei"/>
      <family val="2"/>
    </font>
    <font>
      <sz val="15"/>
      <color rgb="FF33353C"/>
      <name val="宋体"/>
      <family val="3"/>
      <charset val="134"/>
    </font>
    <font>
      <sz val="15"/>
      <color rgb="FF33353C"/>
      <name val="PingFangSC-Semibold"/>
      <family val="2"/>
    </font>
    <font>
      <sz val="15"/>
      <color rgb="FF33353C"/>
      <name val="宋体"/>
      <family val="2"/>
      <charset val="134"/>
    </font>
    <font>
      <sz val="11"/>
      <color rgb="FF000000"/>
      <name val="Microsoft yahei"/>
      <family val="2"/>
      <charset val="134"/>
    </font>
    <font>
      <u/>
      <sz val="11"/>
      <color theme="10"/>
      <name val="宋体"/>
      <family val="3"/>
      <charset val="134"/>
    </font>
    <font>
      <sz val="11"/>
      <color rgb="FF555555"/>
      <name val="Arial"/>
      <family val="2"/>
    </font>
    <font>
      <sz val="11"/>
      <color rgb="FF33353C"/>
      <name val="Arial"/>
      <family val="2"/>
    </font>
    <font>
      <sz val="12"/>
      <color rgb="FF000000"/>
      <name val="宋体"/>
      <family val="3"/>
      <charset val="134"/>
      <scheme val="minor"/>
    </font>
    <font>
      <sz val="11"/>
      <color rgb="FF555555"/>
      <name val="宋体"/>
      <family val="3"/>
      <charset val="134"/>
    </font>
    <font>
      <sz val="11"/>
      <color rgb="FF666666"/>
      <name val="SimSun"/>
      <charset val="134"/>
    </font>
  </fonts>
  <fills count="8">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E7E7E7"/>
        <bgColor indexed="64"/>
      </patternFill>
    </fill>
    <fill>
      <patternFill patternType="solid">
        <fgColor theme="0" tint="-0.14999847407452621"/>
        <bgColor indexed="64"/>
      </patternFill>
    </fill>
    <fill>
      <patternFill patternType="solid">
        <fgColor rgb="FF00B0F0"/>
        <bgColor indexed="64"/>
      </patternFill>
    </fill>
    <fill>
      <patternFill patternType="solid">
        <fgColor theme="0" tint="-0.249977111117893"/>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bottom/>
      <diagonal/>
    </border>
    <border>
      <left/>
      <right/>
      <top/>
      <bottom style="mediumDashed">
        <color rgb="FFDAE3E8"/>
      </bottom>
      <diagonal/>
    </border>
    <border>
      <left style="medium">
        <color rgb="FFD3D3D3"/>
      </left>
      <right style="medium">
        <color rgb="FFD3D3D3"/>
      </right>
      <top style="medium">
        <color rgb="FFD3D3D3"/>
      </top>
      <bottom style="medium">
        <color rgb="FFD3D3D3"/>
      </bottom>
      <diagonal/>
    </border>
    <border>
      <left style="thin">
        <color auto="1"/>
      </left>
      <right/>
      <top style="thin">
        <color auto="1"/>
      </top>
      <bottom style="thin">
        <color auto="1"/>
      </bottom>
      <diagonal/>
    </border>
  </borders>
  <cellStyleXfs count="2">
    <xf numFmtId="0" fontId="0" fillId="0" borderId="0">
      <alignment vertical="center"/>
    </xf>
    <xf numFmtId="0" fontId="8" fillId="0" borderId="0" applyNumberFormat="0" applyFill="0" applyBorder="0" applyAlignment="0" applyProtection="0">
      <alignment vertical="top"/>
      <protection locked="0"/>
    </xf>
  </cellStyleXfs>
  <cellXfs count="89">
    <xf numFmtId="0" fontId="0" fillId="0" borderId="0" xfId="0">
      <alignment vertical="center"/>
    </xf>
    <xf numFmtId="49" fontId="2" fillId="0" borderId="0" xfId="0" applyNumberFormat="1" applyFont="1" applyAlignment="1">
      <alignment vertical="top" wrapText="1"/>
    </xf>
    <xf numFmtId="49" fontId="0" fillId="0" borderId="0" xfId="0" applyNumberFormat="1" applyAlignment="1">
      <alignment vertical="top" wrapText="1"/>
    </xf>
    <xf numFmtId="0" fontId="4" fillId="0" borderId="0" xfId="0" applyFont="1">
      <alignment vertical="center"/>
    </xf>
    <xf numFmtId="0" fontId="5" fillId="0" borderId="0" xfId="0" applyFont="1">
      <alignment vertical="center"/>
    </xf>
    <xf numFmtId="0" fontId="8" fillId="0" borderId="0" xfId="1" applyAlignment="1" applyProtection="1">
      <alignment vertical="center"/>
    </xf>
    <xf numFmtId="0" fontId="0" fillId="0" borderId="0" xfId="0" applyFont="1">
      <alignment vertical="center"/>
    </xf>
    <xf numFmtId="0" fontId="0" fillId="0" borderId="1" xfId="0" applyBorder="1">
      <alignment vertical="center"/>
    </xf>
    <xf numFmtId="0" fontId="9" fillId="0" borderId="1" xfId="0" applyFont="1" applyBorder="1">
      <alignment vertical="center"/>
    </xf>
    <xf numFmtId="0" fontId="0" fillId="2" borderId="1" xfId="0" applyFill="1" applyBorder="1">
      <alignment vertical="center"/>
    </xf>
    <xf numFmtId="0" fontId="10" fillId="0" borderId="1" xfId="0" applyFont="1" applyBorder="1">
      <alignment vertical="center"/>
    </xf>
    <xf numFmtId="0" fontId="11" fillId="0" borderId="0" xfId="0" applyFont="1">
      <alignment vertical="center"/>
    </xf>
    <xf numFmtId="0" fontId="0" fillId="2" borderId="0" xfId="0" applyFill="1">
      <alignment vertical="center"/>
    </xf>
    <xf numFmtId="0" fontId="0" fillId="0" borderId="0" xfId="0" applyBorder="1">
      <alignment vertical="center"/>
    </xf>
    <xf numFmtId="0" fontId="0" fillId="0" borderId="2" xfId="0" applyFill="1" applyBorder="1">
      <alignment vertical="center"/>
    </xf>
    <xf numFmtId="0" fontId="0" fillId="0" borderId="3" xfId="0" applyFill="1" applyBorder="1">
      <alignment vertical="center"/>
    </xf>
    <xf numFmtId="14" fontId="0" fillId="0" borderId="0" xfId="0" applyNumberFormat="1">
      <alignment vertical="center"/>
    </xf>
    <xf numFmtId="10" fontId="0" fillId="0" borderId="0" xfId="0" applyNumberFormat="1">
      <alignment vertical="center"/>
    </xf>
    <xf numFmtId="10" fontId="13" fillId="0" borderId="0" xfId="0" applyNumberFormat="1" applyFont="1">
      <alignment vertical="center"/>
    </xf>
    <xf numFmtId="0" fontId="10" fillId="0" borderId="0" xfId="0" applyFont="1">
      <alignment vertical="center"/>
    </xf>
    <xf numFmtId="49" fontId="10" fillId="0" borderId="0" xfId="0" applyNumberFormat="1" applyFont="1">
      <alignment vertical="center"/>
    </xf>
    <xf numFmtId="49" fontId="0" fillId="0" borderId="0" xfId="0" applyNumberFormat="1">
      <alignment vertical="center"/>
    </xf>
    <xf numFmtId="0" fontId="0" fillId="0" borderId="0" xfId="0" applyFill="1">
      <alignment vertical="center"/>
    </xf>
    <xf numFmtId="49" fontId="0" fillId="0" borderId="0" xfId="0" applyNumberFormat="1" applyFill="1">
      <alignment vertical="center"/>
    </xf>
    <xf numFmtId="14" fontId="0" fillId="0" borderId="0" xfId="0" applyNumberFormat="1" applyFill="1">
      <alignment vertical="center"/>
    </xf>
    <xf numFmtId="10" fontId="0" fillId="0" borderId="0" xfId="0" applyNumberFormat="1" applyFill="1">
      <alignment vertical="center"/>
    </xf>
    <xf numFmtId="14" fontId="12" fillId="0" borderId="0" xfId="0" applyNumberFormat="1" applyFont="1" applyFill="1">
      <alignment vertical="center"/>
    </xf>
    <xf numFmtId="0" fontId="16" fillId="0" borderId="0" xfId="0" applyFont="1">
      <alignment vertical="center"/>
    </xf>
    <xf numFmtId="14" fontId="12" fillId="0" borderId="0" xfId="0" applyNumberFormat="1" applyFont="1">
      <alignment vertical="center"/>
    </xf>
    <xf numFmtId="0" fontId="19" fillId="0" borderId="0" xfId="0" applyFont="1">
      <alignment vertical="center"/>
    </xf>
    <xf numFmtId="0" fontId="20" fillId="0" borderId="4" xfId="0" applyFont="1" applyBorder="1" applyAlignment="1">
      <alignment vertical="center" wrapText="1"/>
    </xf>
    <xf numFmtId="0" fontId="20" fillId="0" borderId="0" xfId="0" applyFont="1">
      <alignment vertical="center"/>
    </xf>
    <xf numFmtId="49" fontId="0" fillId="2" borderId="0" xfId="0" applyNumberFormat="1" applyFill="1">
      <alignment vertical="center"/>
    </xf>
    <xf numFmtId="14" fontId="14" fillId="2" borderId="0" xfId="0" applyNumberFormat="1" applyFont="1" applyFill="1">
      <alignment vertical="center"/>
    </xf>
    <xf numFmtId="10" fontId="15" fillId="2" borderId="0" xfId="0" applyNumberFormat="1" applyFont="1" applyFill="1">
      <alignment vertical="center"/>
    </xf>
    <xf numFmtId="10" fontId="0" fillId="2" borderId="0" xfId="0" applyNumberFormat="1" applyFill="1">
      <alignment vertical="center"/>
    </xf>
    <xf numFmtId="0" fontId="20" fillId="2" borderId="0" xfId="0" applyFont="1" applyFill="1">
      <alignment vertical="center"/>
    </xf>
    <xf numFmtId="14" fontId="0" fillId="2" borderId="0" xfId="0" applyNumberFormat="1" applyFill="1">
      <alignment vertical="center"/>
    </xf>
    <xf numFmtId="0" fontId="22" fillId="4" borderId="5" xfId="0" applyFont="1" applyFill="1" applyBorder="1" applyAlignment="1">
      <alignment horizontal="left" vertical="center" wrapText="1"/>
    </xf>
    <xf numFmtId="0" fontId="22" fillId="3" borderId="5" xfId="0" applyFont="1" applyFill="1" applyBorder="1" applyAlignment="1">
      <alignment horizontal="left" vertical="center" wrapText="1"/>
    </xf>
    <xf numFmtId="0" fontId="23" fillId="0" borderId="0" xfId="0" applyFont="1">
      <alignment vertical="center"/>
    </xf>
    <xf numFmtId="0" fontId="21" fillId="2" borderId="0" xfId="1" applyFont="1" applyFill="1" applyAlignment="1" applyProtection="1">
      <alignment vertical="center" wrapText="1"/>
    </xf>
    <xf numFmtId="0" fontId="22" fillId="2" borderId="0" xfId="0" applyFont="1" applyFill="1">
      <alignment vertical="center"/>
    </xf>
    <xf numFmtId="0" fontId="0" fillId="5" borderId="0" xfId="0" applyFill="1">
      <alignment vertical="center"/>
    </xf>
    <xf numFmtId="49" fontId="0" fillId="0" borderId="1" xfId="0" applyNumberFormat="1" applyBorder="1">
      <alignment vertical="center"/>
    </xf>
    <xf numFmtId="49" fontId="0" fillId="0" borderId="1" xfId="0" applyNumberFormat="1" applyFill="1" applyBorder="1">
      <alignment vertical="center"/>
    </xf>
    <xf numFmtId="0" fontId="8" fillId="0" borderId="0" xfId="1" applyAlignment="1" applyProtection="1">
      <alignment vertical="center" wrapText="1"/>
    </xf>
    <xf numFmtId="0" fontId="22" fillId="0" borderId="0" xfId="0" applyFont="1">
      <alignment vertical="center"/>
    </xf>
    <xf numFmtId="0" fontId="8" fillId="2" borderId="0" xfId="1" applyFill="1" applyAlignment="1" applyProtection="1">
      <alignment vertical="center" wrapText="1"/>
    </xf>
    <xf numFmtId="0" fontId="0" fillId="6" borderId="0" xfId="0" applyFill="1">
      <alignment vertical="center"/>
    </xf>
    <xf numFmtId="0" fontId="0" fillId="6" borderId="1" xfId="0" applyFill="1" applyBorder="1">
      <alignment vertical="center"/>
    </xf>
    <xf numFmtId="176" fontId="10" fillId="0" borderId="0" xfId="0" applyNumberFormat="1" applyFont="1">
      <alignment vertical="center"/>
    </xf>
    <xf numFmtId="176" fontId="0" fillId="0" borderId="0" xfId="0" applyNumberFormat="1">
      <alignment vertical="center"/>
    </xf>
    <xf numFmtId="0" fontId="0" fillId="0" borderId="0" xfId="0" applyNumberFormat="1">
      <alignment vertical="center"/>
    </xf>
    <xf numFmtId="0" fontId="10" fillId="0" borderId="0" xfId="0" applyFont="1" applyAlignment="1">
      <alignment horizontal="right" vertical="center"/>
    </xf>
    <xf numFmtId="10" fontId="15" fillId="2" borderId="0" xfId="0" applyNumberFormat="1" applyFont="1" applyFill="1" applyAlignment="1">
      <alignment horizontal="right" vertical="center"/>
    </xf>
    <xf numFmtId="0" fontId="0" fillId="2" borderId="0" xfId="0" applyFill="1" applyAlignment="1">
      <alignment horizontal="right" vertical="center"/>
    </xf>
    <xf numFmtId="10" fontId="0" fillId="2" borderId="0" xfId="0" applyNumberFormat="1" applyFill="1" applyAlignment="1">
      <alignment horizontal="right" vertical="center"/>
    </xf>
    <xf numFmtId="10" fontId="0" fillId="0" borderId="0" xfId="0" applyNumberFormat="1" applyAlignment="1">
      <alignment horizontal="right" vertical="center"/>
    </xf>
    <xf numFmtId="10" fontId="0" fillId="0" borderId="0" xfId="0" applyNumberFormat="1" applyFill="1" applyAlignment="1">
      <alignment horizontal="right" vertical="center"/>
    </xf>
    <xf numFmtId="10" fontId="13" fillId="0" borderId="0" xfId="0" applyNumberFormat="1" applyFont="1" applyAlignment="1">
      <alignment horizontal="right" vertical="center"/>
    </xf>
    <xf numFmtId="0" fontId="0" fillId="0" borderId="0" xfId="0" applyAlignment="1">
      <alignment horizontal="right" vertical="center"/>
    </xf>
    <xf numFmtId="0" fontId="0" fillId="0" borderId="1" xfId="0" applyBorder="1" applyAlignment="1">
      <alignment horizontal="right" vertical="center"/>
    </xf>
    <xf numFmtId="177" fontId="0" fillId="0" borderId="0" xfId="0" applyNumberFormat="1">
      <alignment vertical="center"/>
    </xf>
    <xf numFmtId="0" fontId="24" fillId="0" borderId="0" xfId="0" applyFont="1">
      <alignment vertical="center"/>
    </xf>
    <xf numFmtId="0" fontId="0" fillId="2" borderId="0" xfId="0" applyNumberFormat="1" applyFill="1">
      <alignment vertical="center"/>
    </xf>
    <xf numFmtId="14" fontId="12" fillId="2" borderId="0" xfId="0" applyNumberFormat="1" applyFont="1" applyFill="1">
      <alignment vertical="center"/>
    </xf>
    <xf numFmtId="10" fontId="13" fillId="2" borderId="0" xfId="0" applyNumberFormat="1" applyFont="1" applyFill="1">
      <alignment vertical="center"/>
    </xf>
    <xf numFmtId="10" fontId="13" fillId="2" borderId="0" xfId="0" applyNumberFormat="1" applyFont="1" applyFill="1" applyAlignment="1">
      <alignment horizontal="right" vertical="center"/>
    </xf>
    <xf numFmtId="0" fontId="0" fillId="0" borderId="1" xfId="0" applyBorder="1" applyAlignment="1">
      <alignment horizontal="left" vertical="center"/>
    </xf>
    <xf numFmtId="0" fontId="0" fillId="7" borderId="0" xfId="0" applyFill="1">
      <alignment vertical="center"/>
    </xf>
    <xf numFmtId="49" fontId="0" fillId="7" borderId="0" xfId="0" applyNumberFormat="1" applyFill="1">
      <alignment vertical="center"/>
    </xf>
    <xf numFmtId="0" fontId="0" fillId="7" borderId="0" xfId="0" applyNumberFormat="1" applyFill="1">
      <alignment vertical="center"/>
    </xf>
    <xf numFmtId="14" fontId="0" fillId="7" borderId="0" xfId="0" applyNumberFormat="1" applyFill="1">
      <alignment vertical="center"/>
    </xf>
    <xf numFmtId="10" fontId="0" fillId="7" borderId="0" xfId="0" applyNumberFormat="1" applyFill="1">
      <alignment vertical="center"/>
    </xf>
    <xf numFmtId="10" fontId="0" fillId="7" borderId="0" xfId="0" applyNumberFormat="1" applyFill="1" applyAlignment="1">
      <alignment horizontal="right" vertical="center"/>
    </xf>
    <xf numFmtId="0" fontId="20" fillId="7" borderId="0" xfId="0" applyFont="1" applyFill="1">
      <alignment vertical="center"/>
    </xf>
    <xf numFmtId="0" fontId="26" fillId="0" borderId="0" xfId="0" applyFont="1">
      <alignment vertical="center"/>
    </xf>
    <xf numFmtId="178" fontId="0" fillId="0" borderId="1" xfId="0" applyNumberFormat="1" applyBorder="1" applyAlignment="1">
      <alignment vertical="center"/>
    </xf>
    <xf numFmtId="179" fontId="0" fillId="0" borderId="0" xfId="0" applyNumberFormat="1">
      <alignment vertical="center"/>
    </xf>
    <xf numFmtId="179" fontId="0" fillId="0" borderId="1" xfId="0" applyNumberFormat="1" applyBorder="1">
      <alignment vertical="center"/>
    </xf>
    <xf numFmtId="0" fontId="0" fillId="0" borderId="1" xfId="0" applyFill="1" applyBorder="1">
      <alignment vertical="center"/>
    </xf>
    <xf numFmtId="0" fontId="0" fillId="2" borderId="6" xfId="0" applyFill="1" applyBorder="1">
      <alignment vertical="center"/>
    </xf>
    <xf numFmtId="0" fontId="0" fillId="0" borderId="1" xfId="0" applyBorder="1" applyAlignment="1">
      <alignment vertical="center"/>
    </xf>
    <xf numFmtId="49" fontId="0" fillId="0" borderId="0" xfId="0" applyNumberFormat="1" applyFill="1" applyBorder="1">
      <alignment vertical="center"/>
    </xf>
    <xf numFmtId="176" fontId="0" fillId="0" borderId="0" xfId="0" applyNumberFormat="1" applyAlignment="1">
      <alignment horizontal="center" vertical="center"/>
    </xf>
    <xf numFmtId="176" fontId="0" fillId="0" borderId="0" xfId="0" applyNumberFormat="1" applyAlignment="1">
      <alignment horizontal="right" vertical="center"/>
    </xf>
    <xf numFmtId="176" fontId="0" fillId="0" borderId="0" xfId="0" applyNumberFormat="1" applyAlignment="1">
      <alignment vertical="center"/>
    </xf>
    <xf numFmtId="0" fontId="0" fillId="0" borderId="0" xfId="0" applyAlignment="1">
      <alignment horizontal="left" vertical="center" wrapText="1"/>
    </xf>
  </cellXfs>
  <cellStyles count="2">
    <cellStyle name="常规" xfId="0" builtinId="0"/>
    <cellStyle name="超链接" xfId="1" builtinId="8"/>
  </cellStyles>
  <dxfs count="0"/>
  <tableStyles count="0" defaultTableStyle="TableStyleMedium9" defaultPivotStyle="PivotStyleLight16"/>
  <colors>
    <mruColors>
      <color rgb="FF006600"/>
    </mru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zh-CN"/>
  <c:chart>
    <c:title>
      <c:layout/>
    </c:title>
    <c:plotArea>
      <c:layout/>
      <c:lineChart>
        <c:grouping val="standard"/>
        <c:ser>
          <c:idx val="2"/>
          <c:order val="0"/>
          <c:tx>
            <c:v>M5</c:v>
          </c:tx>
          <c:marker>
            <c:symbol val="none"/>
          </c:marker>
          <c:cat>
            <c:numRef>
              <c:f>Sheet1!$D$2:$D$5</c:f>
              <c:numCache>
                <c:formatCode>yyyy/m/d</c:formatCode>
                <c:ptCount val="4"/>
                <c:pt idx="0">
                  <c:v>43486</c:v>
                </c:pt>
                <c:pt idx="1">
                  <c:v>43487</c:v>
                </c:pt>
                <c:pt idx="2">
                  <c:v>43488</c:v>
                </c:pt>
                <c:pt idx="3">
                  <c:v>43489</c:v>
                </c:pt>
              </c:numCache>
            </c:numRef>
          </c:cat>
          <c:val>
            <c:numRef>
              <c:f>Sheet1!$E$2:$E$5</c:f>
              <c:numCache>
                <c:formatCode>0.00_ </c:formatCode>
                <c:ptCount val="4"/>
                <c:pt idx="0">
                  <c:v>3182</c:v>
                </c:pt>
                <c:pt idx="1">
                  <c:v>3147</c:v>
                </c:pt>
                <c:pt idx="2">
                  <c:v>3149</c:v>
                </c:pt>
                <c:pt idx="3">
                  <c:v>3154</c:v>
                </c:pt>
              </c:numCache>
            </c:numRef>
          </c:val>
        </c:ser>
        <c:ser>
          <c:idx val="0"/>
          <c:order val="1"/>
          <c:tx>
            <c:v>m30</c:v>
          </c:tx>
          <c:spPr>
            <a:ln w="28575" cap="rnd">
              <a:solidFill>
                <a:schemeClr val="accent1"/>
              </a:solidFill>
              <a:round/>
            </a:ln>
            <a:effectLst/>
          </c:spPr>
          <c:marker>
            <c:symbol val="none"/>
          </c:marker>
          <c:cat>
            <c:numRef>
              <c:f>Sheet1!$D$2:$D$5</c:f>
              <c:numCache>
                <c:formatCode>yyyy/m/d</c:formatCode>
                <c:ptCount val="4"/>
                <c:pt idx="0">
                  <c:v>43486</c:v>
                </c:pt>
                <c:pt idx="1">
                  <c:v>43487</c:v>
                </c:pt>
                <c:pt idx="2">
                  <c:v>43488</c:v>
                </c:pt>
                <c:pt idx="3">
                  <c:v>43489</c:v>
                </c:pt>
              </c:numCache>
            </c:numRef>
          </c:cat>
          <c:val>
            <c:numRef>
              <c:f>Sheet1!$F$2:$F$5</c:f>
              <c:numCache>
                <c:formatCode>0.00_ </c:formatCode>
                <c:ptCount val="4"/>
                <c:pt idx="0">
                  <c:v>3085</c:v>
                </c:pt>
                <c:pt idx="1">
                  <c:v>3088</c:v>
                </c:pt>
                <c:pt idx="2">
                  <c:v>3088</c:v>
                </c:pt>
                <c:pt idx="3">
                  <c:v>3087</c:v>
                </c:pt>
              </c:numCache>
            </c:numRef>
          </c:val>
        </c:ser>
        <c:ser>
          <c:idx val="1"/>
          <c:order val="2"/>
          <c:tx>
            <c:strRef>
              <c:f>Sheet1!$G$1</c:f>
              <c:strCache>
                <c:ptCount val="1"/>
                <c:pt idx="0">
                  <c:v>M250</c:v>
                </c:pt>
              </c:strCache>
            </c:strRef>
          </c:tx>
          <c:marker>
            <c:symbol val="none"/>
          </c:marker>
          <c:cat>
            <c:numRef>
              <c:f>Sheet1!$D$2:$D$5</c:f>
              <c:numCache>
                <c:formatCode>yyyy/m/d</c:formatCode>
                <c:ptCount val="4"/>
                <c:pt idx="0">
                  <c:v>43486</c:v>
                </c:pt>
                <c:pt idx="1">
                  <c:v>43487</c:v>
                </c:pt>
                <c:pt idx="2">
                  <c:v>43488</c:v>
                </c:pt>
                <c:pt idx="3">
                  <c:v>43489</c:v>
                </c:pt>
              </c:numCache>
            </c:numRef>
          </c:cat>
          <c:val>
            <c:numRef>
              <c:f>Sheet1!$G$2:$G$5</c:f>
              <c:numCache>
                <c:formatCode>0.00_ </c:formatCode>
                <c:ptCount val="4"/>
                <c:pt idx="0">
                  <c:v>3565</c:v>
                </c:pt>
                <c:pt idx="1">
                  <c:v>3556</c:v>
                </c:pt>
                <c:pt idx="2">
                  <c:v>3552</c:v>
                </c:pt>
                <c:pt idx="3">
                  <c:v>3548</c:v>
                </c:pt>
              </c:numCache>
            </c:numRef>
          </c:val>
        </c:ser>
        <c:ser>
          <c:idx val="3"/>
          <c:order val="3"/>
          <c:tx>
            <c:strRef>
              <c:f>Sheet1!$J$1</c:f>
              <c:strCache>
                <c:ptCount val="1"/>
                <c:pt idx="0">
                  <c:v>定投额</c:v>
                </c:pt>
              </c:strCache>
            </c:strRef>
          </c:tx>
          <c:marker>
            <c:symbol val="none"/>
          </c:marker>
          <c:cat>
            <c:numRef>
              <c:f>Sheet1!$D$2:$D$5</c:f>
              <c:numCache>
                <c:formatCode>yyyy/m/d</c:formatCode>
                <c:ptCount val="4"/>
                <c:pt idx="0">
                  <c:v>43486</c:v>
                </c:pt>
                <c:pt idx="1">
                  <c:v>43487</c:v>
                </c:pt>
                <c:pt idx="2">
                  <c:v>43488</c:v>
                </c:pt>
                <c:pt idx="3">
                  <c:v>43489</c:v>
                </c:pt>
              </c:numCache>
            </c:numRef>
          </c:cat>
          <c:val>
            <c:numRef>
              <c:f>Sheet1!$J$2:$J$5</c:f>
              <c:numCache>
                <c:formatCode>0.00_ </c:formatCode>
                <c:ptCount val="4"/>
                <c:pt idx="0">
                  <c:v>50.260493385111111</c:v>
                </c:pt>
                <c:pt idx="1">
                  <c:v>54.772619000932131</c:v>
                </c:pt>
                <c:pt idx="2">
                  <c:v>54.141591660902556</c:v>
                </c:pt>
                <c:pt idx="3">
                  <c:v>53.002567748997876</c:v>
                </c:pt>
              </c:numCache>
            </c:numRef>
          </c:val>
        </c:ser>
        <c:marker val="1"/>
        <c:axId val="123710848"/>
        <c:axId val="128267392"/>
      </c:lineChart>
      <c:dateAx>
        <c:axId val="123710848"/>
        <c:scaling>
          <c:orientation val="minMax"/>
        </c:scaling>
        <c:axPos val="b"/>
        <c:numFmt formatCode="yyyy/m/d" sourceLinked="1"/>
        <c:majorTickMark val="none"/>
        <c:tickLblPos val="nextTo"/>
        <c:spPr>
          <a:noFill/>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8267392"/>
        <c:crosses val="autoZero"/>
        <c:auto val="1"/>
        <c:lblOffset val="100"/>
        <c:baseTimeUnit val="days"/>
      </c:dateAx>
      <c:valAx>
        <c:axId val="128267392"/>
        <c:scaling>
          <c:orientation val="minMax"/>
        </c:scaling>
        <c:axPos val="l"/>
        <c:majorGridlines>
          <c:spPr>
            <a:ln w="9525" cap="flat" cmpd="sng" algn="ctr">
              <a:solidFill>
                <a:schemeClr val="tx1">
                  <a:lumMod val="15000"/>
                  <a:lumOff val="85000"/>
                </a:schemeClr>
              </a:solidFill>
              <a:round/>
            </a:ln>
            <a:effectLst/>
          </c:spPr>
        </c:majorGridlines>
        <c:title>
          <c:layout/>
        </c:title>
        <c:numFmt formatCode="0.00_ " sourceLinked="1"/>
        <c:majorTickMark val="in"/>
        <c:minorTickMark val="in"/>
        <c:tickLblPos val="nextTo"/>
        <c:txPr>
          <a:bodyPr rot="-60000000" vert="horz"/>
          <a:lstStyle/>
          <a:p>
            <a:pPr>
              <a:defRPr/>
            </a:pPr>
            <a:endParaRPr lang="zh-CN"/>
          </a:p>
        </c:txPr>
        <c:crossAx val="123710848"/>
        <c:crosses val="autoZero"/>
        <c:crossBetween val="between"/>
      </c:valAx>
    </c:plotArea>
    <c:legend>
      <c:legendPos val="r"/>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000000000000056" l="0.70000000000000051" r="0.70000000000000051" t="0.75000000000000056" header="0.30000000000000027" footer="0.30000000000000027"/>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2</xdr:row>
      <xdr:rowOff>0</xdr:rowOff>
    </xdr:from>
    <xdr:to>
      <xdr:col>15</xdr:col>
      <xdr:colOff>95250</xdr:colOff>
      <xdr:row>10</xdr:row>
      <xdr:rowOff>114300</xdr:rowOff>
    </xdr:to>
    <xdr:pic>
      <xdr:nvPicPr>
        <xdr:cNvPr id="2049" name="Picture 1" descr="https://www.jisilu.cn/uploads/questions/20150913/260b9dd3393169e780c8b4bfb9e04f6f.png"/>
        <xdr:cNvPicPr>
          <a:picLocks noChangeAspect="1" noChangeArrowheads="1"/>
        </xdr:cNvPicPr>
      </xdr:nvPicPr>
      <xdr:blipFill>
        <a:blip xmlns:r="http://schemas.openxmlformats.org/officeDocument/2006/relationships" r:embed="rId1"/>
        <a:srcRect/>
        <a:stretch>
          <a:fillRect/>
        </a:stretch>
      </xdr:blipFill>
      <xdr:spPr bwMode="auto">
        <a:xfrm>
          <a:off x="2743200" y="342900"/>
          <a:ext cx="7639050" cy="1485900"/>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12</xdr:col>
      <xdr:colOff>438151</xdr:colOff>
      <xdr:row>7</xdr:row>
      <xdr:rowOff>161924</xdr:rowOff>
    </xdr:from>
    <xdr:to>
      <xdr:col>18</xdr:col>
      <xdr:colOff>609601</xdr:colOff>
      <xdr:row>25</xdr:row>
      <xdr:rowOff>171449</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fund.eastmoney.com/159919.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fund.eastmoney.com/110028.html" TargetMode="External"/><Relationship Id="rId1" Type="http://schemas.openxmlformats.org/officeDocument/2006/relationships/hyperlink" Target="http://fund.eastmoney.com/270045.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sheetPr codeName="Sheet1"/>
  <dimension ref="A1:G16"/>
  <sheetViews>
    <sheetView workbookViewId="0">
      <selection activeCell="D8" sqref="D8"/>
    </sheetView>
  </sheetViews>
  <sheetFormatPr defaultRowHeight="13.5"/>
  <cols>
    <col min="2" max="6" width="18.25" customWidth="1"/>
    <col min="7" max="7" width="126.375" style="2" customWidth="1"/>
  </cols>
  <sheetData>
    <row r="1" spans="1:7">
      <c r="C1" t="s">
        <v>9</v>
      </c>
      <c r="D1" t="s">
        <v>10</v>
      </c>
      <c r="E1" t="s">
        <v>11</v>
      </c>
      <c r="F1" t="s">
        <v>12</v>
      </c>
    </row>
    <row r="2" spans="1:7" ht="85.5" customHeight="1">
      <c r="A2">
        <v>501029</v>
      </c>
      <c r="B2" t="s">
        <v>1</v>
      </c>
      <c r="G2" s="1" t="s">
        <v>0</v>
      </c>
    </row>
    <row r="3" spans="1:7" ht="15">
      <c r="A3">
        <v>399922</v>
      </c>
      <c r="B3" s="3" t="s">
        <v>2</v>
      </c>
      <c r="C3" s="3"/>
      <c r="D3" s="3"/>
      <c r="E3" s="3"/>
      <c r="F3" s="3"/>
      <c r="G3" s="3" t="s">
        <v>6</v>
      </c>
    </row>
    <row r="4" spans="1:7" ht="15">
      <c r="A4">
        <v>159905</v>
      </c>
      <c r="B4" s="3" t="s">
        <v>3</v>
      </c>
      <c r="C4" s="3"/>
      <c r="D4" s="3"/>
      <c r="E4" s="3"/>
      <c r="F4" s="3"/>
      <c r="G4" s="3" t="s">
        <v>4</v>
      </c>
    </row>
    <row r="5" spans="1:7" ht="15.75">
      <c r="A5">
        <v>510880</v>
      </c>
      <c r="B5" s="6" t="s">
        <v>14</v>
      </c>
      <c r="C5" s="4"/>
      <c r="D5" s="4"/>
      <c r="E5" s="4"/>
      <c r="F5" s="4"/>
      <c r="G5" s="3" t="s">
        <v>5</v>
      </c>
    </row>
    <row r="6" spans="1:7" ht="18.75">
      <c r="A6">
        <v>510300</v>
      </c>
      <c r="B6" t="s">
        <v>7</v>
      </c>
      <c r="G6" s="1" t="s">
        <v>13</v>
      </c>
    </row>
    <row r="7" spans="1:7" ht="18">
      <c r="A7">
        <v>159919</v>
      </c>
      <c r="B7" s="5" t="s">
        <v>8</v>
      </c>
      <c r="C7" s="5"/>
      <c r="D7" s="5"/>
      <c r="E7" s="5"/>
      <c r="F7" s="5"/>
      <c r="G7" s="1"/>
    </row>
    <row r="8" spans="1:7">
      <c r="A8">
        <v>510900</v>
      </c>
      <c r="B8" t="s">
        <v>23</v>
      </c>
    </row>
    <row r="16" spans="1:7" ht="14.25">
      <c r="F16" s="11"/>
    </row>
  </sheetData>
  <phoneticPr fontId="1" type="noConversion"/>
  <hyperlinks>
    <hyperlink ref="B7" r:id="rId1" display="http://fund.eastmoney.com/159919.html"/>
  </hyperlinks>
  <pageMargins left="0.7" right="0.7" top="0.75" bottom="0.75" header="0.3" footer="0.3"/>
  <pageSetup paperSize="9" orientation="portrait" horizontalDpi="200" verticalDpi="200" r:id="rId2"/>
</worksheet>
</file>

<file path=xl/worksheets/sheet2.xml><?xml version="1.0" encoding="utf-8"?>
<worksheet xmlns="http://schemas.openxmlformats.org/spreadsheetml/2006/main" xmlns:r="http://schemas.openxmlformats.org/officeDocument/2006/relationships">
  <sheetPr codeName="Sheet2"/>
  <dimension ref="A3:T46"/>
  <sheetViews>
    <sheetView topLeftCell="E1" workbookViewId="0">
      <selection activeCell="K30" sqref="K30"/>
    </sheetView>
  </sheetViews>
  <sheetFormatPr defaultRowHeight="13.5"/>
  <cols>
    <col min="2" max="2" width="10.375" customWidth="1"/>
    <col min="3" max="4" width="9.25" customWidth="1"/>
    <col min="7" max="7" width="24.125" customWidth="1"/>
    <col min="9" max="9" width="10.375" customWidth="1"/>
    <col min="10" max="10" width="10.25" customWidth="1"/>
    <col min="11" max="11" width="10.625" customWidth="1"/>
    <col min="17" max="17" width="17.75" customWidth="1"/>
    <col min="20" max="20" width="12.5" customWidth="1"/>
  </cols>
  <sheetData>
    <row r="3" spans="8:20">
      <c r="J3" t="s">
        <v>19</v>
      </c>
      <c r="K3" t="s">
        <v>17</v>
      </c>
      <c r="M3" t="s">
        <v>22</v>
      </c>
    </row>
    <row r="4" spans="8:20">
      <c r="H4" s="12" t="s">
        <v>20</v>
      </c>
      <c r="I4" s="9">
        <v>159905</v>
      </c>
      <c r="J4" s="7"/>
      <c r="K4" s="7"/>
      <c r="L4" s="13"/>
      <c r="M4" s="7"/>
      <c r="O4" s="12" t="s">
        <v>21</v>
      </c>
      <c r="P4" s="9">
        <v>501029</v>
      </c>
      <c r="Q4" s="7"/>
      <c r="R4" s="7"/>
      <c r="S4" s="7"/>
      <c r="T4" s="7"/>
    </row>
    <row r="5" spans="8:20">
      <c r="H5" s="7"/>
      <c r="I5" s="7" t="s">
        <v>29</v>
      </c>
      <c r="J5" s="7" t="s">
        <v>27</v>
      </c>
      <c r="K5" s="7" t="s">
        <v>26</v>
      </c>
      <c r="L5" s="14" t="s">
        <v>30</v>
      </c>
      <c r="M5" s="7" t="s">
        <v>28</v>
      </c>
      <c r="O5" s="7"/>
      <c r="P5" s="7" t="s">
        <v>29</v>
      </c>
      <c r="Q5" s="7" t="s">
        <v>27</v>
      </c>
      <c r="R5" s="7" t="s">
        <v>26</v>
      </c>
      <c r="S5" s="14" t="s">
        <v>30</v>
      </c>
      <c r="T5" s="7" t="s">
        <v>28</v>
      </c>
    </row>
    <row r="6" spans="8:20">
      <c r="H6" s="7">
        <v>1</v>
      </c>
      <c r="I6" s="7">
        <v>0.966699999999999</v>
      </c>
      <c r="J6">
        <v>1.0150349999999999</v>
      </c>
      <c r="K6" s="7">
        <v>1.16003999999999</v>
      </c>
      <c r="L6" s="14">
        <v>8000</v>
      </c>
      <c r="M6" s="7"/>
      <c r="O6" s="7">
        <v>1</v>
      </c>
      <c r="P6" s="7">
        <v>0.62580000000000002</v>
      </c>
      <c r="Q6" s="7">
        <v>0.64457399999999998</v>
      </c>
      <c r="R6" s="7">
        <v>0.75095999999999996</v>
      </c>
      <c r="S6">
        <v>25000</v>
      </c>
      <c r="T6" s="7"/>
    </row>
    <row r="7" spans="8:20">
      <c r="H7" s="7">
        <v>2</v>
      </c>
      <c r="I7" s="7">
        <v>1.00813</v>
      </c>
      <c r="J7">
        <v>1.0585365</v>
      </c>
      <c r="K7" s="7">
        <v>1.2097559999999901</v>
      </c>
      <c r="L7" s="14">
        <v>8000</v>
      </c>
      <c r="M7" s="7"/>
      <c r="O7" s="7">
        <v>2</v>
      </c>
      <c r="P7" s="7">
        <v>0.65261999999999998</v>
      </c>
      <c r="Q7" s="7">
        <v>0.67219859999999998</v>
      </c>
      <c r="R7" s="7">
        <v>0.78314399999999995</v>
      </c>
      <c r="S7">
        <v>25000</v>
      </c>
      <c r="T7" s="7"/>
    </row>
    <row r="8" spans="8:20">
      <c r="H8" s="7">
        <v>3</v>
      </c>
      <c r="I8" s="7">
        <v>1.04956</v>
      </c>
      <c r="J8">
        <v>1.1020380000000001</v>
      </c>
      <c r="K8" s="7">
        <v>1.2594719999999999</v>
      </c>
      <c r="L8" s="14">
        <v>8000</v>
      </c>
      <c r="M8" s="7"/>
      <c r="O8" s="7">
        <v>3</v>
      </c>
      <c r="P8" s="7">
        <v>0.67944000000000004</v>
      </c>
      <c r="Q8" s="7">
        <v>0.69982319999999998</v>
      </c>
      <c r="R8" s="7">
        <v>0.81532800000000005</v>
      </c>
      <c r="S8">
        <v>20000</v>
      </c>
      <c r="T8" s="7"/>
    </row>
    <row r="9" spans="8:20">
      <c r="H9" s="7">
        <v>4</v>
      </c>
      <c r="I9" s="7">
        <v>1.0909899999999999</v>
      </c>
      <c r="J9">
        <v>1.1455394999999999</v>
      </c>
      <c r="K9" s="7">
        <v>1.309188</v>
      </c>
      <c r="L9" s="14">
        <v>8000</v>
      </c>
      <c r="M9" s="7"/>
      <c r="O9" s="7">
        <v>4</v>
      </c>
      <c r="P9" s="7">
        <v>0.70626</v>
      </c>
      <c r="Q9" s="7">
        <v>0.72744779999999998</v>
      </c>
      <c r="R9" s="7">
        <v>0.84751199999999904</v>
      </c>
      <c r="S9">
        <v>20000</v>
      </c>
      <c r="T9" s="7"/>
    </row>
    <row r="10" spans="8:20">
      <c r="H10" s="7">
        <v>5</v>
      </c>
      <c r="I10" s="7">
        <v>1.13242</v>
      </c>
      <c r="J10">
        <v>1.189041</v>
      </c>
      <c r="K10" s="7">
        <v>1.3589039999999999</v>
      </c>
      <c r="L10" s="14">
        <v>8000</v>
      </c>
      <c r="M10" s="7"/>
      <c r="O10" s="7">
        <v>5</v>
      </c>
      <c r="P10" s="7">
        <v>0.73307999999999995</v>
      </c>
      <c r="Q10" s="7">
        <v>0.75507239999999998</v>
      </c>
      <c r="R10" s="7">
        <v>0.87969600000000003</v>
      </c>
      <c r="S10">
        <v>20000</v>
      </c>
      <c r="T10" s="7"/>
    </row>
    <row r="11" spans="8:20">
      <c r="H11" s="7">
        <v>6</v>
      </c>
      <c r="I11" s="7">
        <v>1.1738500000000001</v>
      </c>
      <c r="J11">
        <v>1.2325425000000001</v>
      </c>
      <c r="K11" s="7">
        <v>1.40862</v>
      </c>
      <c r="L11" s="14">
        <v>8000</v>
      </c>
      <c r="M11" s="7"/>
      <c r="O11" s="7">
        <v>6</v>
      </c>
      <c r="P11" s="7">
        <v>0.75990000000000002</v>
      </c>
      <c r="Q11" s="7">
        <v>0.78269699999999998</v>
      </c>
      <c r="R11" s="7">
        <v>0.91188000000000002</v>
      </c>
      <c r="S11">
        <v>15000</v>
      </c>
      <c r="T11" s="7"/>
    </row>
    <row r="12" spans="8:20">
      <c r="H12" s="7">
        <v>7</v>
      </c>
      <c r="I12" s="7">
        <v>1.2152799999999999</v>
      </c>
      <c r="J12">
        <v>1.276044</v>
      </c>
      <c r="K12" s="7">
        <v>1.4583359999999901</v>
      </c>
      <c r="L12" s="14">
        <v>8000</v>
      </c>
      <c r="M12" s="7"/>
      <c r="O12" s="7">
        <v>7</v>
      </c>
      <c r="P12" s="7">
        <v>0.78671999999999997</v>
      </c>
      <c r="Q12" s="7">
        <v>0.81032159999999998</v>
      </c>
      <c r="R12" s="7">
        <v>0.94406399999999902</v>
      </c>
      <c r="S12" s="15">
        <v>15000</v>
      </c>
      <c r="T12" s="7"/>
    </row>
    <row r="13" spans="8:20">
      <c r="H13" s="7">
        <v>8</v>
      </c>
      <c r="I13" s="7">
        <v>1.25671</v>
      </c>
      <c r="J13">
        <v>1.3195455</v>
      </c>
      <c r="K13" s="7">
        <v>1.5080519999999999</v>
      </c>
      <c r="L13" s="14">
        <v>8000</v>
      </c>
      <c r="M13" s="7"/>
      <c r="O13" s="7">
        <v>8</v>
      </c>
      <c r="P13" s="7">
        <v>0.81354000000000004</v>
      </c>
      <c r="Q13" s="7">
        <v>0.83794619999999997</v>
      </c>
      <c r="R13" s="7">
        <v>0.976248</v>
      </c>
      <c r="S13" s="7">
        <v>15000</v>
      </c>
      <c r="T13" s="7"/>
    </row>
    <row r="14" spans="8:20">
      <c r="H14" s="7">
        <v>9</v>
      </c>
      <c r="I14" s="7">
        <v>1.2981399999999901</v>
      </c>
      <c r="J14">
        <v>1.3630469999999999</v>
      </c>
      <c r="K14" s="7">
        <v>1.55776799999999</v>
      </c>
      <c r="L14" s="14">
        <v>8000</v>
      </c>
      <c r="M14" s="7"/>
      <c r="O14" s="7">
        <v>9</v>
      </c>
      <c r="P14" s="7">
        <v>0.84036</v>
      </c>
      <c r="Q14" s="7">
        <v>0.86557079999999997</v>
      </c>
      <c r="R14" s="7">
        <v>1.008432</v>
      </c>
      <c r="S14" s="7">
        <v>10000</v>
      </c>
      <c r="T14" s="7"/>
    </row>
    <row r="15" spans="8:20">
      <c r="H15" s="7">
        <v>10</v>
      </c>
      <c r="I15" s="7">
        <v>1.3395699999999999</v>
      </c>
      <c r="J15">
        <v>1.4065485</v>
      </c>
      <c r="K15" s="7">
        <v>1.6074839999999999</v>
      </c>
      <c r="L15" s="14">
        <v>8000</v>
      </c>
      <c r="M15" s="7"/>
      <c r="O15" s="7">
        <v>10</v>
      </c>
      <c r="P15" s="7">
        <v>0.86717999999999995</v>
      </c>
      <c r="Q15" s="7">
        <v>0.89319539999999997</v>
      </c>
      <c r="R15" s="7">
        <v>1.040616</v>
      </c>
      <c r="S15" s="7">
        <v>10000</v>
      </c>
      <c r="T15" s="7"/>
    </row>
    <row r="16" spans="8:20">
      <c r="H16" s="7">
        <v>11</v>
      </c>
      <c r="I16" s="7">
        <v>1.381</v>
      </c>
      <c r="J16">
        <v>1.4500500000000001</v>
      </c>
      <c r="K16" s="7">
        <v>1.6572</v>
      </c>
      <c r="L16" s="14">
        <v>8000</v>
      </c>
      <c r="M16" s="8">
        <v>7500</v>
      </c>
      <c r="O16" s="7">
        <v>11</v>
      </c>
      <c r="P16" s="7">
        <v>0.89400000000000002</v>
      </c>
      <c r="Q16" s="7">
        <v>0.92081999999999997</v>
      </c>
      <c r="R16" s="7">
        <v>1.0728</v>
      </c>
      <c r="S16" s="14">
        <v>10000</v>
      </c>
      <c r="T16" s="8">
        <v>19500</v>
      </c>
    </row>
    <row r="17" spans="7:20">
      <c r="H17" s="7">
        <v>12</v>
      </c>
      <c r="I17" s="7">
        <v>1.4224300000000001</v>
      </c>
      <c r="J17">
        <v>1.4935514999999999</v>
      </c>
      <c r="K17" s="7">
        <v>1.7069160000000001</v>
      </c>
      <c r="M17" s="7"/>
      <c r="O17" s="7">
        <v>12</v>
      </c>
      <c r="P17" s="7">
        <v>0.92081999999999997</v>
      </c>
      <c r="Q17" s="7">
        <v>0.94844459999999997</v>
      </c>
      <c r="R17" s="7">
        <v>1.104984</v>
      </c>
      <c r="S17" s="7"/>
      <c r="T17" s="7"/>
    </row>
    <row r="18" spans="7:20">
      <c r="H18" s="7">
        <v>13</v>
      </c>
      <c r="I18" s="7">
        <v>1.4638599999999999</v>
      </c>
      <c r="J18" s="7">
        <v>1.5077758000000001</v>
      </c>
      <c r="K18" s="7">
        <v>1.756632</v>
      </c>
      <c r="M18" s="7"/>
      <c r="O18" s="7">
        <v>13</v>
      </c>
      <c r="P18" s="7">
        <v>0.94764000000000004</v>
      </c>
      <c r="Q18" s="7">
        <v>0.97606919999999997</v>
      </c>
      <c r="R18" s="7">
        <v>1.137168</v>
      </c>
      <c r="S18" s="7"/>
      <c r="T18" s="7"/>
    </row>
    <row r="19" spans="7:20">
      <c r="J19" s="14">
        <v>0.5</v>
      </c>
    </row>
    <row r="21" spans="7:20">
      <c r="H21" s="9" t="s">
        <v>23</v>
      </c>
      <c r="I21" s="9">
        <v>510900</v>
      </c>
    </row>
    <row r="22" spans="7:20">
      <c r="H22" s="7"/>
      <c r="I22" s="7" t="s">
        <v>26</v>
      </c>
      <c r="J22" s="7" t="s">
        <v>169</v>
      </c>
      <c r="K22" s="7" t="s">
        <v>29</v>
      </c>
      <c r="L22" s="7" t="s">
        <v>31</v>
      </c>
      <c r="M22" s="7" t="s">
        <v>28</v>
      </c>
    </row>
    <row r="23" spans="7:20">
      <c r="G23">
        <v>30</v>
      </c>
      <c r="H23" s="7">
        <v>1</v>
      </c>
      <c r="I23" s="7">
        <v>0.90629000000000004</v>
      </c>
      <c r="J23" s="7">
        <v>0.86509499999999995</v>
      </c>
      <c r="K23" s="7">
        <v>0.82389999999999997</v>
      </c>
      <c r="L23" s="7">
        <v>3000</v>
      </c>
      <c r="M23" s="7"/>
    </row>
    <row r="24" spans="7:20">
      <c r="G24">
        <v>27</v>
      </c>
      <c r="H24" s="7">
        <v>2</v>
      </c>
      <c r="I24" s="7">
        <v>0.94513100000000005</v>
      </c>
      <c r="J24" s="7">
        <v>0.90217049999999999</v>
      </c>
      <c r="K24" s="7">
        <v>0.85921000000000003</v>
      </c>
      <c r="L24" s="7">
        <v>3000</v>
      </c>
      <c r="M24" s="7"/>
    </row>
    <row r="25" spans="7:20">
      <c r="G25">
        <v>24</v>
      </c>
      <c r="H25" s="7">
        <v>3</v>
      </c>
      <c r="I25" s="7">
        <v>0.98397199999999996</v>
      </c>
      <c r="J25" s="7">
        <v>0.93924600000000003</v>
      </c>
      <c r="K25" s="7">
        <v>0.89451999999999998</v>
      </c>
      <c r="L25" s="7">
        <v>3000</v>
      </c>
      <c r="M25" s="7"/>
    </row>
    <row r="26" spans="7:20">
      <c r="G26">
        <v>21</v>
      </c>
      <c r="H26" s="7">
        <v>4</v>
      </c>
      <c r="I26" s="7">
        <v>1.022813</v>
      </c>
      <c r="J26" s="7">
        <v>0.97632149999999995</v>
      </c>
      <c r="K26" s="7">
        <v>0.92983000000000005</v>
      </c>
      <c r="L26" s="7">
        <v>3000</v>
      </c>
      <c r="M26" s="7"/>
    </row>
    <row r="27" spans="7:20">
      <c r="G27">
        <v>18</v>
      </c>
      <c r="H27" s="7">
        <v>5</v>
      </c>
      <c r="I27" s="7">
        <v>1.0616540000000001</v>
      </c>
      <c r="J27" s="7">
        <v>1.0133970000000001</v>
      </c>
      <c r="K27" s="7">
        <v>0.96514</v>
      </c>
      <c r="L27" s="7">
        <v>3000</v>
      </c>
      <c r="M27" s="7"/>
    </row>
    <row r="28" spans="7:20">
      <c r="G28">
        <v>15</v>
      </c>
      <c r="H28" s="7">
        <v>6</v>
      </c>
      <c r="I28" s="7">
        <v>1.100495</v>
      </c>
      <c r="J28" s="7">
        <v>1.0504724999999999</v>
      </c>
      <c r="K28" s="7">
        <v>1.0004500000000001</v>
      </c>
      <c r="L28" s="7">
        <v>3000</v>
      </c>
      <c r="M28" s="7"/>
    </row>
    <row r="29" spans="7:20">
      <c r="G29">
        <v>12</v>
      </c>
      <c r="H29" s="50">
        <v>7</v>
      </c>
      <c r="I29" s="50">
        <v>1.1393359999999999</v>
      </c>
      <c r="J29" s="50">
        <v>1.087548</v>
      </c>
      <c r="K29" s="50">
        <v>1.03576</v>
      </c>
      <c r="L29" s="7">
        <v>3000</v>
      </c>
      <c r="M29" s="50"/>
      <c r="N29" s="49"/>
      <c r="O29" s="49"/>
    </row>
    <row r="30" spans="7:20">
      <c r="G30">
        <v>9</v>
      </c>
      <c r="H30" s="50">
        <v>8</v>
      </c>
      <c r="I30" s="50">
        <v>1.178177</v>
      </c>
      <c r="J30" s="50">
        <v>1.1246235</v>
      </c>
      <c r="K30" s="50">
        <v>1.07107</v>
      </c>
      <c r="L30" s="7">
        <v>3000</v>
      </c>
      <c r="M30" s="50"/>
      <c r="N30" s="49"/>
      <c r="O30" s="49"/>
    </row>
    <row r="31" spans="7:20">
      <c r="G31">
        <v>6</v>
      </c>
      <c r="H31" s="7">
        <v>9</v>
      </c>
      <c r="I31" s="7">
        <v>1.2170179999999999</v>
      </c>
      <c r="J31" s="7">
        <v>1.161699</v>
      </c>
      <c r="K31" s="7">
        <v>1.1063799999999999</v>
      </c>
      <c r="L31" s="7">
        <v>3000</v>
      </c>
      <c r="M31" s="7"/>
    </row>
    <row r="32" spans="7:20">
      <c r="G32">
        <v>3</v>
      </c>
      <c r="H32" s="7">
        <v>10</v>
      </c>
      <c r="I32" s="7">
        <v>1.2558590000000001</v>
      </c>
      <c r="J32" s="7">
        <v>1.1987745000000001</v>
      </c>
      <c r="K32" s="7">
        <v>1.1416900000000001</v>
      </c>
      <c r="L32" s="7">
        <v>3000</v>
      </c>
      <c r="M32" s="7"/>
    </row>
    <row r="33" spans="1:17">
      <c r="G33">
        <v>0</v>
      </c>
      <c r="H33" s="7">
        <v>11</v>
      </c>
      <c r="I33" s="7">
        <v>1.2947</v>
      </c>
      <c r="J33" s="7">
        <v>1.2358499999999999</v>
      </c>
      <c r="K33" s="7">
        <v>1.177</v>
      </c>
      <c r="L33" s="7">
        <v>3000</v>
      </c>
      <c r="M33" s="8">
        <v>10000</v>
      </c>
    </row>
    <row r="34" spans="1:17">
      <c r="H34" s="7">
        <v>12</v>
      </c>
      <c r="I34" s="7">
        <v>1.3335410000000001</v>
      </c>
      <c r="J34" s="7">
        <v>1.2729254999999999</v>
      </c>
      <c r="K34">
        <v>1.21231</v>
      </c>
      <c r="L34" s="7">
        <v>3000</v>
      </c>
      <c r="M34" s="7"/>
    </row>
    <row r="35" spans="1:17">
      <c r="A35">
        <v>12</v>
      </c>
      <c r="H35" s="7"/>
      <c r="I35" s="7"/>
      <c r="J35" s="7">
        <v>1.310001</v>
      </c>
      <c r="K35" s="7">
        <v>1.24762</v>
      </c>
      <c r="L35" s="7"/>
      <c r="M35" s="7"/>
    </row>
    <row r="36" spans="1:17">
      <c r="A36">
        <v>13</v>
      </c>
      <c r="H36" s="7"/>
      <c r="I36" s="7"/>
      <c r="J36" s="7">
        <v>1.3470765</v>
      </c>
      <c r="K36" s="7">
        <v>1.2829299999999999</v>
      </c>
      <c r="L36" s="7"/>
      <c r="M36" s="7"/>
    </row>
    <row r="37" spans="1:17">
      <c r="A37">
        <v>14</v>
      </c>
    </row>
    <row r="46" spans="1:17">
      <c r="P46" s="14">
        <v>0.1</v>
      </c>
      <c r="Q46" s="14">
        <v>0.03</v>
      </c>
    </row>
  </sheetData>
  <sortState ref="L4:L15">
    <sortCondition ref="L29"/>
  </sortState>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sheetPr codeName="Sheet3"/>
  <dimension ref="B1:AB55"/>
  <sheetViews>
    <sheetView workbookViewId="0">
      <selection activeCell="C24" sqref="C24"/>
    </sheetView>
  </sheetViews>
  <sheetFormatPr defaultRowHeight="13.5"/>
  <cols>
    <col min="2" max="2" width="41" customWidth="1"/>
    <col min="3" max="3" width="14.125" style="21" customWidth="1"/>
    <col min="4" max="5" width="14.125" style="52" customWidth="1"/>
    <col min="6" max="6" width="14.125" style="21" customWidth="1"/>
    <col min="7" max="7" width="11.625" bestFit="1" customWidth="1"/>
    <col min="8" max="8" width="8.875" customWidth="1"/>
    <col min="9" max="9" width="12.75" style="61" bestFit="1" customWidth="1"/>
    <col min="11" max="11" width="11.625" customWidth="1"/>
    <col min="12" max="12" width="11" customWidth="1"/>
    <col min="16" max="16" width="21.5" customWidth="1"/>
  </cols>
  <sheetData>
    <row r="1" spans="2:28" ht="17.25" thickBot="1">
      <c r="B1" s="19" t="s">
        <v>39</v>
      </c>
      <c r="C1" s="20" t="s">
        <v>40</v>
      </c>
      <c r="D1" s="51" t="s">
        <v>142</v>
      </c>
      <c r="E1" s="51" t="s">
        <v>143</v>
      </c>
      <c r="F1" s="20" t="s">
        <v>49</v>
      </c>
      <c r="G1" s="19" t="s">
        <v>33</v>
      </c>
      <c r="H1" s="19" t="s">
        <v>41</v>
      </c>
      <c r="I1" s="54" t="s">
        <v>36</v>
      </c>
      <c r="J1" s="19" t="s">
        <v>37</v>
      </c>
      <c r="K1" s="19" t="s">
        <v>34</v>
      </c>
      <c r="L1" s="19" t="s">
        <v>35</v>
      </c>
      <c r="M1" s="19" t="s">
        <v>38</v>
      </c>
      <c r="N1" s="19" t="s">
        <v>152</v>
      </c>
      <c r="O1" s="19" t="s">
        <v>66</v>
      </c>
      <c r="P1" s="30" t="s">
        <v>81</v>
      </c>
    </row>
    <row r="2" spans="2:28" s="12" customFormat="1" ht="29.25" thickBot="1">
      <c r="B2" s="12" t="s">
        <v>60</v>
      </c>
      <c r="C2" s="32">
        <v>519976</v>
      </c>
      <c r="D2" s="63">
        <v>1500</v>
      </c>
      <c r="E2" s="63">
        <v>1000</v>
      </c>
      <c r="F2" s="32" t="s">
        <v>61</v>
      </c>
      <c r="G2" s="33">
        <v>40998</v>
      </c>
      <c r="H2" s="34">
        <v>-3.6999999999999998E-2</v>
      </c>
      <c r="I2" s="55">
        <v>-5.4300000000000001E-2</v>
      </c>
      <c r="J2" s="35">
        <v>-1.0800000000000001E-2</v>
      </c>
      <c r="K2" s="35">
        <v>-4.58E-2</v>
      </c>
      <c r="L2" s="35">
        <v>-0.16250000000000001</v>
      </c>
      <c r="M2" s="35">
        <v>1.1455</v>
      </c>
      <c r="N2" s="64" t="s">
        <v>151</v>
      </c>
      <c r="O2" s="12" t="s">
        <v>65</v>
      </c>
      <c r="P2" s="36" t="s">
        <v>84</v>
      </c>
      <c r="Q2" s="38" t="s">
        <v>95</v>
      </c>
      <c r="R2" s="39" t="s">
        <v>101</v>
      </c>
      <c r="S2" s="38" t="s">
        <v>97</v>
      </c>
      <c r="T2" s="39" t="s">
        <v>100</v>
      </c>
      <c r="U2" s="38" t="s">
        <v>99</v>
      </c>
      <c r="V2" s="39" t="s">
        <v>127</v>
      </c>
      <c r="W2" s="38" t="s">
        <v>103</v>
      </c>
      <c r="X2" s="39" t="s">
        <v>104</v>
      </c>
      <c r="Y2" s="38" t="s">
        <v>128</v>
      </c>
      <c r="Z2" s="39" t="s">
        <v>104</v>
      </c>
      <c r="AA2" s="38" t="s">
        <v>129</v>
      </c>
      <c r="AB2" s="39" t="s">
        <v>130</v>
      </c>
    </row>
    <row r="3" spans="2:28" s="12" customFormat="1" ht="15" thickBot="1">
      <c r="B3" s="48" t="s">
        <v>126</v>
      </c>
      <c r="C3" s="32" t="s">
        <v>119</v>
      </c>
      <c r="D3" s="63">
        <v>500</v>
      </c>
      <c r="E3" s="63"/>
      <c r="F3" s="32"/>
      <c r="I3" s="56"/>
      <c r="P3" s="42" t="s">
        <v>125</v>
      </c>
    </row>
    <row r="4" spans="2:28" s="12" customFormat="1" ht="29.25" thickBot="1">
      <c r="B4" s="12" t="s">
        <v>90</v>
      </c>
      <c r="C4" s="32">
        <v>340001</v>
      </c>
      <c r="D4" s="63"/>
      <c r="E4" s="63"/>
      <c r="F4" s="32"/>
      <c r="G4" s="37"/>
      <c r="H4" s="35"/>
      <c r="I4" s="57"/>
      <c r="J4" s="35"/>
      <c r="K4" s="35"/>
      <c r="L4" s="35"/>
      <c r="M4" s="35"/>
      <c r="P4" s="36" t="s">
        <v>91</v>
      </c>
      <c r="Q4" s="38" t="s">
        <v>95</v>
      </c>
      <c r="R4" s="39" t="s">
        <v>134</v>
      </c>
      <c r="S4" s="38" t="s">
        <v>97</v>
      </c>
      <c r="T4" s="39" t="s">
        <v>102</v>
      </c>
      <c r="U4" s="38" t="s">
        <v>99</v>
      </c>
      <c r="V4" s="39" t="s">
        <v>135</v>
      </c>
      <c r="W4" s="38" t="s">
        <v>103</v>
      </c>
      <c r="X4" s="39" t="s">
        <v>136</v>
      </c>
    </row>
    <row r="5" spans="2:28" s="12" customFormat="1" ht="29.25" thickBot="1">
      <c r="B5" s="12" t="s">
        <v>42</v>
      </c>
      <c r="C5" s="32" t="s">
        <v>43</v>
      </c>
      <c r="D5" s="63">
        <v>1000</v>
      </c>
      <c r="E5" s="63"/>
      <c r="F5" s="32"/>
      <c r="G5" s="37">
        <v>43406</v>
      </c>
      <c r="H5" s="35">
        <v>5.4999999999999997E-3</v>
      </c>
      <c r="I5" s="56"/>
      <c r="P5" s="12" t="s">
        <v>85</v>
      </c>
      <c r="Q5" s="38" t="s">
        <v>95</v>
      </c>
      <c r="R5" s="39" t="s">
        <v>131</v>
      </c>
      <c r="S5" s="38" t="s">
        <v>97</v>
      </c>
      <c r="T5" s="39" t="s">
        <v>100</v>
      </c>
      <c r="U5" s="38" t="s">
        <v>99</v>
      </c>
      <c r="V5" s="39" t="s">
        <v>132</v>
      </c>
      <c r="W5" s="38" t="s">
        <v>103</v>
      </c>
      <c r="X5" s="39" t="s">
        <v>104</v>
      </c>
      <c r="Y5" s="38" t="s">
        <v>128</v>
      </c>
      <c r="Z5" s="39" t="s">
        <v>104</v>
      </c>
      <c r="AA5" s="38" t="s">
        <v>129</v>
      </c>
      <c r="AB5" s="39" t="s">
        <v>133</v>
      </c>
    </row>
    <row r="6" spans="2:28" s="12" customFormat="1" ht="29.25" thickBot="1">
      <c r="B6" s="12" t="s">
        <v>51</v>
      </c>
      <c r="C6" s="32" t="s">
        <v>50</v>
      </c>
      <c r="D6" s="63">
        <v>1864</v>
      </c>
      <c r="E6" s="63">
        <v>1004</v>
      </c>
      <c r="F6" s="32" t="s">
        <v>52</v>
      </c>
      <c r="G6" s="37">
        <v>39974</v>
      </c>
      <c r="H6" s="35">
        <v>-1.3100000000000001E-2</v>
      </c>
      <c r="I6" s="57">
        <v>1.8E-3</v>
      </c>
      <c r="J6" s="35">
        <v>4.53E-2</v>
      </c>
      <c r="K6" s="35">
        <v>2.4799999999999999E-2</v>
      </c>
      <c r="L6" s="35">
        <v>3.9399999999999998E-2</v>
      </c>
      <c r="M6" s="35">
        <v>1.3714999999999999</v>
      </c>
      <c r="P6" s="12" t="s">
        <v>83</v>
      </c>
      <c r="Q6" s="38" t="s">
        <v>95</v>
      </c>
      <c r="R6" s="39" t="s">
        <v>101</v>
      </c>
      <c r="S6" s="38" t="s">
        <v>97</v>
      </c>
      <c r="T6" s="39" t="s">
        <v>100</v>
      </c>
      <c r="U6" s="38" t="s">
        <v>99</v>
      </c>
      <c r="V6" s="39" t="s">
        <v>127</v>
      </c>
      <c r="W6" s="38" t="s">
        <v>103</v>
      </c>
      <c r="X6" s="39" t="s">
        <v>104</v>
      </c>
      <c r="Y6" s="38" t="s">
        <v>128</v>
      </c>
      <c r="Z6" s="39" t="s">
        <v>104</v>
      </c>
      <c r="AA6" s="38" t="s">
        <v>129</v>
      </c>
      <c r="AB6" s="39" t="s">
        <v>130</v>
      </c>
    </row>
    <row r="7" spans="2:28" s="12" customFormat="1" ht="14.25">
      <c r="B7" s="42" t="s">
        <v>123</v>
      </c>
      <c r="C7" s="32" t="s">
        <v>118</v>
      </c>
      <c r="D7" s="63"/>
      <c r="E7" s="63">
        <v>1000</v>
      </c>
      <c r="F7" s="32"/>
      <c r="I7" s="56"/>
      <c r="P7" s="42" t="s">
        <v>124</v>
      </c>
    </row>
    <row r="8" spans="2:28" s="12" customFormat="1" ht="15" thickBot="1">
      <c r="B8" s="42" t="s">
        <v>162</v>
      </c>
      <c r="C8" s="32" t="s">
        <v>161</v>
      </c>
      <c r="D8" s="63">
        <v>1000</v>
      </c>
      <c r="E8" s="63"/>
      <c r="F8" s="32"/>
      <c r="I8" s="56"/>
      <c r="P8" s="42" t="s">
        <v>122</v>
      </c>
    </row>
    <row r="9" spans="2:28" s="12" customFormat="1" ht="15.75" customHeight="1" thickBot="1">
      <c r="B9" s="41" t="s">
        <v>93</v>
      </c>
      <c r="C9" s="32" t="s">
        <v>94</v>
      </c>
      <c r="D9" s="63">
        <v>25</v>
      </c>
      <c r="E9" s="63"/>
      <c r="F9" s="32"/>
      <c r="G9" s="37"/>
      <c r="H9" s="35"/>
      <c r="I9" s="57"/>
      <c r="J9" s="35"/>
      <c r="K9" s="35"/>
      <c r="L9" s="35"/>
      <c r="M9" s="35"/>
      <c r="Q9" s="38" t="s">
        <v>95</v>
      </c>
      <c r="R9" s="39" t="s">
        <v>96</v>
      </c>
      <c r="S9" s="38" t="s">
        <v>97</v>
      </c>
      <c r="T9" s="39" t="s">
        <v>98</v>
      </c>
      <c r="U9" s="38" t="s">
        <v>99</v>
      </c>
      <c r="V9" s="39" t="s">
        <v>100</v>
      </c>
    </row>
    <row r="10" spans="2:28" s="12" customFormat="1" ht="16.5">
      <c r="B10" s="32" t="s">
        <v>71</v>
      </c>
      <c r="C10" s="32">
        <v>485011</v>
      </c>
      <c r="D10" s="65">
        <v>1000</v>
      </c>
      <c r="E10" s="65"/>
      <c r="F10" s="32" t="s">
        <v>77</v>
      </c>
      <c r="G10" s="66">
        <v>40406</v>
      </c>
      <c r="H10" s="67">
        <v>1.1000000000000001E-3</v>
      </c>
      <c r="I10" s="68">
        <v>2.5700000000000001E-2</v>
      </c>
      <c r="J10" s="67">
        <v>4.8399999999999999E-2</v>
      </c>
      <c r="K10" s="67">
        <v>9.1800000000000007E-2</v>
      </c>
      <c r="L10" s="67">
        <v>0.13100000000000001</v>
      </c>
      <c r="M10" s="67">
        <v>0.79490000000000005</v>
      </c>
      <c r="N10" s="12" t="s">
        <v>154</v>
      </c>
      <c r="P10" s="36" t="s">
        <v>89</v>
      </c>
    </row>
    <row r="11" spans="2:28" s="12" customFormat="1">
      <c r="B11" s="12" t="s">
        <v>48</v>
      </c>
      <c r="C11" s="32" t="s">
        <v>79</v>
      </c>
      <c r="D11" s="65"/>
      <c r="E11" s="65">
        <v>5144</v>
      </c>
      <c r="F11" s="32" t="s">
        <v>64</v>
      </c>
      <c r="G11" s="37">
        <v>41429</v>
      </c>
      <c r="H11" s="35">
        <v>2.8E-3</v>
      </c>
      <c r="I11" s="57">
        <v>1.37E-2</v>
      </c>
      <c r="J11" s="35">
        <v>4.53E-2</v>
      </c>
      <c r="K11" s="35">
        <v>9.5500000000000002E-2</v>
      </c>
      <c r="L11" s="35">
        <v>0.1108</v>
      </c>
      <c r="M11" s="35">
        <v>0.53739999999999999</v>
      </c>
      <c r="N11" s="12" t="s">
        <v>155</v>
      </c>
      <c r="P11" s="12" t="s">
        <v>82</v>
      </c>
    </row>
    <row r="12" spans="2:28" s="12" customFormat="1">
      <c r="B12" s="12" t="s">
        <v>165</v>
      </c>
      <c r="C12" s="32">
        <v>110018</v>
      </c>
      <c r="D12" s="65"/>
      <c r="E12" s="65"/>
      <c r="F12" s="32"/>
      <c r="G12" s="37"/>
      <c r="H12" s="35"/>
      <c r="I12" s="57"/>
      <c r="J12" s="35"/>
      <c r="K12" s="35"/>
      <c r="L12" s="35"/>
      <c r="M12" s="35"/>
    </row>
    <row r="13" spans="2:28" s="70" customFormat="1" ht="16.5">
      <c r="B13" s="70" t="s">
        <v>45</v>
      </c>
      <c r="C13" s="71" t="s">
        <v>78</v>
      </c>
      <c r="D13" s="72">
        <v>0</v>
      </c>
      <c r="E13" s="72"/>
      <c r="F13" s="71" t="s">
        <v>62</v>
      </c>
      <c r="G13" s="73">
        <v>38833</v>
      </c>
      <c r="H13" s="74">
        <v>2.0999999999999999E-3</v>
      </c>
      <c r="I13" s="75">
        <v>8.3000000000000001E-3</v>
      </c>
      <c r="J13" s="74">
        <v>2.2100000000000002E-2</v>
      </c>
      <c r="K13" s="74">
        <v>5.3699999999999998E-2</v>
      </c>
      <c r="L13" s="74">
        <v>0.1139</v>
      </c>
      <c r="M13" s="74">
        <v>0.5514</v>
      </c>
      <c r="O13" s="70" t="s">
        <v>67</v>
      </c>
      <c r="P13" s="76" t="s">
        <v>86</v>
      </c>
    </row>
    <row r="14" spans="2:28" s="22" customFormat="1" ht="16.5">
      <c r="B14" s="22" t="s">
        <v>47</v>
      </c>
      <c r="C14" s="23" t="s">
        <v>46</v>
      </c>
      <c r="D14" s="53">
        <v>2637</v>
      </c>
      <c r="E14" s="53">
        <v>4152</v>
      </c>
      <c r="F14" s="23" t="s">
        <v>63</v>
      </c>
      <c r="G14" s="24">
        <v>41255</v>
      </c>
      <c r="H14" s="25">
        <v>2.5000000000000001E-3</v>
      </c>
      <c r="I14" s="59">
        <v>1.5900000000000001E-2</v>
      </c>
      <c r="J14" s="25">
        <v>3.4799999999999998E-2</v>
      </c>
      <c r="K14" s="25">
        <v>6.0499999999999998E-2</v>
      </c>
      <c r="L14" s="25">
        <v>8.7099999999999997E-2</v>
      </c>
      <c r="M14" s="25">
        <v>0.39169999999999999</v>
      </c>
      <c r="N14" s="22" t="s">
        <v>44</v>
      </c>
      <c r="O14" s="22" t="s">
        <v>68</v>
      </c>
      <c r="P14" s="31" t="s">
        <v>87</v>
      </c>
    </row>
    <row r="15" spans="2:28" ht="16.5">
      <c r="B15" t="s">
        <v>57</v>
      </c>
      <c r="C15" s="21" t="s">
        <v>53</v>
      </c>
      <c r="D15" s="53">
        <v>5362</v>
      </c>
      <c r="E15" s="53">
        <v>4000</v>
      </c>
      <c r="F15" s="23" t="s">
        <v>72</v>
      </c>
      <c r="G15" s="16">
        <v>41519</v>
      </c>
      <c r="H15" s="17">
        <v>3.0000000000000001E-3</v>
      </c>
      <c r="I15" s="58">
        <v>2.76E-2</v>
      </c>
      <c r="J15" s="17">
        <v>4.7699999999999999E-2</v>
      </c>
      <c r="K15" s="17">
        <v>9.6000000000000002E-2</v>
      </c>
      <c r="L15" s="17">
        <v>0.1229</v>
      </c>
      <c r="M15" s="17">
        <v>0.34060000000000001</v>
      </c>
      <c r="P15" s="31" t="s">
        <v>88</v>
      </c>
    </row>
    <row r="16" spans="2:28" s="22" customFormat="1" ht="16.5">
      <c r="B16" s="43" t="s">
        <v>55</v>
      </c>
      <c r="C16" s="23" t="s">
        <v>54</v>
      </c>
      <c r="D16" s="53">
        <v>1000</v>
      </c>
      <c r="E16" s="53"/>
      <c r="F16" s="23" t="s">
        <v>73</v>
      </c>
      <c r="G16" s="26">
        <v>41341</v>
      </c>
      <c r="H16" s="25">
        <v>2.5000000000000001E-3</v>
      </c>
      <c r="I16" s="59">
        <v>1.84E-2</v>
      </c>
      <c r="J16" s="25">
        <v>3.8300000000000001E-2</v>
      </c>
      <c r="K16" s="25">
        <v>6.8400000000000002E-2</v>
      </c>
      <c r="L16" s="25">
        <v>8.5300000000000001E-2</v>
      </c>
      <c r="M16" s="25">
        <v>0.25140000000000001</v>
      </c>
      <c r="P16" s="31" t="s">
        <v>82</v>
      </c>
    </row>
    <row r="17" spans="2:16" ht="16.5">
      <c r="B17" t="s">
        <v>56</v>
      </c>
      <c r="C17" s="21" t="s">
        <v>58</v>
      </c>
      <c r="D17" s="53">
        <v>2000</v>
      </c>
      <c r="E17" s="53">
        <v>2000</v>
      </c>
      <c r="F17" s="23" t="s">
        <v>74</v>
      </c>
      <c r="G17" s="16">
        <v>41478</v>
      </c>
      <c r="H17" s="17">
        <v>2.7000000000000001E-3</v>
      </c>
      <c r="I17" s="60">
        <v>1.9900000000000001E-2</v>
      </c>
      <c r="J17" s="17">
        <v>3.4799999999999998E-2</v>
      </c>
      <c r="K17" s="17">
        <v>5.3100000000000001E-2</v>
      </c>
      <c r="L17" s="17">
        <v>9.6500000000000002E-2</v>
      </c>
      <c r="M17" s="17">
        <v>0.35639999999999999</v>
      </c>
      <c r="P17" s="31" t="s">
        <v>82</v>
      </c>
    </row>
    <row r="18" spans="2:16" ht="19.5">
      <c r="B18" s="29" t="s">
        <v>80</v>
      </c>
      <c r="C18" s="21" t="s">
        <v>59</v>
      </c>
      <c r="D18" s="53"/>
      <c r="E18" s="53"/>
      <c r="F18" s="23" t="s">
        <v>75</v>
      </c>
      <c r="G18" s="16">
        <v>42268</v>
      </c>
      <c r="H18" s="17">
        <v>0</v>
      </c>
      <c r="I18" s="58">
        <v>1.8499999999999999E-2</v>
      </c>
      <c r="J18" s="17">
        <v>3.9699999999999999E-2</v>
      </c>
      <c r="K18" s="17">
        <v>6.9000000000000006E-2</v>
      </c>
      <c r="L18" s="17">
        <v>0.11600000000000001</v>
      </c>
      <c r="M18" s="18">
        <v>0.13619999999999999</v>
      </c>
      <c r="O18" s="27"/>
      <c r="P18" s="31" t="s">
        <v>92</v>
      </c>
    </row>
    <row r="19" spans="2:16" ht="16.5">
      <c r="B19" s="21" t="s">
        <v>70</v>
      </c>
      <c r="C19" s="21" t="s">
        <v>69</v>
      </c>
      <c r="D19" s="53"/>
      <c r="E19" s="53"/>
      <c r="F19" s="23" t="s">
        <v>76</v>
      </c>
      <c r="G19" s="28">
        <v>42744</v>
      </c>
      <c r="H19" s="18">
        <v>4.7999999999999996E-3</v>
      </c>
      <c r="I19" s="60">
        <v>0.02</v>
      </c>
      <c r="J19" s="18">
        <v>3.0300000000000001E-2</v>
      </c>
      <c r="K19" s="18">
        <v>4.9799999999999997E-2</v>
      </c>
      <c r="P19" s="31" t="s">
        <v>82</v>
      </c>
    </row>
    <row r="20" spans="2:16" ht="14.25">
      <c r="B20" s="46" t="s">
        <v>120</v>
      </c>
      <c r="C20" s="21" t="s">
        <v>106</v>
      </c>
      <c r="D20" s="53">
        <v>1200</v>
      </c>
      <c r="E20" s="53">
        <v>2000</v>
      </c>
      <c r="N20" t="s">
        <v>153</v>
      </c>
      <c r="P20" s="47" t="s">
        <v>121</v>
      </c>
    </row>
    <row r="21" spans="2:16" ht="14.25">
      <c r="B21" s="21" t="s">
        <v>167</v>
      </c>
      <c r="C21" s="21" t="s">
        <v>166</v>
      </c>
      <c r="D21" s="53"/>
      <c r="E21" s="53"/>
      <c r="P21" s="47"/>
    </row>
    <row r="22" spans="2:16" ht="14.25">
      <c r="B22" s="21" t="s">
        <v>156</v>
      </c>
      <c r="C22" s="21" t="s">
        <v>157</v>
      </c>
      <c r="D22" s="53">
        <v>1000</v>
      </c>
      <c r="E22" s="53"/>
      <c r="P22" s="47"/>
    </row>
    <row r="23" spans="2:16">
      <c r="B23" t="s">
        <v>160</v>
      </c>
      <c r="C23" s="21" t="s">
        <v>159</v>
      </c>
      <c r="E23" s="53">
        <v>0</v>
      </c>
    </row>
    <row r="24" spans="2:16">
      <c r="B24" s="21" t="s">
        <v>189</v>
      </c>
      <c r="C24" s="21">
        <v>270014</v>
      </c>
      <c r="E24" s="53"/>
    </row>
    <row r="25" spans="2:16">
      <c r="B25" t="s">
        <v>163</v>
      </c>
      <c r="D25" s="53">
        <v>10000</v>
      </c>
      <c r="E25" s="53"/>
    </row>
    <row r="26" spans="2:16">
      <c r="B26" t="s">
        <v>150</v>
      </c>
      <c r="E26" s="53">
        <v>0</v>
      </c>
    </row>
    <row r="27" spans="2:16">
      <c r="I27" s="58"/>
      <c r="J27" s="17"/>
      <c r="K27" s="17"/>
    </row>
    <row r="38" spans="2:9">
      <c r="B38" s="10"/>
      <c r="C38" s="10" t="s">
        <v>15</v>
      </c>
      <c r="D38" s="10" t="s">
        <v>16</v>
      </c>
      <c r="E38" s="10" t="s">
        <v>32</v>
      </c>
      <c r="F38" s="10" t="s">
        <v>17</v>
      </c>
      <c r="G38" s="10" t="s">
        <v>18</v>
      </c>
    </row>
    <row r="39" spans="2:9">
      <c r="B39" s="8" t="s">
        <v>21</v>
      </c>
      <c r="C39" s="8">
        <v>501029</v>
      </c>
      <c r="D39" s="8">
        <v>0.89400000000000002</v>
      </c>
      <c r="E39" s="8">
        <f>D39*1.05</f>
        <v>0.93870000000000009</v>
      </c>
      <c r="F39" s="8">
        <v>19500</v>
      </c>
      <c r="G39" s="62">
        <v>17550</v>
      </c>
    </row>
    <row r="40" spans="2:9">
      <c r="B40" s="8" t="s">
        <v>20</v>
      </c>
      <c r="C40" s="8">
        <v>159905</v>
      </c>
      <c r="D40" s="8">
        <v>1.381</v>
      </c>
      <c r="E40" s="8">
        <f>D40*1.05</f>
        <v>1.4500500000000001</v>
      </c>
      <c r="F40" s="8">
        <v>7500</v>
      </c>
      <c r="G40" s="62">
        <v>10380</v>
      </c>
      <c r="I40"/>
    </row>
    <row r="41" spans="2:9">
      <c r="B41" s="8" t="s">
        <v>24</v>
      </c>
      <c r="C41" s="8">
        <v>510880</v>
      </c>
      <c r="D41" s="8"/>
      <c r="E41" s="8"/>
      <c r="F41" s="8"/>
      <c r="G41" s="62">
        <v>0</v>
      </c>
      <c r="I41"/>
    </row>
    <row r="42" spans="2:9">
      <c r="B42" s="8" t="s">
        <v>25</v>
      </c>
      <c r="C42" s="8">
        <v>510900</v>
      </c>
      <c r="D42" s="8">
        <v>1.177</v>
      </c>
      <c r="E42" s="8">
        <f>D42*1.05</f>
        <v>1.2358500000000001</v>
      </c>
      <c r="F42" s="8">
        <v>10000</v>
      </c>
      <c r="G42" s="62">
        <v>11770</v>
      </c>
      <c r="I42"/>
    </row>
    <row r="43" spans="2:9">
      <c r="I43"/>
    </row>
    <row r="44" spans="2:9">
      <c r="I44"/>
    </row>
    <row r="45" spans="2:9">
      <c r="I45"/>
    </row>
    <row r="49" spans="8:11">
      <c r="H49" s="7"/>
      <c r="I49" s="62"/>
      <c r="J49" s="7" t="s">
        <v>139</v>
      </c>
    </row>
    <row r="50" spans="8:11">
      <c r="H50" s="7" t="s">
        <v>140</v>
      </c>
      <c r="I50" s="78">
        <f>SUM(I51:I55)</f>
        <v>90088</v>
      </c>
      <c r="J50" s="7"/>
    </row>
    <row r="51" spans="8:11">
      <c r="H51" s="7" t="s">
        <v>137</v>
      </c>
      <c r="I51" s="78">
        <f>SUM(D13:E22)</f>
        <v>25351</v>
      </c>
      <c r="J51" s="69">
        <f>I51/I50</f>
        <v>0.28140262854098214</v>
      </c>
      <c r="K51">
        <v>5</v>
      </c>
    </row>
    <row r="52" spans="8:11">
      <c r="H52" s="7" t="s">
        <v>138</v>
      </c>
      <c r="I52" s="78">
        <f>SUM(D6:E11)</f>
        <v>11037</v>
      </c>
      <c r="J52" s="69">
        <f>I52/I50</f>
        <v>0.12251354231418168</v>
      </c>
      <c r="K52">
        <v>2</v>
      </c>
    </row>
    <row r="53" spans="8:11">
      <c r="H53" s="7" t="s">
        <v>158</v>
      </c>
      <c r="I53" s="78">
        <f>SUM(D2:E5)</f>
        <v>4000</v>
      </c>
      <c r="J53" s="69">
        <f>I53/I50</f>
        <v>4.4401030103898412E-2</v>
      </c>
      <c r="K53">
        <v>1</v>
      </c>
    </row>
    <row r="54" spans="8:11">
      <c r="H54" s="7" t="s">
        <v>141</v>
      </c>
      <c r="I54" s="83">
        <f>SUM(G39:G42)</f>
        <v>39700</v>
      </c>
      <c r="J54" s="69">
        <f>I54/I50</f>
        <v>0.4406802237811917</v>
      </c>
      <c r="K54">
        <v>8</v>
      </c>
    </row>
    <row r="55" spans="8:11">
      <c r="H55" s="81" t="s">
        <v>168</v>
      </c>
      <c r="I55" s="78">
        <f>SUM(D23:D25)</f>
        <v>10000</v>
      </c>
      <c r="J55" s="7"/>
    </row>
  </sheetData>
  <phoneticPr fontId="1" type="noConversion"/>
  <hyperlinks>
    <hyperlink ref="B20" r:id="rId1" display="http://fund.eastmoney.com/270045.html"/>
    <hyperlink ref="B3" r:id="rId2" display="http://fund.eastmoney.com/110028.html"/>
  </hyperlinks>
  <pageMargins left="0.7" right="0.7" top="0.75" bottom="0.75" header="0.3" footer="0.3"/>
  <pageSetup paperSize="9" orientation="portrait" r:id="rId3"/>
</worksheet>
</file>

<file path=xl/worksheets/sheet4.xml><?xml version="1.0" encoding="utf-8"?>
<worksheet xmlns="http://schemas.openxmlformats.org/spreadsheetml/2006/main" xmlns:r="http://schemas.openxmlformats.org/officeDocument/2006/relationships">
  <sheetPr codeName="Sheet4"/>
  <dimension ref="B5:B6"/>
  <sheetViews>
    <sheetView topLeftCell="B1" workbookViewId="0">
      <selection activeCell="B6" sqref="B6"/>
    </sheetView>
  </sheetViews>
  <sheetFormatPr defaultRowHeight="13.5"/>
  <cols>
    <col min="2" max="2" width="185.5" customWidth="1"/>
  </cols>
  <sheetData>
    <row r="5" spans="2:2" ht="14.25">
      <c r="B5" s="40" t="s">
        <v>105</v>
      </c>
    </row>
    <row r="6" spans="2:2">
      <c r="B6" s="77" t="s">
        <v>164</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codeName="Sheet5"/>
  <dimension ref="C17:N28"/>
  <sheetViews>
    <sheetView workbookViewId="0">
      <selection activeCell="D22" sqref="D22"/>
    </sheetView>
  </sheetViews>
  <sheetFormatPr defaultRowHeight="13.5"/>
  <cols>
    <col min="4" max="4" width="13.75" customWidth="1"/>
  </cols>
  <sheetData>
    <row r="17" spans="3:14">
      <c r="E17" s="44" t="s">
        <v>107</v>
      </c>
      <c r="F17" s="44" t="s">
        <v>115</v>
      </c>
      <c r="G17" s="44" t="s">
        <v>111</v>
      </c>
      <c r="H17" s="44" t="s">
        <v>116</v>
      </c>
      <c r="I17" s="44">
        <v>15</v>
      </c>
      <c r="J17" s="44">
        <v>20</v>
      </c>
      <c r="K17" s="44">
        <v>25</v>
      </c>
      <c r="L17" s="44">
        <v>30</v>
      </c>
      <c r="M17" s="44">
        <v>35</v>
      </c>
      <c r="N17" s="44">
        <v>40</v>
      </c>
    </row>
    <row r="18" spans="3:14">
      <c r="E18" s="44" t="s">
        <v>108</v>
      </c>
      <c r="F18" s="44">
        <v>70</v>
      </c>
      <c r="G18" s="44">
        <v>50</v>
      </c>
      <c r="H18" s="44">
        <v>40</v>
      </c>
      <c r="I18" s="44">
        <v>35</v>
      </c>
      <c r="J18" s="44">
        <v>30</v>
      </c>
      <c r="K18" s="45">
        <v>25</v>
      </c>
      <c r="L18" s="44" t="s">
        <v>112</v>
      </c>
      <c r="M18" s="44" t="s">
        <v>114</v>
      </c>
      <c r="N18" s="45">
        <v>0</v>
      </c>
    </row>
    <row r="19" spans="3:14">
      <c r="E19" s="44" t="s">
        <v>109</v>
      </c>
      <c r="F19" s="44">
        <v>30</v>
      </c>
      <c r="G19" s="44">
        <v>50</v>
      </c>
      <c r="H19" s="44">
        <v>60</v>
      </c>
      <c r="I19" s="44">
        <v>65</v>
      </c>
      <c r="J19" s="44">
        <v>70</v>
      </c>
      <c r="K19" s="45">
        <v>75</v>
      </c>
      <c r="L19" s="44" t="s">
        <v>113</v>
      </c>
      <c r="M19" s="44" t="s">
        <v>110</v>
      </c>
      <c r="N19" s="45">
        <v>100</v>
      </c>
    </row>
    <row r="20" spans="3:14">
      <c r="C20" s="44"/>
      <c r="D20" s="44"/>
      <c r="E20" s="44">
        <v>40</v>
      </c>
      <c r="F20" s="44">
        <v>35</v>
      </c>
      <c r="G20" s="44">
        <v>30</v>
      </c>
      <c r="H20" s="45">
        <v>25</v>
      </c>
      <c r="I20" s="44" t="s">
        <v>112</v>
      </c>
      <c r="J20" s="44" t="s">
        <v>114</v>
      </c>
      <c r="K20" s="45">
        <v>0</v>
      </c>
    </row>
    <row r="22" spans="3:14">
      <c r="D22" t="s">
        <v>180</v>
      </c>
      <c r="E22" s="84" t="s">
        <v>181</v>
      </c>
    </row>
    <row r="23" spans="3:14">
      <c r="E23">
        <f>(4000-3180)/3180</f>
        <v>0.25786163522012578</v>
      </c>
    </row>
    <row r="28" spans="3:14" ht="123" customHeight="1">
      <c r="E28" s="88" t="s">
        <v>117</v>
      </c>
      <c r="F28" s="88"/>
      <c r="G28" s="88"/>
      <c r="H28" s="88"/>
      <c r="I28" s="88"/>
      <c r="J28" s="88"/>
      <c r="K28" s="88"/>
    </row>
  </sheetData>
  <mergeCells count="1">
    <mergeCell ref="E28:K28"/>
  </mergeCells>
  <phoneticPr fontId="1"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sheetPr codeName="Sheet6"/>
  <dimension ref="A9:M52"/>
  <sheetViews>
    <sheetView workbookViewId="0">
      <selection activeCell="J41" sqref="J41"/>
    </sheetView>
  </sheetViews>
  <sheetFormatPr defaultRowHeight="13.5"/>
  <cols>
    <col min="6" max="7" width="9" style="79"/>
    <col min="8" max="8" width="13.375" customWidth="1"/>
    <col min="9" max="9" width="11.75" customWidth="1"/>
  </cols>
  <sheetData>
    <row r="9" spans="7:13">
      <c r="G9" s="80"/>
      <c r="H9" s="7" t="s">
        <v>146</v>
      </c>
      <c r="I9" s="7" t="s">
        <v>149</v>
      </c>
      <c r="J9" s="7" t="s">
        <v>148</v>
      </c>
      <c r="K9" s="7" t="s">
        <v>144</v>
      </c>
      <c r="L9" s="7" t="s">
        <v>145</v>
      </c>
      <c r="M9" s="14" t="s">
        <v>147</v>
      </c>
    </row>
    <row r="10" spans="7:13">
      <c r="G10" s="80">
        <v>1</v>
      </c>
      <c r="H10" s="7">
        <v>4.9000000000000004</v>
      </c>
      <c r="I10" s="7"/>
      <c r="J10" s="7"/>
      <c r="K10" s="7"/>
      <c r="L10" s="7"/>
    </row>
    <row r="11" spans="7:13">
      <c r="G11" s="80">
        <v>2</v>
      </c>
      <c r="H11" s="7">
        <v>4.5999999999999996</v>
      </c>
      <c r="I11" s="7"/>
      <c r="J11" s="7"/>
      <c r="L11" s="7"/>
    </row>
    <row r="12" spans="7:13">
      <c r="G12" s="80">
        <v>3</v>
      </c>
      <c r="H12" s="7">
        <v>4.3</v>
      </c>
      <c r="I12" s="7"/>
      <c r="J12" s="7"/>
      <c r="K12">
        <v>6500</v>
      </c>
      <c r="L12" s="7"/>
    </row>
    <row r="13" spans="7:13">
      <c r="G13" s="80">
        <v>4</v>
      </c>
      <c r="H13" s="7">
        <v>4</v>
      </c>
      <c r="I13" s="7"/>
      <c r="J13" s="7"/>
      <c r="K13">
        <v>6000</v>
      </c>
      <c r="L13" s="7"/>
    </row>
    <row r="14" spans="7:13">
      <c r="G14" s="80">
        <v>5</v>
      </c>
      <c r="H14" s="7">
        <v>3.7</v>
      </c>
      <c r="I14" s="7"/>
      <c r="J14" s="7"/>
      <c r="K14">
        <v>5500</v>
      </c>
      <c r="L14" s="7"/>
    </row>
    <row r="15" spans="7:13">
      <c r="G15" s="80">
        <v>6</v>
      </c>
      <c r="H15" s="7">
        <v>3.4</v>
      </c>
      <c r="I15" s="7">
        <v>0</v>
      </c>
      <c r="J15" s="7">
        <v>0</v>
      </c>
      <c r="K15">
        <v>5000</v>
      </c>
      <c r="L15" s="7"/>
      <c r="M15">
        <f>SUM(J15)</f>
        <v>0</v>
      </c>
    </row>
    <row r="16" spans="7:13">
      <c r="G16" s="80">
        <v>7</v>
      </c>
      <c r="H16" s="7">
        <v>3.1</v>
      </c>
      <c r="I16" s="7">
        <v>4500</v>
      </c>
      <c r="J16" s="7">
        <f t="shared" ref="J16:J23" si="0">H16*I16</f>
        <v>13950</v>
      </c>
      <c r="K16">
        <v>4500</v>
      </c>
      <c r="L16" s="7">
        <f>SUM(I15:I16)</f>
        <v>4500</v>
      </c>
      <c r="M16">
        <f>SUM(J15:J16)</f>
        <v>13950</v>
      </c>
    </row>
    <row r="17" spans="1:13">
      <c r="G17" s="80">
        <v>8</v>
      </c>
      <c r="H17" s="7">
        <v>2.8</v>
      </c>
      <c r="I17" s="7">
        <v>5000</v>
      </c>
      <c r="J17" s="7">
        <f t="shared" si="0"/>
        <v>14000</v>
      </c>
      <c r="K17">
        <v>4000</v>
      </c>
      <c r="L17" s="7">
        <f>SUM(I15:I17)</f>
        <v>9500</v>
      </c>
      <c r="M17">
        <f>SUM(J15:J17)</f>
        <v>27950</v>
      </c>
    </row>
    <row r="18" spans="1:13">
      <c r="G18" s="80">
        <v>9</v>
      </c>
      <c r="H18" s="7">
        <v>2.5</v>
      </c>
      <c r="I18" s="7">
        <v>5500</v>
      </c>
      <c r="J18" s="7">
        <f t="shared" si="0"/>
        <v>13750</v>
      </c>
      <c r="K18">
        <v>3500</v>
      </c>
      <c r="L18" s="7">
        <f>SUM(I15:I18)</f>
        <v>15000</v>
      </c>
      <c r="M18">
        <f>SUM(J15:J18)</f>
        <v>41700</v>
      </c>
    </row>
    <row r="19" spans="1:13">
      <c r="G19" s="80">
        <v>10</v>
      </c>
      <c r="H19" s="7">
        <v>2.2000000000000002</v>
      </c>
      <c r="I19" s="7">
        <v>6000</v>
      </c>
      <c r="J19" s="7">
        <f t="shared" si="0"/>
        <v>13200.000000000002</v>
      </c>
      <c r="K19">
        <v>3000</v>
      </c>
      <c r="L19" s="7">
        <f>SUM(I15:I19)</f>
        <v>21000</v>
      </c>
      <c r="M19">
        <f>SUM(J15:J19)</f>
        <v>54900</v>
      </c>
    </row>
    <row r="20" spans="1:13">
      <c r="G20" s="80">
        <v>11</v>
      </c>
      <c r="H20" s="7">
        <v>1.9</v>
      </c>
      <c r="I20" s="7">
        <v>6500</v>
      </c>
      <c r="J20" s="7">
        <f t="shared" si="0"/>
        <v>12350</v>
      </c>
      <c r="K20">
        <v>2500</v>
      </c>
      <c r="L20" s="7">
        <f>SUM(I15:I20)</f>
        <v>27500</v>
      </c>
    </row>
    <row r="21" spans="1:13">
      <c r="G21" s="80">
        <v>12</v>
      </c>
      <c r="H21" s="7">
        <v>1.6</v>
      </c>
      <c r="I21" s="7">
        <v>7000</v>
      </c>
      <c r="J21" s="7">
        <f t="shared" si="0"/>
        <v>11200</v>
      </c>
      <c r="K21">
        <v>2000</v>
      </c>
      <c r="L21" s="7">
        <f>SUM(I15:I21)</f>
        <v>34500</v>
      </c>
    </row>
    <row r="22" spans="1:13">
      <c r="G22" s="80">
        <v>13</v>
      </c>
      <c r="H22" s="7">
        <v>1.3</v>
      </c>
      <c r="I22" s="7">
        <v>7500</v>
      </c>
      <c r="J22" s="7">
        <f t="shared" si="0"/>
        <v>9750</v>
      </c>
      <c r="L22" s="7">
        <f>SUM(I15:I22)</f>
        <v>42000</v>
      </c>
    </row>
    <row r="23" spans="1:13">
      <c r="G23" s="80">
        <v>14</v>
      </c>
      <c r="H23" s="7">
        <v>1</v>
      </c>
      <c r="I23" s="7">
        <v>8000</v>
      </c>
      <c r="J23" s="7">
        <f t="shared" si="0"/>
        <v>8000</v>
      </c>
      <c r="L23" s="7">
        <f>SUM(I15:I23)</f>
        <v>50000</v>
      </c>
      <c r="M23">
        <f>SUM(J15:J23)</f>
        <v>96200</v>
      </c>
    </row>
    <row r="24" spans="1:13">
      <c r="G24" s="80">
        <v>15</v>
      </c>
      <c r="H24" s="7">
        <v>0.7</v>
      </c>
      <c r="I24" s="7"/>
      <c r="J24" s="7"/>
      <c r="K24" s="7"/>
      <c r="L24" s="7"/>
    </row>
    <row r="29" spans="1:13">
      <c r="A29" s="9" t="s">
        <v>23</v>
      </c>
      <c r="B29" s="82">
        <v>510900</v>
      </c>
      <c r="C29" s="7" t="s">
        <v>170</v>
      </c>
      <c r="D29" s="50">
        <v>1.177</v>
      </c>
    </row>
    <row r="30" spans="1:13">
      <c r="C30" s="7" t="s">
        <v>172</v>
      </c>
      <c r="D30" s="7">
        <v>0.03</v>
      </c>
      <c r="E30" t="s">
        <v>171</v>
      </c>
    </row>
    <row r="31" spans="1:13">
      <c r="C31" s="7" t="s">
        <v>173</v>
      </c>
      <c r="D31" s="7">
        <v>0.05</v>
      </c>
    </row>
    <row r="32" spans="1:13">
      <c r="C32" s="81" t="s">
        <v>178</v>
      </c>
      <c r="D32" s="81">
        <v>0</v>
      </c>
    </row>
    <row r="35" spans="5:9">
      <c r="E35" s="7" t="s">
        <v>174</v>
      </c>
      <c r="F35" s="80" t="s">
        <v>175</v>
      </c>
      <c r="G35" s="80" t="s">
        <v>176</v>
      </c>
      <c r="H35" s="7" t="s">
        <v>177</v>
      </c>
      <c r="I35" s="81" t="s">
        <v>179</v>
      </c>
    </row>
    <row r="36" spans="5:9">
      <c r="E36" s="7">
        <v>3</v>
      </c>
      <c r="F36" s="80">
        <f>$D$29*(1+E36*$D$30)</f>
        <v>1.2829300000000001</v>
      </c>
      <c r="G36" s="80">
        <f>F36*(1+$D$31)</f>
        <v>1.3470765000000002</v>
      </c>
      <c r="H36" s="7">
        <v>2000</v>
      </c>
      <c r="I36" s="7">
        <f>SUM($H$36:H36)+$D$32</f>
        <v>2000</v>
      </c>
    </row>
    <row r="37" spans="5:9">
      <c r="E37" s="7">
        <v>2</v>
      </c>
      <c r="F37" s="80">
        <f t="shared" ref="F37:F51" si="1">$D$29*(1+E37*$D$30)</f>
        <v>1.2476200000000002</v>
      </c>
      <c r="G37" s="80">
        <f t="shared" ref="G37:G51" si="2">F37*(1+$D$31)</f>
        <v>1.3100010000000002</v>
      </c>
      <c r="H37" s="7">
        <v>2000</v>
      </c>
      <c r="I37" s="7">
        <f>SUM($H$36:H37)+$D$32</f>
        <v>4000</v>
      </c>
    </row>
    <row r="38" spans="5:9">
      <c r="E38" s="7">
        <v>1</v>
      </c>
      <c r="F38" s="80">
        <f t="shared" si="1"/>
        <v>1.21231</v>
      </c>
      <c r="G38" s="80">
        <f t="shared" si="2"/>
        <v>1.2729255000000002</v>
      </c>
      <c r="H38" s="7">
        <v>2000</v>
      </c>
      <c r="I38" s="7">
        <f>SUM($H$36:H38)+$D$32</f>
        <v>6000</v>
      </c>
    </row>
    <row r="39" spans="5:9">
      <c r="E39" s="7">
        <v>0</v>
      </c>
      <c r="F39" s="80">
        <f t="shared" si="1"/>
        <v>1.177</v>
      </c>
      <c r="G39" s="80">
        <f t="shared" si="2"/>
        <v>1.2358500000000001</v>
      </c>
      <c r="H39" s="7">
        <v>2000</v>
      </c>
      <c r="I39" s="7">
        <f>SUM($H$36:H39)+$D$32</f>
        <v>8000</v>
      </c>
    </row>
    <row r="40" spans="5:9">
      <c r="E40" s="7">
        <v>-1</v>
      </c>
      <c r="F40" s="80">
        <f t="shared" si="1"/>
        <v>1.1416900000000001</v>
      </c>
      <c r="G40" s="80">
        <f t="shared" si="2"/>
        <v>1.1987745000000001</v>
      </c>
      <c r="H40" s="7">
        <v>2000</v>
      </c>
      <c r="I40" s="7">
        <f>SUM($H$36:H40)+$D$32</f>
        <v>10000</v>
      </c>
    </row>
    <row r="41" spans="5:9">
      <c r="E41" s="7">
        <v>-2</v>
      </c>
      <c r="F41" s="80">
        <f t="shared" si="1"/>
        <v>1.1063799999999999</v>
      </c>
      <c r="G41" s="80">
        <f t="shared" si="2"/>
        <v>1.161699</v>
      </c>
      <c r="H41" s="7">
        <v>3000</v>
      </c>
      <c r="I41" s="7">
        <f>SUM($H$36:H41)+$D$32</f>
        <v>13000</v>
      </c>
    </row>
    <row r="42" spans="5:9">
      <c r="E42" s="7">
        <v>-3</v>
      </c>
      <c r="F42" s="80">
        <f t="shared" si="1"/>
        <v>1.0710700000000002</v>
      </c>
      <c r="G42" s="80">
        <f t="shared" si="2"/>
        <v>1.1246235000000002</v>
      </c>
      <c r="H42" s="7">
        <v>3000</v>
      </c>
      <c r="I42" s="7">
        <f>SUM($H$36:H42)+$D$32</f>
        <v>16000</v>
      </c>
    </row>
    <row r="43" spans="5:9">
      <c r="E43" s="7">
        <v>-4</v>
      </c>
      <c r="F43" s="80">
        <f t="shared" si="1"/>
        <v>1.03576</v>
      </c>
      <c r="G43" s="80">
        <f t="shared" si="2"/>
        <v>1.087548</v>
      </c>
      <c r="H43" s="7">
        <v>3000</v>
      </c>
      <c r="I43" s="7">
        <f>SUM($H$36:H43)+$D$32</f>
        <v>19000</v>
      </c>
    </row>
    <row r="44" spans="5:9">
      <c r="E44" s="7">
        <v>-5</v>
      </c>
      <c r="F44" s="80">
        <f t="shared" si="1"/>
        <v>1.0004500000000001</v>
      </c>
      <c r="G44" s="80">
        <f t="shared" si="2"/>
        <v>1.0504725000000001</v>
      </c>
      <c r="H44" s="7">
        <v>4000</v>
      </c>
      <c r="I44" s="7">
        <f>SUM($H$36:H44)+$D$32</f>
        <v>23000</v>
      </c>
    </row>
    <row r="45" spans="5:9">
      <c r="E45" s="7">
        <v>-6</v>
      </c>
      <c r="F45" s="80">
        <f t="shared" si="1"/>
        <v>0.96514000000000011</v>
      </c>
      <c r="G45" s="80">
        <f t="shared" si="2"/>
        <v>1.0133970000000001</v>
      </c>
      <c r="H45" s="7">
        <v>4000</v>
      </c>
      <c r="I45" s="7">
        <f>SUM($H$36:H45)+$D$32</f>
        <v>27000</v>
      </c>
    </row>
    <row r="46" spans="5:9">
      <c r="E46" s="7">
        <v>-7</v>
      </c>
      <c r="F46" s="80">
        <f t="shared" si="1"/>
        <v>0.92983000000000005</v>
      </c>
      <c r="G46" s="80">
        <f t="shared" si="2"/>
        <v>0.97632150000000006</v>
      </c>
      <c r="H46" s="7">
        <v>4000</v>
      </c>
      <c r="I46" s="7">
        <f>SUM($H$36:H46)+$D$32</f>
        <v>31000</v>
      </c>
    </row>
    <row r="47" spans="5:9">
      <c r="E47" s="7">
        <v>-8</v>
      </c>
      <c r="F47" s="80">
        <f t="shared" si="1"/>
        <v>0.89452000000000009</v>
      </c>
      <c r="G47" s="80">
        <f t="shared" si="2"/>
        <v>0.93924600000000014</v>
      </c>
      <c r="H47" s="7">
        <v>4000</v>
      </c>
      <c r="I47" s="7">
        <f>SUM($H$36:H47)+$D$32</f>
        <v>35000</v>
      </c>
    </row>
    <row r="48" spans="5:9">
      <c r="E48" s="7">
        <v>-9</v>
      </c>
      <c r="F48" s="80">
        <f t="shared" si="1"/>
        <v>0.85921000000000003</v>
      </c>
      <c r="G48" s="80">
        <f t="shared" si="2"/>
        <v>0.9021705000000001</v>
      </c>
      <c r="H48" s="7">
        <v>4000</v>
      </c>
      <c r="I48" s="7">
        <f>SUM($H$36:H48)+$D$32</f>
        <v>39000</v>
      </c>
    </row>
    <row r="49" spans="5:9">
      <c r="E49" s="7">
        <v>-10</v>
      </c>
      <c r="F49" s="80">
        <f t="shared" si="1"/>
        <v>0.82389999999999997</v>
      </c>
      <c r="G49" s="80">
        <f t="shared" si="2"/>
        <v>0.86509499999999995</v>
      </c>
      <c r="H49" s="7">
        <v>5000</v>
      </c>
      <c r="I49" s="7">
        <f>SUM($H$36:H49)+$D$32</f>
        <v>44000</v>
      </c>
    </row>
    <row r="50" spans="5:9">
      <c r="E50" s="7">
        <v>-11</v>
      </c>
      <c r="F50" s="80">
        <f t="shared" si="1"/>
        <v>0.78859000000000012</v>
      </c>
      <c r="G50" s="80">
        <f t="shared" si="2"/>
        <v>0.82801950000000013</v>
      </c>
      <c r="H50" s="7">
        <v>5000</v>
      </c>
      <c r="I50" s="7">
        <f>SUM($H$36:H50)+$D$32</f>
        <v>49000</v>
      </c>
    </row>
    <row r="51" spans="5:9">
      <c r="E51" s="81">
        <v>-12</v>
      </c>
      <c r="F51" s="80">
        <f t="shared" si="1"/>
        <v>0.75328000000000006</v>
      </c>
      <c r="G51" s="80">
        <f t="shared" si="2"/>
        <v>0.79094400000000009</v>
      </c>
      <c r="H51" s="7">
        <v>5000</v>
      </c>
      <c r="I51" s="7">
        <f>SUM($H$36:H51)+$D$32</f>
        <v>54000</v>
      </c>
    </row>
    <row r="52" spans="5:9">
      <c r="H52">
        <f>SUM(H36:H51)</f>
        <v>54000</v>
      </c>
    </row>
  </sheetData>
  <sortState ref="K16:K23">
    <sortCondition ref="K16"/>
  </sortState>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K13"/>
  <sheetViews>
    <sheetView tabSelected="1" topLeftCell="D1" workbookViewId="0">
      <selection activeCell="H5" sqref="H5"/>
    </sheetView>
  </sheetViews>
  <sheetFormatPr defaultRowHeight="13.5"/>
  <cols>
    <col min="2" max="2" width="9.75" customWidth="1"/>
    <col min="4" max="4" width="10.5" bestFit="1" customWidth="1"/>
    <col min="5" max="6" width="10.5" style="86" customWidth="1"/>
    <col min="7" max="7" width="10.5" style="52" customWidth="1"/>
    <col min="10" max="10" width="9.375" customWidth="1"/>
  </cols>
  <sheetData>
    <row r="1" spans="1:11">
      <c r="E1" s="85" t="s">
        <v>190</v>
      </c>
      <c r="F1" s="85" t="s">
        <v>187</v>
      </c>
      <c r="G1" s="85" t="s">
        <v>186</v>
      </c>
      <c r="J1" s="52" t="s">
        <v>188</v>
      </c>
    </row>
    <row r="2" spans="1:11">
      <c r="A2" t="s">
        <v>182</v>
      </c>
      <c r="B2">
        <v>3089</v>
      </c>
      <c r="D2" s="16">
        <v>43486</v>
      </c>
      <c r="E2" s="86">
        <v>3182</v>
      </c>
      <c r="F2" s="87">
        <v>3085</v>
      </c>
      <c r="G2" s="52">
        <v>3565</v>
      </c>
      <c r="H2">
        <f>F2^10/E2^10*25</f>
        <v>18.343826718444443</v>
      </c>
      <c r="I2" s="52">
        <f>(G2-E2)/12</f>
        <v>31.916666666666668</v>
      </c>
      <c r="J2" s="52">
        <f>H2+I2</f>
        <v>50.260493385111111</v>
      </c>
    </row>
    <row r="3" spans="1:11">
      <c r="A3" t="s">
        <v>183</v>
      </c>
      <c r="B3">
        <v>3561</v>
      </c>
      <c r="D3" s="16">
        <v>43487</v>
      </c>
      <c r="E3" s="86">
        <v>3147</v>
      </c>
      <c r="F3" s="86">
        <v>3088</v>
      </c>
      <c r="G3" s="52">
        <v>3556</v>
      </c>
      <c r="H3">
        <f t="shared" ref="H3:H5" si="0">F3^10/E3^10*25</f>
        <v>20.689285667598796</v>
      </c>
      <c r="I3" s="52">
        <f t="shared" ref="I3:I5" si="1">(G3-E3)/12</f>
        <v>34.083333333333336</v>
      </c>
      <c r="J3" s="52">
        <f t="shared" ref="J3:J5" si="2">H3+I3</f>
        <v>54.772619000932131</v>
      </c>
    </row>
    <row r="4" spans="1:11">
      <c r="A4" t="s">
        <v>184</v>
      </c>
      <c r="B4">
        <f>3089*0.9</f>
        <v>2780.1</v>
      </c>
      <c r="D4" s="16">
        <v>43488</v>
      </c>
      <c r="E4" s="86">
        <v>3149</v>
      </c>
      <c r="F4" s="86">
        <v>3088</v>
      </c>
      <c r="G4" s="52">
        <v>3552</v>
      </c>
      <c r="H4">
        <f t="shared" si="0"/>
        <v>20.55825832756922</v>
      </c>
      <c r="I4" s="52">
        <f t="shared" si="1"/>
        <v>33.583333333333336</v>
      </c>
      <c r="J4" s="52">
        <f t="shared" si="2"/>
        <v>54.141591660902556</v>
      </c>
      <c r="K4" s="52"/>
    </row>
    <row r="5" spans="1:11">
      <c r="D5" s="16">
        <v>43489</v>
      </c>
      <c r="E5" s="86">
        <v>3154</v>
      </c>
      <c r="F5" s="86">
        <v>3087</v>
      </c>
      <c r="G5" s="52">
        <v>3548</v>
      </c>
      <c r="H5">
        <f t="shared" si="0"/>
        <v>20.169234415664537</v>
      </c>
      <c r="I5" s="52">
        <f t="shared" si="1"/>
        <v>32.833333333333336</v>
      </c>
      <c r="J5" s="52">
        <f t="shared" si="2"/>
        <v>53.002567748997876</v>
      </c>
    </row>
    <row r="6" spans="1:11">
      <c r="A6" t="s">
        <v>185</v>
      </c>
      <c r="B6">
        <f>B2^10*25/(B4*0.98)^10</f>
        <v>87.751420883694834</v>
      </c>
      <c r="I6" s="52"/>
      <c r="J6" s="52"/>
    </row>
    <row r="7" spans="1:11">
      <c r="B7" s="52">
        <f>(B3-B4)/6</f>
        <v>130.15</v>
      </c>
      <c r="I7" s="52"/>
      <c r="J7" s="52"/>
    </row>
    <row r="8" spans="1:11">
      <c r="B8" s="52">
        <f>B6+B7</f>
        <v>217.90142088369484</v>
      </c>
      <c r="I8" s="52"/>
      <c r="J8" s="52"/>
    </row>
    <row r="9" spans="1:11">
      <c r="I9" s="52"/>
      <c r="J9" s="52"/>
    </row>
    <row r="10" spans="1:11">
      <c r="I10" s="52"/>
      <c r="J10" s="52"/>
    </row>
    <row r="11" spans="1:11">
      <c r="I11" s="52"/>
      <c r="J11" s="52"/>
    </row>
    <row r="12" spans="1:11">
      <c r="I12" s="52"/>
      <c r="J12" s="52"/>
    </row>
    <row r="13" spans="1:11">
      <c r="I13" s="52"/>
      <c r="J13" s="52"/>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记录</vt:lpstr>
      <vt:lpstr>交易记录</vt:lpstr>
      <vt:lpstr>定投</vt:lpstr>
      <vt:lpstr>笔记</vt:lpstr>
      <vt:lpstr>古债平衡</vt:lpstr>
      <vt:lpstr>Sheet4</vt: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2019-01-24T10:01:47Z</dcterms:modified>
</cp:coreProperties>
</file>