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300" sheetId="10" r:id="rId7"/>
    <sheet name="500" sheetId="11" r:id="rId8"/>
  </sheets>
  <calcPr calcId="124519"/>
</workbook>
</file>

<file path=xl/calcChain.xml><?xml version="1.0" encoding="utf-8"?>
<calcChain xmlns="http://schemas.openxmlformats.org/spreadsheetml/2006/main">
  <c r="G2" i="11"/>
  <c r="F2"/>
  <c r="E2"/>
  <c r="J3" i="10"/>
  <c r="J4"/>
  <c r="J5"/>
  <c r="J6"/>
  <c r="I3"/>
  <c r="I4"/>
  <c r="I5"/>
  <c r="I6"/>
  <c r="H3"/>
  <c r="H4"/>
  <c r="H5"/>
  <c r="H6"/>
  <c r="J2"/>
  <c r="H2"/>
  <c r="I2"/>
  <c r="B4" l="1"/>
  <c r="B6" s="1"/>
  <c r="E23" i="8"/>
  <c r="I54"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I51" i="3"/>
  <c r="J54" s="1"/>
  <c r="I52"/>
  <c r="I56"/>
  <c r="I53"/>
  <c r="I55"/>
  <c r="M16" i="9"/>
  <c r="J16"/>
  <c r="J17"/>
  <c r="J18"/>
  <c r="J19"/>
  <c r="J20"/>
  <c r="J21"/>
  <c r="J22"/>
  <c r="J23"/>
  <c r="L23"/>
  <c r="L22"/>
  <c r="L21"/>
  <c r="L20"/>
  <c r="L19"/>
  <c r="L18"/>
  <c r="L17"/>
  <c r="L16"/>
  <c r="E40" i="3"/>
  <c r="E41"/>
  <c r="E43"/>
  <c r="J52" l="1"/>
  <c r="J55"/>
  <c r="J53"/>
  <c r="M15" i="9"/>
  <c r="M23"/>
  <c r="M18"/>
  <c r="M17"/>
  <c r="M19"/>
</calcChain>
</file>

<file path=xl/sharedStrings.xml><?xml version="1.0" encoding="utf-8"?>
<sst xmlns="http://schemas.openxmlformats.org/spreadsheetml/2006/main" count="251" uniqueCount="192">
  <si>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</si>
  <si>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</si>
  <si>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</si>
  <si>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</si>
  <si>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</si>
  <si>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</si>
  <si>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</si>
  <si>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</si>
  <si>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</si>
  <si>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</si>
  <si>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</si>
  <si>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</si>
  <si>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</si>
  <si>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</si>
  <si>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</si>
  <si>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</si>
  <si>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</si>
  <si>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</si>
  <si>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</si>
  <si>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</si>
  <si>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</si>
  <si>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</si>
  <si>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</si>
  <si>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</si>
  <si>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</si>
  <si>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</si>
  <si>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</si>
  <si>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</si>
  <si>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</si>
  <si>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</si>
  <si>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</si>
  <si>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</si>
  <si>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</si>
  <si>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</si>
  <si>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</si>
  <si>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</si>
  <si>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</si>
  <si>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</si>
  <si>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</si>
  <si>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</si>
  <si>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</si>
  <si>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</si>
  <si>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</si>
  <si>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</si>
  <si>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</si>
  <si>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</si>
  <si>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</si>
  <si>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</si>
  <si>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</si>
  <si>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</si>
  <si>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</si>
  <si>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</si>
  <si>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</si>
  <si>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</si>
  <si>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</si>
  <si>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</si>
  <si>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</si>
  <si>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</si>
  <si>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</si>
  <si>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</si>
  <si>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</si>
  <si>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</si>
  <si>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</si>
  <si>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</si>
  <si>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</si>
  <si>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</si>
  <si>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</si>
  <si>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</si>
  <si>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</si>
  <si>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</si>
  <si>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</si>
  <si>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</si>
  <si>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</si>
  <si>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</si>
  <si>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</si>
  <si>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</si>
  <si>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</si>
  <si>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</si>
  <si>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</si>
  <si>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</si>
  <si>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</si>
  <si>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</si>
  <si>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</si>
  <si>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</si>
  <si>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</si>
  <si>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</si>
  <si>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</si>
  <si>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</si>
  <si>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</si>
  <si>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</si>
  <si>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</si>
  <si>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</si>
  <si>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</si>
  <si>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</si>
  <si>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</si>
  <si>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</si>
  <si>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</si>
  <si>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</si>
  <si>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</si>
  <si>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</si>
  <si>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</si>
  <si>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</si>
  <si>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</si>
  <si>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</si>
  <si>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</si>
  <si>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</si>
  <si>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</si>
  <si>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</si>
  <si>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</si>
  <si>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</si>
  <si>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</si>
  <si>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</si>
  <si>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</si>
  <si>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</si>
  <si>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</si>
  <si>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</si>
  <si>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</si>
  <si>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</si>
  <si>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</si>
  <si>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</si>
  <si>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</si>
  <si>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</si>
  <si>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</si>
  <si>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</si>
  <si>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</si>
  <si>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</si>
  <si>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</si>
  <si>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</si>
  <si>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</si>
  <si>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</si>
  <si>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</si>
  <si>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</si>
  <si>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</si>
  <si>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</si>
  <si>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</si>
  <si>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</si>
  <si>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</si>
  <si>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</si>
  <si>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</si>
  <si>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</si>
  <si>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</si>
  <si>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</si>
  <si>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</si>
  <si>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</si>
  <si>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</si>
  <si>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</si>
  <si>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</si>
  <si>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</si>
  <si>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</si>
  <si>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</si>
  <si>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</si>
  <si>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</si>
  <si>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</si>
  <si>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</si>
  <si>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</si>
  <si>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</si>
  <si>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</si>
  <si>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</si>
  <si>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</si>
  <si>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</si>
  <si>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</si>
  <si>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</si>
  <si>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</si>
  <si>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</si>
  <si>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</si>
  <si>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</si>
  <si>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</si>
  <si>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</si>
  <si>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</si>
  <si>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</si>
  <si>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</si>
  <si>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</si>
  <si>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</si>
  <si>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</si>
  <si>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</si>
  <si>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</si>
  <si>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</si>
  <si>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</si>
  <si>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</si>
  <si>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</si>
  <si>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</si>
  <si>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</si>
  <si>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</si>
  <si>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</si>
  <si>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</si>
  <si>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</si>
  <si>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</si>
  <si>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</si>
  <si>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广发货币B</t>
    <phoneticPr fontId="1" type="noConversion"/>
  </si>
  <si>
    <t>M5</t>
    <phoneticPr fontId="1" type="noConversion"/>
  </si>
  <si>
    <t>M120</t>
    <phoneticPr fontId="1" type="noConversion"/>
  </si>
  <si>
    <t>广发中证500ETF联接(LOF)</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</si>
</sst>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38.727272727272727</c:v>
                </c:pt>
                <c:pt idx="1">
                  <c:v>44</c:v>
                </c:pt>
                <c:pt idx="2">
                  <c:v>42.909090909090907</c:v>
                </c:pt>
                <c:pt idx="3">
                  <c:v>41.363636363636367</c:v>
                </c:pt>
              </c:numCache>
            </c:numRef>
          </c:val>
        </c:ser>
        <c:marker val="1"/>
        <c:axId val="60060416"/>
        <c:axId val="60062336"/>
      </c:lineChart>
      <c:dateAx>
        <c:axId val="60060416"/>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062336"/>
        <c:crosses val="autoZero"/>
        <c:auto val="1"/>
        <c:lblOffset val="100"/>
        <c:baseTimeUnit val="days"/>
      </c:dateAx>
      <c:valAx>
        <c:axId val="60062336"/>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60060416"/>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438151</xdr:colOff>
      <xdr:row>7</xdr:row>
      <xdr:rowOff>161924</xdr:rowOff>
    </xdr:from>
    <xdr:to>
      <xdr:col>18</xdr:col>
      <xdr:colOff>609601</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6"/>
  <sheetViews>
    <sheetView tabSelected="1" workbookViewId="0">
      <selection activeCell="Q9" sqref="Q9:V9"/>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29.25" thickBot="1">
      <c r="B9" s="42" t="s">
        <v>191</v>
      </c>
      <c r="C9" s="32" t="s">
        <v>94</v>
      </c>
      <c r="D9" s="63"/>
      <c r="E9" s="63"/>
      <c r="F9" s="32"/>
      <c r="I9" s="56"/>
      <c r="P9" s="42"/>
      <c r="Q9" s="38" t="s">
        <v>95</v>
      </c>
      <c r="R9" s="39" t="s">
        <v>96</v>
      </c>
      <c r="S9" s="38" t="s">
        <v>97</v>
      </c>
      <c r="T9" s="39" t="s">
        <v>98</v>
      </c>
      <c r="U9" s="38" t="s">
        <v>99</v>
      </c>
      <c r="V9" s="39" t="s">
        <v>100</v>
      </c>
    </row>
    <row r="10" spans="2:28" s="12" customFormat="1" ht="15.75" customHeight="1" thickBot="1">
      <c r="B10" s="41" t="s">
        <v>93</v>
      </c>
      <c r="C10" s="32" t="s">
        <v>94</v>
      </c>
      <c r="D10" s="63">
        <v>25</v>
      </c>
      <c r="E10" s="63"/>
      <c r="F10" s="32"/>
      <c r="G10" s="37"/>
      <c r="H10" s="35"/>
      <c r="I10" s="57"/>
      <c r="J10" s="35"/>
      <c r="K10" s="35"/>
      <c r="L10" s="35"/>
      <c r="M10" s="35"/>
      <c r="Q10" s="38" t="s">
        <v>95</v>
      </c>
      <c r="R10" s="39" t="s">
        <v>96</v>
      </c>
      <c r="S10" s="38" t="s">
        <v>97</v>
      </c>
      <c r="T10" s="39" t="s">
        <v>98</v>
      </c>
      <c r="U10" s="38" t="s">
        <v>99</v>
      </c>
      <c r="V10" s="39" t="s">
        <v>100</v>
      </c>
    </row>
    <row r="11" spans="2:28" s="12" customFormat="1" ht="16.5">
      <c r="B11" s="32" t="s">
        <v>71</v>
      </c>
      <c r="C11" s="32">
        <v>485011</v>
      </c>
      <c r="D11" s="65">
        <v>1000</v>
      </c>
      <c r="E11" s="65"/>
      <c r="F11" s="32" t="s">
        <v>77</v>
      </c>
      <c r="G11" s="66">
        <v>40406</v>
      </c>
      <c r="H11" s="67">
        <v>1.1000000000000001E-3</v>
      </c>
      <c r="I11" s="68">
        <v>2.5700000000000001E-2</v>
      </c>
      <c r="J11" s="67">
        <v>4.8399999999999999E-2</v>
      </c>
      <c r="K11" s="67">
        <v>9.1800000000000007E-2</v>
      </c>
      <c r="L11" s="67">
        <v>0.13100000000000001</v>
      </c>
      <c r="M11" s="67">
        <v>0.79490000000000005</v>
      </c>
      <c r="N11" s="12" t="s">
        <v>154</v>
      </c>
      <c r="P11" s="36" t="s">
        <v>89</v>
      </c>
    </row>
    <row r="12" spans="2:28" s="12" customFormat="1">
      <c r="B12" s="12" t="s">
        <v>48</v>
      </c>
      <c r="C12" s="32" t="s">
        <v>79</v>
      </c>
      <c r="D12" s="65"/>
      <c r="E12" s="65">
        <v>5144</v>
      </c>
      <c r="F12" s="32" t="s">
        <v>64</v>
      </c>
      <c r="G12" s="37">
        <v>41429</v>
      </c>
      <c r="H12" s="35">
        <v>2.8E-3</v>
      </c>
      <c r="I12" s="57">
        <v>1.37E-2</v>
      </c>
      <c r="J12" s="35">
        <v>4.53E-2</v>
      </c>
      <c r="K12" s="35">
        <v>9.5500000000000002E-2</v>
      </c>
      <c r="L12" s="35">
        <v>0.1108</v>
      </c>
      <c r="M12" s="35">
        <v>0.53739999999999999</v>
      </c>
      <c r="N12" s="12" t="s">
        <v>155</v>
      </c>
      <c r="P12" s="12" t="s">
        <v>82</v>
      </c>
    </row>
    <row r="13" spans="2:28" s="12" customFormat="1">
      <c r="B13" s="12" t="s">
        <v>165</v>
      </c>
      <c r="C13" s="32">
        <v>110018</v>
      </c>
      <c r="D13" s="65"/>
      <c r="E13" s="65"/>
      <c r="F13" s="32"/>
      <c r="G13" s="37"/>
      <c r="H13" s="35"/>
      <c r="I13" s="57"/>
      <c r="J13" s="35"/>
      <c r="K13" s="35"/>
      <c r="L13" s="35"/>
      <c r="M13" s="35"/>
    </row>
    <row r="14" spans="2:28" s="70" customFormat="1" ht="16.5">
      <c r="B14" s="70" t="s">
        <v>45</v>
      </c>
      <c r="C14" s="71" t="s">
        <v>78</v>
      </c>
      <c r="D14" s="72">
        <v>0</v>
      </c>
      <c r="E14" s="72"/>
      <c r="F14" s="71" t="s">
        <v>62</v>
      </c>
      <c r="G14" s="73">
        <v>38833</v>
      </c>
      <c r="H14" s="74">
        <v>2.0999999999999999E-3</v>
      </c>
      <c r="I14" s="75">
        <v>8.3000000000000001E-3</v>
      </c>
      <c r="J14" s="74">
        <v>2.2100000000000002E-2</v>
      </c>
      <c r="K14" s="74">
        <v>5.3699999999999998E-2</v>
      </c>
      <c r="L14" s="74">
        <v>0.1139</v>
      </c>
      <c r="M14" s="74">
        <v>0.5514</v>
      </c>
      <c r="O14" s="70" t="s">
        <v>67</v>
      </c>
      <c r="P14" s="76" t="s">
        <v>86</v>
      </c>
    </row>
    <row r="15" spans="2:28" s="22" customFormat="1" ht="16.5">
      <c r="B15" s="22" t="s">
        <v>47</v>
      </c>
      <c r="C15" s="23" t="s">
        <v>46</v>
      </c>
      <c r="D15" s="53">
        <v>2637</v>
      </c>
      <c r="E15" s="53">
        <v>4152</v>
      </c>
      <c r="F15" s="23" t="s">
        <v>63</v>
      </c>
      <c r="G15" s="24">
        <v>41255</v>
      </c>
      <c r="H15" s="25">
        <v>2.5000000000000001E-3</v>
      </c>
      <c r="I15" s="59">
        <v>1.5900000000000001E-2</v>
      </c>
      <c r="J15" s="25">
        <v>3.4799999999999998E-2</v>
      </c>
      <c r="K15" s="25">
        <v>6.0499999999999998E-2</v>
      </c>
      <c r="L15" s="25">
        <v>8.7099999999999997E-2</v>
      </c>
      <c r="M15" s="25">
        <v>0.39169999999999999</v>
      </c>
      <c r="N15" s="22" t="s">
        <v>44</v>
      </c>
      <c r="O15" s="22" t="s">
        <v>68</v>
      </c>
      <c r="P15" s="31" t="s">
        <v>87</v>
      </c>
    </row>
    <row r="16" spans="2:28" ht="16.5">
      <c r="B16" t="s">
        <v>57</v>
      </c>
      <c r="C16" s="21" t="s">
        <v>53</v>
      </c>
      <c r="D16" s="53">
        <v>5362</v>
      </c>
      <c r="E16" s="53">
        <v>4000</v>
      </c>
      <c r="F16" s="23" t="s">
        <v>72</v>
      </c>
      <c r="G16" s="16">
        <v>41519</v>
      </c>
      <c r="H16" s="17">
        <v>3.0000000000000001E-3</v>
      </c>
      <c r="I16" s="58">
        <v>2.76E-2</v>
      </c>
      <c r="J16" s="17">
        <v>4.7699999999999999E-2</v>
      </c>
      <c r="K16" s="17">
        <v>9.6000000000000002E-2</v>
      </c>
      <c r="L16" s="17">
        <v>0.1229</v>
      </c>
      <c r="M16" s="17">
        <v>0.34060000000000001</v>
      </c>
      <c r="P16" s="31" t="s">
        <v>88</v>
      </c>
    </row>
    <row r="17" spans="2:16" s="22" customFormat="1" ht="16.5">
      <c r="B17" s="43" t="s">
        <v>55</v>
      </c>
      <c r="C17" s="23" t="s">
        <v>54</v>
      </c>
      <c r="D17" s="53">
        <v>1000</v>
      </c>
      <c r="E17" s="53"/>
      <c r="F17" s="23" t="s">
        <v>73</v>
      </c>
      <c r="G17" s="26">
        <v>41341</v>
      </c>
      <c r="H17" s="25">
        <v>2.5000000000000001E-3</v>
      </c>
      <c r="I17" s="59">
        <v>1.84E-2</v>
      </c>
      <c r="J17" s="25">
        <v>3.8300000000000001E-2</v>
      </c>
      <c r="K17" s="25">
        <v>6.8400000000000002E-2</v>
      </c>
      <c r="L17" s="25">
        <v>8.5300000000000001E-2</v>
      </c>
      <c r="M17" s="25">
        <v>0.25140000000000001</v>
      </c>
      <c r="P17" s="31" t="s">
        <v>82</v>
      </c>
    </row>
    <row r="18" spans="2:16" ht="16.5">
      <c r="B18" t="s">
        <v>56</v>
      </c>
      <c r="C18" s="21" t="s">
        <v>58</v>
      </c>
      <c r="D18" s="53">
        <v>2000</v>
      </c>
      <c r="E18" s="53">
        <v>2000</v>
      </c>
      <c r="F18" s="23" t="s">
        <v>74</v>
      </c>
      <c r="G18" s="16">
        <v>41478</v>
      </c>
      <c r="H18" s="17">
        <v>2.7000000000000001E-3</v>
      </c>
      <c r="I18" s="60">
        <v>1.9900000000000001E-2</v>
      </c>
      <c r="J18" s="17">
        <v>3.4799999999999998E-2</v>
      </c>
      <c r="K18" s="17">
        <v>5.3100000000000001E-2</v>
      </c>
      <c r="L18" s="17">
        <v>9.6500000000000002E-2</v>
      </c>
      <c r="M18" s="17">
        <v>0.35639999999999999</v>
      </c>
      <c r="P18" s="31" t="s">
        <v>82</v>
      </c>
    </row>
    <row r="19" spans="2:16" ht="19.5">
      <c r="B19" s="29" t="s">
        <v>80</v>
      </c>
      <c r="C19" s="21" t="s">
        <v>59</v>
      </c>
      <c r="D19" s="53"/>
      <c r="E19" s="53"/>
      <c r="F19" s="23" t="s">
        <v>75</v>
      </c>
      <c r="G19" s="16">
        <v>42268</v>
      </c>
      <c r="H19" s="17">
        <v>0</v>
      </c>
      <c r="I19" s="58">
        <v>1.8499999999999999E-2</v>
      </c>
      <c r="J19" s="17">
        <v>3.9699999999999999E-2</v>
      </c>
      <c r="K19" s="17">
        <v>6.9000000000000006E-2</v>
      </c>
      <c r="L19" s="17">
        <v>0.11600000000000001</v>
      </c>
      <c r="M19" s="18">
        <v>0.13619999999999999</v>
      </c>
      <c r="O19" s="27"/>
      <c r="P19" s="31" t="s">
        <v>92</v>
      </c>
    </row>
    <row r="20" spans="2:16" ht="16.5">
      <c r="B20" s="21" t="s">
        <v>70</v>
      </c>
      <c r="C20" s="21" t="s">
        <v>69</v>
      </c>
      <c r="D20" s="53"/>
      <c r="E20" s="53"/>
      <c r="F20" s="23" t="s">
        <v>76</v>
      </c>
      <c r="G20" s="28">
        <v>42744</v>
      </c>
      <c r="H20" s="18">
        <v>4.7999999999999996E-3</v>
      </c>
      <c r="I20" s="60">
        <v>0.02</v>
      </c>
      <c r="J20" s="18">
        <v>3.0300000000000001E-2</v>
      </c>
      <c r="K20" s="18">
        <v>4.9799999999999997E-2</v>
      </c>
      <c r="P20" s="31" t="s">
        <v>82</v>
      </c>
    </row>
    <row r="21" spans="2:16" ht="14.25">
      <c r="B21" s="46" t="s">
        <v>120</v>
      </c>
      <c r="C21" s="21" t="s">
        <v>106</v>
      </c>
      <c r="D21" s="53">
        <v>1200</v>
      </c>
      <c r="E21" s="53">
        <v>2000</v>
      </c>
      <c r="N21" t="s">
        <v>153</v>
      </c>
      <c r="P21" s="47" t="s">
        <v>121</v>
      </c>
    </row>
    <row r="22" spans="2:16" ht="14.25">
      <c r="B22" s="21" t="s">
        <v>167</v>
      </c>
      <c r="C22" s="21" t="s">
        <v>166</v>
      </c>
      <c r="D22" s="53"/>
      <c r="E22" s="53"/>
      <c r="P22" s="47"/>
    </row>
    <row r="23" spans="2:16" ht="14.25">
      <c r="B23" s="21" t="s">
        <v>156</v>
      </c>
      <c r="C23" s="21" t="s">
        <v>157</v>
      </c>
      <c r="D23" s="53">
        <v>1000</v>
      </c>
      <c r="E23" s="53"/>
      <c r="P23" s="47"/>
    </row>
    <row r="24" spans="2:16">
      <c r="B24" t="s">
        <v>160</v>
      </c>
      <c r="C24" s="21" t="s">
        <v>159</v>
      </c>
      <c r="E24" s="53">
        <v>0</v>
      </c>
    </row>
    <row r="25" spans="2:16">
      <c r="B25" s="21" t="s">
        <v>188</v>
      </c>
      <c r="C25" s="21">
        <v>270014</v>
      </c>
      <c r="E25" s="53"/>
    </row>
    <row r="26" spans="2:16">
      <c r="B26" t="s">
        <v>163</v>
      </c>
      <c r="D26" s="53">
        <v>10000</v>
      </c>
      <c r="E26" s="53"/>
    </row>
    <row r="27" spans="2:16">
      <c r="B27" t="s">
        <v>150</v>
      </c>
      <c r="E27" s="53">
        <v>0</v>
      </c>
    </row>
    <row r="28" spans="2:16">
      <c r="I28" s="58"/>
      <c r="J28" s="17"/>
      <c r="K28" s="17"/>
    </row>
    <row r="39" spans="2:9">
      <c r="B39" s="10"/>
      <c r="C39" s="10" t="s">
        <v>15</v>
      </c>
      <c r="D39" s="10" t="s">
        <v>16</v>
      </c>
      <c r="E39" s="10" t="s">
        <v>32</v>
      </c>
      <c r="F39" s="10" t="s">
        <v>17</v>
      </c>
      <c r="G39" s="10" t="s">
        <v>18</v>
      </c>
    </row>
    <row r="40" spans="2:9">
      <c r="B40" s="8" t="s">
        <v>21</v>
      </c>
      <c r="C40" s="8">
        <v>501029</v>
      </c>
      <c r="D40" s="8">
        <v>0.89400000000000002</v>
      </c>
      <c r="E40" s="8">
        <f>D40*1.05</f>
        <v>0.93870000000000009</v>
      </c>
      <c r="F40" s="8">
        <v>19500</v>
      </c>
      <c r="G40" s="62">
        <v>17550</v>
      </c>
    </row>
    <row r="41" spans="2:9">
      <c r="B41" s="8" t="s">
        <v>20</v>
      </c>
      <c r="C41" s="8">
        <v>159905</v>
      </c>
      <c r="D41" s="8">
        <v>1.381</v>
      </c>
      <c r="E41" s="8">
        <f>D41*1.05</f>
        <v>1.4500500000000001</v>
      </c>
      <c r="F41" s="8">
        <v>7500</v>
      </c>
      <c r="G41" s="62">
        <v>10380</v>
      </c>
      <c r="I41"/>
    </row>
    <row r="42" spans="2:9">
      <c r="B42" s="8" t="s">
        <v>24</v>
      </c>
      <c r="C42" s="8">
        <v>510880</v>
      </c>
      <c r="D42" s="8"/>
      <c r="E42" s="8"/>
      <c r="F42" s="8"/>
      <c r="G42" s="62">
        <v>0</v>
      </c>
      <c r="I42"/>
    </row>
    <row r="43" spans="2:9">
      <c r="B43" s="8" t="s">
        <v>25</v>
      </c>
      <c r="C43" s="8">
        <v>510900</v>
      </c>
      <c r="D43" s="8">
        <v>1.177</v>
      </c>
      <c r="E43" s="8">
        <f>D43*1.05</f>
        <v>1.2358500000000001</v>
      </c>
      <c r="F43" s="8">
        <v>10000</v>
      </c>
      <c r="G43" s="62">
        <v>11770</v>
      </c>
      <c r="I43"/>
    </row>
    <row r="44" spans="2:9">
      <c r="I44"/>
    </row>
    <row r="45" spans="2:9">
      <c r="I45"/>
    </row>
    <row r="46" spans="2:9">
      <c r="I46"/>
    </row>
    <row r="50" spans="8:11">
      <c r="H50" s="7"/>
      <c r="I50" s="62"/>
      <c r="J50" s="7" t="s">
        <v>139</v>
      </c>
    </row>
    <row r="51" spans="8:11">
      <c r="H51" s="7" t="s">
        <v>140</v>
      </c>
      <c r="I51" s="78">
        <f>SUM(I52:I56)</f>
        <v>90088</v>
      </c>
      <c r="J51" s="7"/>
    </row>
    <row r="52" spans="8:11">
      <c r="H52" s="7" t="s">
        <v>137</v>
      </c>
      <c r="I52" s="78">
        <f>SUM(D14:E23)</f>
        <v>25351</v>
      </c>
      <c r="J52" s="69">
        <f>I52/I51</f>
        <v>0.28140262854098214</v>
      </c>
      <c r="K52">
        <v>5</v>
      </c>
    </row>
    <row r="53" spans="8:11">
      <c r="H53" s="7" t="s">
        <v>138</v>
      </c>
      <c r="I53" s="78">
        <f>SUM(D6:E12)</f>
        <v>11037</v>
      </c>
      <c r="J53" s="69">
        <f>I53/I51</f>
        <v>0.12251354231418168</v>
      </c>
      <c r="K53">
        <v>2</v>
      </c>
    </row>
    <row r="54" spans="8:11">
      <c r="H54" s="7" t="s">
        <v>158</v>
      </c>
      <c r="I54" s="78">
        <f>SUM(D2:E5)</f>
        <v>4000</v>
      </c>
      <c r="J54" s="69">
        <f>I54/I51</f>
        <v>4.4401030103898412E-2</v>
      </c>
      <c r="K54">
        <v>1</v>
      </c>
    </row>
    <row r="55" spans="8:11">
      <c r="H55" s="7" t="s">
        <v>141</v>
      </c>
      <c r="I55" s="83">
        <f>SUM(G40:G43)</f>
        <v>39700</v>
      </c>
      <c r="J55" s="69">
        <f>I55/I51</f>
        <v>0.4406802237811917</v>
      </c>
      <c r="K55">
        <v>8</v>
      </c>
    </row>
    <row r="56" spans="8:11">
      <c r="H56" s="81" t="s">
        <v>168</v>
      </c>
      <c r="I56" s="78">
        <f>SUM(D24:D26)</f>
        <v>10000</v>
      </c>
      <c r="J56" s="7"/>
    </row>
  </sheetData>
  <phoneticPr fontId="1" type="noConversion"/>
  <hyperlinks>
    <hyperlink ref="B21"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8" t="s">
        <v>117</v>
      </c>
      <c r="F28" s="88"/>
      <c r="G28" s="88"/>
      <c r="H28" s="88"/>
      <c r="I28" s="88"/>
      <c r="J28" s="88"/>
      <c r="K28" s="8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K13"/>
  <sheetViews>
    <sheetView topLeftCell="D1" workbookViewId="0">
      <selection activeCell="K1" sqref="K1"/>
    </sheetView>
  </sheetViews>
  <sheetFormatPr defaultRowHeight="13.5"/>
  <cols>
    <col min="2" max="2" width="9.75" customWidth="1"/>
    <col min="4" max="4" width="10.5" bestFit="1" customWidth="1"/>
    <col min="5" max="6" width="10.5" style="86" customWidth="1"/>
    <col min="7" max="7" width="10.5" style="52" customWidth="1"/>
    <col min="8" max="8" width="9.375" customWidth="1"/>
    <col min="10" max="10" width="9.375" customWidth="1"/>
  </cols>
  <sheetData>
    <row r="1" spans="1:11">
      <c r="E1" s="85" t="s">
        <v>189</v>
      </c>
      <c r="F1" s="85" t="s">
        <v>190</v>
      </c>
      <c r="G1" s="85" t="s">
        <v>186</v>
      </c>
      <c r="J1" s="52" t="s">
        <v>187</v>
      </c>
    </row>
    <row r="2" spans="1:11">
      <c r="A2" t="s">
        <v>182</v>
      </c>
      <c r="B2">
        <v>3089</v>
      </c>
      <c r="D2" s="16">
        <v>43486</v>
      </c>
      <c r="E2" s="86">
        <v>3182</v>
      </c>
      <c r="F2" s="87">
        <v>3225</v>
      </c>
      <c r="G2" s="52">
        <v>3565</v>
      </c>
      <c r="H2" s="52">
        <f>F2-E2</f>
        <v>43</v>
      </c>
      <c r="I2" s="52">
        <f>(G2-E2)</f>
        <v>383</v>
      </c>
      <c r="J2" s="52">
        <f>(H2+I2)/11</f>
        <v>38.727272727272727</v>
      </c>
    </row>
    <row r="3" spans="1:11">
      <c r="A3" t="s">
        <v>183</v>
      </c>
      <c r="B3">
        <v>3561</v>
      </c>
      <c r="D3" s="16">
        <v>43487</v>
      </c>
      <c r="E3" s="86">
        <v>3147</v>
      </c>
      <c r="F3" s="86">
        <v>3222</v>
      </c>
      <c r="G3" s="52">
        <v>3556</v>
      </c>
      <c r="H3" s="52">
        <f t="shared" ref="H3:H6" si="0">F3-E3</f>
        <v>75</v>
      </c>
      <c r="I3" s="52">
        <f t="shared" ref="I3:I6" si="1">(G3-E3)</f>
        <v>409</v>
      </c>
      <c r="J3" s="52">
        <f t="shared" ref="J3:J6" si="2">(H3+I3)/11</f>
        <v>44</v>
      </c>
    </row>
    <row r="4" spans="1:11">
      <c r="A4" t="s">
        <v>184</v>
      </c>
      <c r="B4">
        <f>3089*0.9</f>
        <v>2780.1</v>
      </c>
      <c r="D4" s="16">
        <v>43488</v>
      </c>
      <c r="E4" s="86">
        <v>3149</v>
      </c>
      <c r="F4" s="86">
        <v>3218</v>
      </c>
      <c r="G4" s="52">
        <v>3552</v>
      </c>
      <c r="H4" s="52">
        <f t="shared" si="0"/>
        <v>69</v>
      </c>
      <c r="I4" s="52">
        <f t="shared" si="1"/>
        <v>403</v>
      </c>
      <c r="J4" s="52">
        <f t="shared" si="2"/>
        <v>42.909090909090907</v>
      </c>
      <c r="K4" s="52"/>
    </row>
    <row r="5" spans="1:11">
      <c r="D5" s="16">
        <v>43489</v>
      </c>
      <c r="E5" s="86">
        <v>3154</v>
      </c>
      <c r="F5" s="86">
        <v>3215</v>
      </c>
      <c r="G5" s="52">
        <v>3548</v>
      </c>
      <c r="H5" s="52">
        <f t="shared" si="0"/>
        <v>61</v>
      </c>
      <c r="I5" s="52">
        <f t="shared" si="1"/>
        <v>394</v>
      </c>
      <c r="J5" s="52">
        <f t="shared" si="2"/>
        <v>41.363636363636367</v>
      </c>
    </row>
    <row r="6" spans="1:11">
      <c r="A6" t="s">
        <v>185</v>
      </c>
      <c r="B6">
        <f>B2^10*25/(B4*0.98)^10</f>
        <v>87.751420883694834</v>
      </c>
      <c r="D6" s="16">
        <v>43490</v>
      </c>
      <c r="E6" s="86">
        <v>3161</v>
      </c>
      <c r="F6" s="86">
        <v>3213</v>
      </c>
      <c r="G6" s="52">
        <v>3544</v>
      </c>
      <c r="H6" s="52">
        <f t="shared" si="0"/>
        <v>52</v>
      </c>
      <c r="I6" s="52">
        <f t="shared" si="1"/>
        <v>383</v>
      </c>
      <c r="J6" s="52">
        <f t="shared" si="2"/>
        <v>39.545454545454547</v>
      </c>
    </row>
    <row r="7" spans="1:11">
      <c r="B7" s="52">
        <f>(B3-B4)/6</f>
        <v>130.15</v>
      </c>
      <c r="I7" s="52"/>
      <c r="J7" s="52"/>
    </row>
    <row r="8" spans="1:11">
      <c r="B8" s="52">
        <f>B6+B7</f>
        <v>217.90142088369484</v>
      </c>
      <c r="I8" s="52"/>
      <c r="J8" s="52"/>
    </row>
    <row r="9" spans="1:11">
      <c r="I9" s="52"/>
      <c r="J9" s="52"/>
    </row>
    <row r="10" spans="1:11">
      <c r="I10" s="52"/>
      <c r="J10" s="52"/>
    </row>
    <row r="11" spans="1:11">
      <c r="I11" s="52"/>
      <c r="J11" s="52"/>
    </row>
    <row r="12" spans="1:11">
      <c r="I12" s="52"/>
      <c r="J12" s="52"/>
    </row>
    <row r="13" spans="1:11">
      <c r="I13" s="52"/>
      <c r="J13" s="52"/>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H2"/>
  <sheetViews>
    <sheetView workbookViewId="0">
      <selection activeCell="H1" sqref="H1"/>
    </sheetView>
  </sheetViews>
  <sheetFormatPr defaultRowHeight="13.5"/>
  <cols>
    <col min="1" max="1" width="12.125" customWidth="1"/>
    <col min="2" max="4" width="9.5" bestFit="1" customWidth="1"/>
  </cols>
  <sheetData>
    <row r="1" spans="1:8" ht="14.25">
      <c r="B1" s="85" t="s">
        <v>189</v>
      </c>
      <c r="C1" s="85" t="s">
        <v>190</v>
      </c>
      <c r="D1" s="85" t="s">
        <v>186</v>
      </c>
      <c r="G1" s="52" t="s">
        <v>187</v>
      </c>
      <c r="H1" s="47">
        <v>2903</v>
      </c>
    </row>
    <row r="2" spans="1:8">
      <c r="A2" s="16">
        <v>43491</v>
      </c>
      <c r="B2" s="86">
        <v>4330</v>
      </c>
      <c r="C2" s="87">
        <v>4523</v>
      </c>
      <c r="D2" s="52">
        <v>5180</v>
      </c>
      <c r="E2" s="52">
        <f>(C2-B2)</f>
        <v>193</v>
      </c>
      <c r="F2" s="52">
        <f>(D2-B2)</f>
        <v>850</v>
      </c>
      <c r="G2" s="52">
        <f>(E2+F2)/17</f>
        <v>61.352941176470587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记录</vt:lpstr>
      <vt:lpstr>交易记录</vt:lpstr>
      <vt:lpstr>定投</vt:lpstr>
      <vt:lpstr>笔记</vt:lpstr>
      <vt:lpstr>古债平衡</vt:lpstr>
      <vt:lpstr>Sheet4</vt:lpstr>
      <vt:lpstr>300</vt:lpstr>
      <vt:lpstr>500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2019-01-26T04:00:48Z</dcterms:modified>
</cp:coreProperties>
</file>