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51e3d30d34dd78/Documents/GitHub/Advanced-Excel-Portfolio-Projects/Project 3 - Toy store Analysis/"/>
    </mc:Choice>
  </mc:AlternateContent>
  <xr:revisionPtr revIDLastSave="133" documentId="14_{2157725C-152C-4EF5-9344-27A4A09564CB}" xr6:coauthVersionLast="47" xr6:coauthVersionMax="47" xr10:uidLastSave="{925CB19C-820F-43AC-B7A1-8B3AB4285294}"/>
  <workbookProtection lockStructure="1"/>
  <bookViews>
    <workbookView xWindow="-108" yWindow="-108" windowWidth="23256" windowHeight="12576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rentMonth">'Data Prep'!$B$9</definedName>
    <definedName name="Current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I2" i="22" s="1"/>
  <c r="B9" i="22" l="1"/>
  <c r="B13" i="22" s="1"/>
  <c r="E6" i="23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N11" i="22" l="1"/>
  <c r="K4" i="22"/>
  <c r="K12" i="22"/>
  <c r="K5" i="22"/>
  <c r="K13" i="22"/>
  <c r="K6" i="22"/>
  <c r="K14" i="22"/>
  <c r="K3" i="22"/>
  <c r="K8" i="22"/>
  <c r="K7" i="22"/>
  <c r="AB21" i="22"/>
  <c r="AB13" i="22"/>
  <c r="N3" i="22"/>
  <c r="AB4" i="22"/>
  <c r="AB19" i="22"/>
  <c r="AB6" i="22"/>
  <c r="AB34" i="22"/>
  <c r="AB27" i="22"/>
  <c r="N4" i="22"/>
  <c r="AB5" i="22"/>
  <c r="AB8" i="22"/>
  <c r="AB3" i="22"/>
  <c r="AB7" i="22"/>
  <c r="AB9" i="22"/>
  <c r="AB16" i="22"/>
  <c r="AB29" i="22"/>
  <c r="AB20" i="22"/>
  <c r="AB35" i="22"/>
  <c r="N6" i="22"/>
  <c r="AB30" i="22"/>
  <c r="AB15" i="22"/>
  <c r="AB17" i="22"/>
  <c r="AB24" i="22"/>
  <c r="AB36" i="22"/>
  <c r="AB11" i="22"/>
  <c r="AB12" i="22"/>
  <c r="AB22" i="22"/>
  <c r="N5" i="22"/>
  <c r="AB23" i="22"/>
  <c r="AB25" i="22"/>
  <c r="AB32" i="22"/>
  <c r="N9" i="22"/>
  <c r="N7" i="22"/>
  <c r="AB18" i="22"/>
  <c r="AB33" i="22"/>
  <c r="N12" i="22"/>
  <c r="AB31" i="22"/>
  <c r="AB14" i="22"/>
  <c r="AB26" i="22"/>
  <c r="N10" i="22"/>
  <c r="N8" i="22"/>
  <c r="AB28" i="22"/>
  <c r="AB10" i="22"/>
  <c r="B11" i="22"/>
  <c r="I6" i="22"/>
  <c r="I14" i="22"/>
  <c r="I7" i="22"/>
  <c r="I9" i="22"/>
  <c r="J12" i="22"/>
  <c r="I3" i="22"/>
  <c r="I13" i="22"/>
  <c r="I8" i="22"/>
  <c r="J13" i="22"/>
  <c r="J14" i="22"/>
  <c r="I11" i="22"/>
  <c r="I12" i="22"/>
  <c r="I10" i="22"/>
  <c r="I4" i="22"/>
  <c r="I5" i="22"/>
  <c r="B12" i="22"/>
  <c r="E3" i="22"/>
  <c r="E2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O10" i="22" l="1"/>
  <c r="P10" i="22" s="1"/>
  <c r="O7" i="22"/>
  <c r="P7" i="22" s="1"/>
  <c r="O9" i="22"/>
  <c r="P9" i="22" s="1"/>
  <c r="O11" i="22"/>
  <c r="P11" i="22" s="1"/>
  <c r="O4" i="22"/>
  <c r="O12" i="22"/>
  <c r="O5" i="22"/>
  <c r="P5" i="22" s="1"/>
  <c r="O6" i="22"/>
  <c r="P6" i="22" s="1"/>
  <c r="O3" i="22"/>
  <c r="P3" i="22" s="1"/>
  <c r="O8" i="22"/>
  <c r="P8" i="22" s="1"/>
  <c r="AC9" i="22"/>
  <c r="AD9" i="22" s="1"/>
  <c r="AC36" i="22"/>
  <c r="AD36" i="22" s="1"/>
  <c r="AC15" i="22"/>
  <c r="AD15" i="22" s="1"/>
  <c r="AC28" i="22"/>
  <c r="AD28" i="22" s="1"/>
  <c r="AC5" i="22"/>
  <c r="AD5" i="22" s="1"/>
  <c r="AC18" i="22"/>
  <c r="AD18" i="22" s="1"/>
  <c r="AC11" i="22"/>
  <c r="AD11" i="22" s="1"/>
  <c r="AC22" i="22"/>
  <c r="AD22" i="22" s="1"/>
  <c r="AC30" i="22"/>
  <c r="AD30" i="22" s="1"/>
  <c r="AC14" i="22"/>
  <c r="AD14" i="22" s="1"/>
  <c r="AC4" i="22"/>
  <c r="AD4" i="22" s="1"/>
  <c r="AC10" i="22"/>
  <c r="AD10" i="22" s="1"/>
  <c r="AC35" i="22"/>
  <c r="AD35" i="22" s="1"/>
  <c r="AC24" i="22"/>
  <c r="AD24" i="22" s="1"/>
  <c r="AC6" i="22"/>
  <c r="AD6" i="22" s="1"/>
  <c r="AC32" i="22"/>
  <c r="AD32" i="22" s="1"/>
  <c r="AC16" i="22"/>
  <c r="AD16" i="22" s="1"/>
  <c r="AC21" i="22"/>
  <c r="AD21" i="22" s="1"/>
  <c r="AC13" i="22"/>
  <c r="AD13" i="22" s="1"/>
  <c r="AC3" i="22"/>
  <c r="AD3" i="22" s="1"/>
  <c r="AC20" i="22"/>
  <c r="AD20" i="22" s="1"/>
  <c r="AC12" i="22"/>
  <c r="AD12" i="22" s="1"/>
  <c r="AC33" i="22"/>
  <c r="AD33" i="22" s="1"/>
  <c r="AC26" i="22"/>
  <c r="AD26" i="22" s="1"/>
  <c r="AC23" i="22"/>
  <c r="AD23" i="22" s="1"/>
  <c r="AC29" i="22"/>
  <c r="AD29" i="22" s="1"/>
  <c r="AC17" i="22"/>
  <c r="AD17" i="22" s="1"/>
  <c r="AC31" i="22"/>
  <c r="AD31" i="22" s="1"/>
  <c r="AC8" i="22"/>
  <c r="AD8" i="22" s="1"/>
  <c r="AC7" i="22"/>
  <c r="AD7" i="22" s="1"/>
  <c r="AC34" i="22"/>
  <c r="AD34" i="22" s="1"/>
  <c r="AC27" i="22"/>
  <c r="AD27" i="22" s="1"/>
  <c r="AC25" i="22"/>
  <c r="AD25" i="22" s="1"/>
  <c r="AC19" i="22"/>
  <c r="AD19" i="22" s="1"/>
  <c r="Q6" i="22"/>
  <c r="Q11" i="22"/>
  <c r="Q9" i="22"/>
  <c r="P4" i="22"/>
  <c r="P12" i="22"/>
  <c r="Q5" i="22"/>
  <c r="Q7" i="22"/>
  <c r="Q8" i="22"/>
  <c r="Q3" i="22"/>
  <c r="Q10" i="22"/>
  <c r="Q12" i="22"/>
  <c r="Q4" i="22"/>
  <c r="E5" i="22"/>
  <c r="C18" i="23" s="1"/>
  <c r="E4" i="22"/>
  <c r="E6" i="22" s="1"/>
  <c r="B18" i="23" s="1"/>
  <c r="J2" i="22"/>
  <c r="J11" i="22" s="1"/>
  <c r="K11" i="22" s="1"/>
  <c r="AF5" i="22" l="1"/>
  <c r="AF24" i="22"/>
  <c r="AE24" i="22"/>
  <c r="AE7" i="22"/>
  <c r="AE10" i="22"/>
  <c r="AF10" i="22"/>
  <c r="AE28" i="22"/>
  <c r="AF28" i="22"/>
  <c r="AE14" i="22"/>
  <c r="AF14" i="22"/>
  <c r="AF31" i="22"/>
  <c r="AF35" i="22"/>
  <c r="AE35" i="22"/>
  <c r="AF36" i="22"/>
  <c r="AF25" i="22"/>
  <c r="AE25" i="22"/>
  <c r="AF9" i="22"/>
  <c r="AE9" i="22"/>
  <c r="AF18" i="22"/>
  <c r="AE18" i="22"/>
  <c r="AF22" i="22"/>
  <c r="AF20" i="22"/>
  <c r="AE27" i="22"/>
  <c r="AE26" i="22"/>
  <c r="AF26" i="22"/>
  <c r="AF32" i="22"/>
  <c r="AE32" i="22"/>
  <c r="AE33" i="22"/>
  <c r="AF33" i="22"/>
  <c r="AF11" i="22"/>
  <c r="AE11" i="22"/>
  <c r="AF13" i="22"/>
  <c r="AF23" i="22"/>
  <c r="AF8" i="22"/>
  <c r="AE16" i="22"/>
  <c r="AE3" i="22"/>
  <c r="AE5" i="22"/>
  <c r="AE15" i="22"/>
  <c r="AE30" i="22"/>
  <c r="AE22" i="22"/>
  <c r="AE36" i="22"/>
  <c r="AF30" i="22"/>
  <c r="AF27" i="22"/>
  <c r="AE12" i="22"/>
  <c r="AF34" i="22"/>
  <c r="AF3" i="22"/>
  <c r="AF7" i="22"/>
  <c r="AE4" i="22"/>
  <c r="AF6" i="22"/>
  <c r="AE6" i="22"/>
  <c r="AF29" i="22"/>
  <c r="AF16" i="22"/>
  <c r="AF12" i="22"/>
  <c r="J10" i="22"/>
  <c r="K10" i="22" s="1"/>
  <c r="J6" i="22"/>
  <c r="J5" i="22"/>
  <c r="AE23" i="22"/>
  <c r="AE8" i="22"/>
  <c r="AE17" i="22"/>
  <c r="AF4" i="22"/>
  <c r="AE21" i="22"/>
  <c r="AF15" i="22"/>
  <c r="AE29" i="22"/>
  <c r="AE19" i="22"/>
  <c r="AE31" i="22"/>
  <c r="AF17" i="22"/>
  <c r="AF21" i="22"/>
  <c r="AF19" i="22"/>
  <c r="AE34" i="22"/>
  <c r="AE20" i="22"/>
  <c r="AE13" i="22"/>
  <c r="T4" i="22"/>
  <c r="U4" i="22" s="1"/>
  <c r="V4" i="22"/>
  <c r="T7" i="22"/>
  <c r="U7" i="22" s="1"/>
  <c r="W9" i="22"/>
  <c r="V12" i="22"/>
  <c r="W7" i="22"/>
  <c r="T8" i="22"/>
  <c r="U8" i="22" s="1"/>
  <c r="W3" i="22"/>
  <c r="V9" i="22"/>
  <c r="W4" i="22"/>
  <c r="V7" i="22"/>
  <c r="T10" i="22"/>
  <c r="U10" i="22" s="1"/>
  <c r="W12" i="22"/>
  <c r="V10" i="22"/>
  <c r="W10" i="22"/>
  <c r="W6" i="22"/>
  <c r="T5" i="22"/>
  <c r="U5" i="22" s="1"/>
  <c r="V3" i="22"/>
  <c r="V5" i="22"/>
  <c r="W5" i="22"/>
  <c r="V8" i="22"/>
  <c r="T11" i="22"/>
  <c r="U11" i="22" s="1"/>
  <c r="T3" i="22"/>
  <c r="U3" i="22" s="1"/>
  <c r="V6" i="22"/>
  <c r="T9" i="22"/>
  <c r="U9" i="22" s="1"/>
  <c r="W11" i="22"/>
  <c r="T12" i="22"/>
  <c r="U12" i="22" s="1"/>
  <c r="T6" i="22"/>
  <c r="U6" i="22" s="1"/>
  <c r="W8" i="22"/>
  <c r="V11" i="22"/>
  <c r="J4" i="22"/>
  <c r="J7" i="22"/>
  <c r="J3" i="22"/>
  <c r="J8" i="22"/>
  <c r="J9" i="22"/>
  <c r="K9" i="22" s="1"/>
  <c r="AK12" i="22" l="1"/>
  <c r="S27" i="23" s="1"/>
  <c r="AJ12" i="22"/>
  <c r="AI13" i="22"/>
  <c r="AI14" i="22"/>
  <c r="Q29" i="23" s="1"/>
  <c r="AI15" i="22"/>
  <c r="Q30" i="23" s="1"/>
  <c r="AI16" i="22"/>
  <c r="AI12" i="22"/>
  <c r="Q27" i="23" s="1"/>
  <c r="Y3" i="22"/>
  <c r="X3" i="22"/>
  <c r="Y11" i="22"/>
  <c r="X11" i="22"/>
  <c r="X9" i="22"/>
  <c r="Y9" i="22"/>
  <c r="Y5" i="22"/>
  <c r="X5" i="22"/>
  <c r="X4" i="22"/>
  <c r="Y4" i="22"/>
  <c r="Y8" i="22"/>
  <c r="X8" i="22"/>
  <c r="Y6" i="22"/>
  <c r="X6" i="22"/>
  <c r="X10" i="22"/>
  <c r="Y10" i="22"/>
  <c r="X12" i="22"/>
  <c r="Y12" i="22"/>
  <c r="Y7" i="22"/>
  <c r="X7" i="22"/>
  <c r="AI3" i="22"/>
  <c r="Q13" i="23" s="1"/>
  <c r="AJ7" i="22"/>
  <c r="R17" i="23" s="1"/>
  <c r="AK16" i="22"/>
  <c r="S31" i="23" s="1"/>
  <c r="R27" i="23"/>
  <c r="AJ14" i="22"/>
  <c r="R29" i="23" s="1"/>
  <c r="AI7" i="22"/>
  <c r="Q17" i="23" s="1"/>
  <c r="AJ13" i="22"/>
  <c r="R28" i="23" s="1"/>
  <c r="AJ16" i="22"/>
  <c r="R31" i="23" s="1"/>
  <c r="AJ6" i="22"/>
  <c r="R16" i="23" s="1"/>
  <c r="AK15" i="22"/>
  <c r="S30" i="23" s="1"/>
  <c r="AK14" i="22"/>
  <c r="S29" i="23" s="1"/>
  <c r="Q28" i="23"/>
  <c r="AK6" i="22"/>
  <c r="S16" i="23" s="1"/>
  <c r="Q31" i="23"/>
  <c r="AK5" i="22"/>
  <c r="S15" i="23" s="1"/>
  <c r="AK3" i="22"/>
  <c r="S13" i="23" s="1"/>
  <c r="AI4" i="22"/>
  <c r="Q14" i="23" s="1"/>
  <c r="AI5" i="22"/>
  <c r="Q15" i="23" s="1"/>
  <c r="AK13" i="22"/>
  <c r="S28" i="23" s="1"/>
  <c r="AI6" i="22"/>
  <c r="Q16" i="23" s="1"/>
  <c r="AJ4" i="22"/>
  <c r="R14" i="23" s="1"/>
  <c r="AJ3" i="22"/>
  <c r="R13" i="23" s="1"/>
  <c r="AJ15" i="22"/>
  <c r="R30" i="23" s="1"/>
  <c r="AK4" i="22"/>
  <c r="S14" i="23" s="1"/>
  <c r="AJ5" i="22"/>
  <c r="R15" i="23" s="1"/>
  <c r="AK7" i="22"/>
  <c r="S17" i="23" s="1"/>
  <c r="S18" i="23" l="1"/>
  <c r="S32" i="23"/>
</calcChain>
</file>

<file path=xl/sharedStrings.xml><?xml version="1.0" encoding="utf-8"?>
<sst xmlns="http://schemas.openxmlformats.org/spreadsheetml/2006/main" count="26863" uniqueCount="128">
  <si>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</si>
  <si>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</si>
  <si>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</si>
  <si>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</si>
  <si>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</si>
  <si>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</si>
  <si>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</si>
  <si>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</si>
  <si>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</si>
  <si>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</si>
  <si>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</si>
  <si>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</si>
  <si>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</si>
  <si>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</si>
  <si>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</si>
  <si>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</si>
  <si>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</si>
  <si>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</si>
  <si>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</si>
  <si>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</si>
  <si>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</si>
  <si>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</si>
  <si>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</si>
  <si>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</si>
  <si>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</si>
  <si>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</si>
  <si>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</si>
  <si>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</si>
  <si>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</si>
  <si>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</si>
  <si>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</si>
  <si>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</si>
  <si>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</si>
  <si>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</si>
  <si>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</si>
  <si>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</si>
  <si>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</si>
  <si>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</si>
  <si>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</si>
  <si>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</si>
  <si>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</si>
  <si>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</si>
  <si>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</si>
  <si>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</si>
  <si>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</si>
  <si>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</si>
  <si>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</si>
  <si>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</si>
  <si>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</si>
  <si>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</si>
  <si>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</si>
  <si>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</si>
  <si>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</si>
  <si>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</si>
  <si>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</si>
  <si>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</si>
  <si>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</si>
  <si>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</si>
  <si>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</si>
  <si>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</si>
  <si>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</si>
  <si>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</si>
  <si>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</si>
  <si>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</si>
  <si>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</si>
  <si>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</si>
  <si>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</si>
  <si>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</si>
  <si>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</si>
  <si>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</si>
  <si>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</si>
  <si>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</si>
  <si>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</si>
  <si>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</si>
  <si>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</si>
  <si>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</si>
  <si>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</si>
  <si>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</si>
  <si>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</si>
  <si>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</si>
  <si>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</si>
  <si>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</si>
  <si>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</si>
  <si>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</si>
  <si>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PM Year:</t>
  </si>
  <si>
    <t>PM Revenue</t>
  </si>
  <si>
    <t>PY Revenue</t>
  </si>
  <si>
    <r>
      <t>YoY %</t>
    </r>
    <r>
      <rPr>
        <b/>
        <sz val="11"/>
        <color theme="1"/>
        <rFont val="Calibri"/>
        <family val="2"/>
      </rPr>
      <t>Δ</t>
    </r>
  </si>
  <si>
    <r>
      <t>MoM %</t>
    </r>
    <r>
      <rPr>
        <b/>
        <sz val="11"/>
        <color theme="1"/>
        <rFont val="Calibri"/>
        <family val="2"/>
      </rPr>
      <t>Δ</t>
    </r>
  </si>
  <si>
    <t>REVENUE TREND</t>
  </si>
  <si>
    <t>Month#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</si>
  <si>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</si>
  <si>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</si>
  <si>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</si>
  <si>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</si>
  <si>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</si>
  <si>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</si>
  <si>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</si>
  <si>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</si>
  <si>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</si>
  <si>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MoM %Δ</t>
  </si>
  <si>
    <t>Rank</t>
  </si>
  <si>
    <t>STORE PERFORMANCE (SORTED)</t>
  </si>
  <si>
    <t>PRODUCT PERFORMANCE</t>
  </si>
  <si>
    <t>Product</t>
  </si>
  <si>
    <t>MoM Δ</t>
  </si>
  <si>
    <t>Rank(+)</t>
  </si>
  <si>
    <t>Rank(-)</t>
  </si>
  <si>
    <t>TOP PERFORMING PRODUCTS</t>
  </si>
  <si>
    <t>BOTTOM PERFORMING PRODUCTS</t>
  </si>
  <si>
    <r>
      <t xml:space="preserve">MoM Revenue </t>
    </r>
    <r>
      <rPr>
        <b/>
        <sz val="12"/>
        <color theme="1" tint="0.34998626667073579"/>
        <rFont val="Calibri"/>
        <family val="2"/>
      </rPr>
      <t>Δ</t>
    </r>
  </si>
  <si>
    <t>Selection-R</t>
  </si>
  <si>
    <t>SelectionΔ</t>
  </si>
  <si>
    <t>How did:</t>
  </si>
  <si>
    <t>Current Period: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</si>
  <si>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</si>
  <si>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</si>
  <si>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</si>
  <si>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</si>
  <si>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</si>
  <si>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</si>
  <si>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</si>
  <si>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</si>
  <si>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</si>
  <si>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</si>
  <si>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</si>
  <si>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</si>
  <si>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perform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</si>
</sst>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  <xf numFmtId="0" fontId="3" fillId="7" borderId="0" xfId="0" applyFont="1" applyFill="1" applyAlignment="1">
      <alignment horizontal="centerContinuous"/>
    </xf>
    <xf numFmtId="166" fontId="0" fillId="0" borderId="0" xfId="0" applyNumberFormat="1"/>
    <xf numFmtId="0" fontId="1" fillId="9" borderId="0" xfId="0" applyFont="1" applyFill="1"/>
    <xf numFmtId="166" fontId="1" fillId="8" borderId="0" xfId="1" applyNumberFormat="1" applyFont="1" applyFill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65" fontId="7" fillId="0" borderId="1" xfId="0" applyNumberFormat="1" applyFont="1" applyBorder="1"/>
    <xf numFmtId="165" fontId="11" fillId="0" borderId="0" xfId="0" applyNumberFormat="1" applyFont="1"/>
    <xf numFmtId="165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/>
    <xf numFmtId="0" fontId="10" fillId="10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9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4343"/>
      <color rgb="FFFF7171"/>
      <color rgb="FFFF5757"/>
      <color rgb="FFD8D8D8"/>
      <color rgb="FFFF7453"/>
      <color rgb="FFFF6565"/>
      <color rgb="FFF98386"/>
      <color rgb="FFF9777A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29052618422696"/>
          <c:y val="5.53877139979859E-2"/>
          <c:w val="0.78186820397450318"/>
          <c:h val="0.771383146593080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5-4594-9139-30C34243BC15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F5-4594-9139-30C34243BC15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44041.12999999999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5-4594-9139-30C34243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06896"/>
        <c:axId val="327203568"/>
      </c:lineChart>
      <c:catAx>
        <c:axId val="3272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4683914510686163"/>
              <c:y val="0.919367858473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3568"/>
        <c:crosses val="autoZero"/>
        <c:auto val="1"/>
        <c:lblAlgn val="ctr"/>
        <c:lblOffset val="100"/>
        <c:noMultiLvlLbl val="0"/>
      </c:catAx>
      <c:valAx>
        <c:axId val="32720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Revenues</a:t>
                </a:r>
              </a:p>
            </c:rich>
          </c:tx>
          <c:layout>
            <c:manualLayout>
              <c:xMode val="edge"/>
              <c:yMode val="edge"/>
              <c:x val="5.1587301587301586E-3"/>
              <c:y val="2.61725781256194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68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33014623172104"/>
          <c:y val="0.61747983918928562"/>
          <c:w val="0.23717472815898014"/>
          <c:h val="0.17135697916914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[$$-409]#,##0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A3D-9C28-81C4C3BB1B4F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[$$-409]#,##0</c:formatCode>
                <c:ptCount val="10"/>
                <c:pt idx="0">
                  <c:v>0</c:v>
                </c:pt>
                <c:pt idx="1">
                  <c:v>10103.540000000001</c:v>
                </c:pt>
                <c:pt idx="2">
                  <c:v>0</c:v>
                </c:pt>
                <c:pt idx="3">
                  <c:v>15765.830000000002</c:v>
                </c:pt>
                <c:pt idx="4">
                  <c:v>0</c:v>
                </c:pt>
                <c:pt idx="5">
                  <c:v>0</c:v>
                </c:pt>
                <c:pt idx="6">
                  <c:v>18171.759999999995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D-4A3D-9C28-81C4C3BB1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91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5399061032864E-2"/>
          <c:y val="3.0395136778115502E-2"/>
          <c:w val="0.87089201877934275"/>
          <c:h val="0.90420466058763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5A5A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379-4B6B-831F-28C21976C23F}"/>
            </c:ext>
          </c:extLst>
        </c:ser>
        <c:ser>
          <c:idx val="1"/>
          <c:order val="1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0.27268490293194403</c:v>
                </c:pt>
                <c:pt idx="2">
                  <c:v>0</c:v>
                </c:pt>
                <c:pt idx="3">
                  <c:v>0.38157142957292312</c:v>
                </c:pt>
                <c:pt idx="4">
                  <c:v>0</c:v>
                </c:pt>
                <c:pt idx="5">
                  <c:v>0</c:v>
                </c:pt>
                <c:pt idx="6">
                  <c:v>-0.17099256839675403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D379-4B6B-831F-28C21976C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MoM %</a:t>
                </a:r>
                <a:r>
                  <a:rPr lang="el-GR" sz="1050"/>
                  <a:t>Δ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30485610513474548"/>
              <c:y val="0.9349863181995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91440</xdr:colOff>
      <xdr:row>22</xdr:row>
      <xdr:rowOff>45720</xdr:rowOff>
    </xdr:from>
    <xdr:to>
      <xdr:col>3</xdr:col>
      <xdr:colOff>541020</xdr:colOff>
      <xdr:row>34</xdr:row>
      <xdr:rowOff>190500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BF4C1AD-CE55-4C40-A2C9-0B32D949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91440</xdr:colOff>
      <xdr:row>10</xdr:row>
      <xdr:rowOff>45720</xdr:rowOff>
    </xdr:from>
    <xdr:to>
      <xdr:col>3</xdr:col>
      <xdr:colOff>457200</xdr:colOff>
      <xdr:row>16</xdr:row>
      <xdr:rowOff>76200</xdr:rowOff>
    </xdr:to>
    <xdr:sp macro="" textlink="'Data Prep'!$E$2">
      <xdr:nvSpPr>
        <xdr:cNvPr id="25" name="TextBox 24">
          <a:extLst>
            <a:ext uri="{FF2B5EF4-FFF2-40B4-BE49-F238E27FC236}">
              <a16:creationId xmlns:a16="http://schemas.microsoft.com/office/drawing/2014/main" id="{85B8B781-A9A8-4619-9A47-FF7CAA12CA85}"/>
            </a:ext>
          </a:extLst>
        </xdr:cNvPr>
        <xdr:cNvSpPr txBox="1"/>
      </xdr:nvSpPr>
      <xdr:spPr>
        <a:xfrm>
          <a:off x="365760" y="1988820"/>
          <a:ext cx="3116580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C5D1F8-BABC-4C89-9816-2A417E9D56F1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$44,041</a:t>
          </a:fld>
          <a:endParaRPr lang="en-GB" sz="199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60960</xdr:colOff>
      <xdr:row>0</xdr:row>
      <xdr:rowOff>99060</xdr:rowOff>
    </xdr:from>
    <xdr:to>
      <xdr:col>11</xdr:col>
      <xdr:colOff>281940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F168B5-975A-430F-AAE2-9E61CB07A06E}"/>
            </a:ext>
          </a:extLst>
        </xdr:cNvPr>
        <xdr:cNvSpPr txBox="1"/>
      </xdr:nvSpPr>
      <xdr:spPr>
        <a:xfrm>
          <a:off x="60960" y="99060"/>
          <a:ext cx="861060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GB" sz="36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 DASHBOARD</a:t>
          </a:r>
          <a:endParaRPr lang="en-GB" sz="3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68580</xdr:colOff>
      <xdr:row>7</xdr:row>
      <xdr:rowOff>90879</xdr:rowOff>
    </xdr:from>
    <xdr:to>
      <xdr:col>19</xdr:col>
      <xdr:colOff>434340</xdr:colOff>
      <xdr:row>7</xdr:row>
      <xdr:rowOff>114301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3DC654-5D24-4565-8FA1-BB2101CC82E2}"/>
            </a:ext>
          </a:extLst>
        </xdr:cNvPr>
        <xdr:cNvCxnSpPr/>
      </xdr:nvCxnSpPr>
      <xdr:spPr>
        <a:xfrm flipV="1">
          <a:off x="342900" y="1485339"/>
          <a:ext cx="13670280" cy="23422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137160</xdr:colOff>
      <xdr:row>8</xdr:row>
      <xdr:rowOff>106680</xdr:rowOff>
    </xdr:from>
    <xdr:to>
      <xdr:col>3</xdr:col>
      <xdr:colOff>259080</xdr:colOff>
      <xdr:row>10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0D59C3-5F29-4520-BC7C-E40E720F3492}"/>
            </a:ext>
          </a:extLst>
        </xdr:cNvPr>
        <xdr:cNvSpPr txBox="1"/>
      </xdr:nvSpPr>
      <xdr:spPr>
        <a:xfrm>
          <a:off x="411480" y="1684020"/>
          <a:ext cx="287274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was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we drove in ...</a:t>
          </a:r>
        </a:p>
      </xdr:txBody>
    </xdr:sp>
    <xdr:clientData/>
  </xdr:twoCellAnchor>
  <xdr:twoCellAnchor editAs="absolute">
    <xdr:from>
      <xdr:col>1</xdr:col>
      <xdr:colOff>240031</xdr:colOff>
      <xdr:row>18</xdr:row>
      <xdr:rowOff>60960</xdr:rowOff>
    </xdr:from>
    <xdr:to>
      <xdr:col>2</xdr:col>
      <xdr:colOff>354331</xdr:colOff>
      <xdr:row>20</xdr:row>
      <xdr:rowOff>15240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83308E-4F38-44D7-9747-5FC901508DCE}"/>
            </a:ext>
          </a:extLst>
        </xdr:cNvPr>
        <xdr:cNvSpPr txBox="1"/>
      </xdr:nvSpPr>
      <xdr:spPr>
        <a:xfrm>
          <a:off x="514351" y="3756660"/>
          <a:ext cx="118872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0">
              <a:solidFill>
                <a:schemeClr val="tx1">
                  <a:lumMod val="65000"/>
                  <a:lumOff val="3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908304</xdr:colOff>
      <xdr:row>18</xdr:row>
      <xdr:rowOff>38100</xdr:rowOff>
    </xdr:from>
    <xdr:to>
      <xdr:col>3</xdr:col>
      <xdr:colOff>481584</xdr:colOff>
      <xdr:row>19</xdr:row>
      <xdr:rowOff>167640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FB879A-3F6C-43FA-9F56-3C78B6F8D5B3}"/>
            </a:ext>
          </a:extLst>
        </xdr:cNvPr>
        <xdr:cNvSpPr txBox="1"/>
      </xdr:nvSpPr>
      <xdr:spPr>
        <a:xfrm>
          <a:off x="2257044" y="3733800"/>
          <a:ext cx="124968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0">
              <a:solidFill>
                <a:schemeClr val="tx1">
                  <a:lumMod val="65000"/>
                  <a:lumOff val="35000"/>
                </a:schemeClr>
              </a:solidFill>
            </a:rPr>
            <a:t>vs. Last Year</a:t>
          </a:r>
        </a:p>
      </xdr:txBody>
    </xdr:sp>
    <xdr:clientData/>
  </xdr:twoCellAnchor>
  <xdr:twoCellAnchor editAs="absolute">
    <xdr:from>
      <xdr:col>1</xdr:col>
      <xdr:colOff>91440</xdr:colOff>
      <xdr:row>20</xdr:row>
      <xdr:rowOff>91440</xdr:rowOff>
    </xdr:from>
    <xdr:to>
      <xdr:col>3</xdr:col>
      <xdr:colOff>1028700</xdr:colOff>
      <xdr:row>22</xdr:row>
      <xdr:rowOff>68580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0B386B-17A3-43DE-8381-726EC3474C4B}"/>
            </a:ext>
          </a:extLst>
        </xdr:cNvPr>
        <xdr:cNvSpPr txBox="1"/>
      </xdr:nvSpPr>
      <xdr:spPr>
        <a:xfrm>
          <a:off x="365760" y="4183380"/>
          <a:ext cx="368808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 and the revenue trend in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vs </a:t>
          </a:r>
          <a:r>
            <a:rPr lang="en-GB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1211580</xdr:colOff>
      <xdr:row>8</xdr:row>
      <xdr:rowOff>121920</xdr:rowOff>
    </xdr:from>
    <xdr:to>
      <xdr:col>11</xdr:col>
      <xdr:colOff>312420</xdr:colOff>
      <xdr:row>10</xdr:row>
      <xdr:rowOff>160020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7E419D-2B30-4A22-A05C-FEDE3651BBA2}"/>
            </a:ext>
          </a:extLst>
        </xdr:cNvPr>
        <xdr:cNvSpPr txBox="1"/>
      </xdr:nvSpPr>
      <xdr:spPr>
        <a:xfrm>
          <a:off x="4236720" y="1699260"/>
          <a:ext cx="481584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is how our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stores rank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compared to </a:t>
          </a:r>
          <a:r>
            <a:rPr lang="en-GB" sz="1600" b="1">
              <a:solidFill>
                <a:schemeClr val="accent3"/>
              </a:solidFill>
            </a:rPr>
            <a:t>other regions</a:t>
          </a:r>
        </a:p>
      </xdr:txBody>
    </xdr:sp>
    <xdr:clientData/>
  </xdr:twoCellAnchor>
  <xdr:twoCellAnchor editAs="absolute">
    <xdr:from>
      <xdr:col>16</xdr:col>
      <xdr:colOff>0</xdr:colOff>
      <xdr:row>8</xdr:row>
      <xdr:rowOff>160020</xdr:rowOff>
    </xdr:from>
    <xdr:to>
      <xdr:col>18</xdr:col>
      <xdr:colOff>1127760</xdr:colOff>
      <xdr:row>10</xdr:row>
      <xdr:rowOff>137160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60CE79-EC6B-40C8-9A62-027A533CBBDF}"/>
            </a:ext>
          </a:extLst>
        </xdr:cNvPr>
        <xdr:cNvSpPr txBox="1"/>
      </xdr:nvSpPr>
      <xdr:spPr>
        <a:xfrm>
          <a:off x="9829800" y="1737360"/>
          <a:ext cx="34823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Where</a:t>
          </a:r>
          <a:r>
            <a:rPr lang="en-GB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these products</a:t>
          </a:r>
          <a:r>
            <a:rPr lang="en-GB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 baseline="0">
              <a:solidFill>
                <a:schemeClr val="accent6"/>
              </a:solidFill>
            </a:rPr>
            <a:t>drove growth...</a:t>
          </a:r>
          <a:endParaRPr lang="en-GB" sz="1600" b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16</xdr:col>
      <xdr:colOff>45720</xdr:colOff>
      <xdr:row>21</xdr:row>
      <xdr:rowOff>182880</xdr:rowOff>
    </xdr:from>
    <xdr:to>
      <xdr:col>18</xdr:col>
      <xdr:colOff>1303020</xdr:colOff>
      <xdr:row>23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6685E4-2B1E-4E46-860B-C0C4874DD8DE}"/>
            </a:ext>
          </a:extLst>
        </xdr:cNvPr>
        <xdr:cNvSpPr txBox="1"/>
      </xdr:nvSpPr>
      <xdr:spPr>
        <a:xfrm>
          <a:off x="9875520" y="4472940"/>
          <a:ext cx="361188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GB" sz="1600" b="1">
              <a:solidFill>
                <a:srgbClr val="FF4343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266700</xdr:colOff>
      <xdr:row>15</xdr:row>
      <xdr:rowOff>121920</xdr:rowOff>
    </xdr:from>
    <xdr:to>
      <xdr:col>3</xdr:col>
      <xdr:colOff>365760</xdr:colOff>
      <xdr:row>15</xdr:row>
      <xdr:rowOff>121920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70C3951-69CA-4C2F-985F-8BE0AF450B90}"/>
            </a:ext>
          </a:extLst>
        </xdr:cNvPr>
        <xdr:cNvCxnSpPr/>
      </xdr:nvCxnSpPr>
      <xdr:spPr>
        <a:xfrm>
          <a:off x="541020" y="3131820"/>
          <a:ext cx="2849880" cy="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617220</xdr:colOff>
      <xdr:row>15</xdr:row>
      <xdr:rowOff>129540</xdr:rowOff>
    </xdr:from>
    <xdr:to>
      <xdr:col>2</xdr:col>
      <xdr:colOff>617220</xdr:colOff>
      <xdr:row>19</xdr:row>
      <xdr:rowOff>45720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C5072ED-11C5-470B-BB6B-0B6AEF0C412E}"/>
            </a:ext>
          </a:extLst>
        </xdr:cNvPr>
        <xdr:cNvCxnSpPr/>
      </xdr:nvCxnSpPr>
      <xdr:spPr>
        <a:xfrm>
          <a:off x="1965960" y="3139440"/>
          <a:ext cx="0" cy="80010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1188720</xdr:colOff>
      <xdr:row>10</xdr:row>
      <xdr:rowOff>76200</xdr:rowOff>
    </xdr:from>
    <xdr:to>
      <xdr:col>8</xdr:col>
      <xdr:colOff>556260</xdr:colOff>
      <xdr:row>34</xdr:row>
      <xdr:rowOff>175260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6325A3D-71F2-4935-A852-3F709936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198120</xdr:colOff>
      <xdr:row>10</xdr:row>
      <xdr:rowOff>76200</xdr:rowOff>
    </xdr:from>
    <xdr:to>
      <xdr:col>12</xdr:col>
      <xdr:colOff>45720</xdr:colOff>
      <xdr:row>34</xdr:row>
      <xdr:rowOff>167640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420B22-4E95-4FDC-8320-93DCF761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232791</xdr:colOff>
      <xdr:row>16</xdr:row>
      <xdr:rowOff>68580</xdr:rowOff>
    </xdr:from>
    <xdr:to>
      <xdr:col>2</xdr:col>
      <xdr:colOff>372237</xdr:colOff>
      <xdr:row>18</xdr:row>
      <xdr:rowOff>30480</xdr:rowOff>
    </xdr:to>
    <xdr:sp macro="" textlink="'Data Prep'!E6">
      <xdr:nvSpPr>
        <xdr:cNvPr id="42" name="TextBox 41">
          <a:extLst>
            <a:ext uri="{FF2B5EF4-FFF2-40B4-BE49-F238E27FC236}">
              <a16:creationId xmlns:a16="http://schemas.microsoft.com/office/drawing/2014/main" id="{E400B112-5EEB-4F30-AD22-E27F9DB072E1}"/>
            </a:ext>
          </a:extLst>
        </xdr:cNvPr>
        <xdr:cNvSpPr txBox="1"/>
      </xdr:nvSpPr>
      <xdr:spPr>
        <a:xfrm>
          <a:off x="507111" y="3276600"/>
          <a:ext cx="1213866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1A31327-15E8-44A9-8AF3-00589D31A0FF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6.7%</a:t>
          </a:fld>
          <a:endParaRPr lang="en-GB" sz="255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988314</xdr:colOff>
      <xdr:row>16</xdr:row>
      <xdr:rowOff>68580</xdr:rowOff>
    </xdr:from>
    <xdr:to>
      <xdr:col>3</xdr:col>
      <xdr:colOff>401575</xdr:colOff>
      <xdr:row>18</xdr:row>
      <xdr:rowOff>30480</xdr:rowOff>
    </xdr:to>
    <xdr:sp macro="" textlink="'Data Prep'!E5">
      <xdr:nvSpPr>
        <xdr:cNvPr id="43" name="TextBox 42">
          <a:extLst>
            <a:ext uri="{FF2B5EF4-FFF2-40B4-BE49-F238E27FC236}">
              <a16:creationId xmlns:a16="http://schemas.microsoft.com/office/drawing/2014/main" id="{BBEB5269-41E0-4770-BF7A-ADF6E332F029}"/>
            </a:ext>
          </a:extLst>
        </xdr:cNvPr>
        <xdr:cNvSpPr txBox="1"/>
      </xdr:nvSpPr>
      <xdr:spPr>
        <a:xfrm>
          <a:off x="2337054" y="3276600"/>
          <a:ext cx="1089661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4F609C-6566-45E0-97D8-8BB1650B2344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26.3%</a:t>
          </a:fld>
          <a:endParaRPr lang="en-GB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21EBA-6E21-47DE-963B-3BC0240164B3}" name="Data" displayName="Data" ref="A1:J4795" totalsRowShown="0" headerRowDxfId="8">
  <autoFilter ref="A1:J4795" xr:uid="{6ED21EBA-6E21-47DE-963B-3BC0240164B3}"/>
  <tableColumns count="10">
    <tableColumn id="1" xr3:uid="{C83EC9D6-2DE5-44A0-8C54-586A1817BDA3}" name="Year"/>
    <tableColumn id="2" xr3:uid="{AA0A3D1D-AC8F-43CD-B2AD-F0FB36D332C0}" name="Month"/>
    <tableColumn id="3" xr3:uid="{B7F8E881-25C2-424E-BA68-8CE1AF87A2A0}" name="Store Name"/>
    <tableColumn id="4" xr3:uid="{A13CCF11-DD5B-4AE8-8153-5148D89A57DF}" name="Region"/>
    <tableColumn id="5" xr3:uid="{B3598EF5-F77C-4A36-96CB-C16387EDCF25}" name="Store Type"/>
    <tableColumn id="6" xr3:uid="{F8815D3B-E764-48FF-BD27-1505724B6F5D}" name="Product Name"/>
    <tableColumn id="7" xr3:uid="{C7541698-86C9-426C-ABE3-8AA57AC2FDD7}" name="Product Category"/>
    <tableColumn id="8" xr3:uid="{048466B8-59A1-4FD2-BB33-C718AE0C95EB}" name="Units Sold"/>
    <tableColumn id="9" xr3:uid="{390D3F3F-0E6A-43DA-B1DF-6A6AB78106BB}" name="Revenue" dataDxfId="7"/>
    <tableColumn id="10" xr3:uid="{0F4D115B-1950-4B07-BD7B-C934B5315D1E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08" zoomScaleNormal="100" workbookViewId="0">
      <selection activeCell="A4536" sqref="A4536:J479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66" si="2">_xlfn.XLOOKUP(AW35,C:C,D:D)</f>
        <v>Chicago</v>
      </c>
      <c r="AW35" t="s">
        <v>54</v>
      </c>
      <c r="AX35" t="s">
        <v>21</v>
      </c>
      <c r="AY35" s="3">
        <f t="shared" ref="AY35:AY66" si="3"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  <row r="4536" spans="1:10" x14ac:dyDescent="0.3">
      <c r="A4536">
        <v>2021</v>
      </c>
      <c r="B4536">
        <v>9</v>
      </c>
      <c r="C4536" t="s">
        <v>56</v>
      </c>
      <c r="D4536" t="s">
        <v>4</v>
      </c>
      <c r="E4536" t="s">
        <v>2</v>
      </c>
      <c r="F4536" t="s">
        <v>13</v>
      </c>
      <c r="G4536" t="s">
        <v>14</v>
      </c>
      <c r="H4536">
        <v>57</v>
      </c>
      <c r="I4536" s="2">
        <v>911.43000000000006</v>
      </c>
      <c r="J4536" s="2">
        <v>342</v>
      </c>
    </row>
    <row r="4537" spans="1:10" x14ac:dyDescent="0.3">
      <c r="A4537">
        <v>2021</v>
      </c>
      <c r="B4537">
        <v>9</v>
      </c>
      <c r="C4537" t="s">
        <v>56</v>
      </c>
      <c r="D4537" t="s">
        <v>4</v>
      </c>
      <c r="E4537" t="s">
        <v>2</v>
      </c>
      <c r="F4537" t="s">
        <v>24</v>
      </c>
      <c r="G4537" t="s">
        <v>14</v>
      </c>
      <c r="H4537">
        <v>33</v>
      </c>
      <c r="I4537" s="2">
        <v>428.67</v>
      </c>
      <c r="J4537" s="2">
        <v>99</v>
      </c>
    </row>
    <row r="4538" spans="1:10" x14ac:dyDescent="0.3">
      <c r="A4538">
        <v>2021</v>
      </c>
      <c r="B4538">
        <v>9</v>
      </c>
      <c r="C4538" t="s">
        <v>56</v>
      </c>
      <c r="D4538" t="s">
        <v>4</v>
      </c>
      <c r="E4538" t="s">
        <v>2</v>
      </c>
      <c r="F4538" t="s">
        <v>34</v>
      </c>
      <c r="G4538" t="s">
        <v>12</v>
      </c>
      <c r="H4538">
        <v>79</v>
      </c>
      <c r="I4538" s="2">
        <v>315.21000000000004</v>
      </c>
      <c r="J4538" s="2">
        <v>158</v>
      </c>
    </row>
    <row r="4539" spans="1:10" x14ac:dyDescent="0.3">
      <c r="A4539">
        <v>2021</v>
      </c>
      <c r="B4539">
        <v>9</v>
      </c>
      <c r="C4539" t="s">
        <v>56</v>
      </c>
      <c r="D4539" t="s">
        <v>4</v>
      </c>
      <c r="E4539" t="s">
        <v>2</v>
      </c>
      <c r="F4539" t="s">
        <v>18</v>
      </c>
      <c r="G4539" t="s">
        <v>9</v>
      </c>
      <c r="H4539">
        <v>18</v>
      </c>
      <c r="I4539" s="2">
        <v>233.82</v>
      </c>
      <c r="J4539" s="2">
        <v>54</v>
      </c>
    </row>
    <row r="4540" spans="1:10" x14ac:dyDescent="0.3">
      <c r="A4540">
        <v>2021</v>
      </c>
      <c r="B4540">
        <v>9</v>
      </c>
      <c r="C4540" t="s">
        <v>56</v>
      </c>
      <c r="D4540" t="s">
        <v>4</v>
      </c>
      <c r="E4540" t="s">
        <v>2</v>
      </c>
      <c r="F4540" t="s">
        <v>30</v>
      </c>
      <c r="G4540" t="s">
        <v>9</v>
      </c>
      <c r="H4540">
        <v>25</v>
      </c>
      <c r="I4540" s="2">
        <v>249.75</v>
      </c>
      <c r="J4540" s="2">
        <v>50</v>
      </c>
    </row>
    <row r="4541" spans="1:10" x14ac:dyDescent="0.3">
      <c r="A4541">
        <v>2021</v>
      </c>
      <c r="B4541">
        <v>9</v>
      </c>
      <c r="C4541" t="s">
        <v>56</v>
      </c>
      <c r="D4541" t="s">
        <v>4</v>
      </c>
      <c r="E4541" t="s">
        <v>2</v>
      </c>
      <c r="F4541" t="s">
        <v>20</v>
      </c>
      <c r="G4541" t="s">
        <v>21</v>
      </c>
      <c r="H4541">
        <v>106</v>
      </c>
      <c r="I4541" s="2">
        <v>1588.94</v>
      </c>
      <c r="J4541" s="2">
        <v>848</v>
      </c>
    </row>
    <row r="4542" spans="1:10" x14ac:dyDescent="0.3">
      <c r="A4542">
        <v>2021</v>
      </c>
      <c r="B4542">
        <v>9</v>
      </c>
      <c r="C4542" t="s">
        <v>56</v>
      </c>
      <c r="D4542" t="s">
        <v>4</v>
      </c>
      <c r="E4542" t="s">
        <v>2</v>
      </c>
      <c r="F4542" t="s">
        <v>25</v>
      </c>
      <c r="G4542" t="s">
        <v>7</v>
      </c>
      <c r="H4542">
        <v>6</v>
      </c>
      <c r="I4542" s="2">
        <v>95.94</v>
      </c>
      <c r="J4542" s="2">
        <v>24</v>
      </c>
    </row>
    <row r="4543" spans="1:10" x14ac:dyDescent="0.3">
      <c r="A4543">
        <v>2021</v>
      </c>
      <c r="B4543">
        <v>9</v>
      </c>
      <c r="C4543" t="s">
        <v>56</v>
      </c>
      <c r="D4543" t="s">
        <v>4</v>
      </c>
      <c r="E4543" t="s">
        <v>2</v>
      </c>
      <c r="F4543" t="s">
        <v>8</v>
      </c>
      <c r="G4543" t="s">
        <v>9</v>
      </c>
      <c r="H4543">
        <v>69</v>
      </c>
      <c r="I4543" s="2">
        <v>482.31</v>
      </c>
      <c r="J4543" s="2">
        <v>207</v>
      </c>
    </row>
    <row r="4544" spans="1:10" x14ac:dyDescent="0.3">
      <c r="A4544">
        <v>2021</v>
      </c>
      <c r="B4544">
        <v>9</v>
      </c>
      <c r="C4544" t="s">
        <v>56</v>
      </c>
      <c r="D4544" t="s">
        <v>4</v>
      </c>
      <c r="E4544" t="s">
        <v>2</v>
      </c>
      <c r="F4544" t="s">
        <v>17</v>
      </c>
      <c r="G4544" t="s">
        <v>14</v>
      </c>
      <c r="H4544">
        <v>91</v>
      </c>
      <c r="I4544" s="2">
        <v>1000.09</v>
      </c>
      <c r="J4544" s="2">
        <v>91</v>
      </c>
    </row>
    <row r="4545" spans="1:10" x14ac:dyDescent="0.3">
      <c r="A4545">
        <v>2021</v>
      </c>
      <c r="B4545">
        <v>9</v>
      </c>
      <c r="C4545" t="s">
        <v>56</v>
      </c>
      <c r="D4545" t="s">
        <v>4</v>
      </c>
      <c r="E4545" t="s">
        <v>2</v>
      </c>
      <c r="F4545" t="s">
        <v>28</v>
      </c>
      <c r="G4545" t="s">
        <v>14</v>
      </c>
      <c r="H4545">
        <v>23</v>
      </c>
      <c r="I4545" s="2">
        <v>344.77</v>
      </c>
      <c r="J4545" s="2">
        <v>92</v>
      </c>
    </row>
    <row r="4546" spans="1:10" x14ac:dyDescent="0.3">
      <c r="A4546">
        <v>2021</v>
      </c>
      <c r="B4546">
        <v>9</v>
      </c>
      <c r="C4546" t="s">
        <v>56</v>
      </c>
      <c r="D4546" t="s">
        <v>4</v>
      </c>
      <c r="E4546" t="s">
        <v>2</v>
      </c>
      <c r="F4546" t="s">
        <v>43</v>
      </c>
      <c r="G4546" t="s">
        <v>12</v>
      </c>
      <c r="H4546">
        <v>18</v>
      </c>
      <c r="I4546" s="2">
        <v>377.82</v>
      </c>
      <c r="J4546" s="2">
        <v>179.99999999999997</v>
      </c>
    </row>
    <row r="4547" spans="1:10" x14ac:dyDescent="0.3">
      <c r="A4547">
        <v>2021</v>
      </c>
      <c r="B4547">
        <v>9</v>
      </c>
      <c r="C4547" t="s">
        <v>56</v>
      </c>
      <c r="D4547" t="s">
        <v>4</v>
      </c>
      <c r="E4547" t="s">
        <v>2</v>
      </c>
      <c r="F4547" t="s">
        <v>44</v>
      </c>
      <c r="G4547" t="s">
        <v>7</v>
      </c>
      <c r="H4547">
        <v>22</v>
      </c>
      <c r="I4547" s="2">
        <v>263.78000000000003</v>
      </c>
      <c r="J4547" s="2">
        <v>66</v>
      </c>
    </row>
    <row r="4548" spans="1:10" x14ac:dyDescent="0.3">
      <c r="A4548">
        <v>2021</v>
      </c>
      <c r="B4548">
        <v>9</v>
      </c>
      <c r="C4548" t="s">
        <v>56</v>
      </c>
      <c r="D4548" t="s">
        <v>4</v>
      </c>
      <c r="E4548" t="s">
        <v>2</v>
      </c>
      <c r="F4548" t="s">
        <v>40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 x14ac:dyDescent="0.3">
      <c r="A4549">
        <v>2021</v>
      </c>
      <c r="B4549">
        <v>9</v>
      </c>
      <c r="C4549" t="s">
        <v>56</v>
      </c>
      <c r="D4549" t="s">
        <v>4</v>
      </c>
      <c r="E4549" t="s">
        <v>2</v>
      </c>
      <c r="F4549" t="s">
        <v>32</v>
      </c>
      <c r="G4549" t="s">
        <v>9</v>
      </c>
      <c r="H4549">
        <v>18</v>
      </c>
      <c r="I4549" s="2">
        <v>197.82</v>
      </c>
      <c r="J4549" s="2">
        <v>90</v>
      </c>
    </row>
    <row r="4550" spans="1:10" x14ac:dyDescent="0.3">
      <c r="A4550">
        <v>2021</v>
      </c>
      <c r="B4550">
        <v>9</v>
      </c>
      <c r="C4550" t="s">
        <v>56</v>
      </c>
      <c r="D4550" t="s">
        <v>4</v>
      </c>
      <c r="E4550" t="s">
        <v>2</v>
      </c>
      <c r="F4550" t="s">
        <v>35</v>
      </c>
      <c r="G4550" t="s">
        <v>14</v>
      </c>
      <c r="H4550">
        <v>15</v>
      </c>
      <c r="I4550" s="2">
        <v>89.850000000000009</v>
      </c>
      <c r="J4550" s="2">
        <v>30</v>
      </c>
    </row>
    <row r="4551" spans="1:10" x14ac:dyDescent="0.3">
      <c r="A4551">
        <v>2021</v>
      </c>
      <c r="B4551">
        <v>9</v>
      </c>
      <c r="C4551" t="s">
        <v>56</v>
      </c>
      <c r="D4551" t="s">
        <v>4</v>
      </c>
      <c r="E4551" t="s">
        <v>2</v>
      </c>
      <c r="F4551" t="s">
        <v>31</v>
      </c>
      <c r="G4551" t="s">
        <v>12</v>
      </c>
      <c r="H4551">
        <v>40</v>
      </c>
      <c r="I4551" s="2">
        <v>799.59999999999991</v>
      </c>
      <c r="J4551" s="2">
        <v>239.99999999999994</v>
      </c>
    </row>
    <row r="4552" spans="1:10" x14ac:dyDescent="0.3">
      <c r="A4552">
        <v>2021</v>
      </c>
      <c r="B4552">
        <v>9</v>
      </c>
      <c r="C4552" t="s">
        <v>56</v>
      </c>
      <c r="D4552" t="s">
        <v>4</v>
      </c>
      <c r="E4552" t="s">
        <v>2</v>
      </c>
      <c r="F4552" t="s">
        <v>15</v>
      </c>
      <c r="G4552" t="s">
        <v>14</v>
      </c>
      <c r="H4552">
        <v>21</v>
      </c>
      <c r="I4552" s="2">
        <v>839.79000000000008</v>
      </c>
      <c r="J4552" s="2">
        <v>105</v>
      </c>
    </row>
    <row r="4553" spans="1:10" x14ac:dyDescent="0.3">
      <c r="A4553">
        <v>2021</v>
      </c>
      <c r="B4553">
        <v>9</v>
      </c>
      <c r="C4553" t="s">
        <v>56</v>
      </c>
      <c r="D4553" t="s">
        <v>4</v>
      </c>
      <c r="E4553" t="s">
        <v>2</v>
      </c>
      <c r="F4553" t="s">
        <v>42</v>
      </c>
      <c r="G4553" t="s">
        <v>12</v>
      </c>
      <c r="H4553">
        <v>114</v>
      </c>
      <c r="I4553" s="2">
        <v>1822.8600000000001</v>
      </c>
      <c r="J4553" s="2">
        <v>228</v>
      </c>
    </row>
    <row r="4554" spans="1:10" x14ac:dyDescent="0.3">
      <c r="A4554">
        <v>2021</v>
      </c>
      <c r="B4554">
        <v>9</v>
      </c>
      <c r="C4554" t="s">
        <v>56</v>
      </c>
      <c r="D4554" t="s">
        <v>4</v>
      </c>
      <c r="E4554" t="s">
        <v>2</v>
      </c>
      <c r="F4554" t="s">
        <v>22</v>
      </c>
      <c r="G4554" t="s">
        <v>7</v>
      </c>
      <c r="H4554">
        <v>55</v>
      </c>
      <c r="I4554" s="2">
        <v>549.45000000000005</v>
      </c>
      <c r="J4554" s="2">
        <v>165</v>
      </c>
    </row>
    <row r="4555" spans="1:10" x14ac:dyDescent="0.3">
      <c r="A4555">
        <v>2021</v>
      </c>
      <c r="B4555">
        <v>9</v>
      </c>
      <c r="C4555" t="s">
        <v>56</v>
      </c>
      <c r="D4555" t="s">
        <v>4</v>
      </c>
      <c r="E4555" t="s">
        <v>2</v>
      </c>
      <c r="F4555" t="s">
        <v>19</v>
      </c>
      <c r="G4555" t="s">
        <v>9</v>
      </c>
      <c r="H4555">
        <v>9</v>
      </c>
      <c r="I4555" s="2">
        <v>179.91</v>
      </c>
      <c r="J4555" s="2">
        <v>53.999999999999986</v>
      </c>
    </row>
    <row r="4556" spans="1:10" x14ac:dyDescent="0.3">
      <c r="A4556">
        <v>2021</v>
      </c>
      <c r="B4556">
        <v>9</v>
      </c>
      <c r="C4556" t="s">
        <v>56</v>
      </c>
      <c r="D4556" t="s">
        <v>4</v>
      </c>
      <c r="E4556" t="s">
        <v>2</v>
      </c>
      <c r="F4556" t="s">
        <v>41</v>
      </c>
      <c r="G4556" t="s">
        <v>14</v>
      </c>
      <c r="H4556">
        <v>17</v>
      </c>
      <c r="I4556" s="2">
        <v>169.83</v>
      </c>
      <c r="J4556" s="2">
        <v>85</v>
      </c>
    </row>
    <row r="4557" spans="1:10" x14ac:dyDescent="0.3">
      <c r="A4557">
        <v>2021</v>
      </c>
      <c r="B4557">
        <v>9</v>
      </c>
      <c r="C4557" t="s">
        <v>56</v>
      </c>
      <c r="D4557" t="s">
        <v>4</v>
      </c>
      <c r="E4557" t="s">
        <v>2</v>
      </c>
      <c r="F4557" t="s">
        <v>10</v>
      </c>
      <c r="G4557" t="s">
        <v>7</v>
      </c>
      <c r="H4557">
        <v>67</v>
      </c>
      <c r="I4557" s="2">
        <v>1339.33</v>
      </c>
      <c r="J4557" s="2">
        <v>334.99999999999989</v>
      </c>
    </row>
    <row r="4558" spans="1:10" x14ac:dyDescent="0.3">
      <c r="A4558">
        <v>2021</v>
      </c>
      <c r="B4558">
        <v>9</v>
      </c>
      <c r="C4558" t="s">
        <v>56</v>
      </c>
      <c r="D4558" t="s">
        <v>4</v>
      </c>
      <c r="E4558" t="s">
        <v>2</v>
      </c>
      <c r="F4558" t="s">
        <v>27</v>
      </c>
      <c r="G4558" t="s">
        <v>12</v>
      </c>
      <c r="H4558">
        <v>81</v>
      </c>
      <c r="I4558" s="2">
        <v>242.19000000000003</v>
      </c>
      <c r="J4558" s="2">
        <v>81.000000000000014</v>
      </c>
    </row>
    <row r="4559" spans="1:10" x14ac:dyDescent="0.3">
      <c r="A4559">
        <v>2021</v>
      </c>
      <c r="B4559">
        <v>9</v>
      </c>
      <c r="C4559" t="s">
        <v>56</v>
      </c>
      <c r="D4559" t="s">
        <v>4</v>
      </c>
      <c r="E4559" t="s">
        <v>2</v>
      </c>
      <c r="F4559" t="s">
        <v>11</v>
      </c>
      <c r="G4559" t="s">
        <v>12</v>
      </c>
      <c r="H4559">
        <v>24</v>
      </c>
      <c r="I4559" s="2">
        <v>119.76</v>
      </c>
      <c r="J4559" s="2">
        <v>24</v>
      </c>
    </row>
    <row r="4560" spans="1:10" x14ac:dyDescent="0.3">
      <c r="A4560">
        <v>2021</v>
      </c>
      <c r="B4560">
        <v>9</v>
      </c>
      <c r="C4560" t="s">
        <v>56</v>
      </c>
      <c r="D4560" t="s">
        <v>4</v>
      </c>
      <c r="E4560" t="s">
        <v>2</v>
      </c>
      <c r="F4560" t="s">
        <v>45</v>
      </c>
      <c r="G4560" t="s">
        <v>12</v>
      </c>
      <c r="H4560">
        <v>113</v>
      </c>
      <c r="I4560" s="2">
        <v>1241.8700000000001</v>
      </c>
      <c r="J4560" s="2">
        <v>791</v>
      </c>
    </row>
    <row r="4561" spans="1:10" x14ac:dyDescent="0.3">
      <c r="A4561">
        <v>2021</v>
      </c>
      <c r="B4561">
        <v>9</v>
      </c>
      <c r="C4561" t="s">
        <v>56</v>
      </c>
      <c r="D4561" t="s">
        <v>4</v>
      </c>
      <c r="E4561" t="s">
        <v>2</v>
      </c>
      <c r="F4561" t="s">
        <v>39</v>
      </c>
      <c r="G4561" t="s">
        <v>14</v>
      </c>
      <c r="H4561">
        <v>11</v>
      </c>
      <c r="I4561" s="2">
        <v>219.89</v>
      </c>
      <c r="J4561" s="2">
        <v>120.99999999999999</v>
      </c>
    </row>
    <row r="4562" spans="1:10" x14ac:dyDescent="0.3">
      <c r="A4562">
        <v>2021</v>
      </c>
      <c r="B4562">
        <v>9</v>
      </c>
      <c r="C4562" t="s">
        <v>56</v>
      </c>
      <c r="D4562" t="s">
        <v>4</v>
      </c>
      <c r="E4562" t="s">
        <v>2</v>
      </c>
      <c r="F4562" t="s">
        <v>6</v>
      </c>
      <c r="G4562" t="s">
        <v>7</v>
      </c>
      <c r="H4562">
        <v>29</v>
      </c>
      <c r="I4562" s="2">
        <v>260.70999999999998</v>
      </c>
      <c r="J4562" s="2">
        <v>29</v>
      </c>
    </row>
    <row r="4563" spans="1:10" x14ac:dyDescent="0.3">
      <c r="A4563">
        <v>2021</v>
      </c>
      <c r="B4563">
        <v>9</v>
      </c>
      <c r="C4563" t="s">
        <v>56</v>
      </c>
      <c r="D4563" t="s">
        <v>4</v>
      </c>
      <c r="E4563" t="s">
        <v>2</v>
      </c>
      <c r="F4563" t="s">
        <v>23</v>
      </c>
      <c r="G4563" t="s">
        <v>21</v>
      </c>
      <c r="H4563">
        <v>45</v>
      </c>
      <c r="I4563" s="2">
        <v>1169.55</v>
      </c>
      <c r="J4563" s="2">
        <v>225</v>
      </c>
    </row>
    <row r="4564" spans="1:10" x14ac:dyDescent="0.3">
      <c r="A4564">
        <v>2021</v>
      </c>
      <c r="B4564">
        <v>9</v>
      </c>
      <c r="C4564" t="s">
        <v>59</v>
      </c>
      <c r="D4564" t="s">
        <v>4</v>
      </c>
      <c r="E4564" t="s">
        <v>1</v>
      </c>
      <c r="F4564" t="s">
        <v>13</v>
      </c>
      <c r="G4564" t="s">
        <v>14</v>
      </c>
      <c r="H4564">
        <v>34</v>
      </c>
      <c r="I4564" s="2">
        <v>543.66</v>
      </c>
      <c r="J4564" s="2">
        <v>204</v>
      </c>
    </row>
    <row r="4565" spans="1:10" x14ac:dyDescent="0.3">
      <c r="A4565">
        <v>2021</v>
      </c>
      <c r="B4565">
        <v>9</v>
      </c>
      <c r="C4565" t="s">
        <v>59</v>
      </c>
      <c r="D4565" t="s">
        <v>4</v>
      </c>
      <c r="E4565" t="s">
        <v>1</v>
      </c>
      <c r="F4565" t="s">
        <v>24</v>
      </c>
      <c r="G4565" t="s">
        <v>14</v>
      </c>
      <c r="H4565">
        <v>84</v>
      </c>
      <c r="I4565" s="2">
        <v>1091.1600000000001</v>
      </c>
      <c r="J4565" s="2">
        <v>252</v>
      </c>
    </row>
    <row r="4566" spans="1:10" x14ac:dyDescent="0.3">
      <c r="A4566">
        <v>2021</v>
      </c>
      <c r="B4566">
        <v>9</v>
      </c>
      <c r="C4566" t="s">
        <v>59</v>
      </c>
      <c r="D4566" t="s">
        <v>4</v>
      </c>
      <c r="E4566" t="s">
        <v>1</v>
      </c>
      <c r="F4566" t="s">
        <v>34</v>
      </c>
      <c r="G4566" t="s">
        <v>12</v>
      </c>
      <c r="H4566">
        <v>125</v>
      </c>
      <c r="I4566" s="2">
        <v>498.75</v>
      </c>
      <c r="J4566" s="2">
        <v>250</v>
      </c>
    </row>
    <row r="4567" spans="1:10" x14ac:dyDescent="0.3">
      <c r="A4567">
        <v>2021</v>
      </c>
      <c r="B4567">
        <v>9</v>
      </c>
      <c r="C4567" t="s">
        <v>59</v>
      </c>
      <c r="D4567" t="s">
        <v>4</v>
      </c>
      <c r="E4567" t="s">
        <v>1</v>
      </c>
      <c r="F4567" t="s">
        <v>20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 x14ac:dyDescent="0.3">
      <c r="A4568">
        <v>2021</v>
      </c>
      <c r="B4568">
        <v>9</v>
      </c>
      <c r="C4568" t="s">
        <v>59</v>
      </c>
      <c r="D4568" t="s">
        <v>4</v>
      </c>
      <c r="E4568" t="s">
        <v>1</v>
      </c>
      <c r="F4568" t="s">
        <v>25</v>
      </c>
      <c r="G4568" t="s">
        <v>7</v>
      </c>
      <c r="H4568">
        <v>17</v>
      </c>
      <c r="I4568" s="2">
        <v>271.83</v>
      </c>
      <c r="J4568" s="2">
        <v>68</v>
      </c>
    </row>
    <row r="4569" spans="1:10" x14ac:dyDescent="0.3">
      <c r="A4569">
        <v>2021</v>
      </c>
      <c r="B4569">
        <v>9</v>
      </c>
      <c r="C4569" t="s">
        <v>59</v>
      </c>
      <c r="D4569" t="s">
        <v>4</v>
      </c>
      <c r="E4569" t="s">
        <v>1</v>
      </c>
      <c r="F4569" t="s">
        <v>8</v>
      </c>
      <c r="G4569" t="s">
        <v>9</v>
      </c>
      <c r="H4569">
        <v>141</v>
      </c>
      <c r="I4569" s="2">
        <v>985.59</v>
      </c>
      <c r="J4569" s="2">
        <v>423</v>
      </c>
    </row>
    <row r="4570" spans="1:10" x14ac:dyDescent="0.3">
      <c r="A4570">
        <v>2021</v>
      </c>
      <c r="B4570">
        <v>9</v>
      </c>
      <c r="C4570" t="s">
        <v>59</v>
      </c>
      <c r="D4570" t="s">
        <v>4</v>
      </c>
      <c r="E4570" t="s">
        <v>1</v>
      </c>
      <c r="F4570" t="s">
        <v>17</v>
      </c>
      <c r="G4570" t="s">
        <v>14</v>
      </c>
      <c r="H4570">
        <v>66</v>
      </c>
      <c r="I4570" s="2">
        <v>725.34</v>
      </c>
      <c r="J4570" s="2">
        <v>66</v>
      </c>
    </row>
    <row r="4571" spans="1:10" x14ac:dyDescent="0.3">
      <c r="A4571">
        <v>2021</v>
      </c>
      <c r="B4571">
        <v>9</v>
      </c>
      <c r="C4571" t="s">
        <v>59</v>
      </c>
      <c r="D4571" t="s">
        <v>4</v>
      </c>
      <c r="E4571" t="s">
        <v>1</v>
      </c>
      <c r="F4571" t="s">
        <v>28</v>
      </c>
      <c r="G4571" t="s">
        <v>14</v>
      </c>
      <c r="H4571">
        <v>8</v>
      </c>
      <c r="I4571" s="2">
        <v>119.92</v>
      </c>
      <c r="J4571" s="2">
        <v>32</v>
      </c>
    </row>
    <row r="4572" spans="1:10" x14ac:dyDescent="0.3">
      <c r="A4572">
        <v>2021</v>
      </c>
      <c r="B4572">
        <v>9</v>
      </c>
      <c r="C4572" t="s">
        <v>59</v>
      </c>
      <c r="D4572" t="s">
        <v>4</v>
      </c>
      <c r="E4572" t="s">
        <v>1</v>
      </c>
      <c r="F4572" t="s">
        <v>40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 x14ac:dyDescent="0.3">
      <c r="A4573">
        <v>2021</v>
      </c>
      <c r="B4573">
        <v>9</v>
      </c>
      <c r="C4573" t="s">
        <v>59</v>
      </c>
      <c r="D4573" t="s">
        <v>4</v>
      </c>
      <c r="E4573" t="s">
        <v>1</v>
      </c>
      <c r="F4573" t="s">
        <v>32</v>
      </c>
      <c r="G4573" t="s">
        <v>9</v>
      </c>
      <c r="H4573">
        <v>9</v>
      </c>
      <c r="I4573" s="2">
        <v>98.91</v>
      </c>
      <c r="J4573" s="2">
        <v>45</v>
      </c>
    </row>
    <row r="4574" spans="1:10" x14ac:dyDescent="0.3">
      <c r="A4574">
        <v>2021</v>
      </c>
      <c r="B4574">
        <v>9</v>
      </c>
      <c r="C4574" t="s">
        <v>59</v>
      </c>
      <c r="D4574" t="s">
        <v>4</v>
      </c>
      <c r="E4574" t="s">
        <v>1</v>
      </c>
      <c r="F4574" t="s">
        <v>35</v>
      </c>
      <c r="G4574" t="s">
        <v>14</v>
      </c>
      <c r="H4574">
        <v>38</v>
      </c>
      <c r="I4574" s="2">
        <v>227.62</v>
      </c>
      <c r="J4574" s="2">
        <v>76</v>
      </c>
    </row>
    <row r="4575" spans="1:10" x14ac:dyDescent="0.3">
      <c r="A4575">
        <v>2021</v>
      </c>
      <c r="B4575">
        <v>9</v>
      </c>
      <c r="C4575" t="s">
        <v>59</v>
      </c>
      <c r="D4575" t="s">
        <v>4</v>
      </c>
      <c r="E4575" t="s">
        <v>1</v>
      </c>
      <c r="F4575" t="s">
        <v>15</v>
      </c>
      <c r="G4575" t="s">
        <v>14</v>
      </c>
      <c r="H4575">
        <v>4</v>
      </c>
      <c r="I4575" s="2">
        <v>159.96</v>
      </c>
      <c r="J4575" s="2">
        <v>20</v>
      </c>
    </row>
    <row r="4576" spans="1:10" x14ac:dyDescent="0.3">
      <c r="A4576">
        <v>2021</v>
      </c>
      <c r="B4576">
        <v>9</v>
      </c>
      <c r="C4576" t="s">
        <v>59</v>
      </c>
      <c r="D4576" t="s">
        <v>4</v>
      </c>
      <c r="E4576" t="s">
        <v>1</v>
      </c>
      <c r="F4576" t="s">
        <v>42</v>
      </c>
      <c r="G4576" t="s">
        <v>12</v>
      </c>
      <c r="H4576">
        <v>147</v>
      </c>
      <c r="I4576" s="2">
        <v>2350.5300000000002</v>
      </c>
      <c r="J4576" s="2">
        <v>294</v>
      </c>
    </row>
    <row r="4577" spans="1:10" x14ac:dyDescent="0.3">
      <c r="A4577">
        <v>2021</v>
      </c>
      <c r="B4577">
        <v>9</v>
      </c>
      <c r="C4577" t="s">
        <v>59</v>
      </c>
      <c r="D4577" t="s">
        <v>4</v>
      </c>
      <c r="E4577" t="s">
        <v>1</v>
      </c>
      <c r="F4577" t="s">
        <v>22</v>
      </c>
      <c r="G4577" t="s">
        <v>7</v>
      </c>
      <c r="H4577">
        <v>5</v>
      </c>
      <c r="I4577" s="2">
        <v>49.95</v>
      </c>
      <c r="J4577" s="2">
        <v>15</v>
      </c>
    </row>
    <row r="4578" spans="1:10" x14ac:dyDescent="0.3">
      <c r="A4578">
        <v>2021</v>
      </c>
      <c r="B4578">
        <v>9</v>
      </c>
      <c r="C4578" t="s">
        <v>59</v>
      </c>
      <c r="D4578" t="s">
        <v>4</v>
      </c>
      <c r="E4578" t="s">
        <v>1</v>
      </c>
      <c r="F4578" t="s">
        <v>41</v>
      </c>
      <c r="G4578" t="s">
        <v>14</v>
      </c>
      <c r="H4578">
        <v>9</v>
      </c>
      <c r="I4578" s="2">
        <v>89.91</v>
      </c>
      <c r="J4578" s="2">
        <v>45</v>
      </c>
    </row>
    <row r="4579" spans="1:10" x14ac:dyDescent="0.3">
      <c r="A4579">
        <v>2021</v>
      </c>
      <c r="B4579">
        <v>9</v>
      </c>
      <c r="C4579" t="s">
        <v>59</v>
      </c>
      <c r="D4579" t="s">
        <v>4</v>
      </c>
      <c r="E4579" t="s">
        <v>1</v>
      </c>
      <c r="F4579" t="s">
        <v>10</v>
      </c>
      <c r="G4579" t="s">
        <v>7</v>
      </c>
      <c r="H4579">
        <v>15</v>
      </c>
      <c r="I4579" s="2">
        <v>299.84999999999997</v>
      </c>
      <c r="J4579" s="2">
        <v>74.999999999999972</v>
      </c>
    </row>
    <row r="4580" spans="1:10" x14ac:dyDescent="0.3">
      <c r="A4580">
        <v>2021</v>
      </c>
      <c r="B4580">
        <v>9</v>
      </c>
      <c r="C4580" t="s">
        <v>59</v>
      </c>
      <c r="D4580" t="s">
        <v>4</v>
      </c>
      <c r="E4580" t="s">
        <v>1</v>
      </c>
      <c r="F4580" t="s">
        <v>27</v>
      </c>
      <c r="G4580" t="s">
        <v>12</v>
      </c>
      <c r="H4580">
        <v>36</v>
      </c>
      <c r="I4580" s="2">
        <v>107.64000000000001</v>
      </c>
      <c r="J4580" s="2">
        <v>36.000000000000007</v>
      </c>
    </row>
    <row r="4581" spans="1:10" x14ac:dyDescent="0.3">
      <c r="A4581">
        <v>2021</v>
      </c>
      <c r="B4581">
        <v>9</v>
      </c>
      <c r="C4581" t="s">
        <v>59</v>
      </c>
      <c r="D4581" t="s">
        <v>4</v>
      </c>
      <c r="E4581" t="s">
        <v>1</v>
      </c>
      <c r="F4581" t="s">
        <v>11</v>
      </c>
      <c r="G4581" t="s">
        <v>12</v>
      </c>
      <c r="H4581">
        <v>33</v>
      </c>
      <c r="I4581" s="2">
        <v>164.67000000000002</v>
      </c>
      <c r="J4581" s="2">
        <v>33</v>
      </c>
    </row>
    <row r="4582" spans="1:10" x14ac:dyDescent="0.3">
      <c r="A4582">
        <v>2021</v>
      </c>
      <c r="B4582">
        <v>9</v>
      </c>
      <c r="C4582" t="s">
        <v>59</v>
      </c>
      <c r="D4582" t="s">
        <v>4</v>
      </c>
      <c r="E4582" t="s">
        <v>1</v>
      </c>
      <c r="F4582" t="s">
        <v>45</v>
      </c>
      <c r="G4582" t="s">
        <v>12</v>
      </c>
      <c r="H4582">
        <v>48</v>
      </c>
      <c r="I4582" s="2">
        <v>527.52</v>
      </c>
      <c r="J4582" s="2">
        <v>336</v>
      </c>
    </row>
    <row r="4583" spans="1:10" x14ac:dyDescent="0.3">
      <c r="A4583">
        <v>2021</v>
      </c>
      <c r="B4583">
        <v>9</v>
      </c>
      <c r="C4583" t="s">
        <v>59</v>
      </c>
      <c r="D4583" t="s">
        <v>4</v>
      </c>
      <c r="E4583" t="s">
        <v>1</v>
      </c>
      <c r="F4583" t="s">
        <v>39</v>
      </c>
      <c r="G4583" t="s">
        <v>14</v>
      </c>
      <c r="H4583">
        <v>8</v>
      </c>
      <c r="I4583" s="2">
        <v>159.91999999999999</v>
      </c>
      <c r="J4583" s="2">
        <v>87.999999999999986</v>
      </c>
    </row>
    <row r="4584" spans="1:10" x14ac:dyDescent="0.3">
      <c r="A4584">
        <v>2021</v>
      </c>
      <c r="B4584">
        <v>9</v>
      </c>
      <c r="C4584" t="s">
        <v>59</v>
      </c>
      <c r="D4584" t="s">
        <v>4</v>
      </c>
      <c r="E4584" t="s">
        <v>1</v>
      </c>
      <c r="F4584" t="s">
        <v>26</v>
      </c>
      <c r="G4584" t="s">
        <v>9</v>
      </c>
      <c r="H4584">
        <v>27</v>
      </c>
      <c r="I4584" s="2">
        <v>539.7299999999999</v>
      </c>
      <c r="J4584" s="2">
        <v>54</v>
      </c>
    </row>
    <row r="4585" spans="1:10" x14ac:dyDescent="0.3">
      <c r="A4585">
        <v>2021</v>
      </c>
      <c r="B4585">
        <v>9</v>
      </c>
      <c r="C4585" t="s">
        <v>59</v>
      </c>
      <c r="D4585" t="s">
        <v>4</v>
      </c>
      <c r="E4585" t="s">
        <v>1</v>
      </c>
      <c r="F4585" t="s">
        <v>6</v>
      </c>
      <c r="G4585" t="s">
        <v>7</v>
      </c>
      <c r="H4585">
        <v>49</v>
      </c>
      <c r="I4585" s="2">
        <v>440.51</v>
      </c>
      <c r="J4585" s="2">
        <v>49</v>
      </c>
    </row>
    <row r="4586" spans="1:10" x14ac:dyDescent="0.3">
      <c r="A4586">
        <v>2021</v>
      </c>
      <c r="B4586">
        <v>9</v>
      </c>
      <c r="C4586" t="s">
        <v>62</v>
      </c>
      <c r="D4586" t="s">
        <v>5</v>
      </c>
      <c r="E4586" t="s">
        <v>0</v>
      </c>
      <c r="F4586" t="s">
        <v>13</v>
      </c>
      <c r="G4586" t="s">
        <v>14</v>
      </c>
      <c r="H4586">
        <v>64</v>
      </c>
      <c r="I4586" s="2">
        <v>1023.36</v>
      </c>
      <c r="J4586" s="2">
        <v>384</v>
      </c>
    </row>
    <row r="4587" spans="1:10" x14ac:dyDescent="0.3">
      <c r="A4587">
        <v>2021</v>
      </c>
      <c r="B4587">
        <v>9</v>
      </c>
      <c r="C4587" t="s">
        <v>62</v>
      </c>
      <c r="D4587" t="s">
        <v>5</v>
      </c>
      <c r="E4587" t="s">
        <v>0</v>
      </c>
      <c r="F4587" t="s">
        <v>24</v>
      </c>
      <c r="G4587" t="s">
        <v>14</v>
      </c>
      <c r="H4587">
        <v>66</v>
      </c>
      <c r="I4587" s="2">
        <v>857.34</v>
      </c>
      <c r="J4587" s="2">
        <v>198</v>
      </c>
    </row>
    <row r="4588" spans="1:10" x14ac:dyDescent="0.3">
      <c r="A4588">
        <v>2021</v>
      </c>
      <c r="B4588">
        <v>9</v>
      </c>
      <c r="C4588" t="s">
        <v>62</v>
      </c>
      <c r="D4588" t="s">
        <v>5</v>
      </c>
      <c r="E4588" t="s">
        <v>0</v>
      </c>
      <c r="F4588" t="s">
        <v>34</v>
      </c>
      <c r="G4588" t="s">
        <v>12</v>
      </c>
      <c r="H4588">
        <v>177</v>
      </c>
      <c r="I4588" s="2">
        <v>706.23</v>
      </c>
      <c r="J4588" s="2">
        <v>354</v>
      </c>
    </row>
    <row r="4589" spans="1:10" x14ac:dyDescent="0.3">
      <c r="A4589">
        <v>2021</v>
      </c>
      <c r="B4589">
        <v>9</v>
      </c>
      <c r="C4589" t="s">
        <v>62</v>
      </c>
      <c r="D4589" t="s">
        <v>5</v>
      </c>
      <c r="E4589" t="s">
        <v>0</v>
      </c>
      <c r="F4589" t="s">
        <v>30</v>
      </c>
      <c r="G4589" t="s">
        <v>9</v>
      </c>
      <c r="H4589">
        <v>11</v>
      </c>
      <c r="I4589" s="2">
        <v>109.89</v>
      </c>
      <c r="J4589" s="2">
        <v>22</v>
      </c>
    </row>
    <row r="4590" spans="1:10" x14ac:dyDescent="0.3">
      <c r="A4590">
        <v>2021</v>
      </c>
      <c r="B4590">
        <v>9</v>
      </c>
      <c r="C4590" t="s">
        <v>62</v>
      </c>
      <c r="D4590" t="s">
        <v>5</v>
      </c>
      <c r="E4590" t="s">
        <v>0</v>
      </c>
      <c r="F4590" t="s">
        <v>20</v>
      </c>
      <c r="G4590" t="s">
        <v>21</v>
      </c>
      <c r="H4590">
        <v>173</v>
      </c>
      <c r="I4590" s="2">
        <v>2593.27</v>
      </c>
      <c r="J4590" s="2">
        <v>1384</v>
      </c>
    </row>
    <row r="4591" spans="1:10" x14ac:dyDescent="0.3">
      <c r="A4591">
        <v>2021</v>
      </c>
      <c r="B4591">
        <v>9</v>
      </c>
      <c r="C4591" t="s">
        <v>62</v>
      </c>
      <c r="D4591" t="s">
        <v>5</v>
      </c>
      <c r="E4591" t="s">
        <v>0</v>
      </c>
      <c r="F4591" t="s">
        <v>25</v>
      </c>
      <c r="G4591" t="s">
        <v>7</v>
      </c>
      <c r="H4591">
        <v>71</v>
      </c>
      <c r="I4591" s="2">
        <v>1135.29</v>
      </c>
      <c r="J4591" s="2">
        <v>284</v>
      </c>
    </row>
    <row r="4592" spans="1:10" x14ac:dyDescent="0.3">
      <c r="A4592">
        <v>2021</v>
      </c>
      <c r="B4592">
        <v>9</v>
      </c>
      <c r="C4592" t="s">
        <v>62</v>
      </c>
      <c r="D4592" t="s">
        <v>5</v>
      </c>
      <c r="E4592" t="s">
        <v>0</v>
      </c>
      <c r="F4592" t="s">
        <v>8</v>
      </c>
      <c r="G4592" t="s">
        <v>9</v>
      </c>
      <c r="H4592">
        <v>150</v>
      </c>
      <c r="I4592" s="2">
        <v>1048.5</v>
      </c>
      <c r="J4592" s="2">
        <v>450</v>
      </c>
    </row>
    <row r="4593" spans="1:10" x14ac:dyDescent="0.3">
      <c r="A4593">
        <v>2021</v>
      </c>
      <c r="B4593">
        <v>9</v>
      </c>
      <c r="C4593" t="s">
        <v>62</v>
      </c>
      <c r="D4593" t="s">
        <v>5</v>
      </c>
      <c r="E4593" t="s">
        <v>0</v>
      </c>
      <c r="F4593" t="s">
        <v>17</v>
      </c>
      <c r="G4593" t="s">
        <v>14</v>
      </c>
      <c r="H4593">
        <v>39</v>
      </c>
      <c r="I4593" s="2">
        <v>428.61</v>
      </c>
      <c r="J4593" s="2">
        <v>39</v>
      </c>
    </row>
    <row r="4594" spans="1:10" x14ac:dyDescent="0.3">
      <c r="A4594">
        <v>2021</v>
      </c>
      <c r="B4594">
        <v>9</v>
      </c>
      <c r="C4594" t="s">
        <v>62</v>
      </c>
      <c r="D4594" t="s">
        <v>5</v>
      </c>
      <c r="E4594" t="s">
        <v>0</v>
      </c>
      <c r="F4594" t="s">
        <v>28</v>
      </c>
      <c r="G4594" t="s">
        <v>14</v>
      </c>
      <c r="H4594">
        <v>56</v>
      </c>
      <c r="I4594" s="2">
        <v>839.44</v>
      </c>
      <c r="J4594" s="2">
        <v>224</v>
      </c>
    </row>
    <row r="4595" spans="1:10" x14ac:dyDescent="0.3">
      <c r="A4595">
        <v>2021</v>
      </c>
      <c r="B4595">
        <v>9</v>
      </c>
      <c r="C4595" t="s">
        <v>62</v>
      </c>
      <c r="D4595" t="s">
        <v>5</v>
      </c>
      <c r="E4595" t="s">
        <v>0</v>
      </c>
      <c r="F4595" t="s">
        <v>43</v>
      </c>
      <c r="G4595" t="s">
        <v>12</v>
      </c>
      <c r="H4595">
        <v>9</v>
      </c>
      <c r="I4595" s="2">
        <v>188.91</v>
      </c>
      <c r="J4595" s="2">
        <v>89.999999999999986</v>
      </c>
    </row>
    <row r="4596" spans="1:10" x14ac:dyDescent="0.3">
      <c r="A4596">
        <v>2021</v>
      </c>
      <c r="B4596">
        <v>9</v>
      </c>
      <c r="C4596" t="s">
        <v>62</v>
      </c>
      <c r="D4596" t="s">
        <v>5</v>
      </c>
      <c r="E4596" t="s">
        <v>0</v>
      </c>
      <c r="F4596" t="s">
        <v>40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 x14ac:dyDescent="0.3">
      <c r="A4597">
        <v>2021</v>
      </c>
      <c r="B4597">
        <v>9</v>
      </c>
      <c r="C4597" t="s">
        <v>62</v>
      </c>
      <c r="D4597" t="s">
        <v>5</v>
      </c>
      <c r="E4597" t="s">
        <v>0</v>
      </c>
      <c r="F4597" t="s">
        <v>32</v>
      </c>
      <c r="G4597" t="s">
        <v>9</v>
      </c>
      <c r="H4597">
        <v>47</v>
      </c>
      <c r="I4597" s="2">
        <v>516.53</v>
      </c>
      <c r="J4597" s="2">
        <v>235</v>
      </c>
    </row>
    <row r="4598" spans="1:10" x14ac:dyDescent="0.3">
      <c r="A4598">
        <v>2021</v>
      </c>
      <c r="B4598">
        <v>9</v>
      </c>
      <c r="C4598" t="s">
        <v>62</v>
      </c>
      <c r="D4598" t="s">
        <v>5</v>
      </c>
      <c r="E4598" t="s">
        <v>0</v>
      </c>
      <c r="F4598" t="s">
        <v>35</v>
      </c>
      <c r="G4598" t="s">
        <v>14</v>
      </c>
      <c r="H4598">
        <v>68</v>
      </c>
      <c r="I4598" s="2">
        <v>407.32</v>
      </c>
      <c r="J4598" s="2">
        <v>136</v>
      </c>
    </row>
    <row r="4599" spans="1:10" x14ac:dyDescent="0.3">
      <c r="A4599">
        <v>2021</v>
      </c>
      <c r="B4599">
        <v>9</v>
      </c>
      <c r="C4599" t="s">
        <v>62</v>
      </c>
      <c r="D4599" t="s">
        <v>5</v>
      </c>
      <c r="E4599" t="s">
        <v>0</v>
      </c>
      <c r="F4599" t="s">
        <v>31</v>
      </c>
      <c r="G4599" t="s">
        <v>12</v>
      </c>
      <c r="H4599">
        <v>21</v>
      </c>
      <c r="I4599" s="2">
        <v>419.78999999999996</v>
      </c>
      <c r="J4599" s="2">
        <v>125.99999999999996</v>
      </c>
    </row>
    <row r="4600" spans="1:10" x14ac:dyDescent="0.3">
      <c r="A4600">
        <v>2021</v>
      </c>
      <c r="B4600">
        <v>9</v>
      </c>
      <c r="C4600" t="s">
        <v>62</v>
      </c>
      <c r="D4600" t="s">
        <v>5</v>
      </c>
      <c r="E4600" t="s">
        <v>0</v>
      </c>
      <c r="F4600" t="s">
        <v>15</v>
      </c>
      <c r="G4600" t="s">
        <v>14</v>
      </c>
      <c r="H4600">
        <v>98</v>
      </c>
      <c r="I4600" s="2">
        <v>3919.02</v>
      </c>
      <c r="J4600" s="2">
        <v>490</v>
      </c>
    </row>
    <row r="4601" spans="1:10" x14ac:dyDescent="0.3">
      <c r="A4601">
        <v>2021</v>
      </c>
      <c r="B4601">
        <v>9</v>
      </c>
      <c r="C4601" t="s">
        <v>62</v>
      </c>
      <c r="D4601" t="s">
        <v>5</v>
      </c>
      <c r="E4601" t="s">
        <v>0</v>
      </c>
      <c r="F4601" t="s">
        <v>42</v>
      </c>
      <c r="G4601" t="s">
        <v>12</v>
      </c>
      <c r="H4601">
        <v>164</v>
      </c>
      <c r="I4601" s="2">
        <v>2622.36</v>
      </c>
      <c r="J4601" s="2">
        <v>328</v>
      </c>
    </row>
    <row r="4602" spans="1:10" x14ac:dyDescent="0.3">
      <c r="A4602">
        <v>2021</v>
      </c>
      <c r="B4602">
        <v>9</v>
      </c>
      <c r="C4602" t="s">
        <v>62</v>
      </c>
      <c r="D4602" t="s">
        <v>5</v>
      </c>
      <c r="E4602" t="s">
        <v>0</v>
      </c>
      <c r="F4602" t="s">
        <v>22</v>
      </c>
      <c r="G4602" t="s">
        <v>7</v>
      </c>
      <c r="H4602">
        <v>51</v>
      </c>
      <c r="I4602" s="2">
        <v>509.49</v>
      </c>
      <c r="J4602" s="2">
        <v>153</v>
      </c>
    </row>
    <row r="4603" spans="1:10" x14ac:dyDescent="0.3">
      <c r="A4603">
        <v>2021</v>
      </c>
      <c r="B4603">
        <v>9</v>
      </c>
      <c r="C4603" t="s">
        <v>62</v>
      </c>
      <c r="D4603" t="s">
        <v>5</v>
      </c>
      <c r="E4603" t="s">
        <v>0</v>
      </c>
      <c r="F4603" t="s">
        <v>19</v>
      </c>
      <c r="G4603" t="s">
        <v>9</v>
      </c>
      <c r="H4603">
        <v>12</v>
      </c>
      <c r="I4603" s="2">
        <v>239.88</v>
      </c>
      <c r="J4603" s="2">
        <v>71.999999999999972</v>
      </c>
    </row>
    <row r="4604" spans="1:10" x14ac:dyDescent="0.3">
      <c r="A4604">
        <v>2021</v>
      </c>
      <c r="B4604">
        <v>9</v>
      </c>
      <c r="C4604" t="s">
        <v>62</v>
      </c>
      <c r="D4604" t="s">
        <v>5</v>
      </c>
      <c r="E4604" t="s">
        <v>0</v>
      </c>
      <c r="F4604" t="s">
        <v>41</v>
      </c>
      <c r="G4604" t="s">
        <v>14</v>
      </c>
      <c r="H4604">
        <v>17</v>
      </c>
      <c r="I4604" s="2">
        <v>169.83</v>
      </c>
      <c r="J4604" s="2">
        <v>85</v>
      </c>
    </row>
    <row r="4605" spans="1:10" x14ac:dyDescent="0.3">
      <c r="A4605">
        <v>2021</v>
      </c>
      <c r="B4605">
        <v>9</v>
      </c>
      <c r="C4605" t="s">
        <v>62</v>
      </c>
      <c r="D4605" t="s">
        <v>5</v>
      </c>
      <c r="E4605" t="s">
        <v>0</v>
      </c>
      <c r="F4605" t="s">
        <v>10</v>
      </c>
      <c r="G4605" t="s">
        <v>7</v>
      </c>
      <c r="H4605">
        <v>6</v>
      </c>
      <c r="I4605" s="2">
        <v>119.94</v>
      </c>
      <c r="J4605" s="2">
        <v>29.999999999999989</v>
      </c>
    </row>
    <row r="4606" spans="1:10" x14ac:dyDescent="0.3">
      <c r="A4606">
        <v>2021</v>
      </c>
      <c r="B4606">
        <v>9</v>
      </c>
      <c r="C4606" t="s">
        <v>62</v>
      </c>
      <c r="D4606" t="s">
        <v>5</v>
      </c>
      <c r="E4606" t="s">
        <v>0</v>
      </c>
      <c r="F4606" t="s">
        <v>27</v>
      </c>
      <c r="G4606" t="s">
        <v>12</v>
      </c>
      <c r="H4606">
        <v>263</v>
      </c>
      <c r="I4606" s="2">
        <v>786.37</v>
      </c>
      <c r="J4606" s="2">
        <v>263.00000000000006</v>
      </c>
    </row>
    <row r="4607" spans="1:10" x14ac:dyDescent="0.3">
      <c r="A4607">
        <v>2021</v>
      </c>
      <c r="B4607">
        <v>9</v>
      </c>
      <c r="C4607" t="s">
        <v>62</v>
      </c>
      <c r="D4607" t="s">
        <v>5</v>
      </c>
      <c r="E4607" t="s">
        <v>0</v>
      </c>
      <c r="F4607" t="s">
        <v>37</v>
      </c>
      <c r="G4607" t="s">
        <v>12</v>
      </c>
      <c r="H4607">
        <v>5</v>
      </c>
      <c r="I4607" s="2">
        <v>124.94999999999999</v>
      </c>
      <c r="J4607" s="2">
        <v>20</v>
      </c>
    </row>
    <row r="4608" spans="1:10" x14ac:dyDescent="0.3">
      <c r="A4608">
        <v>2021</v>
      </c>
      <c r="B4608">
        <v>9</v>
      </c>
      <c r="C4608" t="s">
        <v>62</v>
      </c>
      <c r="D4608" t="s">
        <v>5</v>
      </c>
      <c r="E4608" t="s">
        <v>0</v>
      </c>
      <c r="F4608" t="s">
        <v>11</v>
      </c>
      <c r="G4608" t="s">
        <v>12</v>
      </c>
      <c r="H4608">
        <v>6</v>
      </c>
      <c r="I4608" s="2">
        <v>29.94</v>
      </c>
      <c r="J4608" s="2">
        <v>6</v>
      </c>
    </row>
    <row r="4609" spans="1:10" x14ac:dyDescent="0.3">
      <c r="A4609">
        <v>2021</v>
      </c>
      <c r="B4609">
        <v>9</v>
      </c>
      <c r="C4609" t="s">
        <v>62</v>
      </c>
      <c r="D4609" t="s">
        <v>5</v>
      </c>
      <c r="E4609" t="s">
        <v>0</v>
      </c>
      <c r="F4609" t="s">
        <v>45</v>
      </c>
      <c r="G4609" t="s">
        <v>12</v>
      </c>
      <c r="H4609">
        <v>85</v>
      </c>
      <c r="I4609" s="2">
        <v>934.15</v>
      </c>
      <c r="J4609" s="2">
        <v>595</v>
      </c>
    </row>
    <row r="4610" spans="1:10" x14ac:dyDescent="0.3">
      <c r="A4610">
        <v>2021</v>
      </c>
      <c r="B4610">
        <v>9</v>
      </c>
      <c r="C4610" t="s">
        <v>62</v>
      </c>
      <c r="D4610" t="s">
        <v>5</v>
      </c>
      <c r="E4610" t="s">
        <v>0</v>
      </c>
      <c r="F4610" t="s">
        <v>26</v>
      </c>
      <c r="G4610" t="s">
        <v>9</v>
      </c>
      <c r="H4610">
        <v>11</v>
      </c>
      <c r="I4610" s="2">
        <v>219.89</v>
      </c>
      <c r="J4610" s="2">
        <v>22</v>
      </c>
    </row>
    <row r="4611" spans="1:10" x14ac:dyDescent="0.3">
      <c r="A4611">
        <v>2021</v>
      </c>
      <c r="B4611">
        <v>9</v>
      </c>
      <c r="C4611" t="s">
        <v>62</v>
      </c>
      <c r="D4611" t="s">
        <v>5</v>
      </c>
      <c r="E4611" t="s">
        <v>0</v>
      </c>
      <c r="F4611" t="s">
        <v>6</v>
      </c>
      <c r="G4611" t="s">
        <v>7</v>
      </c>
      <c r="H4611">
        <v>3</v>
      </c>
      <c r="I4611" s="2">
        <v>26.97</v>
      </c>
      <c r="J4611" s="2">
        <v>3</v>
      </c>
    </row>
    <row r="4612" spans="1:10" x14ac:dyDescent="0.3">
      <c r="A4612">
        <v>2021</v>
      </c>
      <c r="B4612">
        <v>9</v>
      </c>
      <c r="C4612" t="s">
        <v>62</v>
      </c>
      <c r="D4612" t="s">
        <v>5</v>
      </c>
      <c r="E4612" t="s">
        <v>0</v>
      </c>
      <c r="F4612" t="s">
        <v>23</v>
      </c>
      <c r="G4612" t="s">
        <v>21</v>
      </c>
      <c r="H4612">
        <v>13</v>
      </c>
      <c r="I4612" s="2">
        <v>337.87</v>
      </c>
      <c r="J4612" s="2">
        <v>65</v>
      </c>
    </row>
    <row r="4613" spans="1:10" x14ac:dyDescent="0.3">
      <c r="A4613">
        <v>2021</v>
      </c>
      <c r="B4613">
        <v>9</v>
      </c>
      <c r="C4613" t="s">
        <v>62</v>
      </c>
      <c r="D4613" t="s">
        <v>5</v>
      </c>
      <c r="E4613" t="s">
        <v>0</v>
      </c>
      <c r="F4613" t="s">
        <v>29</v>
      </c>
      <c r="G4613" t="s">
        <v>9</v>
      </c>
      <c r="H4613">
        <v>8</v>
      </c>
      <c r="I4613" s="2">
        <v>63.92</v>
      </c>
      <c r="J4613" s="2">
        <v>32</v>
      </c>
    </row>
    <row r="4614" spans="1:10" x14ac:dyDescent="0.3">
      <c r="A4614">
        <v>2021</v>
      </c>
      <c r="B4614">
        <v>9</v>
      </c>
      <c r="C4614" t="s">
        <v>55</v>
      </c>
      <c r="D4614" t="s">
        <v>48</v>
      </c>
      <c r="E4614" t="s">
        <v>0</v>
      </c>
      <c r="F4614" t="s">
        <v>13</v>
      </c>
      <c r="G4614" t="s">
        <v>14</v>
      </c>
      <c r="H4614">
        <v>86</v>
      </c>
      <c r="I4614" s="2">
        <v>1375.14</v>
      </c>
      <c r="J4614" s="2">
        <v>516</v>
      </c>
    </row>
    <row r="4615" spans="1:10" x14ac:dyDescent="0.3">
      <c r="A4615">
        <v>2021</v>
      </c>
      <c r="B4615">
        <v>9</v>
      </c>
      <c r="C4615" t="s">
        <v>55</v>
      </c>
      <c r="D4615" t="s">
        <v>48</v>
      </c>
      <c r="E4615" t="s">
        <v>0</v>
      </c>
      <c r="F4615" t="s">
        <v>24</v>
      </c>
      <c r="G4615" t="s">
        <v>14</v>
      </c>
      <c r="H4615">
        <v>59</v>
      </c>
      <c r="I4615" s="2">
        <v>766.41</v>
      </c>
      <c r="J4615" s="2">
        <v>177</v>
      </c>
    </row>
    <row r="4616" spans="1:10" x14ac:dyDescent="0.3">
      <c r="A4616">
        <v>2021</v>
      </c>
      <c r="B4616">
        <v>9</v>
      </c>
      <c r="C4616" t="s">
        <v>55</v>
      </c>
      <c r="D4616" t="s">
        <v>48</v>
      </c>
      <c r="E4616" t="s">
        <v>0</v>
      </c>
      <c r="F4616" t="s">
        <v>34</v>
      </c>
      <c r="G4616" t="s">
        <v>12</v>
      </c>
      <c r="H4616">
        <v>169</v>
      </c>
      <c r="I4616" s="2">
        <v>674.31000000000006</v>
      </c>
      <c r="J4616" s="2">
        <v>338</v>
      </c>
    </row>
    <row r="4617" spans="1:10" x14ac:dyDescent="0.3">
      <c r="A4617">
        <v>2021</v>
      </c>
      <c r="B4617">
        <v>9</v>
      </c>
      <c r="C4617" t="s">
        <v>55</v>
      </c>
      <c r="D4617" t="s">
        <v>48</v>
      </c>
      <c r="E4617" t="s">
        <v>0</v>
      </c>
      <c r="F4617" t="s">
        <v>30</v>
      </c>
      <c r="G4617" t="s">
        <v>9</v>
      </c>
      <c r="H4617">
        <v>25</v>
      </c>
      <c r="I4617" s="2">
        <v>249.75</v>
      </c>
      <c r="J4617" s="2">
        <v>50</v>
      </c>
    </row>
    <row r="4618" spans="1:10" x14ac:dyDescent="0.3">
      <c r="A4618">
        <v>2021</v>
      </c>
      <c r="B4618">
        <v>9</v>
      </c>
      <c r="C4618" t="s">
        <v>55</v>
      </c>
      <c r="D4618" t="s">
        <v>48</v>
      </c>
      <c r="E4618" t="s">
        <v>0</v>
      </c>
      <c r="F4618" t="s">
        <v>20</v>
      </c>
      <c r="G4618" t="s">
        <v>21</v>
      </c>
      <c r="H4618">
        <v>40</v>
      </c>
      <c r="I4618" s="2">
        <v>599.6</v>
      </c>
      <c r="J4618" s="2">
        <v>320</v>
      </c>
    </row>
    <row r="4619" spans="1:10" x14ac:dyDescent="0.3">
      <c r="A4619">
        <v>2021</v>
      </c>
      <c r="B4619">
        <v>9</v>
      </c>
      <c r="C4619" t="s">
        <v>55</v>
      </c>
      <c r="D4619" t="s">
        <v>48</v>
      </c>
      <c r="E4619" t="s">
        <v>0</v>
      </c>
      <c r="F4619" t="s">
        <v>25</v>
      </c>
      <c r="G4619" t="s">
        <v>7</v>
      </c>
      <c r="H4619">
        <v>48</v>
      </c>
      <c r="I4619" s="2">
        <v>767.52</v>
      </c>
      <c r="J4619" s="2">
        <v>192</v>
      </c>
    </row>
    <row r="4620" spans="1:10" x14ac:dyDescent="0.3">
      <c r="A4620">
        <v>2021</v>
      </c>
      <c r="B4620">
        <v>9</v>
      </c>
      <c r="C4620" t="s">
        <v>55</v>
      </c>
      <c r="D4620" t="s">
        <v>48</v>
      </c>
      <c r="E4620" t="s">
        <v>0</v>
      </c>
      <c r="F4620" t="s">
        <v>8</v>
      </c>
      <c r="G4620" t="s">
        <v>9</v>
      </c>
      <c r="H4620">
        <v>63</v>
      </c>
      <c r="I4620" s="2">
        <v>440.37</v>
      </c>
      <c r="J4620" s="2">
        <v>189</v>
      </c>
    </row>
    <row r="4621" spans="1:10" x14ac:dyDescent="0.3">
      <c r="A4621">
        <v>2021</v>
      </c>
      <c r="B4621">
        <v>9</v>
      </c>
      <c r="C4621" t="s">
        <v>55</v>
      </c>
      <c r="D4621" t="s">
        <v>48</v>
      </c>
      <c r="E4621" t="s">
        <v>0</v>
      </c>
      <c r="F4621" t="s">
        <v>17</v>
      </c>
      <c r="G4621" t="s">
        <v>14</v>
      </c>
      <c r="H4621">
        <v>106</v>
      </c>
      <c r="I4621" s="2">
        <v>1164.94</v>
      </c>
      <c r="J4621" s="2">
        <v>106</v>
      </c>
    </row>
    <row r="4622" spans="1:10" x14ac:dyDescent="0.3">
      <c r="A4622">
        <v>2021</v>
      </c>
      <c r="B4622">
        <v>9</v>
      </c>
      <c r="C4622" t="s">
        <v>55</v>
      </c>
      <c r="D4622" t="s">
        <v>48</v>
      </c>
      <c r="E4622" t="s">
        <v>0</v>
      </c>
      <c r="F4622" t="s">
        <v>28</v>
      </c>
      <c r="G4622" t="s">
        <v>14</v>
      </c>
      <c r="H4622">
        <v>39</v>
      </c>
      <c r="I4622" s="2">
        <v>584.61</v>
      </c>
      <c r="J4622" s="2">
        <v>156</v>
      </c>
    </row>
    <row r="4623" spans="1:10" x14ac:dyDescent="0.3">
      <c r="A4623">
        <v>2021</v>
      </c>
      <c r="B4623">
        <v>9</v>
      </c>
      <c r="C4623" t="s">
        <v>55</v>
      </c>
      <c r="D4623" t="s">
        <v>48</v>
      </c>
      <c r="E4623" t="s">
        <v>0</v>
      </c>
      <c r="F4623" t="s">
        <v>43</v>
      </c>
      <c r="G4623" t="s">
        <v>12</v>
      </c>
      <c r="H4623">
        <v>3</v>
      </c>
      <c r="I4623" s="2">
        <v>62.97</v>
      </c>
      <c r="J4623" s="2">
        <v>29.999999999999993</v>
      </c>
    </row>
    <row r="4624" spans="1:10" x14ac:dyDescent="0.3">
      <c r="A4624">
        <v>2021</v>
      </c>
      <c r="B4624">
        <v>9</v>
      </c>
      <c r="C4624" t="s">
        <v>55</v>
      </c>
      <c r="D4624" t="s">
        <v>48</v>
      </c>
      <c r="E4624" t="s">
        <v>0</v>
      </c>
      <c r="F4624" t="s">
        <v>32</v>
      </c>
      <c r="G4624" t="s">
        <v>9</v>
      </c>
      <c r="H4624">
        <v>29</v>
      </c>
      <c r="I4624" s="2">
        <v>318.70999999999998</v>
      </c>
      <c r="J4624" s="2">
        <v>145</v>
      </c>
    </row>
    <row r="4625" spans="1:10" x14ac:dyDescent="0.3">
      <c r="A4625">
        <v>2021</v>
      </c>
      <c r="B4625">
        <v>9</v>
      </c>
      <c r="C4625" t="s">
        <v>55</v>
      </c>
      <c r="D4625" t="s">
        <v>48</v>
      </c>
      <c r="E4625" t="s">
        <v>0</v>
      </c>
      <c r="F4625" t="s">
        <v>35</v>
      </c>
      <c r="G4625" t="s">
        <v>14</v>
      </c>
      <c r="H4625">
        <v>55</v>
      </c>
      <c r="I4625" s="2">
        <v>329.45</v>
      </c>
      <c r="J4625" s="2">
        <v>110</v>
      </c>
    </row>
    <row r="4626" spans="1:10" x14ac:dyDescent="0.3">
      <c r="A4626">
        <v>2021</v>
      </c>
      <c r="B4626">
        <v>9</v>
      </c>
      <c r="C4626" t="s">
        <v>55</v>
      </c>
      <c r="D4626" t="s">
        <v>48</v>
      </c>
      <c r="E4626" t="s">
        <v>0</v>
      </c>
      <c r="F4626" t="s">
        <v>38</v>
      </c>
      <c r="G4626" t="s">
        <v>9</v>
      </c>
      <c r="H4626">
        <v>2</v>
      </c>
      <c r="I4626" s="2">
        <v>19.98</v>
      </c>
      <c r="J4626" s="2">
        <v>14</v>
      </c>
    </row>
    <row r="4627" spans="1:10" x14ac:dyDescent="0.3">
      <c r="A4627">
        <v>2021</v>
      </c>
      <c r="B4627">
        <v>9</v>
      </c>
      <c r="C4627" t="s">
        <v>55</v>
      </c>
      <c r="D4627" t="s">
        <v>48</v>
      </c>
      <c r="E4627" t="s">
        <v>0</v>
      </c>
      <c r="F4627" t="s">
        <v>31</v>
      </c>
      <c r="G4627" t="s">
        <v>12</v>
      </c>
      <c r="H4627">
        <v>29</v>
      </c>
      <c r="I4627" s="2">
        <v>579.70999999999992</v>
      </c>
      <c r="J4627" s="2">
        <v>173.99999999999994</v>
      </c>
    </row>
    <row r="4628" spans="1:10" x14ac:dyDescent="0.3">
      <c r="A4628">
        <v>2021</v>
      </c>
      <c r="B4628">
        <v>9</v>
      </c>
      <c r="C4628" t="s">
        <v>55</v>
      </c>
      <c r="D4628" t="s">
        <v>48</v>
      </c>
      <c r="E4628" t="s">
        <v>0</v>
      </c>
      <c r="F4628" t="s">
        <v>15</v>
      </c>
      <c r="G4628" t="s">
        <v>14</v>
      </c>
      <c r="H4628">
        <v>80</v>
      </c>
      <c r="I4628" s="2">
        <v>3199.2000000000003</v>
      </c>
      <c r="J4628" s="2">
        <v>400</v>
      </c>
    </row>
    <row r="4629" spans="1:10" x14ac:dyDescent="0.3">
      <c r="A4629">
        <v>2021</v>
      </c>
      <c r="B4629">
        <v>9</v>
      </c>
      <c r="C4629" t="s">
        <v>55</v>
      </c>
      <c r="D4629" t="s">
        <v>48</v>
      </c>
      <c r="E4629" t="s">
        <v>0</v>
      </c>
      <c r="F4629" t="s">
        <v>42</v>
      </c>
      <c r="G4629" t="s">
        <v>12</v>
      </c>
      <c r="H4629">
        <v>104</v>
      </c>
      <c r="I4629" s="2">
        <v>1662.96</v>
      </c>
      <c r="J4629" s="2">
        <v>208</v>
      </c>
    </row>
    <row r="4630" spans="1:10" x14ac:dyDescent="0.3">
      <c r="A4630">
        <v>2021</v>
      </c>
      <c r="B4630">
        <v>9</v>
      </c>
      <c r="C4630" t="s">
        <v>55</v>
      </c>
      <c r="D4630" t="s">
        <v>48</v>
      </c>
      <c r="E4630" t="s">
        <v>0</v>
      </c>
      <c r="F4630" t="s">
        <v>22</v>
      </c>
      <c r="G4630" t="s">
        <v>7</v>
      </c>
      <c r="H4630">
        <v>69</v>
      </c>
      <c r="I4630" s="2">
        <v>689.31000000000006</v>
      </c>
      <c r="J4630" s="2">
        <v>207</v>
      </c>
    </row>
    <row r="4631" spans="1:10" x14ac:dyDescent="0.3">
      <c r="A4631">
        <v>2021</v>
      </c>
      <c r="B4631">
        <v>9</v>
      </c>
      <c r="C4631" t="s">
        <v>55</v>
      </c>
      <c r="D4631" t="s">
        <v>48</v>
      </c>
      <c r="E4631" t="s">
        <v>0</v>
      </c>
      <c r="F4631" t="s">
        <v>19</v>
      </c>
      <c r="G4631" t="s">
        <v>9</v>
      </c>
      <c r="H4631">
        <v>9</v>
      </c>
      <c r="I4631" s="2">
        <v>179.91</v>
      </c>
      <c r="J4631" s="2">
        <v>53.999999999999986</v>
      </c>
    </row>
    <row r="4632" spans="1:10" x14ac:dyDescent="0.3">
      <c r="A4632">
        <v>2021</v>
      </c>
      <c r="B4632">
        <v>9</v>
      </c>
      <c r="C4632" t="s">
        <v>55</v>
      </c>
      <c r="D4632" t="s">
        <v>48</v>
      </c>
      <c r="E4632" t="s">
        <v>0</v>
      </c>
      <c r="F4632" t="s">
        <v>41</v>
      </c>
      <c r="G4632" t="s">
        <v>14</v>
      </c>
      <c r="H4632">
        <v>21</v>
      </c>
      <c r="I4632" s="2">
        <v>209.79</v>
      </c>
      <c r="J4632" s="2">
        <v>105</v>
      </c>
    </row>
    <row r="4633" spans="1:10" x14ac:dyDescent="0.3">
      <c r="A4633">
        <v>2021</v>
      </c>
      <c r="B4633">
        <v>9</v>
      </c>
      <c r="C4633" t="s">
        <v>55</v>
      </c>
      <c r="D4633" t="s">
        <v>48</v>
      </c>
      <c r="E4633" t="s">
        <v>0</v>
      </c>
      <c r="F4633" t="s">
        <v>10</v>
      </c>
      <c r="G4633" t="s">
        <v>7</v>
      </c>
      <c r="H4633">
        <v>60</v>
      </c>
      <c r="I4633" s="2">
        <v>1199.3999999999999</v>
      </c>
      <c r="J4633" s="2">
        <v>299.99999999999989</v>
      </c>
    </row>
    <row r="4634" spans="1:10" x14ac:dyDescent="0.3">
      <c r="A4634">
        <v>2021</v>
      </c>
      <c r="B4634">
        <v>9</v>
      </c>
      <c r="C4634" t="s">
        <v>55</v>
      </c>
      <c r="D4634" t="s">
        <v>48</v>
      </c>
      <c r="E4634" t="s">
        <v>0</v>
      </c>
      <c r="F4634" t="s">
        <v>27</v>
      </c>
      <c r="G4634" t="s">
        <v>12</v>
      </c>
      <c r="H4634">
        <v>77</v>
      </c>
      <c r="I4634" s="2">
        <v>230.23000000000002</v>
      </c>
      <c r="J4634" s="2">
        <v>77.000000000000014</v>
      </c>
    </row>
    <row r="4635" spans="1:10" x14ac:dyDescent="0.3">
      <c r="A4635">
        <v>2021</v>
      </c>
      <c r="B4635">
        <v>9</v>
      </c>
      <c r="C4635" t="s">
        <v>55</v>
      </c>
      <c r="D4635" t="s">
        <v>48</v>
      </c>
      <c r="E4635" t="s">
        <v>0</v>
      </c>
      <c r="F4635" t="s">
        <v>37</v>
      </c>
      <c r="G4635" t="s">
        <v>12</v>
      </c>
      <c r="H4635">
        <v>14</v>
      </c>
      <c r="I4635" s="2">
        <v>349.85999999999996</v>
      </c>
      <c r="J4635" s="2">
        <v>56</v>
      </c>
    </row>
    <row r="4636" spans="1:10" x14ac:dyDescent="0.3">
      <c r="A4636">
        <v>2021</v>
      </c>
      <c r="B4636">
        <v>9</v>
      </c>
      <c r="C4636" t="s">
        <v>55</v>
      </c>
      <c r="D4636" t="s">
        <v>48</v>
      </c>
      <c r="E4636" t="s">
        <v>0</v>
      </c>
      <c r="F4636" t="s">
        <v>45</v>
      </c>
      <c r="G4636" t="s">
        <v>12</v>
      </c>
      <c r="H4636">
        <v>8</v>
      </c>
      <c r="I4636" s="2">
        <v>87.92</v>
      </c>
      <c r="J4636" s="2">
        <v>56</v>
      </c>
    </row>
    <row r="4637" spans="1:10" x14ac:dyDescent="0.3">
      <c r="A4637">
        <v>2021</v>
      </c>
      <c r="B4637">
        <v>9</v>
      </c>
      <c r="C4637" t="s">
        <v>55</v>
      </c>
      <c r="D4637" t="s">
        <v>48</v>
      </c>
      <c r="E4637" t="s">
        <v>0</v>
      </c>
      <c r="F4637" t="s">
        <v>26</v>
      </c>
      <c r="G4637" t="s">
        <v>9</v>
      </c>
      <c r="H4637">
        <v>62</v>
      </c>
      <c r="I4637" s="2">
        <v>1239.3799999999999</v>
      </c>
      <c r="J4637" s="2">
        <v>124</v>
      </c>
    </row>
    <row r="4638" spans="1:10" x14ac:dyDescent="0.3">
      <c r="A4638">
        <v>2021</v>
      </c>
      <c r="B4638">
        <v>9</v>
      </c>
      <c r="C4638" t="s">
        <v>55</v>
      </c>
      <c r="D4638" t="s">
        <v>48</v>
      </c>
      <c r="E4638" t="s">
        <v>0</v>
      </c>
      <c r="F4638" t="s">
        <v>6</v>
      </c>
      <c r="G4638" t="s">
        <v>7</v>
      </c>
      <c r="H4638">
        <v>69</v>
      </c>
      <c r="I4638" s="2">
        <v>620.31000000000006</v>
      </c>
      <c r="J4638" s="2">
        <v>69</v>
      </c>
    </row>
    <row r="4639" spans="1:10" x14ac:dyDescent="0.3">
      <c r="A4639">
        <v>2021</v>
      </c>
      <c r="B4639">
        <v>9</v>
      </c>
      <c r="C4639" t="s">
        <v>55</v>
      </c>
      <c r="D4639" t="s">
        <v>48</v>
      </c>
      <c r="E4639" t="s">
        <v>0</v>
      </c>
      <c r="F4639" t="s">
        <v>16</v>
      </c>
      <c r="G4639" t="s">
        <v>14</v>
      </c>
      <c r="H4639">
        <v>7</v>
      </c>
      <c r="I4639" s="2">
        <v>90.93</v>
      </c>
      <c r="J4639" s="2">
        <v>14</v>
      </c>
    </row>
    <row r="4640" spans="1:10" x14ac:dyDescent="0.3">
      <c r="A4640">
        <v>2021</v>
      </c>
      <c r="B4640">
        <v>9</v>
      </c>
      <c r="C4640" t="s">
        <v>55</v>
      </c>
      <c r="D4640" t="s">
        <v>48</v>
      </c>
      <c r="E4640" t="s">
        <v>0</v>
      </c>
      <c r="F4640" t="s">
        <v>23</v>
      </c>
      <c r="G4640" t="s">
        <v>21</v>
      </c>
      <c r="H4640">
        <v>21</v>
      </c>
      <c r="I4640" s="2">
        <v>545.79</v>
      </c>
      <c r="J4640" s="2">
        <v>105</v>
      </c>
    </row>
    <row r="4641" spans="1:10" x14ac:dyDescent="0.3">
      <c r="A4641">
        <v>2021</v>
      </c>
      <c r="B4641">
        <v>9</v>
      </c>
      <c r="C4641" t="s">
        <v>61</v>
      </c>
      <c r="D4641" t="s">
        <v>4</v>
      </c>
      <c r="E4641" t="s">
        <v>3</v>
      </c>
      <c r="F4641" t="s">
        <v>13</v>
      </c>
      <c r="G4641" t="s">
        <v>14</v>
      </c>
      <c r="H4641">
        <v>13</v>
      </c>
      <c r="I4641" s="2">
        <v>207.87</v>
      </c>
      <c r="J4641" s="2">
        <v>78</v>
      </c>
    </row>
    <row r="4642" spans="1:10" x14ac:dyDescent="0.3">
      <c r="A4642">
        <v>2021</v>
      </c>
      <c r="B4642">
        <v>9</v>
      </c>
      <c r="C4642" t="s">
        <v>61</v>
      </c>
      <c r="D4642" t="s">
        <v>4</v>
      </c>
      <c r="E4642" t="s">
        <v>3</v>
      </c>
      <c r="F4642" t="s">
        <v>24</v>
      </c>
      <c r="G4642" t="s">
        <v>14</v>
      </c>
      <c r="H4642">
        <v>12</v>
      </c>
      <c r="I4642" s="2">
        <v>155.88</v>
      </c>
      <c r="J4642" s="2">
        <v>36</v>
      </c>
    </row>
    <row r="4643" spans="1:10" x14ac:dyDescent="0.3">
      <c r="A4643">
        <v>2021</v>
      </c>
      <c r="B4643">
        <v>9</v>
      </c>
      <c r="C4643" t="s">
        <v>61</v>
      </c>
      <c r="D4643" t="s">
        <v>4</v>
      </c>
      <c r="E4643" t="s">
        <v>3</v>
      </c>
      <c r="F4643" t="s">
        <v>34</v>
      </c>
      <c r="G4643" t="s">
        <v>12</v>
      </c>
      <c r="H4643">
        <v>59</v>
      </c>
      <c r="I4643" s="2">
        <v>235.41000000000003</v>
      </c>
      <c r="J4643" s="2">
        <v>118</v>
      </c>
    </row>
    <row r="4644" spans="1:10" x14ac:dyDescent="0.3">
      <c r="A4644">
        <v>2021</v>
      </c>
      <c r="B4644">
        <v>9</v>
      </c>
      <c r="C4644" t="s">
        <v>61</v>
      </c>
      <c r="D4644" t="s">
        <v>4</v>
      </c>
      <c r="E4644" t="s">
        <v>3</v>
      </c>
      <c r="F4644" t="s">
        <v>20</v>
      </c>
      <c r="G4644" t="s">
        <v>21</v>
      </c>
      <c r="H4644">
        <v>150</v>
      </c>
      <c r="I4644" s="2">
        <v>2248.5</v>
      </c>
      <c r="J4644" s="2">
        <v>1200</v>
      </c>
    </row>
    <row r="4645" spans="1:10" x14ac:dyDescent="0.3">
      <c r="A4645">
        <v>2021</v>
      </c>
      <c r="B4645">
        <v>9</v>
      </c>
      <c r="C4645" t="s">
        <v>61</v>
      </c>
      <c r="D4645" t="s">
        <v>4</v>
      </c>
      <c r="E4645" t="s">
        <v>3</v>
      </c>
      <c r="F4645" t="s">
        <v>25</v>
      </c>
      <c r="G4645" t="s">
        <v>7</v>
      </c>
      <c r="H4645">
        <v>13</v>
      </c>
      <c r="I4645" s="2">
        <v>207.87</v>
      </c>
      <c r="J4645" s="2">
        <v>52</v>
      </c>
    </row>
    <row r="4646" spans="1:10" x14ac:dyDescent="0.3">
      <c r="A4646">
        <v>2021</v>
      </c>
      <c r="B4646">
        <v>9</v>
      </c>
      <c r="C4646" t="s">
        <v>61</v>
      </c>
      <c r="D4646" t="s">
        <v>4</v>
      </c>
      <c r="E4646" t="s">
        <v>3</v>
      </c>
      <c r="F4646" t="s">
        <v>8</v>
      </c>
      <c r="G4646" t="s">
        <v>9</v>
      </c>
      <c r="H4646">
        <v>124</v>
      </c>
      <c r="I4646" s="2">
        <v>866.76</v>
      </c>
      <c r="J4646" s="2">
        <v>372</v>
      </c>
    </row>
    <row r="4647" spans="1:10" x14ac:dyDescent="0.3">
      <c r="A4647">
        <v>2021</v>
      </c>
      <c r="B4647">
        <v>9</v>
      </c>
      <c r="C4647" t="s">
        <v>61</v>
      </c>
      <c r="D4647" t="s">
        <v>4</v>
      </c>
      <c r="E4647" t="s">
        <v>3</v>
      </c>
      <c r="F4647" t="s">
        <v>17</v>
      </c>
      <c r="G4647" t="s">
        <v>14</v>
      </c>
      <c r="H4647">
        <v>85</v>
      </c>
      <c r="I4647" s="2">
        <v>934.15</v>
      </c>
      <c r="J4647" s="2">
        <v>85</v>
      </c>
    </row>
    <row r="4648" spans="1:10" x14ac:dyDescent="0.3">
      <c r="A4648">
        <v>2021</v>
      </c>
      <c r="B4648">
        <v>9</v>
      </c>
      <c r="C4648" t="s">
        <v>61</v>
      </c>
      <c r="D4648" t="s">
        <v>4</v>
      </c>
      <c r="E4648" t="s">
        <v>3</v>
      </c>
      <c r="F4648" t="s">
        <v>28</v>
      </c>
      <c r="G4648" t="s">
        <v>14</v>
      </c>
      <c r="H4648">
        <v>64</v>
      </c>
      <c r="I4648" s="2">
        <v>959.36</v>
      </c>
      <c r="J4648" s="2">
        <v>256</v>
      </c>
    </row>
    <row r="4649" spans="1:10" x14ac:dyDescent="0.3">
      <c r="A4649">
        <v>2021</v>
      </c>
      <c r="B4649">
        <v>9</v>
      </c>
      <c r="C4649" t="s">
        <v>61</v>
      </c>
      <c r="D4649" t="s">
        <v>4</v>
      </c>
      <c r="E4649" t="s">
        <v>3</v>
      </c>
      <c r="F4649" t="s">
        <v>43</v>
      </c>
      <c r="G4649" t="s">
        <v>12</v>
      </c>
      <c r="H4649">
        <v>6</v>
      </c>
      <c r="I4649" s="2">
        <v>125.94</v>
      </c>
      <c r="J4649" s="2">
        <v>59.999999999999986</v>
      </c>
    </row>
    <row r="4650" spans="1:10" x14ac:dyDescent="0.3">
      <c r="A4650">
        <v>2021</v>
      </c>
      <c r="B4650">
        <v>9</v>
      </c>
      <c r="C4650" t="s">
        <v>61</v>
      </c>
      <c r="D4650" t="s">
        <v>4</v>
      </c>
      <c r="E4650" t="s">
        <v>3</v>
      </c>
      <c r="F4650" t="s">
        <v>44</v>
      </c>
      <c r="G4650" t="s">
        <v>7</v>
      </c>
      <c r="H4650">
        <v>81</v>
      </c>
      <c r="I4650" s="2">
        <v>971.19</v>
      </c>
      <c r="J4650" s="2">
        <v>243</v>
      </c>
    </row>
    <row r="4651" spans="1:10" x14ac:dyDescent="0.3">
      <c r="A4651">
        <v>2021</v>
      </c>
      <c r="B4651">
        <v>9</v>
      </c>
      <c r="C4651" t="s">
        <v>61</v>
      </c>
      <c r="D4651" t="s">
        <v>4</v>
      </c>
      <c r="E4651" t="s">
        <v>3</v>
      </c>
      <c r="F4651" t="s">
        <v>40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 x14ac:dyDescent="0.3">
      <c r="A4652">
        <v>2021</v>
      </c>
      <c r="B4652">
        <v>9</v>
      </c>
      <c r="C4652" t="s">
        <v>61</v>
      </c>
      <c r="D4652" t="s">
        <v>4</v>
      </c>
      <c r="E4652" t="s">
        <v>3</v>
      </c>
      <c r="F4652" t="s">
        <v>32</v>
      </c>
      <c r="G4652" t="s">
        <v>9</v>
      </c>
      <c r="H4652">
        <v>94</v>
      </c>
      <c r="I4652" s="2">
        <v>1033.06</v>
      </c>
      <c r="J4652" s="2">
        <v>470</v>
      </c>
    </row>
    <row r="4653" spans="1:10" x14ac:dyDescent="0.3">
      <c r="A4653">
        <v>2021</v>
      </c>
      <c r="B4653">
        <v>9</v>
      </c>
      <c r="C4653" t="s">
        <v>61</v>
      </c>
      <c r="D4653" t="s">
        <v>4</v>
      </c>
      <c r="E4653" t="s">
        <v>3</v>
      </c>
      <c r="F4653" t="s">
        <v>35</v>
      </c>
      <c r="G4653" t="s">
        <v>14</v>
      </c>
      <c r="H4653">
        <v>9</v>
      </c>
      <c r="I4653" s="2">
        <v>53.910000000000004</v>
      </c>
      <c r="J4653" s="2">
        <v>18</v>
      </c>
    </row>
    <row r="4654" spans="1:10" x14ac:dyDescent="0.3">
      <c r="A4654">
        <v>2021</v>
      </c>
      <c r="B4654">
        <v>9</v>
      </c>
      <c r="C4654" t="s">
        <v>61</v>
      </c>
      <c r="D4654" t="s">
        <v>4</v>
      </c>
      <c r="E4654" t="s">
        <v>3</v>
      </c>
      <c r="F4654" t="s">
        <v>31</v>
      </c>
      <c r="G4654" t="s">
        <v>12</v>
      </c>
      <c r="H4654">
        <v>11</v>
      </c>
      <c r="I4654" s="2">
        <v>219.89</v>
      </c>
      <c r="J4654" s="2">
        <v>65.999999999999986</v>
      </c>
    </row>
    <row r="4655" spans="1:10" x14ac:dyDescent="0.3">
      <c r="A4655">
        <v>2021</v>
      </c>
      <c r="B4655">
        <v>9</v>
      </c>
      <c r="C4655" t="s">
        <v>61</v>
      </c>
      <c r="D4655" t="s">
        <v>4</v>
      </c>
      <c r="E4655" t="s">
        <v>3</v>
      </c>
      <c r="F4655" t="s">
        <v>15</v>
      </c>
      <c r="G4655" t="s">
        <v>14</v>
      </c>
      <c r="H4655">
        <v>98</v>
      </c>
      <c r="I4655" s="2">
        <v>3919.02</v>
      </c>
      <c r="J4655" s="2">
        <v>490</v>
      </c>
    </row>
    <row r="4656" spans="1:10" x14ac:dyDescent="0.3">
      <c r="A4656">
        <v>2021</v>
      </c>
      <c r="B4656">
        <v>9</v>
      </c>
      <c r="C4656" t="s">
        <v>61</v>
      </c>
      <c r="D4656" t="s">
        <v>4</v>
      </c>
      <c r="E4656" t="s">
        <v>3</v>
      </c>
      <c r="F4656" t="s">
        <v>42</v>
      </c>
      <c r="G4656" t="s">
        <v>12</v>
      </c>
      <c r="H4656">
        <v>147</v>
      </c>
      <c r="I4656" s="2">
        <v>2350.5300000000002</v>
      </c>
      <c r="J4656" s="2">
        <v>294</v>
      </c>
    </row>
    <row r="4657" spans="1:10" x14ac:dyDescent="0.3">
      <c r="A4657">
        <v>2021</v>
      </c>
      <c r="B4657">
        <v>9</v>
      </c>
      <c r="C4657" t="s">
        <v>61</v>
      </c>
      <c r="D4657" t="s">
        <v>4</v>
      </c>
      <c r="E4657" t="s">
        <v>3</v>
      </c>
      <c r="F4657" t="s">
        <v>22</v>
      </c>
      <c r="G4657" t="s">
        <v>7</v>
      </c>
      <c r="H4657">
        <v>14</v>
      </c>
      <c r="I4657" s="2">
        <v>139.86000000000001</v>
      </c>
      <c r="J4657" s="2">
        <v>42</v>
      </c>
    </row>
    <row r="4658" spans="1:10" x14ac:dyDescent="0.3">
      <c r="A4658">
        <v>2021</v>
      </c>
      <c r="B4658">
        <v>9</v>
      </c>
      <c r="C4658" t="s">
        <v>61</v>
      </c>
      <c r="D4658" t="s">
        <v>4</v>
      </c>
      <c r="E4658" t="s">
        <v>3</v>
      </c>
      <c r="F4658" t="s">
        <v>10</v>
      </c>
      <c r="G4658" t="s">
        <v>7</v>
      </c>
      <c r="H4658">
        <v>19</v>
      </c>
      <c r="I4658" s="2">
        <v>379.80999999999995</v>
      </c>
      <c r="J4658" s="2">
        <v>94.999999999999972</v>
      </c>
    </row>
    <row r="4659" spans="1:10" x14ac:dyDescent="0.3">
      <c r="A4659">
        <v>2021</v>
      </c>
      <c r="B4659">
        <v>9</v>
      </c>
      <c r="C4659" t="s">
        <v>61</v>
      </c>
      <c r="D4659" t="s">
        <v>4</v>
      </c>
      <c r="E4659" t="s">
        <v>3</v>
      </c>
      <c r="F4659" t="s">
        <v>27</v>
      </c>
      <c r="G4659" t="s">
        <v>12</v>
      </c>
      <c r="H4659">
        <v>131</v>
      </c>
      <c r="I4659" s="2">
        <v>391.69000000000005</v>
      </c>
      <c r="J4659" s="2">
        <v>131.00000000000003</v>
      </c>
    </row>
    <row r="4660" spans="1:10" x14ac:dyDescent="0.3">
      <c r="A4660">
        <v>2021</v>
      </c>
      <c r="B4660">
        <v>9</v>
      </c>
      <c r="C4660" t="s">
        <v>61</v>
      </c>
      <c r="D4660" t="s">
        <v>4</v>
      </c>
      <c r="E4660" t="s">
        <v>3</v>
      </c>
      <c r="F4660" t="s">
        <v>37</v>
      </c>
      <c r="G4660" t="s">
        <v>12</v>
      </c>
      <c r="H4660">
        <v>7</v>
      </c>
      <c r="I4660" s="2">
        <v>174.92999999999998</v>
      </c>
      <c r="J4660" s="2">
        <v>28</v>
      </c>
    </row>
    <row r="4661" spans="1:10" x14ac:dyDescent="0.3">
      <c r="A4661">
        <v>2021</v>
      </c>
      <c r="B4661">
        <v>9</v>
      </c>
      <c r="C4661" t="s">
        <v>61</v>
      </c>
      <c r="D4661" t="s">
        <v>4</v>
      </c>
      <c r="E4661" t="s">
        <v>3</v>
      </c>
      <c r="F4661" t="s">
        <v>11</v>
      </c>
      <c r="G4661" t="s">
        <v>12</v>
      </c>
      <c r="H4661">
        <v>37</v>
      </c>
      <c r="I4661" s="2">
        <v>184.63</v>
      </c>
      <c r="J4661" s="2">
        <v>37</v>
      </c>
    </row>
    <row r="4662" spans="1:10" x14ac:dyDescent="0.3">
      <c r="A4662">
        <v>2021</v>
      </c>
      <c r="B4662">
        <v>9</v>
      </c>
      <c r="C4662" t="s">
        <v>61</v>
      </c>
      <c r="D4662" t="s">
        <v>4</v>
      </c>
      <c r="E4662" t="s">
        <v>3</v>
      </c>
      <c r="F4662" t="s">
        <v>45</v>
      </c>
      <c r="G4662" t="s">
        <v>12</v>
      </c>
      <c r="H4662">
        <v>46</v>
      </c>
      <c r="I4662" s="2">
        <v>505.54</v>
      </c>
      <c r="J4662" s="2">
        <v>322</v>
      </c>
    </row>
    <row r="4663" spans="1:10" x14ac:dyDescent="0.3">
      <c r="A4663">
        <v>2021</v>
      </c>
      <c r="B4663">
        <v>9</v>
      </c>
      <c r="C4663" t="s">
        <v>61</v>
      </c>
      <c r="D4663" t="s">
        <v>4</v>
      </c>
      <c r="E4663" t="s">
        <v>3</v>
      </c>
      <c r="F4663" t="s">
        <v>26</v>
      </c>
      <c r="G4663" t="s">
        <v>9</v>
      </c>
      <c r="H4663">
        <v>47</v>
      </c>
      <c r="I4663" s="2">
        <v>939.53</v>
      </c>
      <c r="J4663" s="2">
        <v>94</v>
      </c>
    </row>
    <row r="4664" spans="1:10" x14ac:dyDescent="0.3">
      <c r="A4664">
        <v>2021</v>
      </c>
      <c r="B4664">
        <v>9</v>
      </c>
      <c r="C4664" t="s">
        <v>61</v>
      </c>
      <c r="D4664" t="s">
        <v>4</v>
      </c>
      <c r="E4664" t="s">
        <v>3</v>
      </c>
      <c r="F4664" t="s">
        <v>6</v>
      </c>
      <c r="G4664" t="s">
        <v>7</v>
      </c>
      <c r="H4664">
        <v>15</v>
      </c>
      <c r="I4664" s="2">
        <v>134.85</v>
      </c>
      <c r="J4664" s="2">
        <v>15</v>
      </c>
    </row>
    <row r="4665" spans="1:10" x14ac:dyDescent="0.3">
      <c r="A4665">
        <v>2021</v>
      </c>
      <c r="B4665">
        <v>9</v>
      </c>
      <c r="C4665" t="s">
        <v>61</v>
      </c>
      <c r="D4665" t="s">
        <v>4</v>
      </c>
      <c r="E4665" t="s">
        <v>3</v>
      </c>
      <c r="F4665" t="s">
        <v>16</v>
      </c>
      <c r="G4665" t="s">
        <v>14</v>
      </c>
      <c r="H4665">
        <v>15</v>
      </c>
      <c r="I4665" s="2">
        <v>194.85</v>
      </c>
      <c r="J4665" s="2">
        <v>30</v>
      </c>
    </row>
    <row r="4666" spans="1:10" x14ac:dyDescent="0.3">
      <c r="A4666">
        <v>2021</v>
      </c>
      <c r="B4666">
        <v>9</v>
      </c>
      <c r="C4666" t="s">
        <v>61</v>
      </c>
      <c r="D4666" t="s">
        <v>4</v>
      </c>
      <c r="E4666" t="s">
        <v>3</v>
      </c>
      <c r="F4666" t="s">
        <v>23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 x14ac:dyDescent="0.3">
      <c r="A4667">
        <v>2021</v>
      </c>
      <c r="B4667">
        <v>9</v>
      </c>
      <c r="C4667" t="s">
        <v>57</v>
      </c>
      <c r="D4667" t="s">
        <v>48</v>
      </c>
      <c r="E4667" t="s">
        <v>3</v>
      </c>
      <c r="F4667" t="s">
        <v>13</v>
      </c>
      <c r="G4667" t="s">
        <v>14</v>
      </c>
      <c r="H4667">
        <v>24</v>
      </c>
      <c r="I4667" s="2">
        <v>383.76</v>
      </c>
      <c r="J4667" s="2">
        <v>144</v>
      </c>
    </row>
    <row r="4668" spans="1:10" x14ac:dyDescent="0.3">
      <c r="A4668">
        <v>2021</v>
      </c>
      <c r="B4668">
        <v>9</v>
      </c>
      <c r="C4668" t="s">
        <v>57</v>
      </c>
      <c r="D4668" t="s">
        <v>48</v>
      </c>
      <c r="E4668" t="s">
        <v>3</v>
      </c>
      <c r="F4668" t="s">
        <v>24</v>
      </c>
      <c r="G4668" t="s">
        <v>14</v>
      </c>
      <c r="H4668">
        <v>25</v>
      </c>
      <c r="I4668" s="2">
        <v>324.75</v>
      </c>
      <c r="J4668" s="2">
        <v>75</v>
      </c>
    </row>
    <row r="4669" spans="1:10" x14ac:dyDescent="0.3">
      <c r="A4669">
        <v>2021</v>
      </c>
      <c r="B4669">
        <v>9</v>
      </c>
      <c r="C4669" t="s">
        <v>57</v>
      </c>
      <c r="D4669" t="s">
        <v>48</v>
      </c>
      <c r="E4669" t="s">
        <v>3</v>
      </c>
      <c r="F4669" t="s">
        <v>34</v>
      </c>
      <c r="G4669" t="s">
        <v>12</v>
      </c>
      <c r="H4669">
        <v>135</v>
      </c>
      <c r="I4669" s="2">
        <v>538.65</v>
      </c>
      <c r="J4669" s="2">
        <v>270</v>
      </c>
    </row>
    <row r="4670" spans="1:10" x14ac:dyDescent="0.3">
      <c r="A4670">
        <v>2021</v>
      </c>
      <c r="B4670">
        <v>9</v>
      </c>
      <c r="C4670" t="s">
        <v>57</v>
      </c>
      <c r="D4670" t="s">
        <v>48</v>
      </c>
      <c r="E4670" t="s">
        <v>3</v>
      </c>
      <c r="F4670" t="s">
        <v>20</v>
      </c>
      <c r="G4670" t="s">
        <v>21</v>
      </c>
      <c r="H4670">
        <v>61</v>
      </c>
      <c r="I4670" s="2">
        <v>914.39</v>
      </c>
      <c r="J4670" s="2">
        <v>488</v>
      </c>
    </row>
    <row r="4671" spans="1:10" x14ac:dyDescent="0.3">
      <c r="A4671">
        <v>2021</v>
      </c>
      <c r="B4671">
        <v>9</v>
      </c>
      <c r="C4671" t="s">
        <v>57</v>
      </c>
      <c r="D4671" t="s">
        <v>48</v>
      </c>
      <c r="E4671" t="s">
        <v>3</v>
      </c>
      <c r="F4671" t="s">
        <v>25</v>
      </c>
      <c r="G4671" t="s">
        <v>7</v>
      </c>
      <c r="H4671">
        <v>51</v>
      </c>
      <c r="I4671" s="2">
        <v>815.49</v>
      </c>
      <c r="J4671" s="2">
        <v>204</v>
      </c>
    </row>
    <row r="4672" spans="1:10" x14ac:dyDescent="0.3">
      <c r="A4672">
        <v>2021</v>
      </c>
      <c r="B4672">
        <v>9</v>
      </c>
      <c r="C4672" t="s">
        <v>57</v>
      </c>
      <c r="D4672" t="s">
        <v>48</v>
      </c>
      <c r="E4672" t="s">
        <v>3</v>
      </c>
      <c r="F4672" t="s">
        <v>8</v>
      </c>
      <c r="G4672" t="s">
        <v>9</v>
      </c>
      <c r="H4672">
        <v>100</v>
      </c>
      <c r="I4672" s="2">
        <v>699</v>
      </c>
      <c r="J4672" s="2">
        <v>300</v>
      </c>
    </row>
    <row r="4673" spans="1:10" x14ac:dyDescent="0.3">
      <c r="A4673">
        <v>2021</v>
      </c>
      <c r="B4673">
        <v>9</v>
      </c>
      <c r="C4673" t="s">
        <v>57</v>
      </c>
      <c r="D4673" t="s">
        <v>48</v>
      </c>
      <c r="E4673" t="s">
        <v>3</v>
      </c>
      <c r="F4673" t="s">
        <v>17</v>
      </c>
      <c r="G4673" t="s">
        <v>14</v>
      </c>
      <c r="H4673">
        <v>63</v>
      </c>
      <c r="I4673" s="2">
        <v>692.37</v>
      </c>
      <c r="J4673" s="2">
        <v>63</v>
      </c>
    </row>
    <row r="4674" spans="1:10" x14ac:dyDescent="0.3">
      <c r="A4674">
        <v>2021</v>
      </c>
      <c r="B4674">
        <v>9</v>
      </c>
      <c r="C4674" t="s">
        <v>57</v>
      </c>
      <c r="D4674" t="s">
        <v>48</v>
      </c>
      <c r="E4674" t="s">
        <v>3</v>
      </c>
      <c r="F4674" t="s">
        <v>44</v>
      </c>
      <c r="G4674" t="s">
        <v>7</v>
      </c>
      <c r="H4674">
        <v>28</v>
      </c>
      <c r="I4674" s="2">
        <v>335.72</v>
      </c>
      <c r="J4674" s="2">
        <v>84</v>
      </c>
    </row>
    <row r="4675" spans="1:10" x14ac:dyDescent="0.3">
      <c r="A4675">
        <v>2021</v>
      </c>
      <c r="B4675">
        <v>9</v>
      </c>
      <c r="C4675" t="s">
        <v>57</v>
      </c>
      <c r="D4675" t="s">
        <v>48</v>
      </c>
      <c r="E4675" t="s">
        <v>3</v>
      </c>
      <c r="F4675" t="s">
        <v>40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 x14ac:dyDescent="0.3">
      <c r="A4676">
        <v>2021</v>
      </c>
      <c r="B4676">
        <v>9</v>
      </c>
      <c r="C4676" t="s">
        <v>57</v>
      </c>
      <c r="D4676" t="s">
        <v>48</v>
      </c>
      <c r="E4676" t="s">
        <v>3</v>
      </c>
      <c r="F4676" t="s">
        <v>35</v>
      </c>
      <c r="G4676" t="s">
        <v>14</v>
      </c>
      <c r="H4676">
        <v>18</v>
      </c>
      <c r="I4676" s="2">
        <v>107.82000000000001</v>
      </c>
      <c r="J4676" s="2">
        <v>36</v>
      </c>
    </row>
    <row r="4677" spans="1:10" x14ac:dyDescent="0.3">
      <c r="A4677">
        <v>2021</v>
      </c>
      <c r="B4677">
        <v>9</v>
      </c>
      <c r="C4677" t="s">
        <v>57</v>
      </c>
      <c r="D4677" t="s">
        <v>48</v>
      </c>
      <c r="E4677" t="s">
        <v>3</v>
      </c>
      <c r="F4677" t="s">
        <v>31</v>
      </c>
      <c r="G4677" t="s">
        <v>12</v>
      </c>
      <c r="H4677">
        <v>23</v>
      </c>
      <c r="I4677" s="2">
        <v>459.77</v>
      </c>
      <c r="J4677" s="2">
        <v>137.99999999999997</v>
      </c>
    </row>
    <row r="4678" spans="1:10" x14ac:dyDescent="0.3">
      <c r="A4678">
        <v>2021</v>
      </c>
      <c r="B4678">
        <v>9</v>
      </c>
      <c r="C4678" t="s">
        <v>57</v>
      </c>
      <c r="D4678" t="s">
        <v>48</v>
      </c>
      <c r="E4678" t="s">
        <v>3</v>
      </c>
      <c r="F4678" t="s">
        <v>15</v>
      </c>
      <c r="G4678" t="s">
        <v>14</v>
      </c>
      <c r="H4678">
        <v>106</v>
      </c>
      <c r="I4678" s="2">
        <v>4238.9400000000005</v>
      </c>
      <c r="J4678" s="2">
        <v>530</v>
      </c>
    </row>
    <row r="4679" spans="1:10" x14ac:dyDescent="0.3">
      <c r="A4679">
        <v>2021</v>
      </c>
      <c r="B4679">
        <v>9</v>
      </c>
      <c r="C4679" t="s">
        <v>57</v>
      </c>
      <c r="D4679" t="s">
        <v>48</v>
      </c>
      <c r="E4679" t="s">
        <v>3</v>
      </c>
      <c r="F4679" t="s">
        <v>42</v>
      </c>
      <c r="G4679" t="s">
        <v>12</v>
      </c>
      <c r="H4679">
        <v>81</v>
      </c>
      <c r="I4679" s="2">
        <v>1295.19</v>
      </c>
      <c r="J4679" s="2">
        <v>162</v>
      </c>
    </row>
    <row r="4680" spans="1:10" x14ac:dyDescent="0.3">
      <c r="A4680">
        <v>2021</v>
      </c>
      <c r="B4680">
        <v>9</v>
      </c>
      <c r="C4680" t="s">
        <v>57</v>
      </c>
      <c r="D4680" t="s">
        <v>48</v>
      </c>
      <c r="E4680" t="s">
        <v>3</v>
      </c>
      <c r="F4680" t="s">
        <v>22</v>
      </c>
      <c r="G4680" t="s">
        <v>7</v>
      </c>
      <c r="H4680">
        <v>53</v>
      </c>
      <c r="I4680" s="2">
        <v>529.47</v>
      </c>
      <c r="J4680" s="2">
        <v>159</v>
      </c>
    </row>
    <row r="4681" spans="1:10" x14ac:dyDescent="0.3">
      <c r="A4681">
        <v>2021</v>
      </c>
      <c r="B4681">
        <v>9</v>
      </c>
      <c r="C4681" t="s">
        <v>57</v>
      </c>
      <c r="D4681" t="s">
        <v>48</v>
      </c>
      <c r="E4681" t="s">
        <v>3</v>
      </c>
      <c r="F4681" t="s">
        <v>41</v>
      </c>
      <c r="G4681" t="s">
        <v>14</v>
      </c>
      <c r="H4681">
        <v>39</v>
      </c>
      <c r="I4681" s="2">
        <v>389.61</v>
      </c>
      <c r="J4681" s="2">
        <v>195</v>
      </c>
    </row>
    <row r="4682" spans="1:10" x14ac:dyDescent="0.3">
      <c r="A4682">
        <v>2021</v>
      </c>
      <c r="B4682">
        <v>9</v>
      </c>
      <c r="C4682" t="s">
        <v>57</v>
      </c>
      <c r="D4682" t="s">
        <v>48</v>
      </c>
      <c r="E4682" t="s">
        <v>3</v>
      </c>
      <c r="F4682" t="s">
        <v>10</v>
      </c>
      <c r="G4682" t="s">
        <v>7</v>
      </c>
      <c r="H4682">
        <v>96</v>
      </c>
      <c r="I4682" s="2">
        <v>1919.04</v>
      </c>
      <c r="J4682" s="2">
        <v>479.99999999999983</v>
      </c>
    </row>
    <row r="4683" spans="1:10" x14ac:dyDescent="0.3">
      <c r="A4683">
        <v>2021</v>
      </c>
      <c r="B4683">
        <v>9</v>
      </c>
      <c r="C4683" t="s">
        <v>57</v>
      </c>
      <c r="D4683" t="s">
        <v>48</v>
      </c>
      <c r="E4683" t="s">
        <v>3</v>
      </c>
      <c r="F4683" t="s">
        <v>27</v>
      </c>
      <c r="G4683" t="s">
        <v>12</v>
      </c>
      <c r="H4683">
        <v>225</v>
      </c>
      <c r="I4683" s="2">
        <v>672.75</v>
      </c>
      <c r="J4683" s="2">
        <v>225.00000000000006</v>
      </c>
    </row>
    <row r="4684" spans="1:10" x14ac:dyDescent="0.3">
      <c r="A4684">
        <v>2021</v>
      </c>
      <c r="B4684">
        <v>9</v>
      </c>
      <c r="C4684" t="s">
        <v>57</v>
      </c>
      <c r="D4684" t="s">
        <v>48</v>
      </c>
      <c r="E4684" t="s">
        <v>3</v>
      </c>
      <c r="F4684" t="s">
        <v>11</v>
      </c>
      <c r="G4684" t="s">
        <v>12</v>
      </c>
      <c r="H4684">
        <v>13</v>
      </c>
      <c r="I4684" s="2">
        <v>64.87</v>
      </c>
      <c r="J4684" s="2">
        <v>13</v>
      </c>
    </row>
    <row r="4685" spans="1:10" x14ac:dyDescent="0.3">
      <c r="A4685">
        <v>2021</v>
      </c>
      <c r="B4685">
        <v>9</v>
      </c>
      <c r="C4685" t="s">
        <v>57</v>
      </c>
      <c r="D4685" t="s">
        <v>48</v>
      </c>
      <c r="E4685" t="s">
        <v>3</v>
      </c>
      <c r="F4685" t="s">
        <v>45</v>
      </c>
      <c r="G4685" t="s">
        <v>12</v>
      </c>
      <c r="H4685">
        <v>27</v>
      </c>
      <c r="I4685" s="2">
        <v>296.73</v>
      </c>
      <c r="J4685" s="2">
        <v>189</v>
      </c>
    </row>
    <row r="4686" spans="1:10" x14ac:dyDescent="0.3">
      <c r="A4686">
        <v>2021</v>
      </c>
      <c r="B4686">
        <v>9</v>
      </c>
      <c r="C4686" t="s">
        <v>57</v>
      </c>
      <c r="D4686" t="s">
        <v>48</v>
      </c>
      <c r="E4686" t="s">
        <v>3</v>
      </c>
      <c r="F4686" t="s">
        <v>26</v>
      </c>
      <c r="G4686" t="s">
        <v>9</v>
      </c>
      <c r="H4686">
        <v>61</v>
      </c>
      <c r="I4686" s="2">
        <v>1219.3899999999999</v>
      </c>
      <c r="J4686" s="2">
        <v>122</v>
      </c>
    </row>
    <row r="4687" spans="1:10" x14ac:dyDescent="0.3">
      <c r="A4687">
        <v>2021</v>
      </c>
      <c r="B4687">
        <v>9</v>
      </c>
      <c r="C4687" t="s">
        <v>57</v>
      </c>
      <c r="D4687" t="s">
        <v>48</v>
      </c>
      <c r="E4687" t="s">
        <v>3</v>
      </c>
      <c r="F4687" t="s">
        <v>6</v>
      </c>
      <c r="G4687" t="s">
        <v>7</v>
      </c>
      <c r="H4687">
        <v>100</v>
      </c>
      <c r="I4687" s="2">
        <v>899</v>
      </c>
      <c r="J4687" s="2">
        <v>100</v>
      </c>
    </row>
    <row r="4688" spans="1:10" x14ac:dyDescent="0.3">
      <c r="A4688">
        <v>2021</v>
      </c>
      <c r="B4688">
        <v>9</v>
      </c>
      <c r="C4688" t="s">
        <v>57</v>
      </c>
      <c r="D4688" t="s">
        <v>48</v>
      </c>
      <c r="E4688" t="s">
        <v>3</v>
      </c>
      <c r="F4688" t="s">
        <v>36</v>
      </c>
      <c r="G4688" t="s">
        <v>7</v>
      </c>
      <c r="H4688">
        <v>10</v>
      </c>
      <c r="I4688" s="2">
        <v>149.9</v>
      </c>
      <c r="J4688" s="2">
        <v>30</v>
      </c>
    </row>
    <row r="4689" spans="1:10" x14ac:dyDescent="0.3">
      <c r="A4689">
        <v>2021</v>
      </c>
      <c r="B4689">
        <v>9</v>
      </c>
      <c r="C4689" t="s">
        <v>57</v>
      </c>
      <c r="D4689" t="s">
        <v>48</v>
      </c>
      <c r="E4689" t="s">
        <v>3</v>
      </c>
      <c r="F4689" t="s">
        <v>16</v>
      </c>
      <c r="G4689" t="s">
        <v>14</v>
      </c>
      <c r="H4689">
        <v>7</v>
      </c>
      <c r="I4689" s="2">
        <v>90.93</v>
      </c>
      <c r="J4689" s="2">
        <v>14</v>
      </c>
    </row>
    <row r="4690" spans="1:10" x14ac:dyDescent="0.3">
      <c r="A4690">
        <v>2021</v>
      </c>
      <c r="B4690">
        <v>9</v>
      </c>
      <c r="C4690" t="s">
        <v>57</v>
      </c>
      <c r="D4690" t="s">
        <v>48</v>
      </c>
      <c r="E4690" t="s">
        <v>3</v>
      </c>
      <c r="F4690" t="s">
        <v>23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 x14ac:dyDescent="0.3">
      <c r="A4691">
        <v>2021</v>
      </c>
      <c r="B4691">
        <v>9</v>
      </c>
      <c r="C4691" t="s">
        <v>60</v>
      </c>
      <c r="D4691" t="s">
        <v>5</v>
      </c>
      <c r="E4691" t="s">
        <v>3</v>
      </c>
      <c r="F4691" t="s">
        <v>13</v>
      </c>
      <c r="G4691" t="s">
        <v>14</v>
      </c>
      <c r="H4691">
        <v>5</v>
      </c>
      <c r="I4691" s="2">
        <v>79.95</v>
      </c>
      <c r="J4691" s="2">
        <v>30</v>
      </c>
    </row>
    <row r="4692" spans="1:10" x14ac:dyDescent="0.3">
      <c r="A4692">
        <v>2021</v>
      </c>
      <c r="B4692">
        <v>9</v>
      </c>
      <c r="C4692" t="s">
        <v>60</v>
      </c>
      <c r="D4692" t="s">
        <v>5</v>
      </c>
      <c r="E4692" t="s">
        <v>3</v>
      </c>
      <c r="F4692" t="s">
        <v>34</v>
      </c>
      <c r="G4692" t="s">
        <v>12</v>
      </c>
      <c r="H4692">
        <v>45</v>
      </c>
      <c r="I4692" s="2">
        <v>179.55</v>
      </c>
      <c r="J4692" s="2">
        <v>90</v>
      </c>
    </row>
    <row r="4693" spans="1:10" x14ac:dyDescent="0.3">
      <c r="A4693">
        <v>2021</v>
      </c>
      <c r="B4693">
        <v>9</v>
      </c>
      <c r="C4693" t="s">
        <v>60</v>
      </c>
      <c r="D4693" t="s">
        <v>5</v>
      </c>
      <c r="E4693" t="s">
        <v>3</v>
      </c>
      <c r="F4693" t="s">
        <v>20</v>
      </c>
      <c r="G4693" t="s">
        <v>21</v>
      </c>
      <c r="H4693">
        <v>17</v>
      </c>
      <c r="I4693" s="2">
        <v>254.83</v>
      </c>
      <c r="J4693" s="2">
        <v>136</v>
      </c>
    </row>
    <row r="4694" spans="1:10" x14ac:dyDescent="0.3">
      <c r="A4694">
        <v>2021</v>
      </c>
      <c r="B4694">
        <v>9</v>
      </c>
      <c r="C4694" t="s">
        <v>60</v>
      </c>
      <c r="D4694" t="s">
        <v>5</v>
      </c>
      <c r="E4694" t="s">
        <v>3</v>
      </c>
      <c r="F4694" t="s">
        <v>25</v>
      </c>
      <c r="G4694" t="s">
        <v>7</v>
      </c>
      <c r="H4694">
        <v>12</v>
      </c>
      <c r="I4694" s="2">
        <v>191.88</v>
      </c>
      <c r="J4694" s="2">
        <v>48</v>
      </c>
    </row>
    <row r="4695" spans="1:10" x14ac:dyDescent="0.3">
      <c r="A4695">
        <v>2021</v>
      </c>
      <c r="B4695">
        <v>9</v>
      </c>
      <c r="C4695" t="s">
        <v>60</v>
      </c>
      <c r="D4695" t="s">
        <v>5</v>
      </c>
      <c r="E4695" t="s">
        <v>3</v>
      </c>
      <c r="F4695" t="s">
        <v>8</v>
      </c>
      <c r="G4695" t="s">
        <v>9</v>
      </c>
      <c r="H4695">
        <v>117</v>
      </c>
      <c r="I4695" s="2">
        <v>817.83</v>
      </c>
      <c r="J4695" s="2">
        <v>351</v>
      </c>
    </row>
    <row r="4696" spans="1:10" x14ac:dyDescent="0.3">
      <c r="A4696">
        <v>2021</v>
      </c>
      <c r="B4696">
        <v>9</v>
      </c>
      <c r="C4696" t="s">
        <v>60</v>
      </c>
      <c r="D4696" t="s">
        <v>5</v>
      </c>
      <c r="E4696" t="s">
        <v>3</v>
      </c>
      <c r="F4696" t="s">
        <v>17</v>
      </c>
      <c r="G4696" t="s">
        <v>14</v>
      </c>
      <c r="H4696">
        <v>39</v>
      </c>
      <c r="I4696" s="2">
        <v>428.61</v>
      </c>
      <c r="J4696" s="2">
        <v>39</v>
      </c>
    </row>
    <row r="4697" spans="1:10" x14ac:dyDescent="0.3">
      <c r="A4697">
        <v>2021</v>
      </c>
      <c r="B4697">
        <v>9</v>
      </c>
      <c r="C4697" t="s">
        <v>60</v>
      </c>
      <c r="D4697" t="s">
        <v>5</v>
      </c>
      <c r="E4697" t="s">
        <v>3</v>
      </c>
      <c r="F4697" t="s">
        <v>43</v>
      </c>
      <c r="G4697" t="s">
        <v>12</v>
      </c>
      <c r="H4697">
        <v>23</v>
      </c>
      <c r="I4697" s="2">
        <v>482.77</v>
      </c>
      <c r="J4697" s="2">
        <v>229.99999999999997</v>
      </c>
    </row>
    <row r="4698" spans="1:10" x14ac:dyDescent="0.3">
      <c r="A4698">
        <v>2021</v>
      </c>
      <c r="B4698">
        <v>9</v>
      </c>
      <c r="C4698" t="s">
        <v>60</v>
      </c>
      <c r="D4698" t="s">
        <v>5</v>
      </c>
      <c r="E4698" t="s">
        <v>3</v>
      </c>
      <c r="F4698" t="s">
        <v>44</v>
      </c>
      <c r="G4698" t="s">
        <v>7</v>
      </c>
      <c r="H4698">
        <v>5</v>
      </c>
      <c r="I4698" s="2">
        <v>59.95</v>
      </c>
      <c r="J4698" s="2">
        <v>15</v>
      </c>
    </row>
    <row r="4699" spans="1:10" x14ac:dyDescent="0.3">
      <c r="A4699">
        <v>2021</v>
      </c>
      <c r="B4699">
        <v>9</v>
      </c>
      <c r="C4699" t="s">
        <v>60</v>
      </c>
      <c r="D4699" t="s">
        <v>5</v>
      </c>
      <c r="E4699" t="s">
        <v>3</v>
      </c>
      <c r="F4699" t="s">
        <v>40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 x14ac:dyDescent="0.3">
      <c r="A4700">
        <v>2021</v>
      </c>
      <c r="B4700">
        <v>9</v>
      </c>
      <c r="C4700" t="s">
        <v>60</v>
      </c>
      <c r="D4700" t="s">
        <v>5</v>
      </c>
      <c r="E4700" t="s">
        <v>3</v>
      </c>
      <c r="F4700" t="s">
        <v>32</v>
      </c>
      <c r="G4700" t="s">
        <v>9</v>
      </c>
      <c r="H4700">
        <v>38</v>
      </c>
      <c r="I4700" s="2">
        <v>417.62</v>
      </c>
      <c r="J4700" s="2">
        <v>190</v>
      </c>
    </row>
    <row r="4701" spans="1:10" x14ac:dyDescent="0.3">
      <c r="A4701">
        <v>2021</v>
      </c>
      <c r="B4701">
        <v>9</v>
      </c>
      <c r="C4701" t="s">
        <v>60</v>
      </c>
      <c r="D4701" t="s">
        <v>5</v>
      </c>
      <c r="E4701" t="s">
        <v>3</v>
      </c>
      <c r="F4701" t="s">
        <v>35</v>
      </c>
      <c r="G4701" t="s">
        <v>14</v>
      </c>
      <c r="H4701">
        <v>48</v>
      </c>
      <c r="I4701" s="2">
        <v>287.52</v>
      </c>
      <c r="J4701" s="2">
        <v>96</v>
      </c>
    </row>
    <row r="4702" spans="1:10" x14ac:dyDescent="0.3">
      <c r="A4702">
        <v>2021</v>
      </c>
      <c r="B4702">
        <v>9</v>
      </c>
      <c r="C4702" t="s">
        <v>60</v>
      </c>
      <c r="D4702" t="s">
        <v>5</v>
      </c>
      <c r="E4702" t="s">
        <v>3</v>
      </c>
      <c r="F4702" t="s">
        <v>31</v>
      </c>
      <c r="G4702" t="s">
        <v>12</v>
      </c>
      <c r="H4702">
        <v>22</v>
      </c>
      <c r="I4702" s="2">
        <v>439.78</v>
      </c>
      <c r="J4702" s="2">
        <v>131.99999999999997</v>
      </c>
    </row>
    <row r="4703" spans="1:10" x14ac:dyDescent="0.3">
      <c r="A4703">
        <v>2021</v>
      </c>
      <c r="B4703">
        <v>9</v>
      </c>
      <c r="C4703" t="s">
        <v>60</v>
      </c>
      <c r="D4703" t="s">
        <v>5</v>
      </c>
      <c r="E4703" t="s">
        <v>3</v>
      </c>
      <c r="F4703" t="s">
        <v>15</v>
      </c>
      <c r="G4703" t="s">
        <v>14</v>
      </c>
      <c r="H4703">
        <v>88</v>
      </c>
      <c r="I4703" s="2">
        <v>3519.1200000000003</v>
      </c>
      <c r="J4703" s="2">
        <v>440</v>
      </c>
    </row>
    <row r="4704" spans="1:10" x14ac:dyDescent="0.3">
      <c r="A4704">
        <v>2021</v>
      </c>
      <c r="B4704">
        <v>9</v>
      </c>
      <c r="C4704" t="s">
        <v>60</v>
      </c>
      <c r="D4704" t="s">
        <v>5</v>
      </c>
      <c r="E4704" t="s">
        <v>3</v>
      </c>
      <c r="F4704" t="s">
        <v>42</v>
      </c>
      <c r="G4704" t="s">
        <v>12</v>
      </c>
      <c r="H4704">
        <v>42</v>
      </c>
      <c r="I4704" s="2">
        <v>671.58</v>
      </c>
      <c r="J4704" s="2">
        <v>84</v>
      </c>
    </row>
    <row r="4705" spans="1:10" x14ac:dyDescent="0.3">
      <c r="A4705">
        <v>2021</v>
      </c>
      <c r="B4705">
        <v>9</v>
      </c>
      <c r="C4705" t="s">
        <v>60</v>
      </c>
      <c r="D4705" t="s">
        <v>5</v>
      </c>
      <c r="E4705" t="s">
        <v>3</v>
      </c>
      <c r="F4705" t="s">
        <v>22</v>
      </c>
      <c r="G4705" t="s">
        <v>7</v>
      </c>
      <c r="H4705">
        <v>13</v>
      </c>
      <c r="I4705" s="2">
        <v>129.87</v>
      </c>
      <c r="J4705" s="2">
        <v>39</v>
      </c>
    </row>
    <row r="4706" spans="1:10" x14ac:dyDescent="0.3">
      <c r="A4706">
        <v>2021</v>
      </c>
      <c r="B4706">
        <v>9</v>
      </c>
      <c r="C4706" t="s">
        <v>60</v>
      </c>
      <c r="D4706" t="s">
        <v>5</v>
      </c>
      <c r="E4706" t="s">
        <v>3</v>
      </c>
      <c r="F4706" t="s">
        <v>19</v>
      </c>
      <c r="G4706" t="s">
        <v>9</v>
      </c>
      <c r="H4706">
        <v>33</v>
      </c>
      <c r="I4706" s="2">
        <v>659.67</v>
      </c>
      <c r="J4706" s="2">
        <v>197.99999999999994</v>
      </c>
    </row>
    <row r="4707" spans="1:10" x14ac:dyDescent="0.3">
      <c r="A4707">
        <v>2021</v>
      </c>
      <c r="B4707">
        <v>9</v>
      </c>
      <c r="C4707" t="s">
        <v>60</v>
      </c>
      <c r="D4707" t="s">
        <v>5</v>
      </c>
      <c r="E4707" t="s">
        <v>3</v>
      </c>
      <c r="F4707" t="s">
        <v>10</v>
      </c>
      <c r="G4707" t="s">
        <v>7</v>
      </c>
      <c r="H4707">
        <v>68</v>
      </c>
      <c r="I4707" s="2">
        <v>1359.32</v>
      </c>
      <c r="J4707" s="2">
        <v>339.99999999999989</v>
      </c>
    </row>
    <row r="4708" spans="1:10" x14ac:dyDescent="0.3">
      <c r="A4708">
        <v>2021</v>
      </c>
      <c r="B4708">
        <v>9</v>
      </c>
      <c r="C4708" t="s">
        <v>60</v>
      </c>
      <c r="D4708" t="s">
        <v>5</v>
      </c>
      <c r="E4708" t="s">
        <v>3</v>
      </c>
      <c r="F4708" t="s">
        <v>27</v>
      </c>
      <c r="G4708" t="s">
        <v>12</v>
      </c>
      <c r="H4708">
        <v>67</v>
      </c>
      <c r="I4708" s="2">
        <v>200.33</v>
      </c>
      <c r="J4708" s="2">
        <v>67.000000000000014</v>
      </c>
    </row>
    <row r="4709" spans="1:10" x14ac:dyDescent="0.3">
      <c r="A4709">
        <v>2021</v>
      </c>
      <c r="B4709">
        <v>9</v>
      </c>
      <c r="C4709" t="s">
        <v>60</v>
      </c>
      <c r="D4709" t="s">
        <v>5</v>
      </c>
      <c r="E4709" t="s">
        <v>3</v>
      </c>
      <c r="F4709" t="s">
        <v>37</v>
      </c>
      <c r="G4709" t="s">
        <v>12</v>
      </c>
      <c r="H4709">
        <v>10</v>
      </c>
      <c r="I4709" s="2">
        <v>249.89999999999998</v>
      </c>
      <c r="J4709" s="2">
        <v>40</v>
      </c>
    </row>
    <row r="4710" spans="1:10" x14ac:dyDescent="0.3">
      <c r="A4710">
        <v>2021</v>
      </c>
      <c r="B4710">
        <v>9</v>
      </c>
      <c r="C4710" t="s">
        <v>60</v>
      </c>
      <c r="D4710" t="s">
        <v>5</v>
      </c>
      <c r="E4710" t="s">
        <v>3</v>
      </c>
      <c r="F4710" t="s">
        <v>11</v>
      </c>
      <c r="G4710" t="s">
        <v>12</v>
      </c>
      <c r="H4710">
        <v>53</v>
      </c>
      <c r="I4710" s="2">
        <v>264.47000000000003</v>
      </c>
      <c r="J4710" s="2">
        <v>53</v>
      </c>
    </row>
    <row r="4711" spans="1:10" x14ac:dyDescent="0.3">
      <c r="A4711">
        <v>2021</v>
      </c>
      <c r="B4711">
        <v>9</v>
      </c>
      <c r="C4711" t="s">
        <v>60</v>
      </c>
      <c r="D4711" t="s">
        <v>5</v>
      </c>
      <c r="E4711" t="s">
        <v>3</v>
      </c>
      <c r="F4711" t="s">
        <v>45</v>
      </c>
      <c r="G4711" t="s">
        <v>12</v>
      </c>
      <c r="H4711">
        <v>76</v>
      </c>
      <c r="I4711" s="2">
        <v>835.24</v>
      </c>
      <c r="J4711" s="2">
        <v>532</v>
      </c>
    </row>
    <row r="4712" spans="1:10" x14ac:dyDescent="0.3">
      <c r="A4712">
        <v>2021</v>
      </c>
      <c r="B4712">
        <v>9</v>
      </c>
      <c r="C4712" t="s">
        <v>60</v>
      </c>
      <c r="D4712" t="s">
        <v>5</v>
      </c>
      <c r="E4712" t="s">
        <v>3</v>
      </c>
      <c r="F4712" t="s">
        <v>26</v>
      </c>
      <c r="G4712" t="s">
        <v>9</v>
      </c>
      <c r="H4712">
        <v>7</v>
      </c>
      <c r="I4712" s="2">
        <v>139.92999999999998</v>
      </c>
      <c r="J4712" s="2">
        <v>14</v>
      </c>
    </row>
    <row r="4713" spans="1:10" x14ac:dyDescent="0.3">
      <c r="A4713">
        <v>2021</v>
      </c>
      <c r="B4713">
        <v>9</v>
      </c>
      <c r="C4713" t="s">
        <v>60</v>
      </c>
      <c r="D4713" t="s">
        <v>5</v>
      </c>
      <c r="E4713" t="s">
        <v>3</v>
      </c>
      <c r="F4713" t="s">
        <v>6</v>
      </c>
      <c r="G4713" t="s">
        <v>7</v>
      </c>
      <c r="H4713">
        <v>94</v>
      </c>
      <c r="I4713" s="2">
        <v>845.06000000000006</v>
      </c>
      <c r="J4713" s="2">
        <v>94</v>
      </c>
    </row>
    <row r="4714" spans="1:10" x14ac:dyDescent="0.3">
      <c r="A4714">
        <v>2021</v>
      </c>
      <c r="B4714">
        <v>9</v>
      </c>
      <c r="C4714" t="s">
        <v>53</v>
      </c>
      <c r="D4714" t="s">
        <v>48</v>
      </c>
      <c r="E4714" t="s">
        <v>2</v>
      </c>
      <c r="F4714" t="s">
        <v>13</v>
      </c>
      <c r="G4714" t="s">
        <v>14</v>
      </c>
      <c r="H4714">
        <v>60</v>
      </c>
      <c r="I4714" s="2">
        <v>959.4</v>
      </c>
      <c r="J4714" s="2">
        <v>360</v>
      </c>
    </row>
    <row r="4715" spans="1:10" x14ac:dyDescent="0.3">
      <c r="A4715">
        <v>2021</v>
      </c>
      <c r="B4715">
        <v>9</v>
      </c>
      <c r="C4715" t="s">
        <v>53</v>
      </c>
      <c r="D4715" t="s">
        <v>48</v>
      </c>
      <c r="E4715" t="s">
        <v>2</v>
      </c>
      <c r="F4715" t="s">
        <v>24</v>
      </c>
      <c r="G4715" t="s">
        <v>14</v>
      </c>
      <c r="H4715">
        <v>65</v>
      </c>
      <c r="I4715" s="2">
        <v>844.35</v>
      </c>
      <c r="J4715" s="2">
        <v>195</v>
      </c>
    </row>
    <row r="4716" spans="1:10" x14ac:dyDescent="0.3">
      <c r="A4716">
        <v>2021</v>
      </c>
      <c r="B4716">
        <v>9</v>
      </c>
      <c r="C4716" t="s">
        <v>53</v>
      </c>
      <c r="D4716" t="s">
        <v>48</v>
      </c>
      <c r="E4716" t="s">
        <v>2</v>
      </c>
      <c r="F4716" t="s">
        <v>34</v>
      </c>
      <c r="G4716" t="s">
        <v>12</v>
      </c>
      <c r="H4716">
        <v>299</v>
      </c>
      <c r="I4716" s="2">
        <v>1193.01</v>
      </c>
      <c r="J4716" s="2">
        <v>598</v>
      </c>
    </row>
    <row r="4717" spans="1:10" x14ac:dyDescent="0.3">
      <c r="A4717">
        <v>2021</v>
      </c>
      <c r="B4717">
        <v>9</v>
      </c>
      <c r="C4717" t="s">
        <v>53</v>
      </c>
      <c r="D4717" t="s">
        <v>48</v>
      </c>
      <c r="E4717" t="s">
        <v>2</v>
      </c>
      <c r="F4717" t="s">
        <v>18</v>
      </c>
      <c r="G4717" t="s">
        <v>9</v>
      </c>
      <c r="H4717">
        <v>39</v>
      </c>
      <c r="I4717" s="2">
        <v>506.61</v>
      </c>
      <c r="J4717" s="2">
        <v>117</v>
      </c>
    </row>
    <row r="4718" spans="1:10" x14ac:dyDescent="0.3">
      <c r="A4718">
        <v>2021</v>
      </c>
      <c r="B4718">
        <v>9</v>
      </c>
      <c r="C4718" t="s">
        <v>53</v>
      </c>
      <c r="D4718" t="s">
        <v>48</v>
      </c>
      <c r="E4718" t="s">
        <v>2</v>
      </c>
      <c r="F4718" t="s">
        <v>20</v>
      </c>
      <c r="G4718" t="s">
        <v>21</v>
      </c>
      <c r="H4718">
        <v>26</v>
      </c>
      <c r="I4718" s="2">
        <v>389.74</v>
      </c>
      <c r="J4718" s="2">
        <v>208</v>
      </c>
    </row>
    <row r="4719" spans="1:10" x14ac:dyDescent="0.3">
      <c r="A4719">
        <v>2021</v>
      </c>
      <c r="B4719">
        <v>9</v>
      </c>
      <c r="C4719" t="s">
        <v>53</v>
      </c>
      <c r="D4719" t="s">
        <v>48</v>
      </c>
      <c r="E4719" t="s">
        <v>2</v>
      </c>
      <c r="F4719" t="s">
        <v>25</v>
      </c>
      <c r="G4719" t="s">
        <v>7</v>
      </c>
      <c r="H4719">
        <v>32</v>
      </c>
      <c r="I4719" s="2">
        <v>511.68</v>
      </c>
      <c r="J4719" s="2">
        <v>128</v>
      </c>
    </row>
    <row r="4720" spans="1:10" x14ac:dyDescent="0.3">
      <c r="A4720">
        <v>2021</v>
      </c>
      <c r="B4720">
        <v>9</v>
      </c>
      <c r="C4720" t="s">
        <v>53</v>
      </c>
      <c r="D4720" t="s">
        <v>48</v>
      </c>
      <c r="E4720" t="s">
        <v>2</v>
      </c>
      <c r="F4720" t="s">
        <v>8</v>
      </c>
      <c r="G4720" t="s">
        <v>9</v>
      </c>
      <c r="H4720">
        <v>16</v>
      </c>
      <c r="I4720" s="2">
        <v>111.84</v>
      </c>
      <c r="J4720" s="2">
        <v>48</v>
      </c>
    </row>
    <row r="4721" spans="1:10" x14ac:dyDescent="0.3">
      <c r="A4721">
        <v>2021</v>
      </c>
      <c r="B4721">
        <v>9</v>
      </c>
      <c r="C4721" t="s">
        <v>53</v>
      </c>
      <c r="D4721" t="s">
        <v>48</v>
      </c>
      <c r="E4721" t="s">
        <v>2</v>
      </c>
      <c r="F4721" t="s">
        <v>17</v>
      </c>
      <c r="G4721" t="s">
        <v>14</v>
      </c>
      <c r="H4721">
        <v>86</v>
      </c>
      <c r="I4721" s="2">
        <v>945.14</v>
      </c>
      <c r="J4721" s="2">
        <v>86</v>
      </c>
    </row>
    <row r="4722" spans="1:10" x14ac:dyDescent="0.3">
      <c r="A4722">
        <v>2021</v>
      </c>
      <c r="B4722">
        <v>9</v>
      </c>
      <c r="C4722" t="s">
        <v>53</v>
      </c>
      <c r="D4722" t="s">
        <v>48</v>
      </c>
      <c r="E4722" t="s">
        <v>2</v>
      </c>
      <c r="F4722" t="s">
        <v>28</v>
      </c>
      <c r="G4722" t="s">
        <v>14</v>
      </c>
      <c r="H4722">
        <v>66</v>
      </c>
      <c r="I4722" s="2">
        <v>989.34</v>
      </c>
      <c r="J4722" s="2">
        <v>264</v>
      </c>
    </row>
    <row r="4723" spans="1:10" x14ac:dyDescent="0.3">
      <c r="A4723">
        <v>2021</v>
      </c>
      <c r="B4723">
        <v>9</v>
      </c>
      <c r="C4723" t="s">
        <v>53</v>
      </c>
      <c r="D4723" t="s">
        <v>48</v>
      </c>
      <c r="E4723" t="s">
        <v>2</v>
      </c>
      <c r="F4723" t="s">
        <v>43</v>
      </c>
      <c r="G4723" t="s">
        <v>12</v>
      </c>
      <c r="H4723">
        <v>4</v>
      </c>
      <c r="I4723" s="2">
        <v>83.96</v>
      </c>
      <c r="J4723" s="2">
        <v>39.999999999999993</v>
      </c>
    </row>
    <row r="4724" spans="1:10" x14ac:dyDescent="0.3">
      <c r="A4724">
        <v>2021</v>
      </c>
      <c r="B4724">
        <v>9</v>
      </c>
      <c r="C4724" t="s">
        <v>53</v>
      </c>
      <c r="D4724" t="s">
        <v>48</v>
      </c>
      <c r="E4724" t="s">
        <v>2</v>
      </c>
      <c r="F4724" t="s">
        <v>44</v>
      </c>
      <c r="G4724" t="s">
        <v>7</v>
      </c>
      <c r="H4724">
        <v>44</v>
      </c>
      <c r="I4724" s="2">
        <v>527.56000000000006</v>
      </c>
      <c r="J4724" s="2">
        <v>132</v>
      </c>
    </row>
    <row r="4725" spans="1:10" x14ac:dyDescent="0.3">
      <c r="A4725">
        <v>2021</v>
      </c>
      <c r="B4725">
        <v>9</v>
      </c>
      <c r="C4725" t="s">
        <v>53</v>
      </c>
      <c r="D4725" t="s">
        <v>48</v>
      </c>
      <c r="E4725" t="s">
        <v>2</v>
      </c>
      <c r="F4725" t="s">
        <v>40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 x14ac:dyDescent="0.3">
      <c r="A4726">
        <v>2021</v>
      </c>
      <c r="B4726">
        <v>9</v>
      </c>
      <c r="C4726" t="s">
        <v>53</v>
      </c>
      <c r="D4726" t="s">
        <v>48</v>
      </c>
      <c r="E4726" t="s">
        <v>2</v>
      </c>
      <c r="F4726" t="s">
        <v>32</v>
      </c>
      <c r="G4726" t="s">
        <v>9</v>
      </c>
      <c r="H4726">
        <v>26</v>
      </c>
      <c r="I4726" s="2">
        <v>285.74</v>
      </c>
      <c r="J4726" s="2">
        <v>130</v>
      </c>
    </row>
    <row r="4727" spans="1:10" x14ac:dyDescent="0.3">
      <c r="A4727">
        <v>2021</v>
      </c>
      <c r="B4727">
        <v>9</v>
      </c>
      <c r="C4727" t="s">
        <v>53</v>
      </c>
      <c r="D4727" t="s">
        <v>48</v>
      </c>
      <c r="E4727" t="s">
        <v>2</v>
      </c>
      <c r="F4727" t="s">
        <v>35</v>
      </c>
      <c r="G4727" t="s">
        <v>14</v>
      </c>
      <c r="H4727">
        <v>22</v>
      </c>
      <c r="I4727" s="2">
        <v>131.78</v>
      </c>
      <c r="J4727" s="2">
        <v>44</v>
      </c>
    </row>
    <row r="4728" spans="1:10" x14ac:dyDescent="0.3">
      <c r="A4728">
        <v>2021</v>
      </c>
      <c r="B4728">
        <v>9</v>
      </c>
      <c r="C4728" t="s">
        <v>53</v>
      </c>
      <c r="D4728" t="s">
        <v>48</v>
      </c>
      <c r="E4728" t="s">
        <v>2</v>
      </c>
      <c r="F4728" t="s">
        <v>31</v>
      </c>
      <c r="G4728" t="s">
        <v>12</v>
      </c>
      <c r="H4728">
        <v>69</v>
      </c>
      <c r="I4728" s="2">
        <v>1379.31</v>
      </c>
      <c r="J4728" s="2">
        <v>413.99999999999989</v>
      </c>
    </row>
    <row r="4729" spans="1:10" x14ac:dyDescent="0.3">
      <c r="A4729">
        <v>2021</v>
      </c>
      <c r="B4729">
        <v>9</v>
      </c>
      <c r="C4729" t="s">
        <v>53</v>
      </c>
      <c r="D4729" t="s">
        <v>48</v>
      </c>
      <c r="E4729" t="s">
        <v>2</v>
      </c>
      <c r="F4729" t="s">
        <v>15</v>
      </c>
      <c r="G4729" t="s">
        <v>14</v>
      </c>
      <c r="H4729">
        <v>25</v>
      </c>
      <c r="I4729" s="2">
        <v>999.75</v>
      </c>
      <c r="J4729" s="2">
        <v>125</v>
      </c>
    </row>
    <row r="4730" spans="1:10" x14ac:dyDescent="0.3">
      <c r="A4730">
        <v>2021</v>
      </c>
      <c r="B4730">
        <v>9</v>
      </c>
      <c r="C4730" t="s">
        <v>53</v>
      </c>
      <c r="D4730" t="s">
        <v>48</v>
      </c>
      <c r="E4730" t="s">
        <v>2</v>
      </c>
      <c r="F4730" t="s">
        <v>42</v>
      </c>
      <c r="G4730" t="s">
        <v>12</v>
      </c>
      <c r="H4730">
        <v>113</v>
      </c>
      <c r="I4730" s="2">
        <v>1806.8700000000001</v>
      </c>
      <c r="J4730" s="2">
        <v>226</v>
      </c>
    </row>
    <row r="4731" spans="1:10" x14ac:dyDescent="0.3">
      <c r="A4731">
        <v>2021</v>
      </c>
      <c r="B4731">
        <v>9</v>
      </c>
      <c r="C4731" t="s">
        <v>53</v>
      </c>
      <c r="D4731" t="s">
        <v>48</v>
      </c>
      <c r="E4731" t="s">
        <v>2</v>
      </c>
      <c r="F4731" t="s">
        <v>22</v>
      </c>
      <c r="G4731" t="s">
        <v>7</v>
      </c>
      <c r="H4731">
        <v>196</v>
      </c>
      <c r="I4731" s="2">
        <v>1958.04</v>
      </c>
      <c r="J4731" s="2">
        <v>588</v>
      </c>
    </row>
    <row r="4732" spans="1:10" x14ac:dyDescent="0.3">
      <c r="A4732">
        <v>2021</v>
      </c>
      <c r="B4732">
        <v>9</v>
      </c>
      <c r="C4732" t="s">
        <v>53</v>
      </c>
      <c r="D4732" t="s">
        <v>48</v>
      </c>
      <c r="E4732" t="s">
        <v>2</v>
      </c>
      <c r="F4732" t="s">
        <v>19</v>
      </c>
      <c r="G4732" t="s">
        <v>9</v>
      </c>
      <c r="H4732">
        <v>7</v>
      </c>
      <c r="I4732" s="2">
        <v>139.92999999999998</v>
      </c>
      <c r="J4732" s="2">
        <v>41.999999999999986</v>
      </c>
    </row>
    <row r="4733" spans="1:10" x14ac:dyDescent="0.3">
      <c r="A4733">
        <v>2021</v>
      </c>
      <c r="B4733">
        <v>9</v>
      </c>
      <c r="C4733" t="s">
        <v>53</v>
      </c>
      <c r="D4733" t="s">
        <v>48</v>
      </c>
      <c r="E4733" t="s">
        <v>2</v>
      </c>
      <c r="F4733" t="s">
        <v>41</v>
      </c>
      <c r="G4733" t="s">
        <v>14</v>
      </c>
      <c r="H4733">
        <v>16</v>
      </c>
      <c r="I4733" s="2">
        <v>159.84</v>
      </c>
      <c r="J4733" s="2">
        <v>80</v>
      </c>
    </row>
    <row r="4734" spans="1:10" x14ac:dyDescent="0.3">
      <c r="A4734">
        <v>2021</v>
      </c>
      <c r="B4734">
        <v>9</v>
      </c>
      <c r="C4734" t="s">
        <v>53</v>
      </c>
      <c r="D4734" t="s">
        <v>48</v>
      </c>
      <c r="E4734" t="s">
        <v>2</v>
      </c>
      <c r="F4734" t="s">
        <v>10</v>
      </c>
      <c r="G4734" t="s">
        <v>7</v>
      </c>
      <c r="H4734">
        <v>48</v>
      </c>
      <c r="I4734" s="2">
        <v>959.52</v>
      </c>
      <c r="J4734" s="2">
        <v>239.99999999999991</v>
      </c>
    </row>
    <row r="4735" spans="1:10" x14ac:dyDescent="0.3">
      <c r="A4735">
        <v>2021</v>
      </c>
      <c r="B4735">
        <v>9</v>
      </c>
      <c r="C4735" t="s">
        <v>53</v>
      </c>
      <c r="D4735" t="s">
        <v>48</v>
      </c>
      <c r="E4735" t="s">
        <v>2</v>
      </c>
      <c r="F4735" t="s">
        <v>27</v>
      </c>
      <c r="G4735" t="s">
        <v>12</v>
      </c>
      <c r="H4735">
        <v>46</v>
      </c>
      <c r="I4735" s="2">
        <v>137.54000000000002</v>
      </c>
      <c r="J4735" s="2">
        <v>46.000000000000007</v>
      </c>
    </row>
    <row r="4736" spans="1:10" x14ac:dyDescent="0.3">
      <c r="A4736">
        <v>2021</v>
      </c>
      <c r="B4736">
        <v>9</v>
      </c>
      <c r="C4736" t="s">
        <v>53</v>
      </c>
      <c r="D4736" t="s">
        <v>48</v>
      </c>
      <c r="E4736" t="s">
        <v>2</v>
      </c>
      <c r="F4736" t="s">
        <v>37</v>
      </c>
      <c r="G4736" t="s">
        <v>12</v>
      </c>
      <c r="H4736">
        <v>24</v>
      </c>
      <c r="I4736" s="2">
        <v>599.76</v>
      </c>
      <c r="J4736" s="2">
        <v>96</v>
      </c>
    </row>
    <row r="4737" spans="1:10" x14ac:dyDescent="0.3">
      <c r="A4737">
        <v>2021</v>
      </c>
      <c r="B4737">
        <v>9</v>
      </c>
      <c r="C4737" t="s">
        <v>53</v>
      </c>
      <c r="D4737" t="s">
        <v>48</v>
      </c>
      <c r="E4737" t="s">
        <v>2</v>
      </c>
      <c r="F4737" t="s">
        <v>11</v>
      </c>
      <c r="G4737" t="s">
        <v>12</v>
      </c>
      <c r="H4737">
        <v>5</v>
      </c>
      <c r="I4737" s="2">
        <v>24.950000000000003</v>
      </c>
      <c r="J4737" s="2">
        <v>5</v>
      </c>
    </row>
    <row r="4738" spans="1:10" x14ac:dyDescent="0.3">
      <c r="A4738">
        <v>2021</v>
      </c>
      <c r="B4738">
        <v>9</v>
      </c>
      <c r="C4738" t="s">
        <v>53</v>
      </c>
      <c r="D4738" t="s">
        <v>48</v>
      </c>
      <c r="E4738" t="s">
        <v>2</v>
      </c>
      <c r="F4738" t="s">
        <v>45</v>
      </c>
      <c r="G4738" t="s">
        <v>12</v>
      </c>
      <c r="H4738">
        <v>49</v>
      </c>
      <c r="I4738" s="2">
        <v>538.51</v>
      </c>
      <c r="J4738" s="2">
        <v>343</v>
      </c>
    </row>
    <row r="4739" spans="1:10" x14ac:dyDescent="0.3">
      <c r="A4739">
        <v>2021</v>
      </c>
      <c r="B4739">
        <v>9</v>
      </c>
      <c r="C4739" t="s">
        <v>53</v>
      </c>
      <c r="D4739" t="s">
        <v>48</v>
      </c>
      <c r="E4739" t="s">
        <v>2</v>
      </c>
      <c r="F4739" t="s">
        <v>26</v>
      </c>
      <c r="G4739" t="s">
        <v>9</v>
      </c>
      <c r="H4739">
        <v>36</v>
      </c>
      <c r="I4739" s="2">
        <v>719.64</v>
      </c>
      <c r="J4739" s="2">
        <v>72</v>
      </c>
    </row>
    <row r="4740" spans="1:10" x14ac:dyDescent="0.3">
      <c r="A4740">
        <v>2021</v>
      </c>
      <c r="B4740">
        <v>9</v>
      </c>
      <c r="C4740" t="s">
        <v>53</v>
      </c>
      <c r="D4740" t="s">
        <v>48</v>
      </c>
      <c r="E4740" t="s">
        <v>2</v>
      </c>
      <c r="F4740" t="s">
        <v>6</v>
      </c>
      <c r="G4740" t="s">
        <v>7</v>
      </c>
      <c r="H4740">
        <v>20</v>
      </c>
      <c r="I4740" s="2">
        <v>179.8</v>
      </c>
      <c r="J4740" s="2">
        <v>20</v>
      </c>
    </row>
    <row r="4741" spans="1:10" x14ac:dyDescent="0.3">
      <c r="A4741">
        <v>2021</v>
      </c>
      <c r="B4741">
        <v>9</v>
      </c>
      <c r="C4741" t="s">
        <v>53</v>
      </c>
      <c r="D4741" t="s">
        <v>48</v>
      </c>
      <c r="E4741" t="s">
        <v>2</v>
      </c>
      <c r="F4741" t="s">
        <v>36</v>
      </c>
      <c r="G4741" t="s">
        <v>7</v>
      </c>
      <c r="H4741">
        <v>25</v>
      </c>
      <c r="I4741" s="2">
        <v>374.75</v>
      </c>
      <c r="J4741" s="2">
        <v>75</v>
      </c>
    </row>
    <row r="4742" spans="1:10" x14ac:dyDescent="0.3">
      <c r="A4742">
        <v>2021</v>
      </c>
      <c r="B4742">
        <v>9</v>
      </c>
      <c r="C4742" t="s">
        <v>53</v>
      </c>
      <c r="D4742" t="s">
        <v>48</v>
      </c>
      <c r="E4742" t="s">
        <v>2</v>
      </c>
      <c r="F4742" t="s">
        <v>16</v>
      </c>
      <c r="G4742" t="s">
        <v>14</v>
      </c>
      <c r="H4742">
        <v>2</v>
      </c>
      <c r="I4742" s="2">
        <v>25.98</v>
      </c>
      <c r="J4742" s="2">
        <v>4</v>
      </c>
    </row>
    <row r="4743" spans="1:10" x14ac:dyDescent="0.3">
      <c r="A4743">
        <v>2021</v>
      </c>
      <c r="B4743">
        <v>9</v>
      </c>
      <c r="C4743" t="s">
        <v>54</v>
      </c>
      <c r="D4743" t="s">
        <v>48</v>
      </c>
      <c r="E4743" t="s">
        <v>1</v>
      </c>
      <c r="F4743" t="s">
        <v>13</v>
      </c>
      <c r="G4743" t="s">
        <v>14</v>
      </c>
      <c r="H4743">
        <v>12</v>
      </c>
      <c r="I4743" s="2">
        <v>191.88</v>
      </c>
      <c r="J4743" s="2">
        <v>72</v>
      </c>
    </row>
    <row r="4744" spans="1:10" x14ac:dyDescent="0.3">
      <c r="A4744">
        <v>2021</v>
      </c>
      <c r="B4744">
        <v>9</v>
      </c>
      <c r="C4744" t="s">
        <v>54</v>
      </c>
      <c r="D4744" t="s">
        <v>48</v>
      </c>
      <c r="E4744" t="s">
        <v>1</v>
      </c>
      <c r="F4744" t="s">
        <v>24</v>
      </c>
      <c r="G4744" t="s">
        <v>14</v>
      </c>
      <c r="H4744">
        <v>53</v>
      </c>
      <c r="I4744" s="2">
        <v>688.47</v>
      </c>
      <c r="J4744" s="2">
        <v>159</v>
      </c>
    </row>
    <row r="4745" spans="1:10" x14ac:dyDescent="0.3">
      <c r="A4745">
        <v>2021</v>
      </c>
      <c r="B4745">
        <v>9</v>
      </c>
      <c r="C4745" t="s">
        <v>54</v>
      </c>
      <c r="D4745" t="s">
        <v>48</v>
      </c>
      <c r="E4745" t="s">
        <v>1</v>
      </c>
      <c r="F4745" t="s">
        <v>34</v>
      </c>
      <c r="G4745" t="s">
        <v>12</v>
      </c>
      <c r="H4745">
        <v>44</v>
      </c>
      <c r="I4745" s="2">
        <v>175.56</v>
      </c>
      <c r="J4745" s="2">
        <v>88</v>
      </c>
    </row>
    <row r="4746" spans="1:10" x14ac:dyDescent="0.3">
      <c r="A4746">
        <v>2021</v>
      </c>
      <c r="B4746">
        <v>9</v>
      </c>
      <c r="C4746" t="s">
        <v>54</v>
      </c>
      <c r="D4746" t="s">
        <v>48</v>
      </c>
      <c r="E4746" t="s">
        <v>1</v>
      </c>
      <c r="F4746" t="s">
        <v>20</v>
      </c>
      <c r="G4746" t="s">
        <v>21</v>
      </c>
      <c r="H4746">
        <v>16</v>
      </c>
      <c r="I4746" s="2">
        <v>239.84</v>
      </c>
      <c r="J4746" s="2">
        <v>128</v>
      </c>
    </row>
    <row r="4747" spans="1:10" x14ac:dyDescent="0.3">
      <c r="A4747">
        <v>2021</v>
      </c>
      <c r="B4747">
        <v>9</v>
      </c>
      <c r="C4747" t="s">
        <v>54</v>
      </c>
      <c r="D4747" t="s">
        <v>48</v>
      </c>
      <c r="E4747" t="s">
        <v>1</v>
      </c>
      <c r="F4747" t="s">
        <v>25</v>
      </c>
      <c r="G4747" t="s">
        <v>7</v>
      </c>
      <c r="H4747">
        <v>26</v>
      </c>
      <c r="I4747" s="2">
        <v>415.74</v>
      </c>
      <c r="J4747" s="2">
        <v>104</v>
      </c>
    </row>
    <row r="4748" spans="1:10" x14ac:dyDescent="0.3">
      <c r="A4748">
        <v>2021</v>
      </c>
      <c r="B4748">
        <v>9</v>
      </c>
      <c r="C4748" t="s">
        <v>54</v>
      </c>
      <c r="D4748" t="s">
        <v>48</v>
      </c>
      <c r="E4748" t="s">
        <v>1</v>
      </c>
      <c r="F4748" t="s">
        <v>8</v>
      </c>
      <c r="G4748" t="s">
        <v>9</v>
      </c>
      <c r="H4748">
        <v>39</v>
      </c>
      <c r="I4748" s="2">
        <v>272.61</v>
      </c>
      <c r="J4748" s="2">
        <v>117</v>
      </c>
    </row>
    <row r="4749" spans="1:10" x14ac:dyDescent="0.3">
      <c r="A4749">
        <v>2021</v>
      </c>
      <c r="B4749">
        <v>9</v>
      </c>
      <c r="C4749" t="s">
        <v>54</v>
      </c>
      <c r="D4749" t="s">
        <v>48</v>
      </c>
      <c r="E4749" t="s">
        <v>1</v>
      </c>
      <c r="F4749" t="s">
        <v>17</v>
      </c>
      <c r="G4749" t="s">
        <v>14</v>
      </c>
      <c r="H4749">
        <v>106</v>
      </c>
      <c r="I4749" s="2">
        <v>1164.94</v>
      </c>
      <c r="J4749" s="2">
        <v>106</v>
      </c>
    </row>
    <row r="4750" spans="1:10" x14ac:dyDescent="0.3">
      <c r="A4750">
        <v>2021</v>
      </c>
      <c r="B4750">
        <v>9</v>
      </c>
      <c r="C4750" t="s">
        <v>54</v>
      </c>
      <c r="D4750" t="s">
        <v>48</v>
      </c>
      <c r="E4750" t="s">
        <v>1</v>
      </c>
      <c r="F4750" t="s">
        <v>28</v>
      </c>
      <c r="G4750" t="s">
        <v>14</v>
      </c>
      <c r="H4750">
        <v>2</v>
      </c>
      <c r="I4750" s="2">
        <v>29.98</v>
      </c>
      <c r="J4750" s="2">
        <v>8</v>
      </c>
    </row>
    <row r="4751" spans="1:10" x14ac:dyDescent="0.3">
      <c r="A4751">
        <v>2021</v>
      </c>
      <c r="B4751">
        <v>9</v>
      </c>
      <c r="C4751" t="s">
        <v>54</v>
      </c>
      <c r="D4751" t="s">
        <v>48</v>
      </c>
      <c r="E4751" t="s">
        <v>1</v>
      </c>
      <c r="F4751" t="s">
        <v>43</v>
      </c>
      <c r="G4751" t="s">
        <v>12</v>
      </c>
      <c r="H4751">
        <v>16</v>
      </c>
      <c r="I4751" s="2">
        <v>335.84</v>
      </c>
      <c r="J4751" s="2">
        <v>159.99999999999997</v>
      </c>
    </row>
    <row r="4752" spans="1:10" x14ac:dyDescent="0.3">
      <c r="A4752">
        <v>2021</v>
      </c>
      <c r="B4752">
        <v>9</v>
      </c>
      <c r="C4752" t="s">
        <v>54</v>
      </c>
      <c r="D4752" t="s">
        <v>48</v>
      </c>
      <c r="E4752" t="s">
        <v>1</v>
      </c>
      <c r="F4752" t="s">
        <v>40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 x14ac:dyDescent="0.3">
      <c r="A4753">
        <v>2021</v>
      </c>
      <c r="B4753">
        <v>9</v>
      </c>
      <c r="C4753" t="s">
        <v>54</v>
      </c>
      <c r="D4753" t="s">
        <v>48</v>
      </c>
      <c r="E4753" t="s">
        <v>1</v>
      </c>
      <c r="F4753" t="s">
        <v>32</v>
      </c>
      <c r="G4753" t="s">
        <v>9</v>
      </c>
      <c r="H4753">
        <v>18</v>
      </c>
      <c r="I4753" s="2">
        <v>197.82</v>
      </c>
      <c r="J4753" s="2">
        <v>90</v>
      </c>
    </row>
    <row r="4754" spans="1:10" x14ac:dyDescent="0.3">
      <c r="A4754">
        <v>2021</v>
      </c>
      <c r="B4754">
        <v>9</v>
      </c>
      <c r="C4754" t="s">
        <v>54</v>
      </c>
      <c r="D4754" t="s">
        <v>48</v>
      </c>
      <c r="E4754" t="s">
        <v>1</v>
      </c>
      <c r="F4754" t="s">
        <v>35</v>
      </c>
      <c r="G4754" t="s">
        <v>14</v>
      </c>
      <c r="H4754">
        <v>4</v>
      </c>
      <c r="I4754" s="2">
        <v>23.96</v>
      </c>
      <c r="J4754" s="2">
        <v>8</v>
      </c>
    </row>
    <row r="4755" spans="1:10" x14ac:dyDescent="0.3">
      <c r="A4755">
        <v>2021</v>
      </c>
      <c r="B4755">
        <v>9</v>
      </c>
      <c r="C4755" t="s">
        <v>54</v>
      </c>
      <c r="D4755" t="s">
        <v>48</v>
      </c>
      <c r="E4755" t="s">
        <v>1</v>
      </c>
      <c r="F4755" t="s">
        <v>31</v>
      </c>
      <c r="G4755" t="s">
        <v>12</v>
      </c>
      <c r="H4755">
        <v>12</v>
      </c>
      <c r="I4755" s="2">
        <v>239.88</v>
      </c>
      <c r="J4755" s="2">
        <v>71.999999999999972</v>
      </c>
    </row>
    <row r="4756" spans="1:10" x14ac:dyDescent="0.3">
      <c r="A4756">
        <v>2021</v>
      </c>
      <c r="B4756">
        <v>9</v>
      </c>
      <c r="C4756" t="s">
        <v>54</v>
      </c>
      <c r="D4756" t="s">
        <v>48</v>
      </c>
      <c r="E4756" t="s">
        <v>1</v>
      </c>
      <c r="F4756" t="s">
        <v>15</v>
      </c>
      <c r="G4756" t="s">
        <v>14</v>
      </c>
      <c r="H4756">
        <v>9</v>
      </c>
      <c r="I4756" s="2">
        <v>359.91</v>
      </c>
      <c r="J4756" s="2">
        <v>45</v>
      </c>
    </row>
    <row r="4757" spans="1:10" x14ac:dyDescent="0.3">
      <c r="A4757">
        <v>2021</v>
      </c>
      <c r="B4757">
        <v>9</v>
      </c>
      <c r="C4757" t="s">
        <v>54</v>
      </c>
      <c r="D4757" t="s">
        <v>48</v>
      </c>
      <c r="E4757" t="s">
        <v>1</v>
      </c>
      <c r="F4757" t="s">
        <v>42</v>
      </c>
      <c r="G4757" t="s">
        <v>12</v>
      </c>
      <c r="H4757">
        <v>28</v>
      </c>
      <c r="I4757" s="2">
        <v>447.72</v>
      </c>
      <c r="J4757" s="2">
        <v>56</v>
      </c>
    </row>
    <row r="4758" spans="1:10" x14ac:dyDescent="0.3">
      <c r="A4758">
        <v>2021</v>
      </c>
      <c r="B4758">
        <v>9</v>
      </c>
      <c r="C4758" t="s">
        <v>54</v>
      </c>
      <c r="D4758" t="s">
        <v>48</v>
      </c>
      <c r="E4758" t="s">
        <v>1</v>
      </c>
      <c r="F4758" t="s">
        <v>22</v>
      </c>
      <c r="G4758" t="s">
        <v>7</v>
      </c>
      <c r="H4758">
        <v>15</v>
      </c>
      <c r="I4758" s="2">
        <v>149.85</v>
      </c>
      <c r="J4758" s="2">
        <v>45</v>
      </c>
    </row>
    <row r="4759" spans="1:10" x14ac:dyDescent="0.3">
      <c r="A4759">
        <v>2021</v>
      </c>
      <c r="B4759">
        <v>9</v>
      </c>
      <c r="C4759" t="s">
        <v>54</v>
      </c>
      <c r="D4759" t="s">
        <v>48</v>
      </c>
      <c r="E4759" t="s">
        <v>1</v>
      </c>
      <c r="F4759" t="s">
        <v>41</v>
      </c>
      <c r="G4759" t="s">
        <v>14</v>
      </c>
      <c r="H4759">
        <v>15</v>
      </c>
      <c r="I4759" s="2">
        <v>149.85</v>
      </c>
      <c r="J4759" s="2">
        <v>75</v>
      </c>
    </row>
    <row r="4760" spans="1:10" x14ac:dyDescent="0.3">
      <c r="A4760">
        <v>2021</v>
      </c>
      <c r="B4760">
        <v>9</v>
      </c>
      <c r="C4760" t="s">
        <v>54</v>
      </c>
      <c r="D4760" t="s">
        <v>48</v>
      </c>
      <c r="E4760" t="s">
        <v>1</v>
      </c>
      <c r="F4760" t="s">
        <v>10</v>
      </c>
      <c r="G4760" t="s">
        <v>7</v>
      </c>
      <c r="H4760">
        <v>38</v>
      </c>
      <c r="I4760" s="2">
        <v>759.61999999999989</v>
      </c>
      <c r="J4760" s="2">
        <v>189.99999999999994</v>
      </c>
    </row>
    <row r="4761" spans="1:10" x14ac:dyDescent="0.3">
      <c r="A4761">
        <v>2021</v>
      </c>
      <c r="B4761">
        <v>9</v>
      </c>
      <c r="C4761" t="s">
        <v>54</v>
      </c>
      <c r="D4761" t="s">
        <v>48</v>
      </c>
      <c r="E4761" t="s">
        <v>1</v>
      </c>
      <c r="F4761" t="s">
        <v>27</v>
      </c>
      <c r="G4761" t="s">
        <v>12</v>
      </c>
      <c r="H4761">
        <v>62</v>
      </c>
      <c r="I4761" s="2">
        <v>185.38000000000002</v>
      </c>
      <c r="J4761" s="2">
        <v>62.000000000000014</v>
      </c>
    </row>
    <row r="4762" spans="1:10" x14ac:dyDescent="0.3">
      <c r="A4762">
        <v>2021</v>
      </c>
      <c r="B4762">
        <v>9</v>
      </c>
      <c r="C4762" t="s">
        <v>54</v>
      </c>
      <c r="D4762" t="s">
        <v>48</v>
      </c>
      <c r="E4762" t="s">
        <v>1</v>
      </c>
      <c r="F4762" t="s">
        <v>11</v>
      </c>
      <c r="G4762" t="s">
        <v>12</v>
      </c>
      <c r="H4762">
        <v>11</v>
      </c>
      <c r="I4762" s="2">
        <v>54.89</v>
      </c>
      <c r="J4762" s="2">
        <v>11</v>
      </c>
    </row>
    <row r="4763" spans="1:10" x14ac:dyDescent="0.3">
      <c r="A4763">
        <v>2021</v>
      </c>
      <c r="B4763">
        <v>9</v>
      </c>
      <c r="C4763" t="s">
        <v>54</v>
      </c>
      <c r="D4763" t="s">
        <v>48</v>
      </c>
      <c r="E4763" t="s">
        <v>1</v>
      </c>
      <c r="F4763" t="s">
        <v>45</v>
      </c>
      <c r="G4763" t="s">
        <v>12</v>
      </c>
      <c r="H4763">
        <v>8</v>
      </c>
      <c r="I4763" s="2">
        <v>87.92</v>
      </c>
      <c r="J4763" s="2">
        <v>56</v>
      </c>
    </row>
    <row r="4764" spans="1:10" x14ac:dyDescent="0.3">
      <c r="A4764">
        <v>2021</v>
      </c>
      <c r="B4764">
        <v>9</v>
      </c>
      <c r="C4764" t="s">
        <v>54</v>
      </c>
      <c r="D4764" t="s">
        <v>48</v>
      </c>
      <c r="E4764" t="s">
        <v>1</v>
      </c>
      <c r="F4764" t="s">
        <v>39</v>
      </c>
      <c r="G4764" t="s">
        <v>14</v>
      </c>
      <c r="H4764">
        <v>3</v>
      </c>
      <c r="I4764" s="2">
        <v>59.97</v>
      </c>
      <c r="J4764" s="2">
        <v>32.999999999999993</v>
      </c>
    </row>
    <row r="4765" spans="1:10" x14ac:dyDescent="0.3">
      <c r="A4765">
        <v>2021</v>
      </c>
      <c r="B4765">
        <v>9</v>
      </c>
      <c r="C4765" t="s">
        <v>54</v>
      </c>
      <c r="D4765" t="s">
        <v>48</v>
      </c>
      <c r="E4765" t="s">
        <v>1</v>
      </c>
      <c r="F4765" t="s">
        <v>26</v>
      </c>
      <c r="G4765" t="s">
        <v>9</v>
      </c>
      <c r="H4765">
        <v>10</v>
      </c>
      <c r="I4765" s="2">
        <v>199.89999999999998</v>
      </c>
      <c r="J4765" s="2">
        <v>20</v>
      </c>
    </row>
    <row r="4766" spans="1:10" x14ac:dyDescent="0.3">
      <c r="A4766">
        <v>2021</v>
      </c>
      <c r="B4766">
        <v>9</v>
      </c>
      <c r="C4766" t="s">
        <v>54</v>
      </c>
      <c r="D4766" t="s">
        <v>48</v>
      </c>
      <c r="E4766" t="s">
        <v>1</v>
      </c>
      <c r="F4766" t="s">
        <v>6</v>
      </c>
      <c r="G4766" t="s">
        <v>7</v>
      </c>
      <c r="H4766">
        <v>7</v>
      </c>
      <c r="I4766" s="2">
        <v>62.93</v>
      </c>
      <c r="J4766" s="2">
        <v>7</v>
      </c>
    </row>
    <row r="4767" spans="1:10" x14ac:dyDescent="0.3">
      <c r="A4767">
        <v>2021</v>
      </c>
      <c r="B4767">
        <v>9</v>
      </c>
      <c r="C4767" t="s">
        <v>54</v>
      </c>
      <c r="D4767" t="s">
        <v>48</v>
      </c>
      <c r="E4767" t="s">
        <v>1</v>
      </c>
      <c r="F4767" t="s">
        <v>36</v>
      </c>
      <c r="G4767" t="s">
        <v>7</v>
      </c>
      <c r="H4767">
        <v>20</v>
      </c>
      <c r="I4767" s="2">
        <v>299.8</v>
      </c>
      <c r="J4767" s="2">
        <v>60</v>
      </c>
    </row>
    <row r="4768" spans="1:10" x14ac:dyDescent="0.3">
      <c r="A4768">
        <v>2021</v>
      </c>
      <c r="B4768">
        <v>9</v>
      </c>
      <c r="C4768" t="s">
        <v>54</v>
      </c>
      <c r="D4768" t="s">
        <v>48</v>
      </c>
      <c r="E4768" t="s">
        <v>1</v>
      </c>
      <c r="F4768" t="s">
        <v>23</v>
      </c>
      <c r="G4768" t="s">
        <v>21</v>
      </c>
      <c r="H4768">
        <v>26</v>
      </c>
      <c r="I4768" s="2">
        <v>675.74</v>
      </c>
      <c r="J4768" s="2">
        <v>130</v>
      </c>
    </row>
    <row r="4769" spans="1:10" x14ac:dyDescent="0.3">
      <c r="A4769">
        <v>2021</v>
      </c>
      <c r="B4769">
        <v>9</v>
      </c>
      <c r="C4769" t="s">
        <v>58</v>
      </c>
      <c r="D4769" t="s">
        <v>5</v>
      </c>
      <c r="E4769" t="s">
        <v>1</v>
      </c>
      <c r="F4769" t="s">
        <v>13</v>
      </c>
      <c r="G4769" t="s">
        <v>14</v>
      </c>
      <c r="H4769">
        <v>13</v>
      </c>
      <c r="I4769" s="2">
        <v>207.87</v>
      </c>
      <c r="J4769" s="2">
        <v>78</v>
      </c>
    </row>
    <row r="4770" spans="1:10" x14ac:dyDescent="0.3">
      <c r="A4770">
        <v>2021</v>
      </c>
      <c r="B4770">
        <v>9</v>
      </c>
      <c r="C4770" t="s">
        <v>58</v>
      </c>
      <c r="D4770" t="s">
        <v>5</v>
      </c>
      <c r="E4770" t="s">
        <v>1</v>
      </c>
      <c r="F4770" t="s">
        <v>24</v>
      </c>
      <c r="G4770" t="s">
        <v>14</v>
      </c>
      <c r="H4770">
        <v>138</v>
      </c>
      <c r="I4770" s="2">
        <v>1792.6200000000001</v>
      </c>
      <c r="J4770" s="2">
        <v>414</v>
      </c>
    </row>
    <row r="4771" spans="1:10" x14ac:dyDescent="0.3">
      <c r="A4771">
        <v>2021</v>
      </c>
      <c r="B4771">
        <v>9</v>
      </c>
      <c r="C4771" t="s">
        <v>58</v>
      </c>
      <c r="D4771" t="s">
        <v>5</v>
      </c>
      <c r="E4771" t="s">
        <v>1</v>
      </c>
      <c r="F4771" t="s">
        <v>34</v>
      </c>
      <c r="G4771" t="s">
        <v>12</v>
      </c>
      <c r="H4771">
        <v>118</v>
      </c>
      <c r="I4771" s="2">
        <v>470.82000000000005</v>
      </c>
      <c r="J4771" s="2">
        <v>236</v>
      </c>
    </row>
    <row r="4772" spans="1:10" x14ac:dyDescent="0.3">
      <c r="A4772">
        <v>2021</v>
      </c>
      <c r="B4772">
        <v>9</v>
      </c>
      <c r="C4772" t="s">
        <v>58</v>
      </c>
      <c r="D4772" t="s">
        <v>5</v>
      </c>
      <c r="E4772" t="s">
        <v>1</v>
      </c>
      <c r="F4772" t="s">
        <v>20</v>
      </c>
      <c r="G4772" t="s">
        <v>21</v>
      </c>
      <c r="H4772">
        <v>18</v>
      </c>
      <c r="I4772" s="2">
        <v>269.82</v>
      </c>
      <c r="J4772" s="2">
        <v>144</v>
      </c>
    </row>
    <row r="4773" spans="1:10" x14ac:dyDescent="0.3">
      <c r="A4773">
        <v>2021</v>
      </c>
      <c r="B4773">
        <v>9</v>
      </c>
      <c r="C4773" t="s">
        <v>58</v>
      </c>
      <c r="D4773" t="s">
        <v>5</v>
      </c>
      <c r="E4773" t="s">
        <v>1</v>
      </c>
      <c r="F4773" t="s">
        <v>25</v>
      </c>
      <c r="G4773" t="s">
        <v>7</v>
      </c>
      <c r="H4773">
        <v>10</v>
      </c>
      <c r="I4773" s="2">
        <v>159.9</v>
      </c>
      <c r="J4773" s="2">
        <v>40</v>
      </c>
    </row>
    <row r="4774" spans="1:10" x14ac:dyDescent="0.3">
      <c r="A4774">
        <v>2021</v>
      </c>
      <c r="B4774">
        <v>9</v>
      </c>
      <c r="C4774" t="s">
        <v>58</v>
      </c>
      <c r="D4774" t="s">
        <v>5</v>
      </c>
      <c r="E4774" t="s">
        <v>1</v>
      </c>
      <c r="F4774" t="s">
        <v>8</v>
      </c>
      <c r="G4774" t="s">
        <v>9</v>
      </c>
      <c r="H4774">
        <v>5</v>
      </c>
      <c r="I4774" s="2">
        <v>34.950000000000003</v>
      </c>
      <c r="J4774" s="2">
        <v>15</v>
      </c>
    </row>
    <row r="4775" spans="1:10" x14ac:dyDescent="0.3">
      <c r="A4775">
        <v>2021</v>
      </c>
      <c r="B4775">
        <v>9</v>
      </c>
      <c r="C4775" t="s">
        <v>58</v>
      </c>
      <c r="D4775" t="s">
        <v>5</v>
      </c>
      <c r="E4775" t="s">
        <v>1</v>
      </c>
      <c r="F4775" t="s">
        <v>17</v>
      </c>
      <c r="G4775" t="s">
        <v>14</v>
      </c>
      <c r="H4775">
        <v>57</v>
      </c>
      <c r="I4775" s="2">
        <v>626.43000000000006</v>
      </c>
      <c r="J4775" s="2">
        <v>57</v>
      </c>
    </row>
    <row r="4776" spans="1:10" x14ac:dyDescent="0.3">
      <c r="A4776">
        <v>2021</v>
      </c>
      <c r="B4776">
        <v>9</v>
      </c>
      <c r="C4776" t="s">
        <v>58</v>
      </c>
      <c r="D4776" t="s">
        <v>5</v>
      </c>
      <c r="E4776" t="s">
        <v>1</v>
      </c>
      <c r="F4776" t="s">
        <v>28</v>
      </c>
      <c r="G4776" t="s">
        <v>14</v>
      </c>
      <c r="H4776">
        <v>137</v>
      </c>
      <c r="I4776" s="2">
        <v>2053.63</v>
      </c>
      <c r="J4776" s="2">
        <v>548</v>
      </c>
    </row>
    <row r="4777" spans="1:10" x14ac:dyDescent="0.3">
      <c r="A4777">
        <v>2021</v>
      </c>
      <c r="B4777">
        <v>9</v>
      </c>
      <c r="C4777" t="s">
        <v>58</v>
      </c>
      <c r="D4777" t="s">
        <v>5</v>
      </c>
      <c r="E4777" t="s">
        <v>1</v>
      </c>
      <c r="F4777" t="s">
        <v>43</v>
      </c>
      <c r="G4777" t="s">
        <v>12</v>
      </c>
      <c r="H4777">
        <v>10</v>
      </c>
      <c r="I4777" s="2">
        <v>209.89999999999998</v>
      </c>
      <c r="J4777" s="2">
        <v>99.999999999999986</v>
      </c>
    </row>
    <row r="4778" spans="1:10" x14ac:dyDescent="0.3">
      <c r="A4778">
        <v>2021</v>
      </c>
      <c r="B4778">
        <v>9</v>
      </c>
      <c r="C4778" t="s">
        <v>58</v>
      </c>
      <c r="D4778" t="s">
        <v>5</v>
      </c>
      <c r="E4778" t="s">
        <v>1</v>
      </c>
      <c r="F4778" t="s">
        <v>44</v>
      </c>
      <c r="G4778" t="s">
        <v>7</v>
      </c>
      <c r="H4778">
        <v>44</v>
      </c>
      <c r="I4778" s="2">
        <v>527.56000000000006</v>
      </c>
      <c r="J4778" s="2">
        <v>132</v>
      </c>
    </row>
    <row r="4779" spans="1:10" x14ac:dyDescent="0.3">
      <c r="A4779">
        <v>2021</v>
      </c>
      <c r="B4779">
        <v>9</v>
      </c>
      <c r="C4779" t="s">
        <v>58</v>
      </c>
      <c r="D4779" t="s">
        <v>5</v>
      </c>
      <c r="E4779" t="s">
        <v>1</v>
      </c>
      <c r="F4779" t="s">
        <v>40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 x14ac:dyDescent="0.3">
      <c r="A4780">
        <v>2021</v>
      </c>
      <c r="B4780">
        <v>9</v>
      </c>
      <c r="C4780" t="s">
        <v>58</v>
      </c>
      <c r="D4780" t="s">
        <v>5</v>
      </c>
      <c r="E4780" t="s">
        <v>1</v>
      </c>
      <c r="F4780" t="s">
        <v>32</v>
      </c>
      <c r="G4780" t="s">
        <v>9</v>
      </c>
      <c r="H4780">
        <v>5</v>
      </c>
      <c r="I4780" s="2">
        <v>54.95</v>
      </c>
      <c r="J4780" s="2">
        <v>25</v>
      </c>
    </row>
    <row r="4781" spans="1:10" x14ac:dyDescent="0.3">
      <c r="A4781">
        <v>2021</v>
      </c>
      <c r="B4781">
        <v>9</v>
      </c>
      <c r="C4781" t="s">
        <v>58</v>
      </c>
      <c r="D4781" t="s">
        <v>5</v>
      </c>
      <c r="E4781" t="s">
        <v>1</v>
      </c>
      <c r="F4781" t="s">
        <v>35</v>
      </c>
      <c r="G4781" t="s">
        <v>14</v>
      </c>
      <c r="H4781">
        <v>35</v>
      </c>
      <c r="I4781" s="2">
        <v>209.65</v>
      </c>
      <c r="J4781" s="2">
        <v>70</v>
      </c>
    </row>
    <row r="4782" spans="1:10" x14ac:dyDescent="0.3">
      <c r="A4782">
        <v>2021</v>
      </c>
      <c r="B4782">
        <v>9</v>
      </c>
      <c r="C4782" t="s">
        <v>58</v>
      </c>
      <c r="D4782" t="s">
        <v>5</v>
      </c>
      <c r="E4782" t="s">
        <v>1</v>
      </c>
      <c r="F4782" t="s">
        <v>31</v>
      </c>
      <c r="G4782" t="s">
        <v>12</v>
      </c>
      <c r="H4782">
        <v>15</v>
      </c>
      <c r="I4782" s="2">
        <v>299.84999999999997</v>
      </c>
      <c r="J4782" s="2">
        <v>89.999999999999972</v>
      </c>
    </row>
    <row r="4783" spans="1:10" x14ac:dyDescent="0.3">
      <c r="A4783">
        <v>2021</v>
      </c>
      <c r="B4783">
        <v>9</v>
      </c>
      <c r="C4783" t="s">
        <v>58</v>
      </c>
      <c r="D4783" t="s">
        <v>5</v>
      </c>
      <c r="E4783" t="s">
        <v>1</v>
      </c>
      <c r="F4783" t="s">
        <v>15</v>
      </c>
      <c r="G4783" t="s">
        <v>14</v>
      </c>
      <c r="H4783">
        <v>47</v>
      </c>
      <c r="I4783" s="2">
        <v>1879.5300000000002</v>
      </c>
      <c r="J4783" s="2">
        <v>235</v>
      </c>
    </row>
    <row r="4784" spans="1:10" x14ac:dyDescent="0.3">
      <c r="A4784">
        <v>2021</v>
      </c>
      <c r="B4784">
        <v>9</v>
      </c>
      <c r="C4784" t="s">
        <v>58</v>
      </c>
      <c r="D4784" t="s">
        <v>5</v>
      </c>
      <c r="E4784" t="s">
        <v>1</v>
      </c>
      <c r="F4784" t="s">
        <v>42</v>
      </c>
      <c r="G4784" t="s">
        <v>12</v>
      </c>
      <c r="H4784">
        <v>81</v>
      </c>
      <c r="I4784" s="2">
        <v>1295.19</v>
      </c>
      <c r="J4784" s="2">
        <v>162</v>
      </c>
    </row>
    <row r="4785" spans="1:10" x14ac:dyDescent="0.3">
      <c r="A4785">
        <v>2021</v>
      </c>
      <c r="B4785">
        <v>9</v>
      </c>
      <c r="C4785" t="s">
        <v>58</v>
      </c>
      <c r="D4785" t="s">
        <v>5</v>
      </c>
      <c r="E4785" t="s">
        <v>1</v>
      </c>
      <c r="F4785" t="s">
        <v>41</v>
      </c>
      <c r="G4785" t="s">
        <v>14</v>
      </c>
      <c r="H4785">
        <v>29</v>
      </c>
      <c r="I4785" s="2">
        <v>289.70999999999998</v>
      </c>
      <c r="J4785" s="2">
        <v>145</v>
      </c>
    </row>
    <row r="4786" spans="1:10" x14ac:dyDescent="0.3">
      <c r="A4786">
        <v>2021</v>
      </c>
      <c r="B4786">
        <v>9</v>
      </c>
      <c r="C4786" t="s">
        <v>58</v>
      </c>
      <c r="D4786" t="s">
        <v>5</v>
      </c>
      <c r="E4786" t="s">
        <v>1</v>
      </c>
      <c r="F4786" t="s">
        <v>10</v>
      </c>
      <c r="G4786" t="s">
        <v>7</v>
      </c>
      <c r="H4786">
        <v>40</v>
      </c>
      <c r="I4786" s="2">
        <v>799.59999999999991</v>
      </c>
      <c r="J4786" s="2">
        <v>199.99999999999994</v>
      </c>
    </row>
    <row r="4787" spans="1:10" x14ac:dyDescent="0.3">
      <c r="A4787">
        <v>2021</v>
      </c>
      <c r="B4787">
        <v>9</v>
      </c>
      <c r="C4787" t="s">
        <v>58</v>
      </c>
      <c r="D4787" t="s">
        <v>5</v>
      </c>
      <c r="E4787" t="s">
        <v>1</v>
      </c>
      <c r="F4787" t="s">
        <v>27</v>
      </c>
      <c r="G4787" t="s">
        <v>12</v>
      </c>
      <c r="H4787">
        <v>78</v>
      </c>
      <c r="I4787" s="2">
        <v>233.22000000000003</v>
      </c>
      <c r="J4787" s="2">
        <v>78.000000000000014</v>
      </c>
    </row>
    <row r="4788" spans="1:10" x14ac:dyDescent="0.3">
      <c r="A4788">
        <v>2021</v>
      </c>
      <c r="B4788">
        <v>9</v>
      </c>
      <c r="C4788" t="s">
        <v>58</v>
      </c>
      <c r="D4788" t="s">
        <v>5</v>
      </c>
      <c r="E4788" t="s">
        <v>1</v>
      </c>
      <c r="F4788" t="s">
        <v>37</v>
      </c>
      <c r="G4788" t="s">
        <v>12</v>
      </c>
      <c r="H4788">
        <v>23</v>
      </c>
      <c r="I4788" s="2">
        <v>574.77</v>
      </c>
      <c r="J4788" s="2">
        <v>92</v>
      </c>
    </row>
    <row r="4789" spans="1:10" x14ac:dyDescent="0.3">
      <c r="A4789">
        <v>2021</v>
      </c>
      <c r="B4789">
        <v>9</v>
      </c>
      <c r="C4789" t="s">
        <v>58</v>
      </c>
      <c r="D4789" t="s">
        <v>5</v>
      </c>
      <c r="E4789" t="s">
        <v>1</v>
      </c>
      <c r="F4789" t="s">
        <v>11</v>
      </c>
      <c r="G4789" t="s">
        <v>12</v>
      </c>
      <c r="H4789">
        <v>16</v>
      </c>
      <c r="I4789" s="2">
        <v>79.84</v>
      </c>
      <c r="J4789" s="2">
        <v>16</v>
      </c>
    </row>
    <row r="4790" spans="1:10" x14ac:dyDescent="0.3">
      <c r="A4790">
        <v>2021</v>
      </c>
      <c r="B4790">
        <v>9</v>
      </c>
      <c r="C4790" t="s">
        <v>58</v>
      </c>
      <c r="D4790" t="s">
        <v>5</v>
      </c>
      <c r="E4790" t="s">
        <v>1</v>
      </c>
      <c r="F4790" t="s">
        <v>45</v>
      </c>
      <c r="G4790" t="s">
        <v>12</v>
      </c>
      <c r="H4790">
        <v>144</v>
      </c>
      <c r="I4790" s="2">
        <v>1582.56</v>
      </c>
      <c r="J4790" s="2">
        <v>1008</v>
      </c>
    </row>
    <row r="4791" spans="1:10" x14ac:dyDescent="0.3">
      <c r="A4791">
        <v>2021</v>
      </c>
      <c r="B4791">
        <v>9</v>
      </c>
      <c r="C4791" t="s">
        <v>58</v>
      </c>
      <c r="D4791" t="s">
        <v>5</v>
      </c>
      <c r="E4791" t="s">
        <v>1</v>
      </c>
      <c r="F4791" t="s">
        <v>39</v>
      </c>
      <c r="G4791" t="s">
        <v>14</v>
      </c>
      <c r="H4791">
        <v>14</v>
      </c>
      <c r="I4791" s="2">
        <v>279.85999999999996</v>
      </c>
      <c r="J4791" s="2">
        <v>153.99999999999997</v>
      </c>
    </row>
    <row r="4792" spans="1:10" x14ac:dyDescent="0.3">
      <c r="A4792">
        <v>2021</v>
      </c>
      <c r="B4792">
        <v>9</v>
      </c>
      <c r="C4792" t="s">
        <v>58</v>
      </c>
      <c r="D4792" t="s">
        <v>5</v>
      </c>
      <c r="E4792" t="s">
        <v>1</v>
      </c>
      <c r="F4792" t="s">
        <v>26</v>
      </c>
      <c r="G4792" t="s">
        <v>9</v>
      </c>
      <c r="H4792">
        <v>14</v>
      </c>
      <c r="I4792" s="2">
        <v>279.85999999999996</v>
      </c>
      <c r="J4792" s="2">
        <v>28</v>
      </c>
    </row>
    <row r="4793" spans="1:10" x14ac:dyDescent="0.3">
      <c r="A4793">
        <v>2021</v>
      </c>
      <c r="B4793">
        <v>9</v>
      </c>
      <c r="C4793" t="s">
        <v>58</v>
      </c>
      <c r="D4793" t="s">
        <v>5</v>
      </c>
      <c r="E4793" t="s">
        <v>1</v>
      </c>
      <c r="F4793" t="s">
        <v>6</v>
      </c>
      <c r="G4793" t="s">
        <v>7</v>
      </c>
      <c r="H4793">
        <v>153</v>
      </c>
      <c r="I4793" s="2">
        <v>1375.47</v>
      </c>
      <c r="J4793" s="2">
        <v>153</v>
      </c>
    </row>
    <row r="4794" spans="1:10" x14ac:dyDescent="0.3">
      <c r="A4794">
        <v>2021</v>
      </c>
      <c r="B4794">
        <v>9</v>
      </c>
      <c r="C4794" t="s">
        <v>58</v>
      </c>
      <c r="D4794" t="s">
        <v>5</v>
      </c>
      <c r="E4794" t="s">
        <v>1</v>
      </c>
      <c r="F4794" t="s">
        <v>36</v>
      </c>
      <c r="G4794" t="s">
        <v>7</v>
      </c>
      <c r="H4794">
        <v>15</v>
      </c>
      <c r="I4794" s="2">
        <v>224.85</v>
      </c>
      <c r="J4794" s="2">
        <v>45</v>
      </c>
    </row>
    <row r="4795" spans="1:10" x14ac:dyDescent="0.3">
      <c r="A4795">
        <v>2021</v>
      </c>
      <c r="B4795">
        <v>9</v>
      </c>
      <c r="C4795" t="s">
        <v>58</v>
      </c>
      <c r="D4795" t="s">
        <v>5</v>
      </c>
      <c r="E4795" t="s">
        <v>1</v>
      </c>
      <c r="F4795" t="s">
        <v>23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14C-602B-41D9-99EE-4C9062A09975}">
  <dimension ref="A1:AK36"/>
  <sheetViews>
    <sheetView topLeftCell="U1" workbookViewId="0">
      <selection activeCell="AK13" sqref="AK13"/>
    </sheetView>
  </sheetViews>
  <sheetFormatPr defaultRowHeight="14.4" x14ac:dyDescent="0.3"/>
  <cols>
    <col min="1" max="1" width="14.88671875" customWidth="1"/>
    <col min="2" max="2" width="11.77734375" customWidth="1"/>
    <col min="4" max="4" width="18.88671875" customWidth="1"/>
    <col min="5" max="5" width="13.33203125" customWidth="1"/>
    <col min="13" max="13" width="13.5546875" customWidth="1"/>
    <col min="15" max="15" width="11.6640625" bestFit="1" customWidth="1"/>
    <col min="16" max="16" width="10.33203125" customWidth="1"/>
    <col min="20" max="20" width="11.77734375" bestFit="1" customWidth="1"/>
    <col min="21" max="21" width="11.77734375" customWidth="1"/>
    <col min="22" max="25" width="11.44140625" customWidth="1"/>
    <col min="27" max="27" width="21.21875" customWidth="1"/>
    <col min="28" max="28" width="11.88671875" customWidth="1"/>
    <col min="29" max="29" width="13.88671875" customWidth="1"/>
    <col min="30" max="30" width="12.5546875" customWidth="1"/>
    <col min="35" max="35" width="16.5546875" customWidth="1"/>
    <col min="36" max="37" width="12.5546875" customWidth="1"/>
  </cols>
  <sheetData>
    <row r="1" spans="1:37" x14ac:dyDescent="0.3">
      <c r="A1" s="7" t="s">
        <v>75</v>
      </c>
      <c r="B1" s="7"/>
      <c r="D1" s="14" t="s">
        <v>82</v>
      </c>
      <c r="E1" s="14"/>
      <c r="G1" s="14" t="s">
        <v>89</v>
      </c>
      <c r="H1" s="14"/>
      <c r="I1" s="14"/>
      <c r="J1" s="14"/>
      <c r="K1" s="14"/>
      <c r="M1" s="14" t="s">
        <v>99</v>
      </c>
      <c r="N1" s="14"/>
      <c r="O1" s="14"/>
      <c r="P1" s="14"/>
      <c r="Q1" s="14"/>
      <c r="S1" s="14" t="s">
        <v>102</v>
      </c>
      <c r="T1" s="14"/>
      <c r="U1" s="14"/>
      <c r="V1" s="14"/>
      <c r="W1" s="14"/>
      <c r="X1" s="14"/>
      <c r="Y1" s="14"/>
      <c r="AA1" s="14" t="s">
        <v>103</v>
      </c>
      <c r="AB1" s="14"/>
      <c r="AC1" s="14"/>
      <c r="AD1" s="14"/>
      <c r="AE1" s="14"/>
      <c r="AF1" s="14"/>
      <c r="AH1" s="14" t="s">
        <v>108</v>
      </c>
      <c r="AI1" s="14"/>
      <c r="AJ1" s="14"/>
      <c r="AK1" s="14"/>
    </row>
    <row r="2" spans="1:37" x14ac:dyDescent="0.3">
      <c r="A2" s="8" t="s">
        <v>52</v>
      </c>
      <c r="B2" s="8" t="s">
        <v>76</v>
      </c>
      <c r="D2" s="10" t="s">
        <v>83</v>
      </c>
      <c r="E2" s="12">
        <f>SUMIFS(Data[Revenue],Data[Region],Region,Data[Year],CurrentYear,Data[Month],CurrentMonth)</f>
        <v>44041.12999999999</v>
      </c>
      <c r="G2" s="16" t="s">
        <v>90</v>
      </c>
      <c r="H2" s="16" t="s">
        <v>49</v>
      </c>
      <c r="I2" s="16">
        <f>PrevYear</f>
        <v>2020</v>
      </c>
      <c r="J2" s="16">
        <f>PMYear</f>
        <v>2021</v>
      </c>
      <c r="K2" s="16" t="s">
        <v>76</v>
      </c>
      <c r="M2" s="16" t="s">
        <v>63</v>
      </c>
      <c r="N2" s="16" t="s">
        <v>46</v>
      </c>
      <c r="O2" s="16" t="s">
        <v>85</v>
      </c>
      <c r="P2" s="16" t="s">
        <v>100</v>
      </c>
      <c r="Q2" s="16" t="s">
        <v>101</v>
      </c>
      <c r="S2" s="16" t="s">
        <v>101</v>
      </c>
      <c r="T2" s="16" t="s">
        <v>63</v>
      </c>
      <c r="U2" s="16" t="s">
        <v>52</v>
      </c>
      <c r="V2" s="16" t="s">
        <v>46</v>
      </c>
      <c r="W2" s="16" t="s">
        <v>100</v>
      </c>
      <c r="X2" s="16" t="s">
        <v>111</v>
      </c>
      <c r="Y2" s="16" t="s">
        <v>112</v>
      </c>
      <c r="AA2" s="16" t="s">
        <v>104</v>
      </c>
      <c r="AB2" s="16" t="s">
        <v>46</v>
      </c>
      <c r="AC2" s="16" t="s">
        <v>85</v>
      </c>
      <c r="AD2" s="16" t="s">
        <v>105</v>
      </c>
      <c r="AE2" s="16" t="s">
        <v>106</v>
      </c>
      <c r="AF2" s="16" t="s">
        <v>107</v>
      </c>
      <c r="AH2" s="16" t="s">
        <v>101</v>
      </c>
      <c r="AI2" s="16" t="s">
        <v>104</v>
      </c>
      <c r="AJ2" s="16" t="s">
        <v>46</v>
      </c>
      <c r="AK2" s="16" t="s">
        <v>105</v>
      </c>
    </row>
    <row r="3" spans="1:37" x14ac:dyDescent="0.3">
      <c r="A3" t="s">
        <v>4</v>
      </c>
      <c r="B3" t="str">
        <f>Dashboard!C6</f>
        <v>Los Angeles</v>
      </c>
      <c r="D3" s="10" t="s">
        <v>86</v>
      </c>
      <c r="E3" s="12">
        <f>SUMIFS(Data[Revenue],Data[Region],Region,Data[Year],PrevYear,Data[Month],CurrentMonth)</f>
        <v>34881.53</v>
      </c>
      <c r="G3">
        <v>1</v>
      </c>
      <c r="H3" t="s">
        <v>91</v>
      </c>
      <c r="I3" s="11">
        <f>IF(F3&gt;CurrentMonth,NA(),SUMIFS(Data[[Revenue]:[Revenue]],Data[[Region]:[Region]],Region,Data[[Year]:[Year]],'Data Prep'!I$2,Data[[Month]:[Month]],'Data Prep'!$G3))</f>
        <v>37135.47</v>
      </c>
      <c r="J3" s="11">
        <f>IF(G3&gt;CurrentMonth,NA(),SUMIFS(Data[[Revenue]:[Revenue]],Data[[Region]:[Region]],Region,Data[[Year]:[Year]],'Data Prep'!J$2,Data[[Month]:[Month]],'Data Prep'!$G3))</f>
        <v>51959.660000000011</v>
      </c>
      <c r="K3" s="11" t="e">
        <f t="shared" ref="K3:K14" si="0">IF(G3=CurrentMonth,J3,NA())</f>
        <v>#N/A</v>
      </c>
      <c r="M3" t="s">
        <v>59</v>
      </c>
      <c r="N3" s="11">
        <f>SUMIFS(Data[Revenue],Data[Store Name],'Data Prep'!M3,Data[Year],CurrentYear,Data[Month],CurrentMonth)</f>
        <v>10103.540000000001</v>
      </c>
      <c r="O3" s="11">
        <f>SUMIFS(Data[Revenue],Data[Store Name],'Data Prep'!M3,Data[Year],PMYear,Data[Month],PrevMonth)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 t="shared" ref="T3:T12" si="2">INDEX($M$3:$P$12,MATCH($S3,$Q$3:$Q$12,0),MATCH(T$2,$M$2:$P$2,0))</f>
        <v>Michigan Ave</v>
      </c>
      <c r="U3" t="str">
        <f>VLOOKUP(T3,Data[[Store Name]:[Region]],2,0)</f>
        <v>Chicago</v>
      </c>
      <c r="V3" s="11">
        <f t="shared" ref="V3:W12" si="3">INDEX($M$3:$P$12,MATCH($S3,$Q$3:$Q$12,0),MATCH(V$2,$M$2:$P$2,0))</f>
        <v>7721.8800000000019</v>
      </c>
      <c r="W3" s="13">
        <f t="shared" si="3"/>
        <v>-0.23788412342481746</v>
      </c>
      <c r="X3" s="11">
        <f t="shared" ref="X3:X12" si="4">IF($U3=Region,V3,0)</f>
        <v>0</v>
      </c>
      <c r="Y3" s="13">
        <f t="shared" ref="Y3:Y12" si="5">IF($U3=Region,W3,0)</f>
        <v>0</v>
      </c>
      <c r="AA3" t="s">
        <v>13</v>
      </c>
      <c r="AB3" s="11">
        <f>SUMIFS(Data[Revenue],Data[Region],Region,Data[Product Name],'Data Prep'!AA3,Data[Year],CurrentYear,Data[Month],CurrentMonth)</f>
        <v>1662.96</v>
      </c>
      <c r="AC3" s="11">
        <f>SUMIFS(Data[Revenue],Data[Region],Region,Data[Product Name],AA3,Data[Year],PMYear,Data[Month],PrevMonth)</f>
        <v>1087.3200000000002</v>
      </c>
      <c r="AD3" s="11">
        <f>AB3-AC3</f>
        <v>575.63999999999987</v>
      </c>
      <c r="AE3">
        <f>_xlfn.RANK.AVG($AD3,$AD$3:$AD$36,0)</f>
        <v>4</v>
      </c>
      <c r="AF3">
        <f>_xlfn.RANK.AVG($AD3,$AD$3:$AD$36,1)</f>
        <v>31</v>
      </c>
      <c r="AH3">
        <v>1</v>
      </c>
      <c r="AI3" t="str">
        <f>INDEX($AA$3:$AD$36,MATCH($AH3,$AE$3:$AE$36,0),MATCH(AI$2,$AA$2:$AD$2,0))</f>
        <v>Magic Sand</v>
      </c>
      <c r="AJ3" s="11">
        <f t="shared" ref="AJ3:AK7" si="6">INDEX($AA$3:$AD$36,MATCH($AH3,$AE$3:$AE$36,0),MATCH(AJ$2,$AA$2:$AD$2,0))</f>
        <v>6523.92</v>
      </c>
      <c r="AK3" s="11">
        <f t="shared" si="6"/>
        <v>3293.9400000000005</v>
      </c>
    </row>
    <row r="4" spans="1:37" x14ac:dyDescent="0.3">
      <c r="A4" t="s">
        <v>5</v>
      </c>
      <c r="D4" s="10" t="s">
        <v>85</v>
      </c>
      <c r="E4" s="12">
        <f>SUMIFS(Data[Revenue],Data[Region],Region,Data[Year],PMYear,Data[Month],PrevMonth)</f>
        <v>41270.179999999986</v>
      </c>
      <c r="G4">
        <v>2</v>
      </c>
      <c r="H4" t="s">
        <v>92</v>
      </c>
      <c r="I4" s="11">
        <f>IF(F4&gt;CurrentMonth,NA(),SUMIFS(Data[[Revenue]:[Revenue]],Data[[Region]:[Region]],Region,Data[[Year]:[Year]],'Data Prep'!I$2,Data[[Month]:[Month]],'Data Prep'!$G4))</f>
        <v>31324.390000000007</v>
      </c>
      <c r="J4" s="11">
        <f>IF(G4&gt;CurrentMonth,NA(),SUMIFS(Data[[Revenue]:[Revenue]],Data[[Region]:[Region]],Region,Data[[Year]:[Year]],'Data Prep'!J$2,Data[[Month]:[Month]],'Data Prep'!$G4))</f>
        <v>53726.850000000006</v>
      </c>
      <c r="K4" s="11" t="e">
        <f t="shared" si="0"/>
        <v>#N/A</v>
      </c>
      <c r="M4" t="s">
        <v>56</v>
      </c>
      <c r="N4" s="11">
        <f>SUMIFS(Data[Revenue],Data[Store Name],'Data Prep'!M4,Data[Year],CurrentYear,Data[Month],CurrentMonth)</f>
        <v>15765.830000000002</v>
      </c>
      <c r="O4" s="11">
        <f>SUMIFS(Data[Revenue],Data[Store Name],'Data Prep'!M4,Data[Year],PMYear,Data[Month],PrevMonth)</f>
        <v>11411.519999999999</v>
      </c>
      <c r="P4" s="13">
        <f t="shared" si="1"/>
        <v>0.38157142957292312</v>
      </c>
      <c r="Q4">
        <f t="shared" ref="Q4:Q12" si="7">_xlfn.RANK.AVG(N4,$N$3:$N$12,1)</f>
        <v>4</v>
      </c>
      <c r="S4">
        <v>2</v>
      </c>
      <c r="T4" t="str">
        <f t="shared" si="2"/>
        <v>Hollywood</v>
      </c>
      <c r="U4" t="str">
        <f>VLOOKUP(T4,Data[[Store Name]:[Region]],2,0)</f>
        <v>Los Angeles</v>
      </c>
      <c r="V4" s="11">
        <f t="shared" si="3"/>
        <v>10103.540000000001</v>
      </c>
      <c r="W4" s="13">
        <f t="shared" si="3"/>
        <v>0.27268490293194403</v>
      </c>
      <c r="X4" s="11">
        <f t="shared" si="4"/>
        <v>10103.540000000001</v>
      </c>
      <c r="Y4" s="13">
        <f t="shared" si="5"/>
        <v>0.27268490293194403</v>
      </c>
      <c r="AA4" t="s">
        <v>24</v>
      </c>
      <c r="AB4" s="11">
        <f>SUMIFS(Data[Revenue],Data[Region],Region,Data[Product Name],'Data Prep'!AA4,Data[Year],CurrentYear,Data[Month],CurrentMonth)</f>
        <v>1675.71</v>
      </c>
      <c r="AC4" s="11">
        <f>SUMIFS(Data[Revenue],Data[Region],Region,Data[Product Name],AA4,Data[Year],PMYear,Data[Month],PrevMonth)</f>
        <v>2805.84</v>
      </c>
      <c r="AD4" s="11">
        <f t="shared" ref="AD4:AD36" si="8">AB4-AC4</f>
        <v>-1130.1300000000001</v>
      </c>
      <c r="AE4">
        <f t="shared" ref="AE4:AE36" si="9">_xlfn.RANK.AVG($AD4,$AD$3:$AD$36,0)</f>
        <v>32</v>
      </c>
      <c r="AF4">
        <f t="shared" ref="AF4:AF36" si="10">_xlfn.RANK.AVG($AD4,$AD$3:$AD$36,1)</f>
        <v>3</v>
      </c>
      <c r="AH4">
        <v>2</v>
      </c>
      <c r="AI4" t="str">
        <f t="shared" ref="AI4:AI7" si="11">INDEX($AA$3:$AD$36,MATCH($AH4,$AE$3:$AE$36,0),MATCH(AI$2,$AA$2:$AD$2,0))</f>
        <v>Toy Robot</v>
      </c>
      <c r="AJ4" s="11">
        <f t="shared" si="6"/>
        <v>1533.4099999999999</v>
      </c>
      <c r="AK4" s="11">
        <f t="shared" si="6"/>
        <v>1533.4099999999999</v>
      </c>
    </row>
    <row r="5" spans="1:37" x14ac:dyDescent="0.3">
      <c r="A5" t="s">
        <v>48</v>
      </c>
      <c r="D5" s="10" t="s">
        <v>87</v>
      </c>
      <c r="E5" s="17">
        <f>E2/E3-1</f>
        <v>0.26259169250890069</v>
      </c>
      <c r="G5">
        <v>3</v>
      </c>
      <c r="H5" t="s">
        <v>93</v>
      </c>
      <c r="I5" s="11">
        <f>IF(F5&gt;CurrentMonth,NA(),SUMIFS(Data[[Revenue]:[Revenue]],Data[[Region]:[Region]],Region,Data[[Year]:[Year]],'Data Prep'!I$2,Data[[Month]:[Month]],'Data Prep'!$G5))</f>
        <v>38310.149999999987</v>
      </c>
      <c r="J5" s="11">
        <f>IF(G5&gt;CurrentMonth,NA(),SUMIFS(Data[[Revenue]:[Revenue]],Data[[Region]:[Region]],Region,Data[[Year]:[Year]],'Data Prep'!J$2,Data[[Month]:[Month]],'Data Prep'!$G5))</f>
        <v>53604.229999999989</v>
      </c>
      <c r="K5" s="11" t="e">
        <f t="shared" si="0"/>
        <v>#N/A</v>
      </c>
      <c r="M5" t="s">
        <v>54</v>
      </c>
      <c r="N5" s="11">
        <f>SUMIFS(Data[Revenue],Data[Store Name],'Data Prep'!M5,Data[Year],CurrentYear,Data[Month],CurrentMonth)</f>
        <v>7721.8800000000019</v>
      </c>
      <c r="O5" s="11">
        <f>SUMIFS(Data[Revenue],Data[Store Name],'Data Prep'!M5,Data[Year],PMYear,Data[Month],PrevMonth)</f>
        <v>10132.16</v>
      </c>
      <c r="P5" s="13">
        <f t="shared" si="1"/>
        <v>-0.23788412342481746</v>
      </c>
      <c r="Q5">
        <f t="shared" si="7"/>
        <v>1</v>
      </c>
      <c r="S5">
        <v>3</v>
      </c>
      <c r="T5" t="str">
        <f t="shared" si="2"/>
        <v>JFK</v>
      </c>
      <c r="U5" t="str">
        <f>VLOOKUP(T5,Data[[Store Name]:[Region]],2,0)</f>
        <v>New York</v>
      </c>
      <c r="V5" s="11">
        <f t="shared" si="3"/>
        <v>13879.13</v>
      </c>
      <c r="W5" s="13">
        <f t="shared" si="3"/>
        <v>5.7257752439920262E-2</v>
      </c>
      <c r="X5" s="11">
        <f t="shared" si="4"/>
        <v>0</v>
      </c>
      <c r="Y5" s="13">
        <f t="shared" si="5"/>
        <v>0</v>
      </c>
      <c r="AA5" t="s">
        <v>18</v>
      </c>
      <c r="AB5" s="11">
        <f>SUMIFS(Data[Revenue],Data[Region],Region,Data[Product Name],'Data Prep'!AA5,Data[Year],CurrentYear,Data[Month],CurrentMonth)</f>
        <v>233.82</v>
      </c>
      <c r="AC5" s="11">
        <f>SUMIFS(Data[Revenue],Data[Region],Region,Data[Product Name],AA5,Data[Year],PMYear,Data[Month],PrevMonth)</f>
        <v>0</v>
      </c>
      <c r="AD5" s="11">
        <f t="shared" si="8"/>
        <v>233.82</v>
      </c>
      <c r="AE5">
        <f t="shared" si="9"/>
        <v>10</v>
      </c>
      <c r="AF5">
        <f t="shared" si="10"/>
        <v>25</v>
      </c>
      <c r="AH5">
        <v>3</v>
      </c>
      <c r="AI5" t="str">
        <f t="shared" si="11"/>
        <v>Glass Marbles</v>
      </c>
      <c r="AJ5" s="11">
        <f t="shared" si="6"/>
        <v>1329.79</v>
      </c>
      <c r="AK5" s="11">
        <f t="shared" si="6"/>
        <v>615.44000000000005</v>
      </c>
    </row>
    <row r="6" spans="1:37" x14ac:dyDescent="0.3">
      <c r="D6" s="10" t="s">
        <v>88</v>
      </c>
      <c r="E6" s="17">
        <f>E2/E4-1</f>
        <v>6.7141698921594273E-2</v>
      </c>
      <c r="G6">
        <v>4</v>
      </c>
      <c r="H6" t="s">
        <v>94</v>
      </c>
      <c r="I6" s="11">
        <f>IF(F6&gt;CurrentMonth,NA(),SUMIFS(Data[[Revenue]:[Revenue]],Data[[Region]:[Region]],Region,Data[[Year]:[Year]],'Data Prep'!I$2,Data[[Month]:[Month]],'Data Prep'!$G6))</f>
        <v>43124.819999999992</v>
      </c>
      <c r="J6" s="11">
        <f>IF(G6&gt;CurrentMonth,NA(),SUMIFS(Data[[Revenue]:[Revenue]],Data[[Region]:[Region]],Region,Data[[Year]:[Year]],'Data Prep'!J$2,Data[[Month]:[Month]],'Data Prep'!$G6))</f>
        <v>50597.080000000009</v>
      </c>
      <c r="K6" s="11" t="e">
        <f t="shared" si="0"/>
        <v>#N/A</v>
      </c>
      <c r="M6" t="s">
        <v>55</v>
      </c>
      <c r="N6" s="11">
        <f>SUMIFS(Data[Revenue],Data[Store Name],'Data Prep'!M6,Data[Year],CurrentYear,Data[Month],CurrentMonth)</f>
        <v>18238.46</v>
      </c>
      <c r="O6" s="11">
        <f>SUMIFS(Data[Revenue],Data[Store Name],'Data Prep'!M6,Data[Year],PMYear,Data[Month],PrevMonth)</f>
        <v>15332.379999999996</v>
      </c>
      <c r="P6" s="13">
        <f t="shared" si="1"/>
        <v>0.18953874088693379</v>
      </c>
      <c r="Q6">
        <f t="shared" si="7"/>
        <v>9</v>
      </c>
      <c r="S6">
        <v>4</v>
      </c>
      <c r="T6" t="str">
        <f t="shared" si="2"/>
        <v>Beverly Hills</v>
      </c>
      <c r="U6" t="str">
        <f>VLOOKUP(T6,Data[[Store Name]:[Region]],2,0)</f>
        <v>Los Angeles</v>
      </c>
      <c r="V6" s="11">
        <f t="shared" si="3"/>
        <v>15765.830000000002</v>
      </c>
      <c r="W6" s="13">
        <f t="shared" si="3"/>
        <v>0.38157142957292312</v>
      </c>
      <c r="X6" s="11">
        <f t="shared" si="4"/>
        <v>15765.830000000002</v>
      </c>
      <c r="Y6" s="13">
        <f t="shared" si="5"/>
        <v>0.38157142957292312</v>
      </c>
      <c r="AA6" t="s">
        <v>30</v>
      </c>
      <c r="AB6" s="11">
        <f>SUMIFS(Data[Revenue],Data[Region],Region,Data[Product Name],'Data Prep'!AA6,Data[Year],CurrentYear,Data[Month],CurrentMonth)</f>
        <v>249.75</v>
      </c>
      <c r="AC6" s="11">
        <f>SUMIFS(Data[Revenue],Data[Region],Region,Data[Product Name],AA6,Data[Year],PMYear,Data[Month],PrevMonth)</f>
        <v>0</v>
      </c>
      <c r="AD6" s="11">
        <f t="shared" si="8"/>
        <v>249.75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Action Figure</v>
      </c>
      <c r="AJ6" s="11">
        <f t="shared" si="6"/>
        <v>1662.96</v>
      </c>
      <c r="AK6" s="11">
        <f t="shared" si="6"/>
        <v>575.63999999999987</v>
      </c>
    </row>
    <row r="7" spans="1:37" x14ac:dyDescent="0.3">
      <c r="A7" s="7" t="s">
        <v>77</v>
      </c>
      <c r="B7" s="7"/>
      <c r="G7">
        <v>5</v>
      </c>
      <c r="H7" t="s">
        <v>93</v>
      </c>
      <c r="I7" s="11">
        <f>IF(F7&gt;CurrentMonth,NA(),SUMIFS(Data[[Revenue]:[Revenue]],Data[[Region]:[Region]],Region,Data[[Year]:[Year]],'Data Prep'!I$2,Data[[Month]:[Month]],'Data Prep'!$G7))</f>
        <v>48602.219999999994</v>
      </c>
      <c r="J7" s="11">
        <f>IF(G7&gt;CurrentMonth,NA(),SUMIFS(Data[[Revenue]:[Revenue]],Data[[Region]:[Region]],Region,Data[[Year]:[Year]],'Data Prep'!J$2,Data[[Month]:[Month]],'Data Prep'!$G7))</f>
        <v>66944.169999999984</v>
      </c>
      <c r="K7" s="11" t="e">
        <f t="shared" si="0"/>
        <v>#N/A</v>
      </c>
      <c r="M7" t="s">
        <v>53</v>
      </c>
      <c r="N7" s="11">
        <f>SUMIFS(Data[Revenue],Data[Store Name],'Data Prep'!M7,Data[Year],CurrentYear,Data[Month],CurrentMonth)</f>
        <v>17505.330000000002</v>
      </c>
      <c r="O7" s="11">
        <f>SUMIFS(Data[Revenue],Data[Store Name],'Data Prep'!M7,Data[Year],PMYear,Data[Month],PrevMonth)</f>
        <v>17049.52</v>
      </c>
      <c r="P7" s="13">
        <f t="shared" si="1"/>
        <v>2.6734476982343214E-2</v>
      </c>
      <c r="Q7">
        <f t="shared" si="7"/>
        <v>6</v>
      </c>
      <c r="S7">
        <v>5</v>
      </c>
      <c r="T7" t="str">
        <f t="shared" si="2"/>
        <v>Fifth Avenue</v>
      </c>
      <c r="U7" t="str">
        <f>VLOOKUP(T7,Data[[Store Name]:[Region]],2,0)</f>
        <v>New York</v>
      </c>
      <c r="V7" s="11">
        <f t="shared" si="3"/>
        <v>16255.230000000001</v>
      </c>
      <c r="W7" s="13">
        <f t="shared" si="3"/>
        <v>-0.13607835613264074</v>
      </c>
      <c r="X7" s="11">
        <f t="shared" si="4"/>
        <v>0</v>
      </c>
      <c r="Y7" s="13">
        <f t="shared" si="5"/>
        <v>0</v>
      </c>
      <c r="AA7" t="s">
        <v>20</v>
      </c>
      <c r="AB7" s="11">
        <f>SUMIFS(Data[Revenue],Data[Region],Region,Data[Product Name],'Data Prep'!AA7,Data[Year],CurrentYear,Data[Month],CurrentMonth)</f>
        <v>4467.0200000000004</v>
      </c>
      <c r="AC7" s="11">
        <f>SUMIFS(Data[Revenue],Data[Region],Region,Data[Product Name],AA7,Data[Year],PMYear,Data[Month],PrevMonth)</f>
        <v>4377.08</v>
      </c>
      <c r="AD7" s="11">
        <f t="shared" si="8"/>
        <v>89.940000000000509</v>
      </c>
      <c r="AE7">
        <f t="shared" si="9"/>
        <v>13</v>
      </c>
      <c r="AF7">
        <f t="shared" si="10"/>
        <v>22</v>
      </c>
      <c r="AH7">
        <v>5</v>
      </c>
      <c r="AI7" t="str">
        <f t="shared" si="11"/>
        <v>Splash Balls</v>
      </c>
      <c r="AJ7" s="11">
        <f t="shared" si="6"/>
        <v>836.07</v>
      </c>
      <c r="AK7" s="11">
        <f t="shared" si="6"/>
        <v>440.51000000000005</v>
      </c>
    </row>
    <row r="8" spans="1:37" x14ac:dyDescent="0.3">
      <c r="A8" s="10" t="s">
        <v>78</v>
      </c>
      <c r="B8" s="9">
        <f>MAX(Data[Year])</f>
        <v>2021</v>
      </c>
      <c r="G8">
        <v>6</v>
      </c>
      <c r="H8" t="s">
        <v>91</v>
      </c>
      <c r="I8" s="11">
        <f>IF(F8&gt;CurrentMonth,NA(),SUMIFS(Data[[Revenue]:[Revenue]],Data[[Region]:[Region]],Region,Data[[Year]:[Year]],'Data Prep'!I$2,Data[[Month]:[Month]],'Data Prep'!$G8))</f>
        <v>42487.139999999992</v>
      </c>
      <c r="J8" s="11">
        <f>IF(G8&gt;CurrentMonth,NA(),SUMIFS(Data[[Revenue]:[Revenue]],Data[[Region]:[Region]],Region,Data[[Year]:[Year]],'Data Prep'!J$2,Data[[Month]:[Month]],'Data Prep'!$G8))</f>
        <v>46196.220000000008</v>
      </c>
      <c r="K8" s="11" t="e">
        <f t="shared" si="0"/>
        <v>#N/A</v>
      </c>
      <c r="M8" t="s">
        <v>58</v>
      </c>
      <c r="N8" s="11">
        <f>SUMIFS(Data[Revenue],Data[Store Name],'Data Prep'!M8,Data[Year],CurrentYear,Data[Month],CurrentMonth)</f>
        <v>16255.230000000001</v>
      </c>
      <c r="O8" s="11">
        <f>SUMIFS(Data[Revenue],Data[Store Name],'Data Prep'!M8,Data[Year],PMYear,Data[Month],PrevMonth)</f>
        <v>18815.63</v>
      </c>
      <c r="P8" s="13">
        <f t="shared" si="1"/>
        <v>-0.13607835613264074</v>
      </c>
      <c r="Q8">
        <f t="shared" si="7"/>
        <v>5</v>
      </c>
      <c r="S8">
        <v>6</v>
      </c>
      <c r="T8" t="str">
        <f t="shared" si="2"/>
        <v>Lincoln Park</v>
      </c>
      <c r="U8" t="str">
        <f>VLOOKUP(T8,Data[[Store Name]:[Region]],2,0)</f>
        <v>Chicago</v>
      </c>
      <c r="V8" s="11">
        <f t="shared" si="3"/>
        <v>17505.330000000002</v>
      </c>
      <c r="W8" s="13">
        <f t="shared" si="3"/>
        <v>2.6734476982343214E-2</v>
      </c>
      <c r="X8" s="11">
        <f t="shared" si="4"/>
        <v>0</v>
      </c>
      <c r="Y8" s="13">
        <f t="shared" si="5"/>
        <v>0</v>
      </c>
      <c r="AA8" t="s">
        <v>25</v>
      </c>
      <c r="AB8" s="11">
        <f>SUMIFS(Data[Revenue],Data[Region],Region,Data[Product Name],'Data Prep'!AA8,Data[Year],CurrentYear,Data[Month],CurrentMonth)</f>
        <v>575.64</v>
      </c>
      <c r="AC8" s="11">
        <f>SUMIFS(Data[Revenue],Data[Region],Region,Data[Product Name],AA8,Data[Year],PMYear,Data[Month],PrevMonth)</f>
        <v>1263.21</v>
      </c>
      <c r="AD8" s="11">
        <f t="shared" si="8"/>
        <v>-687.57</v>
      </c>
      <c r="AE8">
        <f t="shared" si="9"/>
        <v>31</v>
      </c>
      <c r="AF8">
        <f t="shared" si="10"/>
        <v>4</v>
      </c>
    </row>
    <row r="9" spans="1:37" x14ac:dyDescent="0.3">
      <c r="A9" s="10" t="s">
        <v>79</v>
      </c>
      <c r="B9" s="9">
        <f>_xlfn.MAXIFS(Data[Month],Data[Year],[0]!CurrentYear)</f>
        <v>9</v>
      </c>
      <c r="G9">
        <v>7</v>
      </c>
      <c r="H9" t="s">
        <v>91</v>
      </c>
      <c r="I9" s="11">
        <f>IF(F9&gt;CurrentMonth,NA(),SUMIFS(Data[[Revenue]:[Revenue]],Data[[Region]:[Region]],Region,Data[[Year]:[Year]],'Data Prep'!I$2,Data[[Month]:[Month]],'Data Prep'!$G9))</f>
        <v>44643.76</v>
      </c>
      <c r="J9" s="11">
        <f>IF(G9&gt;CurrentMonth,NA(),SUMIFS(Data[[Revenue]:[Revenue]],Data[[Region]:[Region]],Region,Data[[Year]:[Year]],'Data Prep'!J$2,Data[[Month]:[Month]],'Data Prep'!$G9))</f>
        <v>59782.98000000001</v>
      </c>
      <c r="K9" s="11" t="e">
        <f t="shared" si="0"/>
        <v>#N/A</v>
      </c>
      <c r="M9" t="s">
        <v>62</v>
      </c>
      <c r="N9" s="11">
        <f>SUMIFS(Data[Revenue],Data[Store Name],'Data Prep'!M9,Data[Year],CurrentYear,Data[Month],CurrentMonth)</f>
        <v>20484.010000000002</v>
      </c>
      <c r="O9" s="11">
        <f>SUMIFS(Data[Revenue],Data[Store Name],'Data Prep'!M9,Data[Year],PMYear,Data[Month],PrevMonth)</f>
        <v>17895.43</v>
      </c>
      <c r="P9" s="13">
        <f t="shared" si="1"/>
        <v>0.14465033810308014</v>
      </c>
      <c r="Q9">
        <f t="shared" si="7"/>
        <v>10</v>
      </c>
      <c r="S9">
        <v>7</v>
      </c>
      <c r="T9" t="str">
        <f t="shared" si="2"/>
        <v>LAX</v>
      </c>
      <c r="U9" t="str">
        <f>VLOOKUP(T9,Data[[Store Name]:[Region]],2,0)</f>
        <v>Los Angeles</v>
      </c>
      <c r="V9" s="11">
        <f t="shared" si="3"/>
        <v>18171.759999999995</v>
      </c>
      <c r="W9" s="13">
        <f t="shared" si="3"/>
        <v>-0.17099256839675403</v>
      </c>
      <c r="X9" s="11">
        <f t="shared" si="4"/>
        <v>18171.759999999995</v>
      </c>
      <c r="Y9" s="13">
        <f t="shared" si="5"/>
        <v>-0.17099256839675403</v>
      </c>
      <c r="AA9" t="s">
        <v>8</v>
      </c>
      <c r="AB9" s="11">
        <f>SUMIFS(Data[Revenue],Data[Region],Region,Data[Product Name],'Data Prep'!AA9,Data[Year],CurrentYear,Data[Month],CurrentMonth)</f>
        <v>2334.66</v>
      </c>
      <c r="AC9" s="11">
        <f>SUMIFS(Data[Revenue],Data[Region],Region,Data[Product Name],AA9,Data[Year],PMYear,Data[Month],PrevMonth)</f>
        <v>2006.13</v>
      </c>
      <c r="AD9" s="11">
        <f t="shared" si="8"/>
        <v>328.52999999999975</v>
      </c>
      <c r="AE9">
        <f t="shared" si="9"/>
        <v>8</v>
      </c>
      <c r="AF9">
        <f t="shared" si="10"/>
        <v>27</v>
      </c>
    </row>
    <row r="10" spans="1:37" x14ac:dyDescent="0.3">
      <c r="A10" s="10" t="s">
        <v>80</v>
      </c>
      <c r="B10" s="9">
        <f>CurrentYear-1</f>
        <v>2020</v>
      </c>
      <c r="G10">
        <v>8</v>
      </c>
      <c r="H10" t="s">
        <v>94</v>
      </c>
      <c r="I10" s="11">
        <f>IF(F10&gt;CurrentMonth,NA(),SUMIFS(Data[[Revenue]:[Revenue]],Data[[Region]:[Region]],Region,Data[[Year]:[Year]],'Data Prep'!I$2,Data[[Month]:[Month]],'Data Prep'!$G10))</f>
        <v>36202.770000000004</v>
      </c>
      <c r="J10" s="11">
        <f>IF(G10&gt;CurrentMonth,NA(),SUMIFS(Data[[Revenue]:[Revenue]],Data[[Region]:[Region]],Region,Data[[Year]:[Year]],'Data Prep'!J$2,Data[[Month]:[Month]],'Data Prep'!$G10))</f>
        <v>41270.179999999986</v>
      </c>
      <c r="K10" s="11" t="e">
        <f t="shared" si="0"/>
        <v>#N/A</v>
      </c>
      <c r="M10" t="s">
        <v>60</v>
      </c>
      <c r="N10" s="11">
        <f>SUMIFS(Data[Revenue],Data[Store Name],'Data Prep'!M10,Data[Year],CurrentYear,Data[Month],CurrentMonth)</f>
        <v>13879.13</v>
      </c>
      <c r="O10" s="11">
        <f>SUMIFS(Data[Revenue],Data[Store Name],'Data Prep'!M10,Data[Year],PMYear,Data[Month],PrevMonth)</f>
        <v>13127.479999999996</v>
      </c>
      <c r="P10" s="13">
        <f t="shared" si="1"/>
        <v>5.7257752439920262E-2</v>
      </c>
      <c r="Q10">
        <f t="shared" si="7"/>
        <v>3</v>
      </c>
      <c r="S10">
        <v>8</v>
      </c>
      <c r="T10" t="str">
        <f t="shared" si="2"/>
        <v>O'Hare</v>
      </c>
      <c r="U10" t="str">
        <f>VLOOKUP(T10,Data[[Store Name]:[Region]],2,0)</f>
        <v>Chicago</v>
      </c>
      <c r="V10" s="11">
        <f t="shared" si="3"/>
        <v>18237.980000000003</v>
      </c>
      <c r="W10" s="13">
        <f t="shared" si="3"/>
        <v>-0.3315731431233282</v>
      </c>
      <c r="X10" s="11">
        <f t="shared" si="4"/>
        <v>0</v>
      </c>
      <c r="Y10" s="13">
        <f t="shared" si="5"/>
        <v>0</v>
      </c>
      <c r="AA10" t="s">
        <v>17</v>
      </c>
      <c r="AB10" s="11">
        <f>SUMIFS(Data[Revenue],Data[Region],Region,Data[Product Name],'Data Prep'!AA10,Data[Year],CurrentYear,Data[Month],CurrentMonth)</f>
        <v>2659.58</v>
      </c>
      <c r="AC10" s="11">
        <f>SUMIFS(Data[Revenue],Data[Region],Region,Data[Product Name],AA10,Data[Year],PMYear,Data[Month],PrevMonth)</f>
        <v>3901.45</v>
      </c>
      <c r="AD10" s="11">
        <f t="shared" si="8"/>
        <v>-1241.8699999999999</v>
      </c>
      <c r="AE10">
        <f t="shared" si="9"/>
        <v>33</v>
      </c>
      <c r="AF10">
        <f t="shared" si="10"/>
        <v>2</v>
      </c>
      <c r="AH10" s="14" t="s">
        <v>109</v>
      </c>
      <c r="AI10" s="14"/>
      <c r="AJ10" s="14"/>
      <c r="AK10" s="14"/>
    </row>
    <row r="11" spans="1:37" x14ac:dyDescent="0.3">
      <c r="A11" s="10" t="s">
        <v>81</v>
      </c>
      <c r="B11" s="9">
        <f>IF(CurrentMonth=1,12,CurrentMonth-1)</f>
        <v>8</v>
      </c>
      <c r="G11">
        <v>9</v>
      </c>
      <c r="H11" t="s">
        <v>95</v>
      </c>
      <c r="I11" s="11">
        <f>IF(F11&gt;CurrentMonth,NA(),SUMIFS(Data[[Revenue]:[Revenue]],Data[[Region]:[Region]],Region,Data[[Year]:[Year]],'Data Prep'!I$2,Data[[Month]:[Month]],'Data Prep'!$G11))</f>
        <v>34881.53</v>
      </c>
      <c r="J11" s="11">
        <f>IF(G11&gt;CurrentMonth,NA(),SUMIFS(Data[[Revenue]:[Revenue]],Data[[Region]:[Region]],Region,Data[[Year]:[Year]],'Data Prep'!J$2,Data[[Month]:[Month]],'Data Prep'!$G11))</f>
        <v>44041.12999999999</v>
      </c>
      <c r="K11" s="11">
        <f t="shared" si="0"/>
        <v>44041.12999999999</v>
      </c>
      <c r="M11" t="s">
        <v>61</v>
      </c>
      <c r="N11" s="11">
        <f>SUMIFS(Data[Revenue],Data[Store Name],'Data Prep'!M11,Data[Year],CurrentYear,Data[Month],CurrentMonth)</f>
        <v>18171.759999999995</v>
      </c>
      <c r="O11" s="11">
        <f>SUMIFS(Data[Revenue],Data[Store Name],'Data Prep'!M11,Data[Year],PMYear,Data[Month],PrevMonth)</f>
        <v>21919.900000000005</v>
      </c>
      <c r="P11" s="13">
        <f t="shared" si="1"/>
        <v>-0.17099256839675403</v>
      </c>
      <c r="Q11">
        <f t="shared" si="7"/>
        <v>7</v>
      </c>
      <c r="S11">
        <v>9</v>
      </c>
      <c r="T11" t="str">
        <f t="shared" si="2"/>
        <v>Millenium</v>
      </c>
      <c r="U11" t="str">
        <f>VLOOKUP(T11,Data[[Store Name]:[Region]],2,0)</f>
        <v>Chicago</v>
      </c>
      <c r="V11" s="11">
        <f t="shared" si="3"/>
        <v>18238.46</v>
      </c>
      <c r="W11" s="13">
        <f t="shared" si="3"/>
        <v>0.18953874088693379</v>
      </c>
      <c r="X11" s="11">
        <f t="shared" si="4"/>
        <v>0</v>
      </c>
      <c r="Y11" s="13">
        <f t="shared" si="5"/>
        <v>0</v>
      </c>
      <c r="AA11" t="s">
        <v>28</v>
      </c>
      <c r="AB11" s="11">
        <f>SUMIFS(Data[Revenue],Data[Region],Region,Data[Product Name],'Data Prep'!AA11,Data[Year],CurrentYear,Data[Month],CurrentMonth)</f>
        <v>1424.05</v>
      </c>
      <c r="AC11" s="11">
        <f>SUMIFS(Data[Revenue],Data[Region],Region,Data[Product Name],AA11,Data[Year],PMYear,Data[Month],PrevMonth)</f>
        <v>1469.02</v>
      </c>
      <c r="AD11" s="11">
        <f t="shared" si="8"/>
        <v>-44.970000000000027</v>
      </c>
      <c r="AE11">
        <f t="shared" si="9"/>
        <v>22</v>
      </c>
      <c r="AF11">
        <f t="shared" si="10"/>
        <v>13</v>
      </c>
      <c r="AH11" s="16" t="s">
        <v>101</v>
      </c>
      <c r="AI11" s="16" t="s">
        <v>104</v>
      </c>
      <c r="AJ11" s="16" t="s">
        <v>46</v>
      </c>
      <c r="AK11" s="16" t="s">
        <v>105</v>
      </c>
    </row>
    <row r="12" spans="1:37" x14ac:dyDescent="0.3">
      <c r="A12" s="10" t="s">
        <v>84</v>
      </c>
      <c r="B12" s="9">
        <f>IF(CurrentMonth=1,PrevYear,CurrentYear)</f>
        <v>2021</v>
      </c>
      <c r="G12">
        <v>10</v>
      </c>
      <c r="H12" t="s">
        <v>96</v>
      </c>
      <c r="I12" s="11">
        <f>IF(F12&gt;CurrentMonth,NA(),SUMIFS(Data[[Revenue]:[Revenue]],Data[[Region]:[Region]],Region,Data[[Year]:[Year]],'Data Prep'!I$2,Data[[Month]:[Month]],'Data Prep'!$G12))</f>
        <v>43505.939999999995</v>
      </c>
      <c r="J12" s="11" t="e">
        <f>IF(G12&gt;CurrentMonth,NA(),SUMIFS(Data[[Revenue]:[Revenue]],Data[[Region]:[Region]],Region,Data[[Year]:[Year]],'Data Prep'!J$2,Data[[Month]:[Month]],'Data Prep'!$G12))</f>
        <v>#N/A</v>
      </c>
      <c r="K12" s="11" t="e">
        <f t="shared" si="0"/>
        <v>#N/A</v>
      </c>
      <c r="M12" t="s">
        <v>57</v>
      </c>
      <c r="N12" s="11">
        <f>SUMIFS(Data[Revenue],Data[Store Name],'Data Prep'!M12,Data[Year],CurrentYear,Data[Month],CurrentMonth)</f>
        <v>18237.980000000003</v>
      </c>
      <c r="O12" s="11">
        <f>SUMIFS(Data[Revenue],Data[Store Name],'Data Prep'!M12,Data[Year],PMYear,Data[Month],PrevMonth)</f>
        <v>27284.929999999993</v>
      </c>
      <c r="P12" s="13">
        <f t="shared" si="1"/>
        <v>-0.3315731431233282</v>
      </c>
      <c r="Q12">
        <f t="shared" si="7"/>
        <v>8</v>
      </c>
      <c r="S12">
        <v>10</v>
      </c>
      <c r="T12" t="str">
        <f t="shared" si="2"/>
        <v>Times Square</v>
      </c>
      <c r="U12" t="str">
        <f>VLOOKUP(T12,Data[[Store Name]:[Region]],2,0)</f>
        <v>New York</v>
      </c>
      <c r="V12" s="11">
        <f t="shared" si="3"/>
        <v>20484.010000000002</v>
      </c>
      <c r="W12" s="13">
        <f t="shared" si="3"/>
        <v>0.14465033810308014</v>
      </c>
      <c r="X12" s="11">
        <f t="shared" si="4"/>
        <v>0</v>
      </c>
      <c r="Y12" s="13">
        <f t="shared" si="5"/>
        <v>0</v>
      </c>
      <c r="AA12" t="s">
        <v>32</v>
      </c>
      <c r="AB12" s="11">
        <f>SUMIFS(Data[Revenue],Data[Region],Region,Data[Product Name],'Data Prep'!AA12,Data[Year],CurrentYear,Data[Month],CurrentMonth)</f>
        <v>1329.79</v>
      </c>
      <c r="AC12" s="11">
        <f>SUMIFS(Data[Revenue],Data[Region],Region,Data[Product Name],AA12,Data[Year],PMYear,Data[Month],PrevMonth)</f>
        <v>714.34999999999991</v>
      </c>
      <c r="AD12" s="11">
        <f t="shared" si="8"/>
        <v>615.44000000000005</v>
      </c>
      <c r="AE12">
        <f t="shared" si="9"/>
        <v>3</v>
      </c>
      <c r="AF12">
        <f t="shared" si="10"/>
        <v>32</v>
      </c>
      <c r="AH12">
        <v>1</v>
      </c>
      <c r="AI12" t="str">
        <f>INDEX($AA$3:$AD$36,MATCH($AH12,$AF$3:$AF$36,0),MATCH(AI$2,$AA$2:$AD$2,0))</f>
        <v>Rubik's Cube</v>
      </c>
      <c r="AJ12" s="11">
        <f>INDEX($AA$3:$AD$36,MATCH($AH12,$AF$3:$AF$36,0),MATCH(AJ$2,$AA$2:$AD$2,0))</f>
        <v>1479.2599999999998</v>
      </c>
      <c r="AK12" s="11">
        <f>INDEX($AA$3:$AD$36,MATCH($AH12,$AF$3:$AF$36,0),MATCH(AK$2,$AA$2:$AD$2,0))</f>
        <v>-2598.6999999999998</v>
      </c>
    </row>
    <row r="13" spans="1:37" x14ac:dyDescent="0.3">
      <c r="A13" s="10" t="s">
        <v>114</v>
      </c>
      <c r="B13" t="str">
        <f>VLOOKUP(CurrentMonth,A18:B29,2,0)&amp;" "&amp;CurrentYear&amp;"?"</f>
        <v>September 2021?</v>
      </c>
      <c r="G13">
        <v>11</v>
      </c>
      <c r="H13" t="s">
        <v>97</v>
      </c>
      <c r="I13" s="11">
        <f>IF(F13&gt;CurrentMonth,NA(),SUMIFS(Data[[Revenue]:[Revenue]],Data[[Region]:[Region]],Region,Data[[Year]:[Year]],'Data Prep'!I$2,Data[[Month]:[Month]],'Data Prep'!$G13))</f>
        <v>43677.41</v>
      </c>
      <c r="J13" s="11" t="e">
        <f>IF(G13&gt;CurrentMonth,NA(),SUMIFS(Data[[Revenue]:[Revenue]],Data[[Region]:[Region]],Region,Data[[Year]:[Year]],'Data Prep'!J$2,Data[[Month]:[Month]],'Data Prep'!$G13))</f>
        <v>#N/A</v>
      </c>
      <c r="K13" s="11" t="e">
        <f t="shared" si="0"/>
        <v>#N/A</v>
      </c>
      <c r="AA13" t="s">
        <v>31</v>
      </c>
      <c r="AB13" s="11">
        <f>SUMIFS(Data[Revenue],Data[Region],Region,Data[Product Name],'Data Prep'!AA13,Data[Year],CurrentYear,Data[Month],CurrentMonth)</f>
        <v>1019.4899999999999</v>
      </c>
      <c r="AC13" s="11">
        <f>SUMIFS(Data[Revenue],Data[Region],Region,Data[Product Name],AA13,Data[Year],PMYear,Data[Month],PrevMonth)</f>
        <v>919.54</v>
      </c>
      <c r="AD13" s="11">
        <f t="shared" si="8"/>
        <v>99.949999999999932</v>
      </c>
      <c r="AE13">
        <f t="shared" si="9"/>
        <v>11</v>
      </c>
      <c r="AF13">
        <f t="shared" si="10"/>
        <v>24</v>
      </c>
      <c r="AH13">
        <v>2</v>
      </c>
      <c r="AI13" t="str">
        <f t="shared" ref="AI13:AI16" si="12">INDEX($AA$3:$AD$36,MATCH($AH13,$AF$3:$AF$36,0),MATCH(AI$2,$AA$2:$AD$2,0))</f>
        <v>Dino Egg</v>
      </c>
      <c r="AJ13" s="11">
        <f t="shared" ref="AJ13:AK16" si="13">INDEX($AA$3:$AD$36,MATCH($AH13,$AF$3:$AF$36,0),MATCH(AJ$2,$AA$2:$AD$2,0))</f>
        <v>2659.58</v>
      </c>
      <c r="AK13" s="11">
        <f t="shared" si="13"/>
        <v>-1241.8699999999999</v>
      </c>
    </row>
    <row r="14" spans="1:37" x14ac:dyDescent="0.3">
      <c r="D14" s="15"/>
      <c r="G14">
        <v>12</v>
      </c>
      <c r="H14" t="s">
        <v>98</v>
      </c>
      <c r="I14" s="11">
        <f>IF(F14&gt;CurrentMonth,NA(),SUMIFS(Data[[Revenue]:[Revenue]],Data[[Region]:[Region]],Region,Data[[Year]:[Year]],'Data Prep'!I$2,Data[[Month]:[Month]],'Data Prep'!$G14))</f>
        <v>61614.720000000001</v>
      </c>
      <c r="J14" s="11" t="e">
        <f>IF(G14&gt;CurrentMonth,NA(),SUMIFS(Data[[Revenue]:[Revenue]],Data[[Region]:[Region]],Region,Data[[Year]:[Year]],'Data Prep'!J$2,Data[[Month]:[Month]],'Data Prep'!$G14))</f>
        <v>#N/A</v>
      </c>
      <c r="K14" s="11" t="e">
        <f t="shared" si="0"/>
        <v>#N/A</v>
      </c>
      <c r="AA14" t="s">
        <v>15</v>
      </c>
      <c r="AB14" s="11">
        <f>SUMIFS(Data[Revenue],Data[Region],Region,Data[Product Name],'Data Prep'!AA14,Data[Year],CurrentYear,Data[Month],CurrentMonth)</f>
        <v>4918.7700000000004</v>
      </c>
      <c r="AC14" s="11">
        <f>SUMIFS(Data[Revenue],Data[Region],Region,Data[Product Name],AA14,Data[Year],PMYear,Data[Month],PrevMonth)</f>
        <v>4518.87</v>
      </c>
      <c r="AD14" s="11">
        <f t="shared" si="8"/>
        <v>399.90000000000055</v>
      </c>
      <c r="AE14">
        <f t="shared" si="9"/>
        <v>7</v>
      </c>
      <c r="AF14">
        <f t="shared" si="10"/>
        <v>28</v>
      </c>
      <c r="AH14">
        <v>3</v>
      </c>
      <c r="AI14" t="str">
        <f t="shared" si="12"/>
        <v>Animal Figures</v>
      </c>
      <c r="AJ14" s="11">
        <f t="shared" si="13"/>
        <v>1675.71</v>
      </c>
      <c r="AK14" s="11">
        <f t="shared" si="13"/>
        <v>-1130.1300000000001</v>
      </c>
    </row>
    <row r="15" spans="1:37" x14ac:dyDescent="0.3">
      <c r="AA15" t="s">
        <v>71</v>
      </c>
      <c r="AB15" s="11">
        <f>SUMIFS(Data[Revenue],Data[Region],Region,Data[Product Name],'Data Prep'!AA15,Data[Year],CurrentYear,Data[Month],CurrentMonth)</f>
        <v>0</v>
      </c>
      <c r="AC15" s="11">
        <f>SUMIFS(Data[Revenue],Data[Region],Region,Data[Product Name],AA15,Data[Year],PMYear,Data[Month],PrevMonth)</f>
        <v>0</v>
      </c>
      <c r="AD15" s="11">
        <f t="shared" si="8"/>
        <v>0</v>
      </c>
      <c r="AE15">
        <f t="shared" si="9"/>
        <v>18</v>
      </c>
      <c r="AF15">
        <f t="shared" si="10"/>
        <v>17</v>
      </c>
      <c r="AH15">
        <v>4</v>
      </c>
      <c r="AI15" t="str">
        <f t="shared" si="12"/>
        <v>Dart Gun</v>
      </c>
      <c r="AJ15" s="11">
        <f t="shared" si="13"/>
        <v>575.64</v>
      </c>
      <c r="AK15" s="11">
        <f t="shared" si="13"/>
        <v>-687.57</v>
      </c>
    </row>
    <row r="16" spans="1:37" x14ac:dyDescent="0.3">
      <c r="AA16" t="s">
        <v>19</v>
      </c>
      <c r="AB16" s="11">
        <f>SUMIFS(Data[Revenue],Data[Region],Region,Data[Product Name],'Data Prep'!AA16,Data[Year],CurrentYear,Data[Month],CurrentMonth)</f>
        <v>179.91</v>
      </c>
      <c r="AC16" s="11">
        <f>SUMIFS(Data[Revenue],Data[Region],Region,Data[Product Name],AA16,Data[Year],PMYear,Data[Month],PrevMonth)</f>
        <v>359.82</v>
      </c>
      <c r="AD16" s="11">
        <f t="shared" si="8"/>
        <v>-179.91</v>
      </c>
      <c r="AE16">
        <f t="shared" si="9"/>
        <v>25</v>
      </c>
      <c r="AF16">
        <f t="shared" si="10"/>
        <v>10</v>
      </c>
      <c r="AH16">
        <v>5</v>
      </c>
      <c r="AI16" t="str">
        <f t="shared" si="12"/>
        <v>Nerf Gun</v>
      </c>
      <c r="AJ16" s="11">
        <f t="shared" si="13"/>
        <v>2018.9899999999998</v>
      </c>
      <c r="AK16" s="11">
        <f t="shared" si="13"/>
        <v>-479.75999999999976</v>
      </c>
    </row>
    <row r="17" spans="1:32" x14ac:dyDescent="0.3">
      <c r="A17" s="8" t="s">
        <v>90</v>
      </c>
      <c r="B17" s="8" t="s">
        <v>49</v>
      </c>
      <c r="AA17" t="s">
        <v>27</v>
      </c>
      <c r="AB17" s="11">
        <f>SUMIFS(Data[Revenue],Data[Region],Region,Data[Product Name],'Data Prep'!AA17,Data[Year],CurrentYear,Data[Month],CurrentMonth)</f>
        <v>741.5200000000001</v>
      </c>
      <c r="AC17" s="11">
        <f>SUMIFS(Data[Revenue],Data[Region],Region,Data[Product Name],AA17,Data[Year],PMYear,Data[Month],PrevMonth)</f>
        <v>986.7</v>
      </c>
      <c r="AD17" s="11">
        <f t="shared" si="8"/>
        <v>-245.17999999999995</v>
      </c>
      <c r="AE17">
        <f t="shared" si="9"/>
        <v>26</v>
      </c>
      <c r="AF17">
        <f t="shared" si="10"/>
        <v>9</v>
      </c>
    </row>
    <row r="18" spans="1:32" x14ac:dyDescent="0.3">
      <c r="A18">
        <v>1</v>
      </c>
      <c r="B18" t="s">
        <v>115</v>
      </c>
      <c r="AA18" t="s">
        <v>11</v>
      </c>
      <c r="AB18" s="11">
        <f>SUMIFS(Data[Revenue],Data[Region],Region,Data[Product Name],'Data Prep'!AA18,Data[Year],CurrentYear,Data[Month],CurrentMonth)</f>
        <v>469.06</v>
      </c>
      <c r="AC18" s="11">
        <f>SUMIFS(Data[Revenue],Data[Region],Region,Data[Product Name],AA18,Data[Year],PMYear,Data[Month],PrevMonth)</f>
        <v>29.940000000000005</v>
      </c>
      <c r="AD18" s="11">
        <f t="shared" si="8"/>
        <v>439.12</v>
      </c>
      <c r="AE18">
        <f t="shared" si="9"/>
        <v>6</v>
      </c>
      <c r="AF18">
        <f t="shared" si="10"/>
        <v>29</v>
      </c>
    </row>
    <row r="19" spans="1:32" x14ac:dyDescent="0.3">
      <c r="A19">
        <v>2</v>
      </c>
      <c r="B19" t="s">
        <v>116</v>
      </c>
      <c r="AA19" t="s">
        <v>26</v>
      </c>
      <c r="AB19" s="11">
        <f>SUMIFS(Data[Revenue],Data[Region],Region,Data[Product Name],'Data Prep'!AA19,Data[Year],CurrentYear,Data[Month],CurrentMonth)</f>
        <v>1479.2599999999998</v>
      </c>
      <c r="AC19" s="11">
        <f>SUMIFS(Data[Revenue],Data[Region],Region,Data[Product Name],AA19,Data[Year],PMYear,Data[Month],PrevMonth)</f>
        <v>4077.9599999999996</v>
      </c>
      <c r="AD19" s="11">
        <f t="shared" si="8"/>
        <v>-2598.6999999999998</v>
      </c>
      <c r="AE19">
        <f t="shared" si="9"/>
        <v>34</v>
      </c>
      <c r="AF19">
        <f t="shared" si="10"/>
        <v>1</v>
      </c>
    </row>
    <row r="20" spans="1:32" x14ac:dyDescent="0.3">
      <c r="A20">
        <v>3</v>
      </c>
      <c r="B20" t="s">
        <v>117</v>
      </c>
      <c r="AA20" t="s">
        <v>6</v>
      </c>
      <c r="AB20" s="11">
        <f>SUMIFS(Data[Revenue],Data[Region],Region,Data[Product Name],'Data Prep'!AA20,Data[Year],CurrentYear,Data[Month],CurrentMonth)</f>
        <v>836.07</v>
      </c>
      <c r="AC20" s="11">
        <f>SUMIFS(Data[Revenue],Data[Region],Region,Data[Product Name],AA20,Data[Year],PMYear,Data[Month],PrevMonth)</f>
        <v>395.56</v>
      </c>
      <c r="AD20" s="11">
        <f t="shared" si="8"/>
        <v>440.51000000000005</v>
      </c>
      <c r="AE20">
        <f t="shared" si="9"/>
        <v>5</v>
      </c>
      <c r="AF20">
        <f t="shared" si="10"/>
        <v>30</v>
      </c>
    </row>
    <row r="21" spans="1:32" x14ac:dyDescent="0.3">
      <c r="A21">
        <v>4</v>
      </c>
      <c r="B21" t="s">
        <v>118</v>
      </c>
      <c r="AA21" t="s">
        <v>16</v>
      </c>
      <c r="AB21" s="11">
        <f>SUMIFS(Data[Revenue],Data[Region],Region,Data[Product Name],'Data Prep'!AA21,Data[Year],CurrentYear,Data[Month],CurrentMonth)</f>
        <v>194.85</v>
      </c>
      <c r="AC21" s="11">
        <f>SUMIFS(Data[Revenue],Data[Region],Region,Data[Product Name],AA21,Data[Year],PMYear,Data[Month],PrevMonth)</f>
        <v>142.88999999999999</v>
      </c>
      <c r="AD21" s="11">
        <f t="shared" si="8"/>
        <v>51.960000000000008</v>
      </c>
      <c r="AE21">
        <f t="shared" si="9"/>
        <v>14</v>
      </c>
      <c r="AF21">
        <f t="shared" si="10"/>
        <v>21</v>
      </c>
    </row>
    <row r="22" spans="1:32" x14ac:dyDescent="0.3">
      <c r="A22">
        <v>5</v>
      </c>
      <c r="B22" t="s">
        <v>119</v>
      </c>
      <c r="AA22" t="s">
        <v>23</v>
      </c>
      <c r="AB22" s="11">
        <f>SUMIFS(Data[Revenue],Data[Region],Region,Data[Product Name],'Data Prep'!AA22,Data[Year],CurrentYear,Data[Month],CurrentMonth)</f>
        <v>1533.4099999999999</v>
      </c>
      <c r="AC22" s="11">
        <f>SUMIFS(Data[Revenue],Data[Region],Region,Data[Product Name],AA22,Data[Year],PMYear,Data[Month],PrevMonth)</f>
        <v>0</v>
      </c>
      <c r="AD22" s="11">
        <f t="shared" si="8"/>
        <v>1533.4099999999999</v>
      </c>
      <c r="AE22">
        <f t="shared" si="9"/>
        <v>2</v>
      </c>
      <c r="AF22">
        <f t="shared" si="10"/>
        <v>33</v>
      </c>
    </row>
    <row r="23" spans="1:32" x14ac:dyDescent="0.3">
      <c r="A23">
        <v>6</v>
      </c>
      <c r="B23" t="s">
        <v>120</v>
      </c>
      <c r="AA23" t="s">
        <v>10</v>
      </c>
      <c r="AB23" s="11">
        <f>SUMIFS(Data[Revenue],Data[Region],Region,Data[Product Name],'Data Prep'!AA23,Data[Year],CurrentYear,Data[Month],CurrentMonth)</f>
        <v>2018.9899999999998</v>
      </c>
      <c r="AC23" s="11">
        <f>SUMIFS(Data[Revenue],Data[Region],Region,Data[Product Name],AA23,Data[Year],PMYear,Data[Month],PrevMonth)</f>
        <v>2498.7499999999995</v>
      </c>
      <c r="AD23" s="11">
        <f t="shared" si="8"/>
        <v>-479.75999999999976</v>
      </c>
      <c r="AE23">
        <f t="shared" si="9"/>
        <v>30</v>
      </c>
      <c r="AF23">
        <f t="shared" si="10"/>
        <v>5</v>
      </c>
    </row>
    <row r="24" spans="1:32" x14ac:dyDescent="0.3">
      <c r="A24">
        <v>7</v>
      </c>
      <c r="B24" t="s">
        <v>121</v>
      </c>
      <c r="AA24" t="s">
        <v>66</v>
      </c>
      <c r="AB24" s="11">
        <f>SUMIFS(Data[Revenue],Data[Region],Region,Data[Product Name],'Data Prep'!AA24,Data[Year],CurrentYear,Data[Month],CurrentMonth)</f>
        <v>0</v>
      </c>
      <c r="AC24" s="11">
        <f>SUMIFS(Data[Revenue],Data[Region],Region,Data[Product Name],AA24,Data[Year],PMYear,Data[Month],PrevMonth)</f>
        <v>0</v>
      </c>
      <c r="AD24" s="11">
        <f t="shared" si="8"/>
        <v>0</v>
      </c>
      <c r="AE24">
        <f t="shared" si="9"/>
        <v>18</v>
      </c>
      <c r="AF24">
        <f t="shared" si="10"/>
        <v>17</v>
      </c>
    </row>
    <row r="25" spans="1:32" x14ac:dyDescent="0.3">
      <c r="A25">
        <v>8</v>
      </c>
      <c r="B25" t="s">
        <v>122</v>
      </c>
      <c r="AA25" t="s">
        <v>29</v>
      </c>
      <c r="AB25" s="11">
        <f>SUMIFS(Data[Revenue],Data[Region],Region,Data[Product Name],'Data Prep'!AA25,Data[Year],CurrentYear,Data[Month],CurrentMonth)</f>
        <v>0</v>
      </c>
      <c r="AC25" s="11">
        <f>SUMIFS(Data[Revenue],Data[Region],Region,Data[Product Name],AA25,Data[Year],PMYear,Data[Month],PrevMonth)</f>
        <v>0</v>
      </c>
      <c r="AD25" s="11">
        <f t="shared" si="8"/>
        <v>0</v>
      </c>
      <c r="AE25">
        <f t="shared" si="9"/>
        <v>18</v>
      </c>
      <c r="AF25">
        <f t="shared" si="10"/>
        <v>17</v>
      </c>
    </row>
    <row r="26" spans="1:32" x14ac:dyDescent="0.3">
      <c r="A26">
        <v>9</v>
      </c>
      <c r="B26" t="s">
        <v>123</v>
      </c>
      <c r="AA26" t="s">
        <v>34</v>
      </c>
      <c r="AB26" s="11">
        <f>SUMIFS(Data[Revenue],Data[Region],Region,Data[Product Name],'Data Prep'!AA26,Data[Year],CurrentYear,Data[Month],CurrentMonth)</f>
        <v>1049.3700000000001</v>
      </c>
      <c r="AC26" s="11">
        <f>SUMIFS(Data[Revenue],Data[Region],Region,Data[Product Name],AA26,Data[Year],PMYear,Data[Month],PrevMonth)</f>
        <v>957.6</v>
      </c>
      <c r="AD26" s="11">
        <f t="shared" si="8"/>
        <v>91.770000000000095</v>
      </c>
      <c r="AE26">
        <f t="shared" si="9"/>
        <v>12</v>
      </c>
      <c r="AF26">
        <f t="shared" si="10"/>
        <v>23</v>
      </c>
    </row>
    <row r="27" spans="1:32" x14ac:dyDescent="0.3">
      <c r="A27">
        <v>10</v>
      </c>
      <c r="B27" t="s">
        <v>124</v>
      </c>
      <c r="AA27" t="s">
        <v>70</v>
      </c>
      <c r="AB27" s="11">
        <f>SUMIFS(Data[Revenue],Data[Region],Region,Data[Product Name],'Data Prep'!AA27,Data[Year],CurrentYear,Data[Month],CurrentMonth)</f>
        <v>0</v>
      </c>
      <c r="AC27" s="11">
        <f>SUMIFS(Data[Revenue],Data[Region],Region,Data[Product Name],AA27,Data[Year],PMYear,Data[Month],PrevMonth)</f>
        <v>0</v>
      </c>
      <c r="AD27" s="11">
        <f t="shared" si="8"/>
        <v>0</v>
      </c>
      <c r="AE27">
        <f t="shared" si="9"/>
        <v>18</v>
      </c>
      <c r="AF27">
        <f t="shared" si="10"/>
        <v>17</v>
      </c>
    </row>
    <row r="28" spans="1:32" x14ac:dyDescent="0.3">
      <c r="A28">
        <v>11</v>
      </c>
      <c r="B28" t="s">
        <v>125</v>
      </c>
      <c r="AA28" t="s">
        <v>67</v>
      </c>
      <c r="AB28" s="11">
        <f>SUMIFS(Data[Revenue],Data[Region],Region,Data[Product Name],'Data Prep'!AA28,Data[Year],CurrentYear,Data[Month],CurrentMonth)</f>
        <v>0</v>
      </c>
      <c r="AC28" s="11">
        <f>SUMIFS(Data[Revenue],Data[Region],Region,Data[Product Name],AA28,Data[Year],PMYear,Data[Month],PrevMonth)</f>
        <v>0</v>
      </c>
      <c r="AD28" s="11">
        <f t="shared" si="8"/>
        <v>0</v>
      </c>
      <c r="AE28">
        <f t="shared" si="9"/>
        <v>18</v>
      </c>
      <c r="AF28">
        <f t="shared" si="10"/>
        <v>17</v>
      </c>
    </row>
    <row r="29" spans="1:32" x14ac:dyDescent="0.3">
      <c r="A29">
        <v>12</v>
      </c>
      <c r="B29" t="s">
        <v>126</v>
      </c>
      <c r="AA29" t="s">
        <v>37</v>
      </c>
      <c r="AB29" s="11">
        <f>SUMIFS(Data[Revenue],Data[Region],Region,Data[Product Name],'Data Prep'!AA29,Data[Year],CurrentYear,Data[Month],CurrentMonth)</f>
        <v>174.92999999999998</v>
      </c>
      <c r="AC29" s="11">
        <f>SUMIFS(Data[Revenue],Data[Region],Region,Data[Product Name],AA29,Data[Year],PMYear,Data[Month],PrevMonth)</f>
        <v>574.77</v>
      </c>
      <c r="AD29" s="11">
        <f t="shared" si="8"/>
        <v>-399.84000000000003</v>
      </c>
      <c r="AE29">
        <f t="shared" si="9"/>
        <v>28</v>
      </c>
      <c r="AF29">
        <f t="shared" si="10"/>
        <v>7</v>
      </c>
    </row>
    <row r="30" spans="1:32" x14ac:dyDescent="0.3">
      <c r="AA30" t="s">
        <v>38</v>
      </c>
      <c r="AB30" s="11">
        <f>SUMIFS(Data[Revenue],Data[Region],Region,Data[Product Name],'Data Prep'!AA30,Data[Year],CurrentYear,Data[Month],CurrentMonth)</f>
        <v>0</v>
      </c>
      <c r="AC30" s="11">
        <f>SUMIFS(Data[Revenue],Data[Region],Region,Data[Product Name],AA30,Data[Year],PMYear,Data[Month],PrevMonth)</f>
        <v>179.82</v>
      </c>
      <c r="AD30" s="11">
        <f t="shared" si="8"/>
        <v>-179.82</v>
      </c>
      <c r="AE30">
        <f t="shared" si="9"/>
        <v>23.5</v>
      </c>
      <c r="AF30">
        <f t="shared" si="10"/>
        <v>11.5</v>
      </c>
    </row>
    <row r="31" spans="1:32" x14ac:dyDescent="0.3">
      <c r="AA31" t="s">
        <v>39</v>
      </c>
      <c r="AB31" s="11">
        <f>SUMIFS(Data[Revenue],Data[Region],Region,Data[Product Name],'Data Prep'!AA31,Data[Year],CurrentYear,Data[Month],CurrentMonth)</f>
        <v>379.80999999999995</v>
      </c>
      <c r="AC31" s="11">
        <f>SUMIFS(Data[Revenue],Data[Region],Region,Data[Product Name],AA31,Data[Year],PMYear,Data[Month],PrevMonth)</f>
        <v>799.59999999999991</v>
      </c>
      <c r="AD31" s="11">
        <f t="shared" si="8"/>
        <v>-419.78999999999996</v>
      </c>
      <c r="AE31">
        <f t="shared" si="9"/>
        <v>29</v>
      </c>
      <c r="AF31">
        <f t="shared" si="10"/>
        <v>6</v>
      </c>
    </row>
    <row r="32" spans="1:32" x14ac:dyDescent="0.3">
      <c r="AA32" t="s">
        <v>68</v>
      </c>
      <c r="AB32" s="11">
        <f>SUMIFS(Data[Revenue],Data[Region],Region,Data[Product Name],'Data Prep'!AA32,Data[Year],CurrentYear,Data[Month],CurrentMonth)</f>
        <v>0</v>
      </c>
      <c r="AC32" s="11">
        <f>SUMIFS(Data[Revenue],Data[Region],Region,Data[Product Name],AA32,Data[Year],PMYear,Data[Month],PrevMonth)</f>
        <v>0</v>
      </c>
      <c r="AD32" s="11">
        <f t="shared" si="8"/>
        <v>0</v>
      </c>
      <c r="AE32">
        <f t="shared" si="9"/>
        <v>18</v>
      </c>
      <c r="AF32">
        <f t="shared" si="10"/>
        <v>17</v>
      </c>
    </row>
    <row r="33" spans="27:32" x14ac:dyDescent="0.3">
      <c r="AA33" t="s">
        <v>42</v>
      </c>
      <c r="AB33" s="11">
        <f>SUMIFS(Data[Revenue],Data[Region],Region,Data[Product Name],'Data Prep'!AA33,Data[Year],CurrentYear,Data[Month],CurrentMonth)</f>
        <v>6523.92</v>
      </c>
      <c r="AC33" s="11">
        <f>SUMIFS(Data[Revenue],Data[Region],Region,Data[Product Name],AA33,Data[Year],PMYear,Data[Month],PrevMonth)</f>
        <v>3229.9799999999996</v>
      </c>
      <c r="AD33" s="11">
        <f t="shared" si="8"/>
        <v>3293.9400000000005</v>
      </c>
      <c r="AE33">
        <f t="shared" si="9"/>
        <v>1</v>
      </c>
      <c r="AF33">
        <f t="shared" si="10"/>
        <v>34</v>
      </c>
    </row>
    <row r="34" spans="27:32" x14ac:dyDescent="0.3">
      <c r="AA34" t="s">
        <v>41</v>
      </c>
      <c r="AB34" s="11">
        <f>SUMIFS(Data[Revenue],Data[Region],Region,Data[Product Name],'Data Prep'!AA34,Data[Year],CurrentYear,Data[Month],CurrentMonth)</f>
        <v>259.74</v>
      </c>
      <c r="AC34" s="11">
        <f>SUMIFS(Data[Revenue],Data[Region],Region,Data[Product Name],AA34,Data[Year],PMYear,Data[Month],PrevMonth)</f>
        <v>439.56</v>
      </c>
      <c r="AD34" s="11">
        <f t="shared" si="8"/>
        <v>-179.82</v>
      </c>
      <c r="AE34">
        <f t="shared" si="9"/>
        <v>23.5</v>
      </c>
      <c r="AF34">
        <f t="shared" si="10"/>
        <v>11.5</v>
      </c>
    </row>
    <row r="35" spans="27:32" x14ac:dyDescent="0.3">
      <c r="AA35" t="s">
        <v>43</v>
      </c>
      <c r="AB35" s="11">
        <f>SUMIFS(Data[Revenue],Data[Region],Region,Data[Product Name],'Data Prep'!AA35,Data[Year],CurrentYear,Data[Month],CurrentMonth)</f>
        <v>503.76</v>
      </c>
      <c r="AC35" s="11">
        <f>SUMIFS(Data[Revenue],Data[Region],Region,Data[Product Name],AA35,Data[Year],PMYear,Data[Month],PrevMonth)</f>
        <v>902.56999999999994</v>
      </c>
      <c r="AD35" s="11">
        <f t="shared" si="8"/>
        <v>-398.80999999999995</v>
      </c>
      <c r="AE35">
        <f t="shared" si="9"/>
        <v>27</v>
      </c>
      <c r="AF35">
        <f t="shared" si="10"/>
        <v>8</v>
      </c>
    </row>
    <row r="36" spans="27:32" x14ac:dyDescent="0.3">
      <c r="AA36" t="s">
        <v>69</v>
      </c>
      <c r="AB36" s="11">
        <f>SUMIFS(Data[Revenue],Data[Region],Region,Data[Product Name],'Data Prep'!AA36,Data[Year],CurrentYear,Data[Month],CurrentMonth)</f>
        <v>0</v>
      </c>
      <c r="AC36" s="11">
        <f>SUMIFS(Data[Revenue],Data[Region],Region,Data[Product Name],AA36,Data[Year],PMYear,Data[Month],PrevMonth)</f>
        <v>0</v>
      </c>
      <c r="AD36" s="11">
        <f t="shared" si="8"/>
        <v>0</v>
      </c>
      <c r="AE36">
        <f t="shared" si="9"/>
        <v>18</v>
      </c>
      <c r="AF36">
        <f t="shared" si="10"/>
        <v>17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ignoredErrors>
    <ignoredError sqref="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B0BB-27AC-45AE-9FC8-338A07882B08}">
  <dimension ref="B3:T38"/>
  <sheetViews>
    <sheetView showGridLines="0" showRowColHeaders="0" tabSelected="1" workbookViewId="0">
      <selection activeCell="C6" sqref="C6"/>
    </sheetView>
  </sheetViews>
  <sheetFormatPr defaultRowHeight="14.4" x14ac:dyDescent="0.3"/>
  <cols>
    <col min="1" max="1" width="4" customWidth="1"/>
    <col min="2" max="2" width="15.6640625" bestFit="1" customWidth="1"/>
    <col min="3" max="3" width="24.44140625" customWidth="1"/>
    <col min="4" max="4" width="21.109375" customWidth="1"/>
    <col min="12" max="12" width="7.109375" customWidth="1"/>
    <col min="13" max="13" width="2.109375" customWidth="1"/>
    <col min="14" max="14" width="3" customWidth="1"/>
    <col min="15" max="15" width="5" hidden="1" customWidth="1"/>
    <col min="16" max="16" width="3.6640625" customWidth="1"/>
    <col min="17" max="17" width="19.77734375" customWidth="1"/>
    <col min="18" max="18" width="14.5546875" customWidth="1"/>
    <col min="19" max="19" width="20.33203125" customWidth="1"/>
    <col min="20" max="20" width="12.21875" customWidth="1"/>
  </cols>
  <sheetData>
    <row r="3" spans="2:20" ht="19.2" customHeight="1" x14ac:dyDescent="0.3"/>
    <row r="4" spans="2:20" ht="1.2" customHeight="1" x14ac:dyDescent="0.3"/>
    <row r="5" spans="2:20" ht="15" customHeight="1" x14ac:dyDescent="0.3"/>
    <row r="6" spans="2:20" ht="31.2" x14ac:dyDescent="0.6">
      <c r="B6" s="25" t="s">
        <v>113</v>
      </c>
      <c r="C6" s="28" t="s">
        <v>4</v>
      </c>
      <c r="D6" s="26" t="s">
        <v>127</v>
      </c>
      <c r="E6" s="27" t="str">
        <f>'Data Prep'!B13</f>
        <v>September 2021?</v>
      </c>
    </row>
    <row r="12" spans="2:20" ht="22.8" customHeight="1" x14ac:dyDescent="0.3">
      <c r="P12" s="6"/>
      <c r="Q12" s="20" t="s">
        <v>104</v>
      </c>
      <c r="R12" s="21" t="s">
        <v>46</v>
      </c>
      <c r="S12" s="21" t="s">
        <v>110</v>
      </c>
      <c r="T12" s="18"/>
    </row>
    <row r="13" spans="2:20" ht="15.6" x14ac:dyDescent="0.3">
      <c r="Q13" s="18" t="str">
        <f>'Data Prep'!AI3</f>
        <v>Magic Sand</v>
      </c>
      <c r="R13" s="19">
        <f>'Data Prep'!AJ3</f>
        <v>6523.92</v>
      </c>
      <c r="S13" s="19">
        <f>'Data Prep'!AK3</f>
        <v>3293.9400000000005</v>
      </c>
      <c r="T13" s="18"/>
    </row>
    <row r="14" spans="2:20" ht="15.6" x14ac:dyDescent="0.3">
      <c r="Q14" s="18" t="str">
        <f>'Data Prep'!AI4</f>
        <v>Toy Robot</v>
      </c>
      <c r="R14" s="19">
        <f>'Data Prep'!AJ4</f>
        <v>1533.4099999999999</v>
      </c>
      <c r="S14" s="19">
        <f>'Data Prep'!AK4</f>
        <v>1533.4099999999999</v>
      </c>
      <c r="T14" s="18"/>
    </row>
    <row r="15" spans="2:20" ht="15.6" x14ac:dyDescent="0.3">
      <c r="Q15" s="18" t="str">
        <f>'Data Prep'!AI5</f>
        <v>Glass Marbles</v>
      </c>
      <c r="R15" s="19">
        <f>'Data Prep'!AJ5</f>
        <v>1329.79</v>
      </c>
      <c r="S15" s="19">
        <f>'Data Prep'!AK5</f>
        <v>615.44000000000005</v>
      </c>
      <c r="T15" s="18"/>
    </row>
    <row r="16" spans="2:20" ht="15.6" x14ac:dyDescent="0.3">
      <c r="Q16" s="18" t="str">
        <f>'Data Prep'!AI6</f>
        <v>Action Figure</v>
      </c>
      <c r="R16" s="19">
        <f>'Data Prep'!AJ6</f>
        <v>1662.96</v>
      </c>
      <c r="S16" s="19">
        <f>'Data Prep'!AK6</f>
        <v>575.63999999999987</v>
      </c>
      <c r="T16" s="18"/>
    </row>
    <row r="17" spans="2:20" ht="15.6" customHeight="1" x14ac:dyDescent="0.3">
      <c r="Q17" s="18" t="str">
        <f>'Data Prep'!AI7</f>
        <v>Splash Balls</v>
      </c>
      <c r="R17" s="19">
        <f>'Data Prep'!AJ7</f>
        <v>836.07</v>
      </c>
      <c r="S17" s="22">
        <f>'Data Prep'!AK7</f>
        <v>440.51000000000005</v>
      </c>
      <c r="T17" s="18"/>
    </row>
    <row r="18" spans="2:20" ht="22.8" customHeight="1" x14ac:dyDescent="0.55000000000000004">
      <c r="B18" s="30" t="str">
        <f>IF('Data Prep'!E6&gt;0,"↑  ","↓")</f>
        <v xml:space="preserve">↑  </v>
      </c>
      <c r="C18" s="29" t="str">
        <f>IF('Data Prep'!E5&gt;0,"↑","↓ ")</f>
        <v>↑</v>
      </c>
      <c r="Q18" s="18"/>
      <c r="R18" s="18"/>
      <c r="S18" s="24">
        <f>SUM(S13:S17)</f>
        <v>6458.9400000000005</v>
      </c>
      <c r="T18" s="18"/>
    </row>
    <row r="19" spans="2:20" ht="15.6" x14ac:dyDescent="0.3">
      <c r="Q19" s="18"/>
      <c r="R19" s="18"/>
      <c r="S19" s="18"/>
      <c r="T19" s="18"/>
    </row>
    <row r="20" spans="2:20" ht="15.6" x14ac:dyDescent="0.3">
      <c r="Q20" s="18"/>
      <c r="R20" s="18"/>
      <c r="S20" s="18"/>
      <c r="T20" s="18"/>
    </row>
    <row r="21" spans="2:20" ht="15.6" x14ac:dyDescent="0.3">
      <c r="Q21" s="18"/>
      <c r="R21" s="18"/>
      <c r="S21" s="18"/>
      <c r="T21" s="18"/>
    </row>
    <row r="22" spans="2:20" ht="15.6" x14ac:dyDescent="0.3">
      <c r="Q22" s="18"/>
      <c r="R22" s="18"/>
      <c r="S22" s="18"/>
      <c r="T22" s="18"/>
    </row>
    <row r="23" spans="2:20" ht="15.6" x14ac:dyDescent="0.3">
      <c r="Q23" s="18"/>
      <c r="R23" s="18"/>
      <c r="S23" s="18"/>
      <c r="T23" s="18"/>
    </row>
    <row r="24" spans="2:20" ht="15.6" x14ac:dyDescent="0.3">
      <c r="Q24" s="18"/>
      <c r="R24" s="18"/>
      <c r="S24" s="18"/>
      <c r="T24" s="18"/>
    </row>
    <row r="25" spans="2:20" ht="15.6" x14ac:dyDescent="0.3">
      <c r="Q25" s="18"/>
      <c r="R25" s="18"/>
      <c r="S25" s="18"/>
      <c r="T25" s="18"/>
    </row>
    <row r="26" spans="2:20" ht="15.6" x14ac:dyDescent="0.3">
      <c r="Q26" s="20" t="s">
        <v>104</v>
      </c>
      <c r="R26" s="21" t="s">
        <v>46</v>
      </c>
      <c r="S26" s="21" t="s">
        <v>110</v>
      </c>
      <c r="T26" s="18"/>
    </row>
    <row r="27" spans="2:20" ht="15.6" x14ac:dyDescent="0.3">
      <c r="Q27" s="18" t="str">
        <f>'Data Prep'!AI12</f>
        <v>Rubik's Cube</v>
      </c>
      <c r="R27" s="19">
        <f>'Data Prep'!AJ12</f>
        <v>1479.2599999999998</v>
      </c>
      <c r="S27" s="19">
        <f>'Data Prep'!AK12</f>
        <v>-2598.6999999999998</v>
      </c>
      <c r="T27" s="18"/>
    </row>
    <row r="28" spans="2:20" ht="15.6" x14ac:dyDescent="0.3">
      <c r="Q28" s="18" t="str">
        <f>'Data Prep'!AI13</f>
        <v>Dino Egg</v>
      </c>
      <c r="R28" s="19">
        <f>'Data Prep'!AJ13</f>
        <v>2659.58</v>
      </c>
      <c r="S28" s="19">
        <f>'Data Prep'!AK13</f>
        <v>-1241.8699999999999</v>
      </c>
      <c r="T28" s="18"/>
    </row>
    <row r="29" spans="2:20" ht="15.6" x14ac:dyDescent="0.3">
      <c r="Q29" s="18" t="str">
        <f>'Data Prep'!AI14</f>
        <v>Animal Figures</v>
      </c>
      <c r="R29" s="19">
        <f>'Data Prep'!AJ14</f>
        <v>1675.71</v>
      </c>
      <c r="S29" s="19">
        <f>'Data Prep'!AK14</f>
        <v>-1130.1300000000001</v>
      </c>
      <c r="T29" s="18"/>
    </row>
    <row r="30" spans="2:20" ht="15.6" x14ac:dyDescent="0.3">
      <c r="Q30" s="18" t="str">
        <f>'Data Prep'!AI15</f>
        <v>Dart Gun</v>
      </c>
      <c r="R30" s="19">
        <f>'Data Prep'!AJ15</f>
        <v>575.64</v>
      </c>
      <c r="S30" s="19">
        <f>'Data Prep'!AK15</f>
        <v>-687.57</v>
      </c>
      <c r="T30" s="18"/>
    </row>
    <row r="31" spans="2:20" ht="15.6" x14ac:dyDescent="0.3">
      <c r="Q31" s="18" t="str">
        <f>'Data Prep'!AI16</f>
        <v>Nerf Gun</v>
      </c>
      <c r="R31" s="19">
        <f>'Data Prep'!AJ16</f>
        <v>2018.9899999999998</v>
      </c>
      <c r="S31" s="22">
        <f>'Data Prep'!AK16</f>
        <v>-479.75999999999976</v>
      </c>
      <c r="T31" s="18"/>
    </row>
    <row r="32" spans="2:20" ht="15.6" x14ac:dyDescent="0.3">
      <c r="Q32" s="18"/>
      <c r="R32" s="18"/>
      <c r="S32" s="23">
        <f>SUM(S27:S31)</f>
        <v>-6138.0299999999988</v>
      </c>
      <c r="T32" s="18"/>
    </row>
    <row r="33" spans="17:20" ht="15.6" x14ac:dyDescent="0.3">
      <c r="Q33" s="18"/>
      <c r="R33" s="18"/>
      <c r="S33" s="18"/>
      <c r="T33" s="18"/>
    </row>
    <row r="34" spans="17:20" ht="15.6" x14ac:dyDescent="0.3">
      <c r="Q34" s="18"/>
      <c r="R34" s="18"/>
      <c r="S34" s="18"/>
      <c r="T34" s="18"/>
    </row>
    <row r="35" spans="17:20" ht="15.6" x14ac:dyDescent="0.3">
      <c r="Q35" s="18"/>
      <c r="R35" s="18"/>
      <c r="S35" s="18"/>
      <c r="T35" s="18"/>
    </row>
    <row r="36" spans="17:20" ht="15.6" x14ac:dyDescent="0.3">
      <c r="Q36" s="18"/>
      <c r="R36" s="18"/>
      <c r="S36" s="18"/>
      <c r="T36" s="18"/>
    </row>
    <row r="37" spans="17:20" ht="15.6" x14ac:dyDescent="0.3">
      <c r="Q37" s="18"/>
      <c r="R37" s="18"/>
      <c r="S37" s="18"/>
      <c r="T37" s="18"/>
    </row>
    <row r="38" spans="17:20" ht="15.6" x14ac:dyDescent="0.3">
      <c r="Q38" s="18"/>
      <c r="R38" s="18"/>
      <c r="S38" s="18"/>
      <c r="T38" s="18"/>
    </row>
  </sheetData>
  <sheetProtection sheet="1" objects="1" scenarios="1" selectLockedCells="1"/>
  <conditionalFormatting sqref="S13:S17">
    <cfRule type="colorScale" priority="6">
      <colorScale>
        <cfvo type="min"/>
        <cfvo type="max"/>
        <color theme="0"/>
        <color theme="9" tint="0.59999389629810485"/>
      </colorScale>
    </cfRule>
  </conditionalFormatting>
  <conditionalFormatting sqref="S27:S31">
    <cfRule type="colorScale" priority="5">
      <colorScale>
        <cfvo type="min"/>
        <cfvo type="max"/>
        <color rgb="FFFF7171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76D6F17-73F8-4D1D-947B-132ED37BDB1D}">
            <xm:f>'Data Prep'!$E$5&gt;0</xm:f>
            <x14:dxf>
              <font>
                <color theme="9" tint="-0.24994659260841701"/>
              </font>
            </x14:dxf>
          </x14:cfRule>
          <x14:cfRule type="expression" priority="3" id="{5830ED85-A206-46FA-A58A-294E3B054E88}">
            <xm:f>'Data Prep'!$E$5&lt;0</xm:f>
            <x14:dxf>
              <font>
                <color rgb="FFFF0000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2" id="{4ECC99A4-5016-4182-AEF4-A18BB6ED6476}">
            <xm:f>'Data Prep'!$E$6&gt;0</xm:f>
            <x14:dxf>
              <font>
                <color theme="9" tint="-0.24994659260841701"/>
              </font>
            </x14:dxf>
          </x14:cfRule>
          <x14:cfRule type="expression" priority="1" id="{0D4C79A2-24F2-409E-A775-65C8DDBA20D2}">
            <xm:f>'Data Prep'!$E$6&lt;0</xm:f>
            <x14:dxf>
              <font>
                <color rgb="FFFF0000"/>
              </font>
            </x14:dxf>
          </x14:cfRule>
          <xm:sqref>B18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F8283-43D6-4D6B-9535-307B0C437C69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32" workbookViewId="0">
      <selection sqref="A1:J260"/>
    </sheetView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Samuel Ireke</cp:lastModifiedBy>
  <dcterms:created xsi:type="dcterms:W3CDTF">2021-07-16T18:17:37Z</dcterms:created>
  <dcterms:modified xsi:type="dcterms:W3CDTF">2021-11-17T19:43:38Z</dcterms:modified>
</cp:coreProperties>
</file>