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eo/me/money/"/>
    </mc:Choice>
  </mc:AlternateContent>
  <bookViews>
    <workbookView xWindow="4800" yWindow="1660" windowWidth="28800" windowHeight="17600" tabRatio="500" activeTab="1"/>
  </bookViews>
  <sheets>
    <sheet name="说明" sheetId="1" r:id="rId1"/>
    <sheet name="记录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2" l="1"/>
  <c r="H15" i="2"/>
  <c r="H14" i="2"/>
  <c r="H13" i="2"/>
  <c r="H12" i="2"/>
  <c r="H11" i="2"/>
  <c r="L10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<sst xmlns="http://schemas.openxmlformats.org/spreadsheetml/2006/main" count="82" uniqueCount="42">
  <si>
    <t>怎么买</t>
    <rPh sb="0" eb="1">
      <t>thtc</t>
    </rPh>
    <rPh sb="2" eb="3">
      <t>nud</t>
    </rPh>
    <phoneticPr fontId="1" type="noConversion"/>
  </si>
  <si>
    <t>按月增加定投金额</t>
    <rPh sb="0" eb="1">
      <t>rpv</t>
    </rPh>
    <rPh sb="1" eb="2">
      <t>eee</t>
    </rPh>
    <rPh sb="2" eb="3">
      <t>fulk</t>
    </rPh>
    <rPh sb="4" eb="5">
      <t>pgh</t>
    </rPh>
    <rPh sb="5" eb="6">
      <t>rmc</t>
    </rPh>
    <rPh sb="6" eb="7">
      <t>qqp</t>
    </rPh>
    <phoneticPr fontId="1" type="noConversion"/>
  </si>
  <si>
    <t>初始定投金额</t>
    <rPh sb="0" eb="1">
      <t>puv</t>
    </rPh>
    <rPh sb="1" eb="2">
      <t>vck</t>
    </rPh>
    <rPh sb="2" eb="3">
      <t>pgh</t>
    </rPh>
    <rPh sb="3" eb="4">
      <t>rmc</t>
    </rPh>
    <rPh sb="4" eb="5">
      <t>qqp</t>
    </rPh>
    <phoneticPr fontId="1" type="noConversion"/>
  </si>
  <si>
    <t>1000元</t>
    <rPh sb="4" eb="5">
      <t>fqb</t>
    </rPh>
    <phoneticPr fontId="1" type="noConversion"/>
  </si>
  <si>
    <t>定投开始日期</t>
    <rPh sb="0" eb="1">
      <t>pgh</t>
    </rPh>
    <rPh sb="1" eb="2">
      <t>rmc</t>
    </rPh>
    <rPh sb="2" eb="3">
      <t>ga</t>
    </rPh>
    <rPh sb="3" eb="4">
      <t>vck</t>
    </rPh>
    <rPh sb="4" eb="5">
      <t>jja</t>
    </rPh>
    <phoneticPr fontId="1" type="noConversion"/>
  </si>
  <si>
    <t>盈利收益率要大于10%（即市盈率小于10【倒数】）;且盈利收益率要大于国债利率的两倍以上。</t>
    <phoneticPr fontId="1" type="noConversion"/>
  </si>
  <si>
    <t>格雷厄姆的“盈利收益法”</t>
    <rPh sb="0" eb="1">
      <t>st</t>
    </rPh>
    <rPh sb="1" eb="2">
      <t>flf</t>
    </rPh>
    <rPh sb="2" eb="3">
      <t>dbv</t>
    </rPh>
    <rPh sb="3" eb="4">
      <t>vx</t>
    </rPh>
    <rPh sb="4" eb="5">
      <t>r</t>
    </rPh>
    <rPh sb="6" eb="7">
      <t>ecl</t>
    </rPh>
    <rPh sb="7" eb="8">
      <t>tjh</t>
    </rPh>
    <rPh sb="8" eb="9">
      <t>nhu</t>
    </rPh>
    <rPh sb="10" eb="11">
      <t>ifc</t>
    </rPh>
    <phoneticPr fontId="1" type="noConversion"/>
  </si>
  <si>
    <t>指数基金</t>
    <rPh sb="0" eb="1">
      <t>rxo</t>
    </rPh>
    <rPh sb="2" eb="3">
      <t>adqq</t>
    </rPh>
    <phoneticPr fontId="1" type="noConversion"/>
  </si>
  <si>
    <t>什么时候买</t>
    <rPh sb="0" eb="1">
      <t>wftc</t>
    </rPh>
    <rPh sb="2" eb="3">
      <t>jfw</t>
    </rPh>
    <rPh sb="4" eb="5">
      <t>nud</t>
    </rPh>
    <phoneticPr fontId="1" type="noConversion"/>
  </si>
  <si>
    <t>买什么基金</t>
    <rPh sb="0" eb="1">
      <t>nud</t>
    </rPh>
    <rPh sb="1" eb="2">
      <t>wftc</t>
    </rPh>
    <rPh sb="3" eb="4">
      <t>adqq</t>
    </rPh>
    <phoneticPr fontId="1" type="noConversion"/>
  </si>
  <si>
    <t>每月第一个有空的交易日</t>
    <rPh sb="0" eb="1">
      <t>txg</t>
    </rPh>
    <rPh sb="1" eb="2">
      <t>eee</t>
    </rPh>
    <rPh sb="2" eb="3">
      <t>txh</t>
    </rPh>
    <rPh sb="3" eb="4">
      <t>g</t>
    </rPh>
    <rPh sb="4" eb="5">
      <t>wh</t>
    </rPh>
    <rPh sb="5" eb="6">
      <t>e</t>
    </rPh>
    <rPh sb="6" eb="7">
      <t>pwa</t>
    </rPh>
    <rPh sb="7" eb="8">
      <t>r</t>
    </rPh>
    <rPh sb="8" eb="9">
      <t>uqj</t>
    </rPh>
    <rPh sb="10" eb="11">
      <t>jjj</t>
    </rPh>
    <phoneticPr fontId="1" type="noConversion"/>
  </si>
  <si>
    <t>怎么卖</t>
    <rPh sb="0" eb="1">
      <t>thtc</t>
    </rPh>
    <rPh sb="2" eb="3">
      <t>fnud</t>
    </rPh>
    <phoneticPr fontId="1" type="noConversion"/>
  </si>
  <si>
    <t>按月反向卖出</t>
    <rPh sb="0" eb="1">
      <t>rpv</t>
    </rPh>
    <rPh sb="1" eb="2">
      <t>eee</t>
    </rPh>
    <rPh sb="2" eb="3">
      <t>rc</t>
    </rPh>
    <rPh sb="3" eb="4">
      <t>tm</t>
    </rPh>
    <rPh sb="4" eb="5">
      <t>fnud</t>
    </rPh>
    <rPh sb="5" eb="6">
      <t>bm</t>
    </rPh>
    <phoneticPr fontId="1" type="noConversion"/>
  </si>
  <si>
    <t>什么时候卖</t>
    <rPh sb="0" eb="1">
      <t>wftc</t>
    </rPh>
    <rPh sb="2" eb="3">
      <t>jfw</t>
    </rPh>
    <rPh sb="4" eb="5">
      <t>fnud</t>
    </rPh>
    <phoneticPr fontId="1" type="noConversion"/>
  </si>
  <si>
    <t>什么时候持有</t>
    <rPh sb="0" eb="1">
      <t>wftc</t>
    </rPh>
    <rPh sb="2" eb="3">
      <t>jfw</t>
    </rPh>
    <rPh sb="4" eb="5">
      <t>rfd</t>
    </rPh>
    <phoneticPr fontId="1" type="noConversion"/>
  </si>
  <si>
    <t>操作</t>
    <rPh sb="0" eb="1">
      <t>rkwt</t>
    </rPh>
    <phoneticPr fontId="1" type="noConversion"/>
  </si>
  <si>
    <t>什么时候操作</t>
    <rPh sb="0" eb="1">
      <t>wftc</t>
    </rPh>
    <rPh sb="2" eb="3">
      <t>jfw</t>
    </rPh>
    <rPh sb="4" eb="5">
      <t>rkwt</t>
    </rPh>
    <phoneticPr fontId="1" type="noConversion"/>
  </si>
  <si>
    <t>当基金市盈率小于10时</t>
    <rPh sb="0" eb="1">
      <t>iv</t>
    </rPh>
    <rPh sb="1" eb="2">
      <t>adqq</t>
    </rPh>
    <rPh sb="3" eb="4">
      <t>ymh</t>
    </rPh>
    <rPh sb="4" eb="5">
      <t>ec</t>
    </rPh>
    <rPh sb="5" eb="6">
      <t>yx</t>
    </rPh>
    <rPh sb="6" eb="7">
      <t>ih</t>
    </rPh>
    <rPh sb="7" eb="8">
      <t>gf</t>
    </rPh>
    <rPh sb="10" eb="11">
      <t>jf</t>
    </rPh>
    <phoneticPr fontId="1" type="noConversion"/>
  </si>
  <si>
    <t>当基金市盈率大于18时</t>
    <rPh sb="0" eb="1">
      <t>iv</t>
    </rPh>
    <rPh sb="1" eb="2">
      <t>adqq</t>
    </rPh>
    <rPh sb="3" eb="4">
      <t>ymh</t>
    </rPh>
    <rPh sb="4" eb="5">
      <t>ecl</t>
    </rPh>
    <rPh sb="5" eb="6">
      <t>yx</t>
    </rPh>
    <rPh sb="6" eb="7">
      <t>dd</t>
    </rPh>
    <rPh sb="7" eb="8">
      <t>gf</t>
    </rPh>
    <rPh sb="10" eb="11">
      <t>jf</t>
    </rPh>
    <phoneticPr fontId="1" type="noConversion"/>
  </si>
  <si>
    <t>当基金市盈率在10-18之间时</t>
    <rPh sb="0" eb="1">
      <t>iv</t>
    </rPh>
    <rPh sb="1" eb="2">
      <t>adqq</t>
    </rPh>
    <rPh sb="3" eb="4">
      <t>ymh</t>
    </rPh>
    <rPh sb="4" eb="5">
      <t>ecl</t>
    </rPh>
    <rPh sb="5" eb="6">
      <t>yxi</t>
    </rPh>
    <rPh sb="6" eb="7">
      <t>d</t>
    </rPh>
    <rPh sb="12" eb="13">
      <t>ppp</t>
    </rPh>
    <rPh sb="13" eb="14">
      <t>uj</t>
    </rPh>
    <rPh sb="14" eb="15">
      <t>jf</t>
    </rPh>
    <phoneticPr fontId="1" type="noConversion"/>
  </si>
  <si>
    <r>
      <t>当月定投金额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(10 / 当前PE)</t>
    </r>
    <rPh sb="0" eb="1">
      <t>iv</t>
    </rPh>
    <rPh sb="1" eb="2">
      <t>eee</t>
    </rPh>
    <rPh sb="2" eb="3">
      <t>pgh</t>
    </rPh>
    <rPh sb="3" eb="4">
      <t>rmc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5" eb="36">
      <t>iv</t>
    </rPh>
    <rPh sb="36" eb="37">
      <t>uej</t>
    </rPh>
    <phoneticPr fontId="1" type="noConversion"/>
  </si>
  <si>
    <r>
      <t>当月卖出金额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(当前PE / 18)</t>
    </r>
    <rPh sb="0" eb="1">
      <t>iv</t>
    </rPh>
    <rPh sb="1" eb="2">
      <t>eee</t>
    </rPh>
    <rPh sb="2" eb="3">
      <t>fnud</t>
    </rPh>
    <rPh sb="3" eb="4">
      <t>bm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0" eb="31">
      <t>iv</t>
    </rPh>
    <rPh sb="31" eb="32">
      <t>uej</t>
    </rPh>
    <phoneticPr fontId="1" type="noConversion"/>
  </si>
  <si>
    <t>日期</t>
    <rPh sb="0" eb="1">
      <t>jja</t>
    </rPh>
    <phoneticPr fontId="1" type="noConversion"/>
  </si>
  <si>
    <t>品种</t>
    <rPh sb="0" eb="1">
      <t>kktk</t>
    </rPh>
    <phoneticPr fontId="1" type="noConversion"/>
  </si>
  <si>
    <t>价格</t>
    <rPh sb="0" eb="1">
      <t>wwst</t>
    </rPh>
    <phoneticPr fontId="1" type="noConversion"/>
  </si>
  <si>
    <t>PE</t>
    <phoneticPr fontId="1" type="noConversion"/>
  </si>
  <si>
    <t>盈利收益率</t>
    <rPh sb="0" eb="1">
      <t>ect</t>
    </rPh>
    <rPh sb="2" eb="3">
      <t>nhu</t>
    </rPh>
    <rPh sb="4" eb="5">
      <t>yxi</t>
    </rPh>
    <phoneticPr fontId="1" type="noConversion"/>
  </si>
  <si>
    <t>指数基金盈率计算</t>
    <rPh sb="0" eb="1">
      <t>rxo</t>
    </rPh>
    <rPh sb="2" eb="3">
      <t>adqq</t>
    </rPh>
    <rPh sb="4" eb="5">
      <t>ecl</t>
    </rPh>
    <rPh sb="5" eb="6">
      <t>yxi</t>
    </rPh>
    <rPh sb="6" eb="7">
      <t>yfth</t>
    </rPh>
    <phoneticPr fontId="1" type="noConversion"/>
  </si>
  <si>
    <t>所有股票市值按权重相加除以所有股票盈利按权重相加。</t>
    <rPh sb="0" eb="1">
      <t>rn</t>
    </rPh>
    <rPh sb="1" eb="2">
      <t>e</t>
    </rPh>
    <rPh sb="2" eb="3">
      <t>ems</t>
    </rPh>
    <rPh sb="4" eb="5">
      <t>ymwf</t>
    </rPh>
    <rPh sb="6" eb="7">
      <t>rpv</t>
    </rPh>
    <rPh sb="7" eb="8">
      <t>sct</t>
    </rPh>
    <rPh sb="9" eb="10">
      <t>sh</t>
    </rPh>
    <rPh sb="10" eb="11">
      <t>lk</t>
    </rPh>
    <rPh sb="11" eb="12">
      <t>bwt</t>
    </rPh>
    <rPh sb="12" eb="13">
      <t>c</t>
    </rPh>
    <rPh sb="13" eb="14">
      <t>rn</t>
    </rPh>
    <rPh sb="14" eb="15">
      <t>e</t>
    </rPh>
    <rPh sb="15" eb="16">
      <t>ems</t>
    </rPh>
    <rPh sb="17" eb="18">
      <t>ect</t>
    </rPh>
    <rPh sb="19" eb="20">
      <t>rpv</t>
    </rPh>
    <rPh sb="20" eb="21">
      <t>sct</t>
    </rPh>
    <rPh sb="22" eb="23">
      <t>sh</t>
    </rPh>
    <rPh sb="23" eb="24">
      <t>lk</t>
    </rPh>
    <phoneticPr fontId="1" type="noConversion"/>
  </si>
  <si>
    <t>基金代码</t>
    <rPh sb="0" eb="1">
      <t>adqq</t>
    </rPh>
    <rPh sb="2" eb="3">
      <t>wad</t>
    </rPh>
    <phoneticPr fontId="1" type="noConversion"/>
  </si>
  <si>
    <t>金额</t>
    <rPh sb="0" eb="1">
      <t>qqp</t>
    </rPh>
    <phoneticPr fontId="1" type="noConversion"/>
  </si>
  <si>
    <t>100032（场外）</t>
    <rPh sb="7" eb="8">
      <t>fnr</t>
    </rPh>
    <rPh sb="8" eb="9">
      <t>qh</t>
    </rPh>
    <phoneticPr fontId="1" type="noConversion"/>
  </si>
  <si>
    <t>申购</t>
    <rPh sb="0" eb="1">
      <t>jhk</t>
    </rPh>
    <rPh sb="1" eb="2">
      <t>mqc</t>
    </rPh>
    <phoneticPr fontId="1" type="noConversion"/>
  </si>
  <si>
    <t>APP手续费</t>
    <rPh sb="3" eb="4">
      <t>rtx</t>
    </rPh>
    <rPh sb="5" eb="6">
      <t>xjm</t>
    </rPh>
    <phoneticPr fontId="1" type="noConversion"/>
  </si>
  <si>
    <t>实付金额</t>
    <rPh sb="0" eb="1">
      <t>puwf</t>
    </rPh>
    <rPh sb="2" eb="3">
      <t>qqp</t>
    </rPh>
    <phoneticPr fontId="1" type="noConversion"/>
  </si>
  <si>
    <t>APP份额</t>
    <rPh sb="3" eb="4">
      <t>wwp</t>
    </rPh>
    <phoneticPr fontId="1" type="noConversion"/>
  </si>
  <si>
    <t>4231份额</t>
    <rPh sb="4" eb="5">
      <t>wwp</t>
    </rPh>
    <phoneticPr fontId="1" type="noConversion"/>
  </si>
  <si>
    <t>4321份额说明：空白为与APP份额一致，0为当月未购买。</t>
    <rPh sb="4" eb="5">
      <t>wwp</t>
    </rPh>
    <rPh sb="6" eb="7">
      <t>yuj</t>
    </rPh>
    <rPh sb="9" eb="10">
      <t>pwr</t>
    </rPh>
    <rPh sb="11" eb="12">
      <t>o</t>
    </rPh>
    <rPh sb="12" eb="13">
      <t>gn</t>
    </rPh>
    <rPh sb="16" eb="17">
      <t>wwp</t>
    </rPh>
    <rPh sb="18" eb="19">
      <t>g</t>
    </rPh>
    <rPh sb="19" eb="20">
      <t>gcft</t>
    </rPh>
    <rPh sb="22" eb="23">
      <t>o</t>
    </rPh>
    <rPh sb="23" eb="24">
      <t>ivu</t>
    </rPh>
    <rPh sb="24" eb="25">
      <t>eee</t>
    </rPh>
    <rPh sb="25" eb="26">
      <t>fii</t>
    </rPh>
    <rPh sb="26" eb="27">
      <t>mqnu</t>
    </rPh>
    <phoneticPr fontId="1" type="noConversion"/>
  </si>
  <si>
    <t>申万宏源APP中卖出</t>
    <rPh sb="0" eb="1">
      <t>jhk</t>
    </rPh>
    <rPh sb="1" eb="2">
      <t>dnv</t>
    </rPh>
    <rPh sb="2" eb="3">
      <t>pdi</t>
    </rPh>
    <rPh sb="7" eb="8">
      <t>kh</t>
    </rPh>
    <rPh sb="8" eb="9">
      <t>fnud</t>
    </rPh>
    <rPh sb="9" eb="10">
      <t>bm</t>
    </rPh>
    <phoneticPr fontId="1" type="noConversion"/>
  </si>
  <si>
    <t>富国中证红利（000922）</t>
    <rPh sb="0" eb="1">
      <t>pgk</t>
    </rPh>
    <rPh sb="1" eb="2">
      <t>l</t>
    </rPh>
    <rPh sb="2" eb="3">
      <t>kh</t>
    </rPh>
    <rPh sb="3" eb="4">
      <t>ygh</t>
    </rPh>
    <rPh sb="4" eb="5">
      <t>xa</t>
    </rPh>
    <rPh sb="5" eb="6">
      <t>tjh</t>
    </rPh>
    <phoneticPr fontId="1" type="noConversion"/>
  </si>
  <si>
    <t>富国中证红利（000922）</t>
    <rPh sb="2" eb="3">
      <t>kh</t>
    </rPh>
    <rPh sb="3" eb="4">
      <t>ygh</t>
    </rPh>
    <rPh sb="4" eb="5">
      <t>xa</t>
    </rPh>
    <rPh sb="5" eb="6">
      <t>tjh</t>
    </rPh>
    <phoneticPr fontId="1" type="noConversion"/>
  </si>
  <si>
    <t>100032（场外）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</si>
</sst>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  <font>
      <vertAlign val="superscript"/>
      <sz val="12"/>
      <color theme="1"/>
      <name val="微软雅黑"/>
      <charset val="136"/>
    </font>
    <font>
      <i/>
      <sz val="12"/>
      <color theme="1"/>
      <name val="微软雅黑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Alignment="1">
      <alignment horizontal="left"/>
    </xf>
    <xf numFmtId="0" fontId="2" fillId="2" borderId="1" xfId="0" applyFont="1" applyFill="1" applyBorder="1"/>
    <xf numFmtId="14" fontId="3" fillId="0" borderId="0" xfId="0" applyNumberFormat="1" applyFont="1"/>
    <xf numFmtId="10" fontId="3" fillId="0" borderId="0" xfId="0" applyNumberFormat="1" applyFont="1"/>
    <xf numFmtId="0" fontId="5" fillId="0" borderId="0" xfId="0" applyFo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7" sqref="A17"/>
    </sheetView>
  </sheetViews>
  <sheetFormatPr baseColWidth="10" defaultRowHeight="18" x14ac:dyDescent="0.25"/>
  <cols>
    <col min="1" max="1" width="25.5" style="1" bestFit="1" customWidth="1"/>
    <col min="2" max="2" width="27" style="2" bestFit="1" customWidth="1"/>
    <col min="3" max="3" width="64.83203125" style="2" customWidth="1"/>
    <col min="4" max="16384" width="10.83203125" style="2"/>
  </cols>
  <sheetData>
    <row r="1" spans="1:3" x14ac:dyDescent="0.25">
      <c r="A1" s="1" t="s">
        <v>2</v>
      </c>
      <c r="B1" s="2" t="s">
        <v>3</v>
      </c>
    </row>
    <row r="2" spans="1:3" x14ac:dyDescent="0.25">
      <c r="A2" s="1" t="s">
        <v>4</v>
      </c>
      <c r="B2" s="3">
        <v>43191</v>
      </c>
    </row>
    <row r="3" spans="1:3" x14ac:dyDescent="0.25">
      <c r="A3" s="1" t="s">
        <v>9</v>
      </c>
      <c r="B3" s="3" t="s">
        <v>7</v>
      </c>
    </row>
    <row r="4" spans="1:3" x14ac:dyDescent="0.25">
      <c r="A4" s="1" t="s">
        <v>16</v>
      </c>
      <c r="B4" s="3" t="s">
        <v>10</v>
      </c>
    </row>
    <row r="5" spans="1:3" x14ac:dyDescent="0.25">
      <c r="A5" s="1" t="s">
        <v>8</v>
      </c>
      <c r="B5" s="2" t="s">
        <v>17</v>
      </c>
    </row>
    <row r="6" spans="1:3" ht="19" x14ac:dyDescent="0.25">
      <c r="A6" s="1" t="s">
        <v>0</v>
      </c>
      <c r="B6" s="2" t="s">
        <v>1</v>
      </c>
      <c r="C6" s="2" t="s">
        <v>20</v>
      </c>
    </row>
    <row r="7" spans="1:3" x14ac:dyDescent="0.25">
      <c r="A7" s="1" t="s">
        <v>13</v>
      </c>
      <c r="B7" s="2" t="s">
        <v>18</v>
      </c>
    </row>
    <row r="8" spans="1:3" ht="19" x14ac:dyDescent="0.25">
      <c r="A8" s="1" t="s">
        <v>11</v>
      </c>
      <c r="B8" s="2" t="s">
        <v>12</v>
      </c>
      <c r="C8" s="2" t="s">
        <v>21</v>
      </c>
    </row>
    <row r="9" spans="1:3" x14ac:dyDescent="0.25">
      <c r="A9" s="1" t="s">
        <v>14</v>
      </c>
      <c r="B9" s="2" t="s">
        <v>19</v>
      </c>
    </row>
    <row r="14" spans="1:3" x14ac:dyDescent="0.25">
      <c r="A14" s="1" t="s">
        <v>6</v>
      </c>
      <c r="B14" s="8" t="s">
        <v>5</v>
      </c>
      <c r="C14" s="8"/>
    </row>
    <row r="15" spans="1:3" x14ac:dyDescent="0.25">
      <c r="A15" s="1" t="s">
        <v>27</v>
      </c>
      <c r="B15" s="2" t="s">
        <v>28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pane ySplit="1" topLeftCell="A2" activePane="bottomLeft" state="frozen"/>
      <selection pane="bottomLeft" activeCell="A18" sqref="A18"/>
    </sheetView>
  </sheetViews>
  <sheetFormatPr baseColWidth="10" defaultRowHeight="18" x14ac:dyDescent="0.25"/>
  <cols>
    <col min="1" max="1" width="12.5" style="2" bestFit="1" customWidth="1"/>
    <col min="2" max="2" width="24.5" style="2" bestFit="1" customWidth="1"/>
    <col min="3" max="3" width="16.5" style="2" bestFit="1" customWidth="1"/>
    <col min="4" max="4" width="9" style="2" customWidth="1"/>
    <col min="5" max="6" width="10.83203125" style="2"/>
    <col min="7" max="7" width="11.5" style="2" bestFit="1" customWidth="1"/>
    <col min="8" max="9" width="10.83203125" style="2"/>
    <col min="10" max="10" width="11.5" style="2" bestFit="1" customWidth="1"/>
    <col min="11" max="11" width="9.5" style="2" bestFit="1" customWidth="1"/>
    <col min="12" max="12" width="10.33203125" style="2" bestFit="1" customWidth="1"/>
    <col min="13" max="13" width="19.33203125" style="2" bestFit="1" customWidth="1"/>
    <col min="14" max="16384" width="10.83203125" style="2"/>
  </cols>
  <sheetData>
    <row r="1" spans="1:13" x14ac:dyDescent="0.25">
      <c r="A1" s="4" t="s">
        <v>22</v>
      </c>
      <c r="B1" s="4" t="s">
        <v>23</v>
      </c>
      <c r="C1" s="4" t="s">
        <v>29</v>
      </c>
      <c r="D1" s="4" t="s">
        <v>15</v>
      </c>
      <c r="E1" s="4" t="s">
        <v>24</v>
      </c>
      <c r="F1" s="4" t="s">
        <v>25</v>
      </c>
      <c r="G1" s="4" t="s">
        <v>26</v>
      </c>
      <c r="H1" s="4" t="s">
        <v>30</v>
      </c>
      <c r="I1" s="4" t="s">
        <v>34</v>
      </c>
      <c r="J1" s="4" t="s">
        <v>33</v>
      </c>
      <c r="K1" s="4" t="s">
        <v>35</v>
      </c>
      <c r="L1" s="4" t="s">
        <v>36</v>
      </c>
    </row>
    <row r="2" spans="1:13" x14ac:dyDescent="0.25">
      <c r="A2" s="5">
        <v>43180</v>
      </c>
      <c r="B2" s="2" t="s">
        <v>39</v>
      </c>
      <c r="C2" s="2" t="s">
        <v>31</v>
      </c>
      <c r="D2" s="2" t="s">
        <v>32</v>
      </c>
      <c r="E2" s="2">
        <v>1.159</v>
      </c>
      <c r="F2" s="2">
        <v>9.86</v>
      </c>
      <c r="G2" s="6">
        <v>0.1014</v>
      </c>
      <c r="H2" s="2">
        <f>1000*10/F2</f>
        <v>1014.1987829614606</v>
      </c>
      <c r="I2" s="2">
        <v>1014</v>
      </c>
      <c r="J2" s="2">
        <v>6.05</v>
      </c>
      <c r="K2" s="2">
        <v>871.93</v>
      </c>
    </row>
    <row r="3" spans="1:13" x14ac:dyDescent="0.25">
      <c r="A3" s="5">
        <v>43207</v>
      </c>
      <c r="B3" s="2" t="s">
        <v>40</v>
      </c>
      <c r="C3" s="2" t="s">
        <v>31</v>
      </c>
      <c r="D3" s="2" t="s">
        <v>32</v>
      </c>
      <c r="E3" s="2">
        <v>1.0980000000000001</v>
      </c>
      <c r="F3" s="2">
        <v>8.94</v>
      </c>
      <c r="G3" s="6">
        <v>0.1119</v>
      </c>
      <c r="H3" s="2">
        <f>1000*1.01*10/F3</f>
        <v>1129.7539149888144</v>
      </c>
      <c r="I3" s="2">
        <v>1130</v>
      </c>
      <c r="J3" s="2">
        <v>6.74</v>
      </c>
      <c r="K3" s="2">
        <v>1034.31</v>
      </c>
    </row>
    <row r="4" spans="1:13" x14ac:dyDescent="0.25">
      <c r="A4" s="5">
        <v>43236</v>
      </c>
      <c r="B4" s="2" t="s">
        <v>40</v>
      </c>
      <c r="C4" s="2" t="s">
        <v>31</v>
      </c>
      <c r="D4" s="2" t="s">
        <v>32</v>
      </c>
      <c r="E4" s="2">
        <v>1.127</v>
      </c>
      <c r="F4" s="2">
        <v>9.16</v>
      </c>
      <c r="G4" s="6">
        <v>0.10920000000000001</v>
      </c>
      <c r="H4" s="2">
        <f>1000*POWER(1.01, 2)*10/F4</f>
        <v>1113.6462882096071</v>
      </c>
      <c r="I4" s="2">
        <v>1114</v>
      </c>
      <c r="J4" s="2">
        <v>6.64</v>
      </c>
      <c r="K4" s="2">
        <v>982.57</v>
      </c>
    </row>
    <row r="5" spans="1:13" x14ac:dyDescent="0.25">
      <c r="A5" s="5">
        <v>43270</v>
      </c>
      <c r="B5" s="2" t="s">
        <v>40</v>
      </c>
      <c r="C5" s="2" t="s">
        <v>31</v>
      </c>
      <c r="D5" s="2" t="s">
        <v>32</v>
      </c>
      <c r="E5" s="2">
        <v>1.075</v>
      </c>
      <c r="F5" s="2">
        <v>8.6999999999999993</v>
      </c>
      <c r="G5" s="6">
        <v>0.115</v>
      </c>
      <c r="H5" s="2">
        <f>1000*POWER(1.01, 3)*10/F5</f>
        <v>1184.2540229885058</v>
      </c>
      <c r="I5" s="2">
        <v>1184</v>
      </c>
      <c r="J5" s="2">
        <v>7.06</v>
      </c>
      <c r="K5" s="2">
        <v>1094.83</v>
      </c>
    </row>
    <row r="6" spans="1:13" x14ac:dyDescent="0.25">
      <c r="A6" s="5">
        <v>43298</v>
      </c>
      <c r="B6" s="2" t="s">
        <v>40</v>
      </c>
      <c r="C6" s="2" t="s">
        <v>31</v>
      </c>
      <c r="D6" s="2" t="s">
        <v>32</v>
      </c>
      <c r="E6" s="2">
        <v>1.0369999999999999</v>
      </c>
      <c r="F6" s="2">
        <v>8.16</v>
      </c>
      <c r="G6" s="6">
        <v>0.1226</v>
      </c>
      <c r="H6" s="2">
        <f>1000*POWER(1.01, 4)*10/F6</f>
        <v>1275.250012254902</v>
      </c>
      <c r="I6" s="2">
        <v>1275</v>
      </c>
      <c r="J6" s="2">
        <v>7.6</v>
      </c>
      <c r="K6" s="2">
        <v>1222.18</v>
      </c>
      <c r="L6" s="2">
        <v>1192.29</v>
      </c>
    </row>
    <row r="7" spans="1:13" x14ac:dyDescent="0.25">
      <c r="A7" s="5">
        <v>43334</v>
      </c>
      <c r="B7" s="2" t="s">
        <v>40</v>
      </c>
      <c r="C7" s="2" t="s">
        <v>31</v>
      </c>
      <c r="D7" s="2" t="s">
        <v>32</v>
      </c>
      <c r="E7" s="2">
        <v>1.006</v>
      </c>
      <c r="F7" s="2">
        <v>8.1</v>
      </c>
      <c r="G7" s="6">
        <v>0.12590000000000001</v>
      </c>
      <c r="H7" s="2">
        <f>1000*POWER(1.01, 5)*10/F7</f>
        <v>1297.543271728395</v>
      </c>
      <c r="I7" s="2">
        <v>1297</v>
      </c>
      <c r="J7" s="2">
        <v>1.94</v>
      </c>
      <c r="K7" s="2">
        <v>1287.3399999999999</v>
      </c>
    </row>
    <row r="8" spans="1:13" x14ac:dyDescent="0.25">
      <c r="A8" s="5">
        <v>43363</v>
      </c>
      <c r="B8" s="2" t="s">
        <v>40</v>
      </c>
      <c r="C8" s="2" t="s">
        <v>31</v>
      </c>
      <c r="D8" s="2" t="s">
        <v>32</v>
      </c>
      <c r="E8" s="2">
        <v>1.0129999999999999</v>
      </c>
      <c r="F8" s="2">
        <v>8.0299999999999994</v>
      </c>
      <c r="G8" s="6">
        <v>0.12859999999999999</v>
      </c>
      <c r="H8" s="2">
        <f>1000*POWER(1.01, 6)*10/F8</f>
        <v>1321.9429023673724</v>
      </c>
      <c r="I8" s="2">
        <v>1321</v>
      </c>
      <c r="J8" s="2">
        <v>7.88</v>
      </c>
      <c r="K8" s="2">
        <v>1296.27</v>
      </c>
      <c r="L8" s="2">
        <v>0</v>
      </c>
    </row>
    <row r="9" spans="1:13" x14ac:dyDescent="0.25">
      <c r="A9" s="5">
        <v>43391</v>
      </c>
      <c r="B9" s="2" t="s">
        <v>40</v>
      </c>
      <c r="C9" s="2" t="s">
        <v>31</v>
      </c>
      <c r="D9" s="2" t="s">
        <v>32</v>
      </c>
      <c r="E9" s="2">
        <v>0.93500000000000005</v>
      </c>
      <c r="F9" s="2">
        <v>7.71</v>
      </c>
      <c r="G9" s="6">
        <v>0.13009999999999999</v>
      </c>
      <c r="H9" s="2">
        <f>1000*POWER(1.01, 7)*10/F9</f>
        <v>1390.5776291919713</v>
      </c>
      <c r="I9" s="2">
        <v>1390</v>
      </c>
      <c r="J9" s="2">
        <v>8.2899999999999991</v>
      </c>
      <c r="K9" s="2">
        <v>1477.76</v>
      </c>
    </row>
    <row r="10" spans="1:13" x14ac:dyDescent="0.25">
      <c r="A10" s="5">
        <v>43425</v>
      </c>
      <c r="B10" s="2" t="s">
        <v>40</v>
      </c>
      <c r="C10" s="2" t="s">
        <v>31</v>
      </c>
      <c r="D10" s="2" t="s">
        <v>32</v>
      </c>
      <c r="E10" s="2">
        <v>0.98799999999999999</v>
      </c>
      <c r="F10" s="2">
        <v>7.72</v>
      </c>
      <c r="G10" s="6">
        <v>0.1265</v>
      </c>
      <c r="H10" s="2">
        <f>1000*POWER(1.01, 8)*10/F10</f>
        <v>1402.6641264612438</v>
      </c>
      <c r="I10" s="2">
        <v>1402</v>
      </c>
      <c r="J10" s="2">
        <v>2.1</v>
      </c>
      <c r="K10" s="2">
        <v>1416.9</v>
      </c>
      <c r="L10" s="2">
        <f>K10-K2</f>
        <v>544.97000000000014</v>
      </c>
      <c r="M10" s="2" t="s">
        <v>38</v>
      </c>
    </row>
    <row r="11" spans="1:13" x14ac:dyDescent="0.25">
      <c r="A11" s="5">
        <v>43453</v>
      </c>
      <c r="B11" s="2" t="s">
        <v>40</v>
      </c>
      <c r="C11" s="2" t="s">
        <v>31</v>
      </c>
      <c r="D11" s="2" t="s">
        <v>32</v>
      </c>
      <c r="E11" s="2">
        <v>0.97</v>
      </c>
      <c r="F11" s="2">
        <v>7.41</v>
      </c>
      <c r="G11" s="6">
        <v>0.1298</v>
      </c>
      <c r="H11" s="2">
        <f>1000*POWER(1.01, 9)*10/F11</f>
        <v>1475.9585326374643</v>
      </c>
      <c r="I11" s="2">
        <v>1475</v>
      </c>
      <c r="J11" s="2">
        <v>2.21</v>
      </c>
      <c r="K11" s="2">
        <v>1518.34</v>
      </c>
    </row>
    <row r="12" spans="1:13" x14ac:dyDescent="0.25">
      <c r="A12" s="5">
        <v>43511</v>
      </c>
      <c r="B12" s="2" t="s">
        <v>40</v>
      </c>
      <c r="C12" s="2" t="s">
        <v>31</v>
      </c>
      <c r="D12" s="2" t="s">
        <v>32</v>
      </c>
      <c r="E12" s="2">
        <v>1.054</v>
      </c>
      <c r="F12" s="2">
        <v>8.08</v>
      </c>
      <c r="G12" s="6">
        <v>0.13400000000000001</v>
      </c>
      <c r="H12" s="2">
        <f>1000*POWER(1.01, 10)*10/F12</f>
        <v>1367.1065908554513</v>
      </c>
      <c r="I12" s="2">
        <v>1367</v>
      </c>
      <c r="J12" s="2">
        <v>2.0499999999999998</v>
      </c>
      <c r="K12" s="2">
        <v>1295.02</v>
      </c>
    </row>
    <row r="13" spans="1:13" x14ac:dyDescent="0.25">
      <c r="A13" s="5">
        <v>43542</v>
      </c>
      <c r="B13" s="2" t="s">
        <v>40</v>
      </c>
      <c r="C13" s="2" t="s">
        <v>41</v>
      </c>
      <c r="D13" s="2" t="s">
        <v>32</v>
      </c>
      <c r="E13" s="2">
        <v>1.153</v>
      </c>
      <c r="F13" s="2">
        <v>9.0299999999999994</v>
      </c>
      <c r="G13" s="6">
        <v>0.1108</v>
      </c>
      <c r="H13" s="2">
        <f>1000*POWER(1.01, 11)*10/F13</f>
        <v>1235.513119230694</v>
      </c>
      <c r="I13" s="2">
        <v>1236</v>
      </c>
      <c r="J13" s="2">
        <v>1.85</v>
      </c>
      <c r="K13" s="2">
        <v>1070.3800000000001</v>
      </c>
      <c r="L13" s="2">
        <v>0</v>
      </c>
    </row>
    <row r="14" spans="1:13" x14ac:dyDescent="0.25">
      <c r="A14" s="5">
        <v>43574</v>
      </c>
      <c r="B14" s="2" t="s">
        <v>40</v>
      </c>
      <c r="C14" s="2" t="s">
        <v>41</v>
      </c>
      <c r="D14" s="2" t="s">
        <v>32</v>
      </c>
      <c r="E14" s="2">
        <v>1.218</v>
      </c>
      <c r="F14" s="2">
        <v>9.81</v>
      </c>
      <c r="G14" s="6">
        <v>0.1019</v>
      </c>
      <c r="H14" s="2">
        <f>1000*POWER(1.01, 12)*10/F14</f>
        <v>1148.6493681263707</v>
      </c>
      <c r="I14" s="2">
        <v>1148</v>
      </c>
      <c r="J14" s="2">
        <v>1.72</v>
      </c>
      <c r="K14" s="2">
        <v>941.12</v>
      </c>
    </row>
    <row r="15" spans="1:13" x14ac:dyDescent="0.25">
      <c r="A15" s="5">
        <v>43606</v>
      </c>
      <c r="B15" s="2" t="s">
        <v>40</v>
      </c>
      <c r="C15" s="2" t="s">
        <v>41</v>
      </c>
      <c r="D15" s="2" t="s">
        <v>32</v>
      </c>
      <c r="E15" s="2">
        <v>1.105</v>
      </c>
      <c r="F15" s="2">
        <v>8.56</v>
      </c>
      <c r="G15" s="6">
        <v>0.1169</v>
      </c>
      <c r="H15" s="2">
        <f>1000*POWER(1.01, 13)*10/F15</f>
        <v>1329.5482248052447</v>
      </c>
      <c r="I15" s="2">
        <v>1330</v>
      </c>
      <c r="J15" s="2">
        <v>1.99</v>
      </c>
      <c r="K15" s="2">
        <v>1201.82</v>
      </c>
      <c r="L15" s="2">
        <v>0</v>
      </c>
    </row>
    <row r="16" spans="1:13" x14ac:dyDescent="0.25">
      <c r="A16" s="5">
        <v>43664</v>
      </c>
      <c r="B16" s="2" t="s">
        <v>40</v>
      </c>
      <c r="C16" s="2" t="s">
        <v>41</v>
      </c>
      <c r="D16" s="2" t="s">
        <v>32</v>
      </c>
      <c r="E16" s="2">
        <v>1.1060000000000001</v>
      </c>
      <c r="F16" s="2">
        <v>8.9</v>
      </c>
      <c r="G16" s="6">
        <v>0.1263</v>
      </c>
      <c r="H16" s="2">
        <f>1000*POWER(1.01, 14)*10/F16</f>
        <v>1291.5440598175533</v>
      </c>
      <c r="I16" s="2">
        <v>1292</v>
      </c>
      <c r="J16" s="2">
        <v>1.94</v>
      </c>
      <c r="K16" s="2">
        <v>1166.42</v>
      </c>
    </row>
    <row r="27" spans="1:1" x14ac:dyDescent="0.25">
      <c r="A27" s="7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2018-03-16T08:13:47Z</dcterms:created>
  <dcterms:modified xsi:type="dcterms:W3CDTF">2019-07-19T07:12:10Z</dcterms:modified>
</cp:coreProperties>
</file>